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bookViews>
    <workbookView xWindow="3240" yWindow="3240" windowWidth="18900" windowHeight="11055" activeTab="0"/>
  </bookViews>
  <sheets>
    <sheet name="Rekapitulace stavby" sheetId="1" r:id="rId1"/>
    <sheet name="SO101 - Obnova komunikace" sheetId="2" r:id="rId2"/>
    <sheet name="SO301 - Vodovod" sheetId="3" r:id="rId3"/>
    <sheet name="SO102 - Obnova komunikace" sheetId="4" r:id="rId4"/>
    <sheet name="SO302 - Vodovod" sheetId="5" r:id="rId5"/>
  </sheets>
  <definedNames>
    <definedName name="_xlnm._FilterDatabase" localSheetId="1" hidden="1">'SO101 - Obnova komunikace'!$C$129:$K$193</definedName>
    <definedName name="_xlnm._FilterDatabase" localSheetId="3" hidden="1">'SO102 - Obnova komunikace'!$C$129:$K$193</definedName>
    <definedName name="_xlnm._FilterDatabase" localSheetId="2" hidden="1">'SO301 - Vodovod'!$C$130:$K$337</definedName>
    <definedName name="_xlnm._FilterDatabase" localSheetId="4" hidden="1">'SO302 - Vodovod'!$C$130:$K$361</definedName>
    <definedName name="_xlnm.Print_Area" localSheetId="0">'Rekapitulace stavby'!$D$4:$AO$76,'Rekapitulace stavby'!$C$82:$AQ$101</definedName>
    <definedName name="_xlnm.Print_Area" localSheetId="1">'SO101 - Obnova komunikace'!$C$4:$J$41,'SO101 - Obnova komunikace'!$C$50:$J$76,'SO101 - Obnova komunikace'!$C$82:$J$109,'SO101 - Obnova komunikace'!$C$115:$K$193</definedName>
    <definedName name="_xlnm.Print_Area" localSheetId="3">'SO102 - Obnova komunikace'!$C$4:$J$41,'SO102 - Obnova komunikace'!$C$50:$J$76,'SO102 - Obnova komunikace'!$C$82:$J$109,'SO102 - Obnova komunikace'!$C$115:$K$193</definedName>
    <definedName name="_xlnm.Print_Area" localSheetId="2">'SO301 - Vodovod'!$C$4:$J$41,'SO301 - Vodovod'!$C$50:$J$76,'SO301 - Vodovod'!$C$82:$J$110,'SO301 - Vodovod'!$C$116:$K$337</definedName>
    <definedName name="_xlnm.Print_Area" localSheetId="4">'SO302 - Vodovod'!$C$4:$J$41,'SO302 - Vodovod'!$C$50:$J$76,'SO302 - Vodovod'!$C$82:$J$110,'SO302 - Vodovod'!$C$116:$K$361</definedName>
    <definedName name="_xlnm.Print_Titles" localSheetId="0">'Rekapitulace stavby'!$92:$92</definedName>
    <definedName name="_xlnm.Print_Titles" localSheetId="1">'SO101 - Obnova komunikace'!$129:$129</definedName>
    <definedName name="_xlnm.Print_Titles" localSheetId="2">'SO301 - Vodovod'!$130:$130</definedName>
    <definedName name="_xlnm.Print_Titles" localSheetId="3">'SO102 - Obnova komunikace'!$129:$129</definedName>
    <definedName name="_xlnm.Print_Titles" localSheetId="4">'SO302 - Vodovod'!$130:$130</definedName>
  </definedNames>
  <calcPr calcId="191029"/>
  <extLst/>
</workbook>
</file>

<file path=xl/sharedStrings.xml><?xml version="1.0" encoding="utf-8"?>
<sst xmlns="http://schemas.openxmlformats.org/spreadsheetml/2006/main" count="5816" uniqueCount="787">
  <si>
    <t>Export Komplet</t>
  </si>
  <si>
    <t/>
  </si>
  <si>
    <t>2.0</t>
  </si>
  <si>
    <t>ZAMOK</t>
  </si>
  <si>
    <t>False</t>
  </si>
  <si>
    <t>{4ece7a3d-9ce2-4c65-964f-8ede0b27d2cf}</t>
  </si>
  <si>
    <t>0,01</t>
  </si>
  <si>
    <t>21</t>
  </si>
  <si>
    <t>15</t>
  </si>
  <si>
    <t>REKAPITULACE STAVBY</t>
  </si>
  <si>
    <t>v ---  níže se nacházejí doplnkové a pomocné údaje k sestavám  --- v</t>
  </si>
  <si>
    <t>Návod na vyplnění</t>
  </si>
  <si>
    <t>0,001</t>
  </si>
  <si>
    <t>Kód:</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</si>
  <si>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</si>
  <si>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</si>
  <si>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KSO:</t>
  </si>
  <si>
    <t>CC-CZ:</t>
  </si>
  <si>
    <t>Místo:</t>
  </si>
  <si>
    <t>Klatovy</t>
  </si>
  <si>
    <t>Datum:</t>
  </si>
  <si>
    <t>30. 3. 2023</t>
  </si>
  <si>
    <t>Zadavatel:</t>
  </si>
  <si>
    <t>IČ:</t>
  </si>
  <si>
    <t>00255661</t>
  </si>
  <si>
    <t>Město Klatovy</t>
  </si>
  <si>
    <t>DIČ:</t>
  </si>
  <si>
    <t>CZ00255661</t>
  </si>
  <si>
    <t>Uchazeč:</t>
  </si>
  <si>
    <t>Vyplň údaj</t>
  </si>
  <si>
    <t>Projektant:</t>
  </si>
  <si>
    <t>25232100</t>
  </si>
  <si>
    <t>Šumavské vodovody a kanalizace a.s.</t>
  </si>
  <si>
    <t>CZ25232100</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</si>
  <si>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</si>
  <si>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</si>
  <si>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</si>
  <si>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</si>
  <si>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</si>
  <si>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</si>
  <si>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</si>
  <si>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</si>
  <si>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</si>
  <si>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</si>
  <si>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</si>
  <si>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</si>
  <si>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</si>
  <si>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</si>
  <si>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</si>
  <si>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</si>
  <si>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</si>
  <si>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</si>
  <si>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</si>
  <si>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</si>
  <si>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</si>
  <si>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</si>
  <si>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</si>
  <si>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</si>
  <si>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</si>
  <si>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</si>
  <si>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</si>
  <si>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</si>
  <si>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</si>
  <si>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</si>
  <si>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</si>
  <si>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</si>
  <si>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</si>
  <si>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</si>
  <si>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</si>
  <si>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</si>
  <si>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</si>
  <si>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</si>
  <si>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</si>
  <si>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</si>
  <si>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</si>
  <si>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</si>
  <si>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</si>
  <si>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</si>
  <si>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</si>
  <si>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</si>
  <si>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</si>
  <si>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STA</t>
  </si>
  <si>
    <t>1</t>
  </si>
  <si>
    <t>{9dae99b1-ba68-4213-90fd-815e81b02701}</t>
  </si>
  <si>
    <t>2</t>
  </si>
  <si>
    <t>/</t>
  </si>
  <si>
    <t>Soupis</t>
  </si>
  <si>
    <t>{dab49a20-2a10-4606-b28a-3a1577835f1d}</t>
  </si>
  <si>
    <t>{9c1ec0cb-6473-4eee-8ea9-92d9c487a2e5}</t>
  </si>
  <si>
    <t>{d2b2be67-e166-4780-b5bf-b4980f5ef46b}</t>
  </si>
  <si>
    <t>{326f7da6-1367-40c1-b375-f98123417b39}</t>
  </si>
  <si>
    <t>{a11f31bf-3e79-4d53-bf38-acb9cbadc149}</t>
  </si>
  <si>
    <t>KRYCÍ LIST SOUPISU PRACÍ</t>
  </si>
  <si>
    <t>Objekt:</t>
  </si>
  <si>
    <t>Soupis:</t>
  </si>
  <si>
    <t>REKAPITULACE ČLENĚNÍ SOUPISU PRACÍ</t>
  </si>
  <si>
    <t>Kód dílu - Popis</t>
  </si>
  <si>
    <t>Cena celkem [CZK]</t>
  </si>
  <si>
    <t>Náklady ze soupisu prací</t>
  </si>
  <si>
    <t>-1</t>
  </si>
  <si>
    <t>HSV - Práce a dodávky HSV</t>
  </si>
  <si>
    <t xml:space="preserve">    1 - Zemní práce</t>
  </si>
  <si>
    <t xml:space="preserve">    5 - Komunikace</t>
  </si>
  <si>
    <t xml:space="preserve">    8 - Trubní vedení</t>
  </si>
  <si>
    <t xml:space="preserve">      9 - Ostatní konstrukce a práce, bourání</t>
  </si>
  <si>
    <t xml:space="preserve">    997 - Přesun sutě</t>
  </si>
  <si>
    <t xml:space="preserve">    998 - Přesun hmot</t>
  </si>
  <si>
    <t>VRN - Vedlejší rozpočtové náklady</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</si>
  <si>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</si>
  <si>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</si>
  <si>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</si>
  <si>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</si>
  <si>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</si>
  <si>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</si>
  <si>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</si>
  <si>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</si>
  <si>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</si>
  <si>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</si>
  <si>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</si>
  <si>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</si>
  <si>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</si>
  <si>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</si>
  <si>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</si>
  <si>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</si>
  <si>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</si>
  <si>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</si>
  <si>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</si>
  <si>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</si>
  <si>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113154113</t>
  </si>
  <si>
    <t>Frézování živičného podkladu nebo krytu s naložením na dopravní prostředek plochy do 500 m2 bez překážek v trase pruhu šířky do 0,5 m, tloušťky vrstvy 50 mm</t>
  </si>
  <si>
    <t>m2</t>
  </si>
  <si>
    <t>CS ÚRS 2023 01</t>
  </si>
  <si>
    <t>4</t>
  </si>
  <si>
    <t>-1888145052</t>
  </si>
  <si>
    <t>Online PSC</t>
  </si>
  <si>
    <t>https://podminky.urs.cz/item/CS_URS_2023_01/113154113</t>
  </si>
  <si>
    <t>PSC</t>
  </si>
  <si>
    <t>VV</t>
  </si>
  <si>
    <t>Komunikace</t>
  </si>
  <si>
    <t>"kryt - řad Družstevní ul."230</t>
  </si>
  <si>
    <t>113154114</t>
  </si>
  <si>
    <t>Frézování živičného podkladu nebo krytu s naložením na dopravní prostředek plochy do 500 m2 bez překážek v trase pruhu šířky do 0,5 m, tloušťky vrstvy 100 mm</t>
  </si>
  <si>
    <t>-774253784</t>
  </si>
  <si>
    <t>https://podminky.urs.cz/item/CS_URS_2023_01/113154114</t>
  </si>
  <si>
    <t>"podkladní vrstva+ kryt -řad Družstevní ul."112</t>
  </si>
  <si>
    <t>5</t>
  </si>
  <si>
    <t>3</t>
  </si>
  <si>
    <t>565175102</t>
  </si>
  <si>
    <t>Asfaltový beton vrstva podkladní ACP 16 (obalované kamenivo střednězrnné - OKS) s rozprostřením a zhutněním v pruhu šířky do 1,5 m, po zhutnění tl. 110 mm</t>
  </si>
  <si>
    <t>-1639824114</t>
  </si>
  <si>
    <t>https://podminky.urs.cz/item/CS_URS_2023_01/565175102</t>
  </si>
  <si>
    <t>"MK - podkladní vrstva+provizorní kryt"112,0</t>
  </si>
  <si>
    <t>573211108</t>
  </si>
  <si>
    <t>Postřik spojovací PS bez posypu kamenivem z asfaltu silničního, v množství 0,40 kg/m2</t>
  </si>
  <si>
    <t>1856246293</t>
  </si>
  <si>
    <t>https://podminky.urs.cz/item/CS_URS_2023_01/573211108</t>
  </si>
  <si>
    <t>"řad Družstevní ul."230</t>
  </si>
  <si>
    <t>577144131</t>
  </si>
  <si>
    <t>Asfaltový beton vrstva obrusná ACO 11 (ABS) s rozprostřením a se zhutněním z modifikovaného asfaltu v pruhu šířky přes do 1,5 do 3 m, po zhutnění tl. 50 mm</t>
  </si>
  <si>
    <t>1440329944</t>
  </si>
  <si>
    <t>https://podminky.urs.cz/item/CS_URS_2023_01/577144131</t>
  </si>
  <si>
    <t>"kryt po vyfrézování"230</t>
  </si>
  <si>
    <t>8</t>
  </si>
  <si>
    <t>Trubní vedení</t>
  </si>
  <si>
    <t>6</t>
  </si>
  <si>
    <t>899231111</t>
  </si>
  <si>
    <t>Výšková úprava uličního vstupu nebo vpusti do 200 mm zvýšením mříže</t>
  </si>
  <si>
    <t>kus</t>
  </si>
  <si>
    <t>808200961</t>
  </si>
  <si>
    <t>https://podminky.urs.cz/item/CS_URS_2023_01/899231111</t>
  </si>
  <si>
    <t>7</t>
  </si>
  <si>
    <t>899331111</t>
  </si>
  <si>
    <t>Výšková úprava uličního vstupu nebo vpusti do 200 mm zvýšením poklopu</t>
  </si>
  <si>
    <t>2063851270</t>
  </si>
  <si>
    <t>https://podminky.urs.cz/item/CS_URS_2023_01/899331111</t>
  </si>
  <si>
    <t>899431111</t>
  </si>
  <si>
    <t>Výšková úprava uličního vstupu nebo vpusti do 200 mm zvýšením krycího hrnce, šoupěte nebo hydrantu bez úpravy armatur</t>
  </si>
  <si>
    <t>1005675004</t>
  </si>
  <si>
    <t>https://podminky.urs.cz/item/CS_URS_2023_01/899431111</t>
  </si>
  <si>
    <t>9</t>
  </si>
  <si>
    <t>Ostatní konstrukce a práce, bourání</t>
  </si>
  <si>
    <t>919732211</t>
  </si>
  <si>
    <t>Styčná pracovní spára při napojení nového živičného povrchu na stávající se zalitím za tepla modifikovanou asfaltovou hmotou s posypem vápenným hydrátem šířky do 15 mm, hloubky do 25 mm včetně prořezání spáry</t>
  </si>
  <si>
    <t>m</t>
  </si>
  <si>
    <t>1627258343</t>
  </si>
  <si>
    <t>https://podminky.urs.cz/item/CS_URS_2023_01/919732211</t>
  </si>
  <si>
    <t>(72,5+2*3,0)*1,05</t>
  </si>
  <si>
    <t>10</t>
  </si>
  <si>
    <t>919735111</t>
  </si>
  <si>
    <t>Řezání stávajícího živičného krytu nebo podkladu hloubky do 50 mm</t>
  </si>
  <si>
    <t>-795625114</t>
  </si>
  <si>
    <t>https://podminky.urs.cz/item/CS_URS_2023_01/919735111</t>
  </si>
  <si>
    <t>997</t>
  </si>
  <si>
    <t>Přesun sutě</t>
  </si>
  <si>
    <t>11</t>
  </si>
  <si>
    <t>997221551</t>
  </si>
  <si>
    <t>Vodorovná doprava suti bez naložení, ale se složením a s hrubým urovnáním ze sypkých materiálů, na vzdálenost do 1 km</t>
  </si>
  <si>
    <t>t</t>
  </si>
  <si>
    <t>2037157203</t>
  </si>
  <si>
    <t>https://podminky.urs.cz/item/CS_URS_2023_01/997221551</t>
  </si>
  <si>
    <t>"asfalt"26,45+25,76</t>
  </si>
  <si>
    <t>12</t>
  </si>
  <si>
    <t>997221559</t>
  </si>
  <si>
    <t>Vodorovná doprava suti bez naložení, ale se složením a s hrubým urovnáním Příplatek k ceně za každý další i započatý 1 km přes 1 km</t>
  </si>
  <si>
    <t>-889264633</t>
  </si>
  <si>
    <t>https://podminky.urs.cz/item/CS_URS_2023_01/997221559</t>
  </si>
  <si>
    <t>61,842*5</t>
  </si>
  <si>
    <t>13</t>
  </si>
  <si>
    <t>997221875</t>
  </si>
  <si>
    <t>Poplatek za uložení stavebního odpadu na recyklační skládce (skládkovné) asfaltového bez obsahu dehtu zatříděného do Katalogu odpadů pod kódem 17 03 02</t>
  </si>
  <si>
    <t>405233763</t>
  </si>
  <si>
    <t>https://podminky.urs.cz/item/CS_URS_2023_01/997221875</t>
  </si>
  <si>
    <t>998</t>
  </si>
  <si>
    <t>Přesun hmot</t>
  </si>
  <si>
    <t>14</t>
  </si>
  <si>
    <t>998225111</t>
  </si>
  <si>
    <t>Přesun hmot pro komunikace s krytem z kameniva, monolitickým betonovým nebo živičným dopravní vzdálenost do 200 m jakékoliv délky objektu</t>
  </si>
  <si>
    <t>8301366</t>
  </si>
  <si>
    <t>https://podminky.urs.cz/item/CS_URS_2023_01/998225111</t>
  </si>
  <si>
    <t>VRN</t>
  </si>
  <si>
    <t>Vedlejší rozpočtové náklady</t>
  </si>
  <si>
    <t>VRN3</t>
  </si>
  <si>
    <t>Zařízení staveniště</t>
  </si>
  <si>
    <t>030001000</t>
  </si>
  <si>
    <t>1024</t>
  </si>
  <si>
    <t>-419926773</t>
  </si>
  <si>
    <t>https://podminky.urs.cz/item/CS_URS_2023_01/030001000</t>
  </si>
  <si>
    <t xml:space="preserve">Poznámka k souboru cen:
1. Více informací o volbě, obsahu a způsobu ocenění jednotlivých titulů viz příslušné Přílohy 01 až 09. </t>
  </si>
  <si>
    <t>zřízení, provoz a zrušení Zařízení staveniště</t>
  </si>
  <si>
    <t>16</t>
  </si>
  <si>
    <t>034303000</t>
  </si>
  <si>
    <t>Dopravní značení na staveništi</t>
  </si>
  <si>
    <t>1935979801</t>
  </si>
  <si>
    <t>https://podminky.urs.cz/item/CS_URS_2023_01/034303000</t>
  </si>
  <si>
    <t xml:space="preserve">Poznámka k souboru cen:
1. Více informací o volbě, obsahu a způsobu ocenění jednotlivých titulů viz Příloha 03 Zařízení staveniště. </t>
  </si>
  <si>
    <t>dopravní značení během stavby, zábrany</t>
  </si>
  <si>
    <t>výstražné značení, dočasné lávky, osvětlené výkopů</t>
  </si>
  <si>
    <t>VRN4</t>
  </si>
  <si>
    <t>Inženýrská činnost</t>
  </si>
  <si>
    <t>17</t>
  </si>
  <si>
    <t>043002000</t>
  </si>
  <si>
    <t>Zkoušky a ostatní měření</t>
  </si>
  <si>
    <t>219992849</t>
  </si>
  <si>
    <t>https://podminky.urs.cz/item/CS_URS_2023_01/043002000</t>
  </si>
  <si>
    <t>zkoušky a měření - hutnící</t>
  </si>
  <si>
    <t xml:space="preserve">    4 - Vodorovné konstrukce</t>
  </si>
  <si>
    <t xml:space="preserve">    VRN1 - Průzkumné, geodetické a projektové práce</t>
  </si>
  <si>
    <t xml:space="preserve">    VRN2 - Příprava staveniště</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</si>
  <si>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</si>
  <si>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</si>
  <si>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18130992</t>
  </si>
  <si>
    <t>https://podminky.urs.cz/item/CS_URS_2023_01/113107163</t>
  </si>
  <si>
    <t>Komunikace:</t>
  </si>
  <si>
    <t>"řad"72,5*1,0</t>
  </si>
  <si>
    <t>"přípojky"(1+1)*0,8</t>
  </si>
  <si>
    <t>Součet</t>
  </si>
  <si>
    <t>119001411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</si>
  <si>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do 200 mm</t>
  </si>
  <si>
    <t>1401660877</t>
  </si>
  <si>
    <t>https://podminky.urs.cz/item/CS_URS_2023_01/119001411</t>
  </si>
  <si>
    <t>"řad"1*1,0</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</si>
  <si>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</si>
  <si>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</si>
  <si>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-197695175</t>
  </si>
  <si>
    <t>https://podminky.urs.cz/item/CS_URS_2023_01/119001421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</si>
  <si>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</si>
  <si>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"řad"6*1,0</t>
  </si>
  <si>
    <t>120001101</t>
  </si>
  <si>
    <t>Příplatek k cenám vykopávek za ztížení vykopávky v blízkosti podzemního vedení nebo výbušnin v horninách jakékoliv třídy</t>
  </si>
  <si>
    <t>m3</t>
  </si>
  <si>
    <t>-2110026488</t>
  </si>
  <si>
    <t>https://podminky.urs.cz/item/CS_URS_2023_01/120001101</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</si>
  <si>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</si>
  <si>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1*1,0*1,2</t>
  </si>
  <si>
    <t>6*1,0*1,0</t>
  </si>
  <si>
    <t>132254204</t>
  </si>
  <si>
    <t>Hloubení zapažených rýh šířky přes 800 do 2 000 mm strojně s urovnáním dna do předepsaného profilu a spádu v hornině třídy těžitelnosti I skupiny 3 přes 100 do 500 m3</t>
  </si>
  <si>
    <t>345968828</t>
  </si>
  <si>
    <t>https://podminky.urs.cz/item/CS_URS_2023_01/132254204</t>
  </si>
  <si>
    <t>"řad"72,5*1,9*1,0</t>
  </si>
  <si>
    <t>"přípojky "2,0*1,6*0,8</t>
  </si>
  <si>
    <t>Mezisoučet</t>
  </si>
  <si>
    <t>"-komunikace"-74,1*0,4</t>
  </si>
  <si>
    <t>"50% 3.tř." 0,5*110,67</t>
  </si>
  <si>
    <t>132354204</t>
  </si>
  <si>
    <t>Hloubení zapažených rýh šířky přes 800 do 2 000 mm strojně s urovnáním dna do předepsaného profilu a spádu v hornině třídy těžitelnosti II skupiny 4 přes 100 do 500 m3</t>
  </si>
  <si>
    <t>-54148200</t>
  </si>
  <si>
    <t>https://podminky.urs.cz/item/CS_URS_2023_01/132354204</t>
  </si>
  <si>
    <t>151101101</t>
  </si>
  <si>
    <t>Zřízení pažení a rozepření stěn rýh pro podzemní vedení příložné pro jakoukoliv mezerovitost, hloubky do 2 m</t>
  </si>
  <si>
    <t>-1201369342</t>
  </si>
  <si>
    <t>https://podminky.urs.cz/item/CS_URS_2023_01/151101101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</si>
  <si>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</si>
  <si>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"řad"72,5*1,9*2</t>
  </si>
  <si>
    <t>"přípojky "2,0*1,6*2</t>
  </si>
  <si>
    <t>151101111</t>
  </si>
  <si>
    <t>Odstranění pažení a rozepření stěn rýh pro podzemní vedení s uložením materiálu na vzdálenost do 3 m od kraje výkopu příložné, hloubky do 2 m</t>
  </si>
  <si>
    <t>1869863907</t>
  </si>
  <si>
    <t>https://podminky.urs.cz/item/CS_URS_2023_01/151101111</t>
  </si>
  <si>
    <t>162551108</t>
  </si>
  <si>
    <t>Vodorovné přemístění výkopku nebo sypaniny po suchu na obvyklém dopravním prostředku, bez naložení výkopku, avšak se složením bez rozhrnutí z horniny třídy těžitelnosti I skupiny 1 až 3 na vzdálenost přes 2 500 do 3 000 m</t>
  </si>
  <si>
    <t>1237041665</t>
  </si>
  <si>
    <t>https://podminky.urs.cz/item/CS_URS_2023_01/162551108</t>
  </si>
  <si>
    <t>"výkopek na mezideponii"2*55,335</t>
  </si>
  <si>
    <t>"zpět na zásyp"0,5*75,15</t>
  </si>
  <si>
    <t>167151111</t>
  </si>
  <si>
    <t>Nakládání, skládání a překládání neulehlého výkopku nebo sypaniny strojně nakládání, množství přes 100 m3, z hornin třídy těžitelnosti I, skupiny 1 až 3</t>
  </si>
  <si>
    <t>-1996455667</t>
  </si>
  <si>
    <t>https://podminky.urs.cz/item/CS_URS_2023_01/167151111</t>
  </si>
  <si>
    <t>2*55,335</t>
  </si>
  <si>
    <t>171201211R</t>
  </si>
  <si>
    <t>Vodorovné přemístění výkopku nebo sypaniny po suchu na obvyklém dopravním prostředku a jeho likvidace v souladu se zákonem 185/2001 Sb., vč. poplatku za likvidaci</t>
  </si>
  <si>
    <t>-2032618074</t>
  </si>
  <si>
    <t xml:space="preserve">Poznámka k souboru cen:
1. Ceny uvedené v souboru cen lze po dohodě upravit podle místních podmínek. </t>
  </si>
  <si>
    <t>přebytečný výkopek na skládku:</t>
  </si>
  <si>
    <t>"výkop" 2*55,335</t>
  </si>
  <si>
    <t>"-zásyp nazpět" -75,15*0,5</t>
  </si>
  <si>
    <t>"podklad komunikace"74,1*0,3</t>
  </si>
  <si>
    <t>95,325*1,8</t>
  </si>
  <si>
    <t>174101101</t>
  </si>
  <si>
    <t>Zásyp sypaninou z jakékoliv horniny strojně s uložením výkopku ve vrstvách se zhutněním jam, šachet, rýh nebo kolem objektů v těchto vykopávkách</t>
  </si>
  <si>
    <t>148921034</t>
  </si>
  <si>
    <t>https://podminky.urs.cz/item/CS_URS_2023_01/174101101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</si>
  <si>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</si>
  <si>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"-lože"-7,41</t>
  </si>
  <si>
    <t>"-obsyp"-28,11</t>
  </si>
  <si>
    <t>M</t>
  </si>
  <si>
    <t>58331200</t>
  </si>
  <si>
    <t>štěrkopísek netříděný</t>
  </si>
  <si>
    <t>53906854</t>
  </si>
  <si>
    <t>"výměna zásypového materiálu - 50%"</t>
  </si>
  <si>
    <t>75,15*0,5*1,9</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</si>
  <si>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</si>
  <si>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</si>
  <si>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-710250881</t>
  </si>
  <si>
    <t>https://podminky.urs.cz/item/CS_URS_2023_01/175151101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</si>
  <si>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</si>
  <si>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"řad"72,5*0,38*1,0</t>
  </si>
  <si>
    <t>"přípojky "2,0*0,35*0,8</t>
  </si>
  <si>
    <t>58341341</t>
  </si>
  <si>
    <t>kamenivo drcené drobné frakce 0/4</t>
  </si>
  <si>
    <t>-1806496534</t>
  </si>
  <si>
    <t>"přípojky "0,56*2,05</t>
  </si>
  <si>
    <t>58344155</t>
  </si>
  <si>
    <t>štěrkodrť frakce 0/22</t>
  </si>
  <si>
    <t>-1563445792</t>
  </si>
  <si>
    <t>"řad"27,55*2,0</t>
  </si>
  <si>
    <t>Vodorovné konstrukce</t>
  </si>
  <si>
    <t>451572111</t>
  </si>
  <si>
    <t>Lože pod potrubí, stoky a drobné objekty v otevřeném výkopu z kameniva drobného těženého 0 až 4 mm</t>
  </si>
  <si>
    <t>-803127789</t>
  </si>
  <si>
    <t>https://podminky.urs.cz/item/CS_URS_2023_01/451572111</t>
  </si>
  <si>
    <t xml:space="preserve">Poznámka k souboru cen:
1. Ceny -1111 a -1192 lze použít i pro zřízení sběrných vrstev nad drenážními trubkami. 2. V cenách -5111 a -1192 jsou započteny i náklady na prohození výkopku získaného při zemních pracích. </t>
  </si>
  <si>
    <t>"řad"72,5*0,1*1,0</t>
  </si>
  <si>
    <t>"přípojky "2,0*0,1*0,8</t>
  </si>
  <si>
    <t>18</t>
  </si>
  <si>
    <t>564871016</t>
  </si>
  <si>
    <t>Podklad ze štěrkodrti ŠD s rozprostřením a zhutněním plochy jednotlivě do 100 m2, po zhutnění tl. 300 mm</t>
  </si>
  <si>
    <t>-1483635716</t>
  </si>
  <si>
    <t>https://podminky.urs.cz/item/CS_URS_2023_01/564871016</t>
  </si>
  <si>
    <t>"silnice MK podkladní vrstva"74,10</t>
  </si>
  <si>
    <t>19</t>
  </si>
  <si>
    <t>850245121</t>
  </si>
  <si>
    <t>Výřez nebo výsek na potrubí z trub litinových tlakových nebo plastických hmot DN 80</t>
  </si>
  <si>
    <t>1128095184</t>
  </si>
  <si>
    <t>https://podminky.urs.cz/item/CS_URS_2023_01/850245121</t>
  </si>
  <si>
    <t xml:space="preserve">Poznámka k souboru cen: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</si>
  <si>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20</t>
  </si>
  <si>
    <t>851241131</t>
  </si>
  <si>
    <t>Montáž potrubí z trub litinových tlakových hrdlových v otevřeném výkopu s integrovaným těsněním DN 80</t>
  </si>
  <si>
    <t>-1673763729</t>
  </si>
  <si>
    <t>https://podminky.urs.cz/item/CS_URS_2023_01/851241131</t>
  </si>
  <si>
    <t xml:space="preserve">Poznámka k souboru cen:
1. V cenách souboru cen nejsou započteny náklady na: a) dodání potrubí; toto se oceňuje ve specifikaci, b) montáž tvarovek, c) podkladní konstrukci ze štěrkopísku - podkladní vrstva ze štěrkopísku se oceňuje cenou 451 5.-.111 Lože pod potrubí, stoky a drobné objekty, části A01, d) zásyp potrubí, který se oceňuje cenami souboru 174 ..-.... Zásyp sypaninou z jakékoliv horniny, katalogu 800-1 Zemní práce části A 07. 2. Ceny montáže potrubí -1131 jsou určeny pro systémy těsněné elastickými kroužky a -1211 těsnícími kroužky a zámkovým spojem. Tyto se také oceňují ve specifikaci, nejsou-li zahrnuty již v ceně dodávky trub. </t>
  </si>
  <si>
    <t>72,5</t>
  </si>
  <si>
    <t>55253000</t>
  </si>
  <si>
    <t>trouba vodovodní litinová hrdlová Pz dl 6m DN 80</t>
  </si>
  <si>
    <t>1342584099</t>
  </si>
  <si>
    <t>72,5*1,01 'Přepočtené koeficientem množství</t>
  </si>
  <si>
    <t>22</t>
  </si>
  <si>
    <t>55291029</t>
  </si>
  <si>
    <t>kroužek těsnící gumový TYTON-SIT-PLUS DN 80 pro vodovodní potrubí</t>
  </si>
  <si>
    <t>1304826648</t>
  </si>
  <si>
    <t>23</t>
  </si>
  <si>
    <t>857242122</t>
  </si>
  <si>
    <t>Montáž litinových tvarovek na potrubí litinovém tlakovém jednoosých na potrubí z trub přírubových v otevřeném výkopu, kanálu nebo v šachtě DN 80</t>
  </si>
  <si>
    <t>1652048238</t>
  </si>
  <si>
    <t>https://podminky.urs.cz/item/CS_URS_2023_01/857242122</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</si>
  <si>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</si>
  <si>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24</t>
  </si>
  <si>
    <t>55253892</t>
  </si>
  <si>
    <t>tvarovka přírubová s hrdlem z tvárné litiny,práškový epoxid tl 250µm EU-kus dl 130mm DN 80</t>
  </si>
  <si>
    <t>925530492</t>
  </si>
  <si>
    <t>25</t>
  </si>
  <si>
    <t>HWL.797408000016</t>
  </si>
  <si>
    <t>SYNOFLEX - SPOJKA 80 (85-105)</t>
  </si>
  <si>
    <t>-258587418</t>
  </si>
  <si>
    <t>26</t>
  </si>
  <si>
    <t>55288300PS80</t>
  </si>
  <si>
    <t>Přírubový spoj DN80 - nerez 8xM16/70, šroub, matka, těsnění</t>
  </si>
  <si>
    <t>kpl</t>
  </si>
  <si>
    <t>-1214690909</t>
  </si>
  <si>
    <t>27</t>
  </si>
  <si>
    <t>871161211</t>
  </si>
  <si>
    <t>Montáž vodovodního potrubí z plastů v otevřeném výkopu z polyetylenu PE 100 svařovaných elektrotvarovkou SDR 11/PN16 D 32 x 3,0 mm</t>
  </si>
  <si>
    <t>56924425</t>
  </si>
  <si>
    <t>https://podminky.urs.cz/item/CS_URS_2023_01/871161211</t>
  </si>
  <si>
    <t>2,0</t>
  </si>
  <si>
    <t>28</t>
  </si>
  <si>
    <t>28613170</t>
  </si>
  <si>
    <t>trubka vodovodní PE100 SDR11 se signalizační vrstvou 32x3,0mm</t>
  </si>
  <si>
    <t>-1659547546</t>
  </si>
  <si>
    <t>2*1,015 'Přepočtené koeficientem množství</t>
  </si>
  <si>
    <t>29</t>
  </si>
  <si>
    <t>879161111</t>
  </si>
  <si>
    <t>Montáž napojení vodovodní přípojky v otevřeném výkopu DN 25</t>
  </si>
  <si>
    <t>1795066855</t>
  </si>
  <si>
    <t>https://podminky.urs.cz/item/CS_URS_2023_01/879161111</t>
  </si>
  <si>
    <t xml:space="preserve">Poznámka k souboru cen:
1. Ceny jsou určeny pro polyetylenové a PVC potrubí. 2. Ceny jsou určeny pro jedno napojení vnitřní instalace objektu na vodovodní přípojku. </t>
  </si>
  <si>
    <t>30</t>
  </si>
  <si>
    <t>31942800</t>
  </si>
  <si>
    <t>spojka potrubí mosaz 32x32</t>
  </si>
  <si>
    <t>454145146</t>
  </si>
  <si>
    <t>31</t>
  </si>
  <si>
    <t>891161324</t>
  </si>
  <si>
    <t>Montáž vodovodních armatur na potrubí šoupátek pro domovní přípojky s nástrčnými ISO konci PN16 DN 25</t>
  </si>
  <si>
    <t>962637663</t>
  </si>
  <si>
    <t>https://podminky.urs.cz/item/CS_URS_2023_01/891161324</t>
  </si>
  <si>
    <t>32</t>
  </si>
  <si>
    <t>HWL.280000103216</t>
  </si>
  <si>
    <t>ŠOUPÁTKO ISO DOMOVNÍ PŘÍPOJKY 32-5/4"</t>
  </si>
  <si>
    <t>-1423458154</t>
  </si>
  <si>
    <t>33</t>
  </si>
  <si>
    <t>HWL.960113018004</t>
  </si>
  <si>
    <t>SOUPRAVA ZEMNÍ TELESKOPICKÁ DOM. ŠOUPÁTKA-1,3-1,8 3/4"-2" (1,3-1,8m)</t>
  </si>
  <si>
    <t>280295858</t>
  </si>
  <si>
    <t>34</t>
  </si>
  <si>
    <t>891241112</t>
  </si>
  <si>
    <t>Montáž vodovodních armatur na potrubí šoupátek nebo klapek uzavíracích v otevřeném výkopu nebo v šachtách s osazením zemní soupravy (bez poklopů) DN 80</t>
  </si>
  <si>
    <t>290974350</t>
  </si>
  <si>
    <t>https://podminky.urs.cz/item/CS_URS_2023_01/891241112</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</si>
  <si>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</si>
  <si>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"Š308"1</t>
  </si>
  <si>
    <t>35</t>
  </si>
  <si>
    <t>HWL.400208000016</t>
  </si>
  <si>
    <t>ŠOUPĚ E2 PŘÍRUBOVÉ KRÁTKÉ 80</t>
  </si>
  <si>
    <t>-164289979</t>
  </si>
  <si>
    <t>36</t>
  </si>
  <si>
    <t>HWL.950205010003</t>
  </si>
  <si>
    <t>SOUPRAVA ZEMNÍ TELESKOPICKÁ E2-1,3 -1,8 50-100 (1,3-1,8m)</t>
  </si>
  <si>
    <t>1894729231</t>
  </si>
  <si>
    <t>37</t>
  </si>
  <si>
    <t>891249111</t>
  </si>
  <si>
    <t>Montáž vodovodních armatur na potrubí navrtávacích pasů s ventilem Jt 1 MPa, na potrubí z trub litinových, ocelových nebo plastických hmot DN 80</t>
  </si>
  <si>
    <t>1513504709</t>
  </si>
  <si>
    <t>https://podminky.urs.cz/item/CS_URS_2023_01/891249111</t>
  </si>
  <si>
    <t>38</t>
  </si>
  <si>
    <t>HWL.335008005416</t>
  </si>
  <si>
    <t>PAS NAVRTÁVACÍ HACOM 80-5/4"</t>
  </si>
  <si>
    <t>382844293</t>
  </si>
  <si>
    <t>39</t>
  </si>
  <si>
    <t>892241111</t>
  </si>
  <si>
    <t>Tlakové zkoušky vodou na potrubí DN do 80</t>
  </si>
  <si>
    <t>669866006</t>
  </si>
  <si>
    <t>https://podminky.urs.cz/item/CS_URS_2023_01/892241111</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</si>
  <si>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</si>
  <si>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40</t>
  </si>
  <si>
    <t>892273122</t>
  </si>
  <si>
    <t>Proplach a dezinfekce vodovodního potrubí DN od 80 do 125</t>
  </si>
  <si>
    <t>-527922311</t>
  </si>
  <si>
    <t>https://podminky.urs.cz/item/CS_URS_2023_01/892273122</t>
  </si>
  <si>
    <t xml:space="preserve">Poznámka k souboru cen:
1. V cenách jsou započteny náklady na napuštění a vypuštění vody, dodání vody a dezinfekčního prostředku. </t>
  </si>
  <si>
    <t>41</t>
  </si>
  <si>
    <t>892372111</t>
  </si>
  <si>
    <t>Tlakové zkoušky vodou zabezpečení konců potrubí při tlakových zkouškách DN do 300</t>
  </si>
  <si>
    <t>-834278053</t>
  </si>
  <si>
    <t>https://podminky.urs.cz/item/CS_URS_2023_01/892372111</t>
  </si>
  <si>
    <t>42</t>
  </si>
  <si>
    <t>899401111</t>
  </si>
  <si>
    <t>Osazení poklopů litinových ventilových</t>
  </si>
  <si>
    <t>-788424400</t>
  </si>
  <si>
    <t>https://podminky.urs.cz/item/CS_URS_2023_01/899401111</t>
  </si>
  <si>
    <t xml:space="preserve">Poznámka k souboru cen:
1. V cenách osazení poklopů jsou započteny i náklady na jejich podezdění. 2. V cenách nejsou započteny náklady na dodání poklopů; tyto se oceňují ve specifikaci. Ztratné se nestanoví. </t>
  </si>
  <si>
    <t>43</t>
  </si>
  <si>
    <t>HWL.1650KASI0001</t>
  </si>
  <si>
    <t>POKLOP ULIČNÍ SAMONIVELAČNÍ PŘÍPOJKOVÝ S LOGEM VODA</t>
  </si>
  <si>
    <t>1966045532</t>
  </si>
  <si>
    <t>44</t>
  </si>
  <si>
    <t>899401112</t>
  </si>
  <si>
    <t>Osazení poklopů litinových šoupátkových</t>
  </si>
  <si>
    <t>-1673564215</t>
  </si>
  <si>
    <t>https://podminky.urs.cz/item/CS_URS_2023_01/899401112</t>
  </si>
  <si>
    <t>45</t>
  </si>
  <si>
    <t>HWL.1750KASI0000</t>
  </si>
  <si>
    <t>POKLOP ULIČNÍ SAMONIVELAČNÍ ŠOUPÁTKOVÝ (Z.S. TELE) -VODA</t>
  </si>
  <si>
    <t>569345169</t>
  </si>
  <si>
    <t>46</t>
  </si>
  <si>
    <t>899721111R</t>
  </si>
  <si>
    <t>Signalizační vodič na potrubí zelenožlutý CYY 10 mm2</t>
  </si>
  <si>
    <t>302556245</t>
  </si>
  <si>
    <t>72,5+3*2</t>
  </si>
  <si>
    <t>47</t>
  </si>
  <si>
    <t>899722113</t>
  </si>
  <si>
    <t>Krytí potrubí z plastů výstražnou fólií z PVC šířky 34 cm</t>
  </si>
  <si>
    <t>1000161533</t>
  </si>
  <si>
    <t>https://podminky.urs.cz/item/CS_URS_2023_01/899722113</t>
  </si>
  <si>
    <t>48</t>
  </si>
  <si>
    <t>ATYP.11</t>
  </si>
  <si>
    <t>Provedení provizorního vodovodu z PE40 s propojením na stávající vodovodní přípojky vč. montáže a dodávky potrubí a tvarovek, následná demontáž</t>
  </si>
  <si>
    <t>ks</t>
  </si>
  <si>
    <t>512</t>
  </si>
  <si>
    <t>-479418918</t>
  </si>
  <si>
    <t>49</t>
  </si>
  <si>
    <t>998273102</t>
  </si>
  <si>
    <t>Přesun hmot pro trubní vedení hloubené z trub litinových pro vodovody nebo kanalizace v otevřeném výkopu dopravní vzdálenost do 15 m</t>
  </si>
  <si>
    <t>228385125</t>
  </si>
  <si>
    <t>https://podminky.urs.cz/item/CS_URS_2023_01/998273102</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</si>
  <si>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</si>
  <si>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VRN1</t>
  </si>
  <si>
    <t>Průzkumné, geodetické a projektové práce</t>
  </si>
  <si>
    <t>50</t>
  </si>
  <si>
    <t>011314000</t>
  </si>
  <si>
    <t>Archeologický dohled</t>
  </si>
  <si>
    <t>-1373019800</t>
  </si>
  <si>
    <t>https://podminky.urs.cz/item/CS_URS_2023_01/011314000</t>
  </si>
  <si>
    <t xml:space="preserve">Poznámka k souboru cen:
1. Více informací o volbě, obsahu a způsobu ocenění jednotlivých titulů viz Příloha 01 Průzkumné, geodetické a projektové práce. </t>
  </si>
  <si>
    <t>51</t>
  </si>
  <si>
    <t>012002000</t>
  </si>
  <si>
    <t>Geodetické práce</t>
  </si>
  <si>
    <t>-1228540770</t>
  </si>
  <si>
    <t>https://podminky.urs.cz/item/CS_URS_2023_01/012002000</t>
  </si>
  <si>
    <t>vytyčení prostorové polohy SO, hranic pozemků</t>
  </si>
  <si>
    <t>geodetické práce během výstavby</t>
  </si>
  <si>
    <t>52</t>
  </si>
  <si>
    <t>013254000</t>
  </si>
  <si>
    <t>Dokumentace skutečného provedení stavby</t>
  </si>
  <si>
    <t>2137945690</t>
  </si>
  <si>
    <t>https://podminky.urs.cz/item/CS_URS_2023_01/013254000</t>
  </si>
  <si>
    <t>geodetické práce skutečného provedení stavby</t>
  </si>
  <si>
    <t>dokumentace skutečného provedení stavby</t>
  </si>
  <si>
    <t>VRN2</t>
  </si>
  <si>
    <t>Příprava staveniště</t>
  </si>
  <si>
    <t>53</t>
  </si>
  <si>
    <t>020001000</t>
  </si>
  <si>
    <t>1634549648</t>
  </si>
  <si>
    <t>https://podminky.urs.cz/item/CS_URS_2023_01/020001000</t>
  </si>
  <si>
    <t>vytyčení inž. sítí</t>
  </si>
  <si>
    <t>ruční kopání sond</t>
  </si>
  <si>
    <t>zpětné předání sítí jejich správcům</t>
  </si>
  <si>
    <t>54</t>
  </si>
  <si>
    <t>1818722593</t>
  </si>
  <si>
    <t>55</t>
  </si>
  <si>
    <t>-1567089867</t>
  </si>
  <si>
    <t>stanovení dopravního značení</t>
  </si>
  <si>
    <t>zajištění zvláštního užívání komunikace a veřejného prostranství</t>
  </si>
  <si>
    <t>56</t>
  </si>
  <si>
    <t>040001000</t>
  </si>
  <si>
    <t>-483541774</t>
  </si>
  <si>
    <t>https://podminky.urs.cz/item/CS_URS_2023_01/040001000</t>
  </si>
  <si>
    <t>57</t>
  </si>
  <si>
    <t>2137246674</t>
  </si>
  <si>
    <t>zkoušky a měření - hutnící, kamerové, ověření funkčnosti identifikačního vodiče</t>
  </si>
  <si>
    <t>58</t>
  </si>
  <si>
    <t>045203000</t>
  </si>
  <si>
    <t>Kompletační činnost</t>
  </si>
  <si>
    <t>-743288284</t>
  </si>
  <si>
    <t>https://podminky.urs.cz/item/CS_URS_2023_01/045203000</t>
  </si>
  <si>
    <t xml:space="preserve">Poznámka k souboru cen:
1. Více informací o volbě, obsahu a způsobu ocenění jednotlivých titulů viz Příloha 04 Inženýrská činnost. </t>
  </si>
  <si>
    <t>kompletační a koordinační činnost</t>
  </si>
  <si>
    <t>1283043843</t>
  </si>
  <si>
    <t>"kryt - řad Štěpánovice"400</t>
  </si>
  <si>
    <t>248916674</t>
  </si>
  <si>
    <t>"podkladní vrstva+ kryt -řad Štěpánovice"125</t>
  </si>
  <si>
    <t>228448171</t>
  </si>
  <si>
    <t>"MK - podkladní vrstva+provizorní kryt"125</t>
  </si>
  <si>
    <t>-1375678251</t>
  </si>
  <si>
    <t>"řad Štěpánovice"400</t>
  </si>
  <si>
    <t>-361761043</t>
  </si>
  <si>
    <t>"kryt po vyfrézování"400</t>
  </si>
  <si>
    <t>544522143</t>
  </si>
  <si>
    <t>1100419188</t>
  </si>
  <si>
    <t>-460359327</t>
  </si>
  <si>
    <t>-1089911081</t>
  </si>
  <si>
    <t>(4+7+10+3)*1,05</t>
  </si>
  <si>
    <t>-195150228</t>
  </si>
  <si>
    <t>-318781588</t>
  </si>
  <si>
    <t>"asfalt"46,0+28,75</t>
  </si>
  <si>
    <t>6686424</t>
  </si>
  <si>
    <t>74,75*3</t>
  </si>
  <si>
    <t>94281402</t>
  </si>
  <si>
    <t>418696427</t>
  </si>
  <si>
    <t>-663324355</t>
  </si>
  <si>
    <t>595026589</t>
  </si>
  <si>
    <t>1774599711</t>
  </si>
  <si>
    <t>258863880</t>
  </si>
  <si>
    <t>"řad"80,0*1,0</t>
  </si>
  <si>
    <t>"přípojky"(1+3,9+1)*0,8</t>
  </si>
  <si>
    <t>119001405</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</si>
  <si>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t>
  </si>
  <si>
    <t>-1378929992</t>
  </si>
  <si>
    <t>https://podminky.urs.cz/item/CS_URS_2023_01/119001405</t>
  </si>
  <si>
    <t>"přípojky"2*0,8</t>
  </si>
  <si>
    <t>-595487428</t>
  </si>
  <si>
    <t>"řad"3*1,0</t>
  </si>
  <si>
    <t>-1477568911</t>
  </si>
  <si>
    <t>1,6*1,0*1,2</t>
  </si>
  <si>
    <t>4,6*1,0*1,0</t>
  </si>
  <si>
    <t>-1450077289</t>
  </si>
  <si>
    <t>"řad"80,0*1,9*1,0</t>
  </si>
  <si>
    <t>"přípojky "5,9*1,6*0,8</t>
  </si>
  <si>
    <t>"-komunikace"-84,72*0,4</t>
  </si>
  <si>
    <t>"50% 3.tř." 0,5*125,664</t>
  </si>
  <si>
    <t>869033946</t>
  </si>
  <si>
    <t>1795557686</t>
  </si>
  <si>
    <t>"řad"80,0*1,9*2</t>
  </si>
  <si>
    <t>"přípojky "5,9*1,6*2</t>
  </si>
  <si>
    <t>-391997973</t>
  </si>
  <si>
    <t>-1049883287</t>
  </si>
  <si>
    <t>"výkopek na mezideponii"2*62,832</t>
  </si>
  <si>
    <t>"zpět na zásyp"0,5*85,06</t>
  </si>
  <si>
    <t>442199656</t>
  </si>
  <si>
    <t>2*62,832</t>
  </si>
  <si>
    <t>443935951</t>
  </si>
  <si>
    <t>"výkop" 2*62,832</t>
  </si>
  <si>
    <t>"-zásyp nazpět" -85,06*0,5</t>
  </si>
  <si>
    <t>"podklad komunikace"84,72*0,3</t>
  </si>
  <si>
    <t>108,55*1,8</t>
  </si>
  <si>
    <t>1528851453</t>
  </si>
  <si>
    <t>"-lože"-8,552</t>
  </si>
  <si>
    <t>"-obsyp"-32,052</t>
  </si>
  <si>
    <t>-1425342721</t>
  </si>
  <si>
    <t>85,060*0,5*1,9</t>
  </si>
  <si>
    <t>-1015780504</t>
  </si>
  <si>
    <t>"řad"80,0*0,38*1,0</t>
  </si>
  <si>
    <t>"přípojky "5,9*0,35*0,8</t>
  </si>
  <si>
    <t>-769346002</t>
  </si>
  <si>
    <t>"přípojky "32,052*2,05</t>
  </si>
  <si>
    <t>-680710423</t>
  </si>
  <si>
    <t>"řad"80,8*0,1*1,0</t>
  </si>
  <si>
    <t>"přípojky "5,9*0,1*0,8</t>
  </si>
  <si>
    <t>-1343882091</t>
  </si>
  <si>
    <t>"silnice MK podkladní vrstva"84,72</t>
  </si>
  <si>
    <t>-2091463997</t>
  </si>
  <si>
    <t>1841238306</t>
  </si>
  <si>
    <t>-1171994040</t>
  </si>
  <si>
    <t>55251820</t>
  </si>
  <si>
    <t>koleno přírubové prodloužené s patkou pro připojení k hydrantu 80/90mm</t>
  </si>
  <si>
    <t>-1639321306</t>
  </si>
  <si>
    <t>55253237</t>
  </si>
  <si>
    <t>tvarovka přírubová litinová vodovodní PN10/16 DN 80 dl 300mm</t>
  </si>
  <si>
    <t>1106746697</t>
  </si>
  <si>
    <t>HWL.797410008016</t>
  </si>
  <si>
    <t>SYNOFLEX - SPOJKA REDUKOVANÁ 100/80 (104-132/85-105)</t>
  </si>
  <si>
    <t>209616939</t>
  </si>
  <si>
    <t>28653135</t>
  </si>
  <si>
    <t>nákružek lemový PE 100 SDR11 90mm</t>
  </si>
  <si>
    <t>-397607553</t>
  </si>
  <si>
    <t>FF700213W.1</t>
  </si>
  <si>
    <t>Příruba PP/ocel PN10/16 90 DN80</t>
  </si>
  <si>
    <t>-930542695</t>
  </si>
  <si>
    <t>877008813</t>
  </si>
  <si>
    <t>857244122</t>
  </si>
  <si>
    <t>Montáž litinových tvarovek na potrubí litinovém tlakovém odbočných na potrubí z trub přírubových v otevřeném výkopu, kanálu nebo v šachtě DN 80</t>
  </si>
  <si>
    <t>-762921140</t>
  </si>
  <si>
    <t>https://podminky.urs.cz/item/CS_URS_2023_01/857244122</t>
  </si>
  <si>
    <t>AVK.501680</t>
  </si>
  <si>
    <t>tvarovka litinová, TT, kříž přírubový, DN 80</t>
  </si>
  <si>
    <t>-892465155</t>
  </si>
  <si>
    <t>-812823962</t>
  </si>
  <si>
    <t>5,9</t>
  </si>
  <si>
    <t>28613110</t>
  </si>
  <si>
    <t>trubka vodovodní PE100 PN 16 SDR11 32x3,0mm</t>
  </si>
  <si>
    <t>2145303839</t>
  </si>
  <si>
    <t>5,9*1,03 'Přepočtené koeficientem množství</t>
  </si>
  <si>
    <t>871241211</t>
  </si>
  <si>
    <t>Montáž vodovodního potrubí z plastů v otevřeném výkopu z polyetylenu PE 100 svařovaných elektrotvarovkou SDR 11/PN16 D 90 x 8,2 mm</t>
  </si>
  <si>
    <t>64117889</t>
  </si>
  <si>
    <t>https://podminky.urs.cz/item/CS_URS_2023_01/871241211</t>
  </si>
  <si>
    <t>80,0</t>
  </si>
  <si>
    <t>28613556</t>
  </si>
  <si>
    <t>potrubí dvouvrstvé PE100 RC SDR11 90x8,2 dl 12m</t>
  </si>
  <si>
    <t>424973984</t>
  </si>
  <si>
    <t>80*1,03 'Přepočtené koeficientem množství</t>
  </si>
  <si>
    <t>877241101</t>
  </si>
  <si>
    <t>Montáž tvarovek na vodovodním plastovém potrubí z polyetylenu PE 100 elektrotvarovek SDR 11/PN16 spojek, oblouků nebo redukcí d 90</t>
  </si>
  <si>
    <t>1444433158</t>
  </si>
  <si>
    <t>https://podminky.urs.cz/item/CS_URS_2023_01/877241101</t>
  </si>
  <si>
    <t xml:space="preserve">Poznámka k souboru cen:
1. V cenách montáže tvarovek nejsou započteny náklady na dodání tvarovek. Tyto náklady se oceňují ve specifikaci. </t>
  </si>
  <si>
    <t>28615974</t>
  </si>
  <si>
    <t>elektrospojka SDR11 PE 100 PN16 D 90mm</t>
  </si>
  <si>
    <t>-1066487488</t>
  </si>
  <si>
    <t>877241110</t>
  </si>
  <si>
    <t>Montáž tvarovek na vodovodním plastovém potrubí z polyetylenu PE 100 elektrotvarovek SDR 11/PN16 kolen 45° d 90</t>
  </si>
  <si>
    <t>-895426011</t>
  </si>
  <si>
    <t>https://podminky.urs.cz/item/CS_URS_2023_01/877241110</t>
  </si>
  <si>
    <t>28614948</t>
  </si>
  <si>
    <t>elektrokoleno 45° PE 100 PN16 D 90mm</t>
  </si>
  <si>
    <t>-1639309358</t>
  </si>
  <si>
    <t>28653060.1</t>
  </si>
  <si>
    <t>elektrokoleno 30° PE 100 D 90mm</t>
  </si>
  <si>
    <t>-1880122214</t>
  </si>
  <si>
    <t>1118810469</t>
  </si>
  <si>
    <t>-555123359</t>
  </si>
  <si>
    <t>-427274260</t>
  </si>
  <si>
    <t>1528578438</t>
  </si>
  <si>
    <t>101498058</t>
  </si>
  <si>
    <t>-1566890707</t>
  </si>
  <si>
    <t>"Š1, Š2, ŠH13"3</t>
  </si>
  <si>
    <t>-1203130943</t>
  </si>
  <si>
    <t>-1115473745</t>
  </si>
  <si>
    <t>891247111</t>
  </si>
  <si>
    <t>Montáž vodovodních armatur na potrubí hydrantů podzemních (bez osazení poklopů) DN 80</t>
  </si>
  <si>
    <t>224754594</t>
  </si>
  <si>
    <t>https://podminky.urs.cz/item/CS_URS_2023_01/891247111</t>
  </si>
  <si>
    <t>D49008012516</t>
  </si>
  <si>
    <t>HYDRANT PODZEMNÍ PLNOPRŮTOKOVÝ 80/1,25 m</t>
  </si>
  <si>
    <t>KS</t>
  </si>
  <si>
    <t>590488084</t>
  </si>
  <si>
    <t>"PH13"1</t>
  </si>
  <si>
    <t>HWL.999900000000</t>
  </si>
  <si>
    <t>DRENÁŽNÍ OBAL K HYDRANTŮM</t>
  </si>
  <si>
    <t>-543419349</t>
  </si>
  <si>
    <t>-1045729185</t>
  </si>
  <si>
    <t>HWL.525009005416</t>
  </si>
  <si>
    <t>PAS NAVRTÁVACÍ HAKU 90-5/4"</t>
  </si>
  <si>
    <t>-599365801</t>
  </si>
  <si>
    <t>1484194421</t>
  </si>
  <si>
    <t>-726673122</t>
  </si>
  <si>
    <t>-720048773</t>
  </si>
  <si>
    <t>1416557449</t>
  </si>
  <si>
    <t>-1283759438</t>
  </si>
  <si>
    <t>-1744612611</t>
  </si>
  <si>
    <t>449006311</t>
  </si>
  <si>
    <t>899401113</t>
  </si>
  <si>
    <t>Osazení poklopů litinových hydrantových</t>
  </si>
  <si>
    <t>-712624847</t>
  </si>
  <si>
    <t>https://podminky.urs.cz/item/CS_URS_2023_01/899401113</t>
  </si>
  <si>
    <t>59</t>
  </si>
  <si>
    <t>HWL.1950KASI0000</t>
  </si>
  <si>
    <t>POKLOP ULIČNÍ SAMONIVELAČNÍ HYDRANTOVÝ S LOGEM  HYDRANT</t>
  </si>
  <si>
    <t>1796186894</t>
  </si>
  <si>
    <t>60</t>
  </si>
  <si>
    <t>-1130917094</t>
  </si>
  <si>
    <t>80,0+2*2</t>
  </si>
  <si>
    <t>61</t>
  </si>
  <si>
    <t>440704805</t>
  </si>
  <si>
    <t>62</t>
  </si>
  <si>
    <t>-2093972155</t>
  </si>
  <si>
    <t>63</t>
  </si>
  <si>
    <t>998276101</t>
  </si>
  <si>
    <t>Přesun hmot pro trubní vedení hloubené z trub z plastických hmot nebo sklolaminátových pro vodovody nebo kanalizace v otevřeném výkopu dopravní vzdálenost do 15 m</t>
  </si>
  <si>
    <t>1035235002</t>
  </si>
  <si>
    <t>https://podminky.urs.cz/item/CS_URS_2023_01/998276101</t>
  </si>
  <si>
    <t>64</t>
  </si>
  <si>
    <t>-176719606</t>
  </si>
  <si>
    <t>65</t>
  </si>
  <si>
    <t>1540037053</t>
  </si>
  <si>
    <t>66</t>
  </si>
  <si>
    <t>-493826221</t>
  </si>
  <si>
    <t>67</t>
  </si>
  <si>
    <t>-1527240331</t>
  </si>
  <si>
    <t>68</t>
  </si>
  <si>
    <t>-1708373720</t>
  </si>
  <si>
    <t>69</t>
  </si>
  <si>
    <t>-893384274</t>
  </si>
  <si>
    <t>70</t>
  </si>
  <si>
    <t>-1460266289</t>
  </si>
  <si>
    <t>71</t>
  </si>
  <si>
    <t>1464684910</t>
  </si>
  <si>
    <t>72</t>
  </si>
  <si>
    <t>1463766316</t>
  </si>
  <si>
    <t>Klatovy (ul. Družstevní), Štěpánovice (pod hřbitovem) - Výměna vodovodu</t>
  </si>
  <si>
    <t>01</t>
  </si>
  <si>
    <t>02</t>
  </si>
  <si>
    <t>OBNOVA KOMUNIKACE</t>
  </si>
  <si>
    <t>VÝMĚNA VODOVODU</t>
  </si>
  <si>
    <t>SO 101</t>
  </si>
  <si>
    <t>SO 301</t>
  </si>
  <si>
    <t>SO 102</t>
  </si>
  <si>
    <t>SO 302</t>
  </si>
  <si>
    <t>KLATOVY, DRUŽSTEVNÍ UL.</t>
  </si>
  <si>
    <t>ŠTĚPÁNOVICE, POD HŘBITOVEM</t>
  </si>
  <si>
    <t>01 - KLATOVY, DRUŽSTEVNÍ UL.</t>
  </si>
  <si>
    <t>SO 101 - OBNOVA KOMUNIKACE</t>
  </si>
  <si>
    <t>SO 301 - VÝMĚNA VODOVODU</t>
  </si>
  <si>
    <t>02 - ŠTĚPÁNOVICE, POD HŘBITOVEM</t>
  </si>
  <si>
    <t>SO 102 - OBNOVA KOMUNIKACE</t>
  </si>
  <si>
    <t>SO 302 - VÝMĚNA VODOVODU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</si>
</sst>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43">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1" fillId="0" borderId="0" xfId="20" applyFont="1" applyAlignment="1">
      <alignment horizontal="center"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8" xfId="0" applyNumberFormat="1" applyFont="1" applyBorder="1" applyAlignment="1">
      <alignment vertical="center"/>
    </xf>
    <xf numFmtId="4" fontId="2" fillId="0" borderId="19" xfId="0" applyNumberFormat="1" applyFont="1" applyBorder="1" applyAlignment="1">
      <alignment vertical="center"/>
    </xf>
    <xf numFmtId="166" fontId="2" fillId="0" borderId="19" xfId="0" applyNumberFormat="1" applyFont="1" applyBorder="1" applyAlignment="1">
      <alignment vertical="center"/>
    </xf>
    <xf numFmtId="4" fontId="2" fillId="0" borderId="20" xfId="0" applyNumberFormat="1" applyFont="1" applyBorder="1" applyAlignment="1">
      <alignment vertical="center"/>
    </xf>
    <xf numFmtId="0" fontId="33"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4" fontId="26" fillId="0" borderId="0" xfId="0" applyNumberFormat="1" applyFont="1"/>
    <xf numFmtId="166" fontId="35" fillId="0" borderId="10" xfId="0" applyNumberFormat="1" applyFont="1" applyBorder="1"/>
    <xf numFmtId="166" fontId="35" fillId="0" borderId="11" xfId="0" applyNumberFormat="1" applyFont="1" applyBorder="1"/>
    <xf numFmtId="4" fontId="36"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167"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lignment vertical="center"/>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7" fillId="0" borderId="0" xfId="0" applyFont="1" applyAlignment="1">
      <alignment horizontal="left" vertical="center"/>
    </xf>
    <xf numFmtId="0" fontId="38"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7" xfId="0" applyBorder="1" applyAlignment="1">
      <alignment vertical="center"/>
    </xf>
    <xf numFmtId="0" fontId="39" fillId="0" borderId="0" xfId="0" applyFont="1" applyAlignment="1">
      <alignment horizontal="left" vertical="center"/>
    </xf>
    <xf numFmtId="0" fontId="40"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41" fillId="0" borderId="22" xfId="0" applyFont="1" applyBorder="1" applyAlignment="1">
      <alignment horizontal="center" vertical="center"/>
    </xf>
    <xf numFmtId="49" fontId="41" fillId="0" borderId="22" xfId="0" applyNumberFormat="1"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167" fontId="41" fillId="0" borderId="22" xfId="0" applyNumberFormat="1" applyFont="1" applyBorder="1" applyAlignment="1">
      <alignment vertical="center"/>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lignment vertical="center"/>
    </xf>
    <xf numFmtId="0" fontId="42" fillId="0" borderId="3" xfId="0" applyFont="1" applyBorder="1" applyAlignment="1">
      <alignment vertical="center"/>
    </xf>
    <xf numFmtId="0" fontId="41" fillId="2" borderId="17" xfId="0" applyFont="1" applyFill="1" applyBorder="1" applyAlignment="1" applyProtection="1">
      <alignment horizontal="left" vertical="center"/>
      <protection locked="0"/>
    </xf>
    <xf numFmtId="0" fontId="41" fillId="0" borderId="0" xfId="0" applyFont="1" applyAlignment="1">
      <alignment horizontal="center" vertical="center"/>
    </xf>
    <xf numFmtId="0" fontId="0" fillId="0" borderId="0" xfId="0"/>
    <xf numFmtId="0" fontId="3" fillId="0" borderId="0" xfId="0"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32" fillId="0" borderId="0" xfId="0" applyFont="1" applyAlignment="1">
      <alignment horizontal="left" vertical="center" wrapText="1"/>
    </xf>
    <xf numFmtId="4" fontId="26" fillId="0" borderId="0" xfId="0" applyNumberFormat="1" applyFont="1" applyAlignment="1">
      <alignment horizontal="right" vertical="center"/>
    </xf>
    <xf numFmtId="4" fontId="26" fillId="0" borderId="0" xfId="0" applyNumberFormat="1" applyFont="1" applyAlignment="1">
      <alignment vertical="center"/>
    </xf>
    <xf numFmtId="4" fontId="29" fillId="0" borderId="0" xfId="0" applyNumberFormat="1" applyFont="1" applyAlignment="1">
      <alignment horizontal="right" vertical="center"/>
    </xf>
    <xf numFmtId="0" fontId="29" fillId="0" borderId="0" xfId="0" applyFont="1" applyAlignment="1">
      <alignment vertical="center"/>
    </xf>
    <xf numFmtId="4" fontId="29" fillId="0" borderId="0" xfId="0" applyNumberFormat="1" applyFont="1" applyAlignment="1">
      <alignment vertical="center"/>
    </xf>
    <xf numFmtId="49" fontId="28" fillId="0" borderId="0" xfId="0" applyNumberFormat="1" applyFont="1" applyAlignment="1">
      <alignment horizontal="left" vertical="center" wrapText="1"/>
    </xf>
    <xf numFmtId="0" fontId="28" fillId="0" borderId="0" xfId="0" applyFont="1" applyAlignment="1">
      <alignment horizontal="left" vertical="center" wrapText="1"/>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0" fontId="28"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13154113" TargetMode="External" /><Relationship Id="rId2" Type="http://schemas.openxmlformats.org/officeDocument/2006/relationships/hyperlink" Target="https://podminky.urs.cz/item/CS_URS_2023_01/113154114" TargetMode="External" /><Relationship Id="rId3" Type="http://schemas.openxmlformats.org/officeDocument/2006/relationships/hyperlink" Target="https://podminky.urs.cz/item/CS_URS_2023_01/565175102" TargetMode="External" /><Relationship Id="rId4" Type="http://schemas.openxmlformats.org/officeDocument/2006/relationships/hyperlink" Target="https://podminky.urs.cz/item/CS_URS_2023_01/573211108" TargetMode="External" /><Relationship Id="rId5" Type="http://schemas.openxmlformats.org/officeDocument/2006/relationships/hyperlink" Target="https://podminky.urs.cz/item/CS_URS_2023_01/577144131" TargetMode="External" /><Relationship Id="rId6" Type="http://schemas.openxmlformats.org/officeDocument/2006/relationships/hyperlink" Target="https://podminky.urs.cz/item/CS_URS_2023_01/899231111" TargetMode="External" /><Relationship Id="rId7" Type="http://schemas.openxmlformats.org/officeDocument/2006/relationships/hyperlink" Target="https://podminky.urs.cz/item/CS_URS_2023_01/899331111" TargetMode="External" /><Relationship Id="rId8" Type="http://schemas.openxmlformats.org/officeDocument/2006/relationships/hyperlink" Target="https://podminky.urs.cz/item/CS_URS_2023_01/899431111" TargetMode="External" /><Relationship Id="rId9" Type="http://schemas.openxmlformats.org/officeDocument/2006/relationships/hyperlink" Target="https://podminky.urs.cz/item/CS_URS_2023_01/919732211" TargetMode="External" /><Relationship Id="rId10" Type="http://schemas.openxmlformats.org/officeDocument/2006/relationships/hyperlink" Target="https://podminky.urs.cz/item/CS_URS_2023_01/919735111" TargetMode="External" /><Relationship Id="rId11" Type="http://schemas.openxmlformats.org/officeDocument/2006/relationships/hyperlink" Target="https://podminky.urs.cz/item/CS_URS_2023_01/997221551" TargetMode="External" /><Relationship Id="rId12" Type="http://schemas.openxmlformats.org/officeDocument/2006/relationships/hyperlink" Target="https://podminky.urs.cz/item/CS_URS_2023_01/997221559" TargetMode="External" /><Relationship Id="rId13" Type="http://schemas.openxmlformats.org/officeDocument/2006/relationships/hyperlink" Target="https://podminky.urs.cz/item/CS_URS_2023_01/997221875" TargetMode="External" /><Relationship Id="rId14" Type="http://schemas.openxmlformats.org/officeDocument/2006/relationships/hyperlink" Target="https://podminky.urs.cz/item/CS_URS_2023_01/998225111" TargetMode="External" /><Relationship Id="rId15" Type="http://schemas.openxmlformats.org/officeDocument/2006/relationships/hyperlink" Target="https://podminky.urs.cz/item/CS_URS_2023_01/030001000" TargetMode="External" /><Relationship Id="rId16" Type="http://schemas.openxmlformats.org/officeDocument/2006/relationships/hyperlink" Target="https://podminky.urs.cz/item/CS_URS_2023_01/034303000" TargetMode="External" /><Relationship Id="rId17" Type="http://schemas.openxmlformats.org/officeDocument/2006/relationships/hyperlink" Target="https://podminky.urs.cz/item/CS_URS_2023_01/043002000" TargetMode="External" /><Relationship Id="rId18" Type="http://schemas.openxmlformats.org/officeDocument/2006/relationships/drawing" Target="../drawings/drawing2.xm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3107163" TargetMode="External" /><Relationship Id="rId2" Type="http://schemas.openxmlformats.org/officeDocument/2006/relationships/hyperlink" Target="https://podminky.urs.cz/item/CS_URS_2023_01/119001411" TargetMode="External" /><Relationship Id="rId3" Type="http://schemas.openxmlformats.org/officeDocument/2006/relationships/hyperlink" Target="https://podminky.urs.cz/item/CS_URS_2023_01/119001421" TargetMode="External" /><Relationship Id="rId4" Type="http://schemas.openxmlformats.org/officeDocument/2006/relationships/hyperlink" Target="https://podminky.urs.cz/item/CS_URS_2023_01/120001101" TargetMode="External" /><Relationship Id="rId5" Type="http://schemas.openxmlformats.org/officeDocument/2006/relationships/hyperlink" Target="https://podminky.urs.cz/item/CS_URS_2023_01/132254204" TargetMode="External" /><Relationship Id="rId6" Type="http://schemas.openxmlformats.org/officeDocument/2006/relationships/hyperlink" Target="https://podminky.urs.cz/item/CS_URS_2023_01/132354204" TargetMode="External" /><Relationship Id="rId7" Type="http://schemas.openxmlformats.org/officeDocument/2006/relationships/hyperlink" Target="https://podminky.urs.cz/item/CS_URS_2023_01/151101101" TargetMode="External" /><Relationship Id="rId8" Type="http://schemas.openxmlformats.org/officeDocument/2006/relationships/hyperlink" Target="https://podminky.urs.cz/item/CS_URS_2023_01/151101111" TargetMode="External" /><Relationship Id="rId9" Type="http://schemas.openxmlformats.org/officeDocument/2006/relationships/hyperlink" Target="https://podminky.urs.cz/item/CS_URS_2023_01/162551108" TargetMode="External" /><Relationship Id="rId10" Type="http://schemas.openxmlformats.org/officeDocument/2006/relationships/hyperlink" Target="https://podminky.urs.cz/item/CS_URS_2023_01/167151111" TargetMode="External" /><Relationship Id="rId11" Type="http://schemas.openxmlformats.org/officeDocument/2006/relationships/hyperlink" Target="https://podminky.urs.cz/item/CS_URS_2023_01/174101101" TargetMode="External" /><Relationship Id="rId12" Type="http://schemas.openxmlformats.org/officeDocument/2006/relationships/hyperlink" Target="https://podminky.urs.cz/item/CS_URS_2023_01/175151101" TargetMode="External" /><Relationship Id="rId13" Type="http://schemas.openxmlformats.org/officeDocument/2006/relationships/hyperlink" Target="https://podminky.urs.cz/item/CS_URS_2023_01/451572111" TargetMode="External" /><Relationship Id="rId14" Type="http://schemas.openxmlformats.org/officeDocument/2006/relationships/hyperlink" Target="https://podminky.urs.cz/item/CS_URS_2023_01/564871016" TargetMode="External" /><Relationship Id="rId15" Type="http://schemas.openxmlformats.org/officeDocument/2006/relationships/hyperlink" Target="https://podminky.urs.cz/item/CS_URS_2023_01/850245121" TargetMode="External" /><Relationship Id="rId16" Type="http://schemas.openxmlformats.org/officeDocument/2006/relationships/hyperlink" Target="https://podminky.urs.cz/item/CS_URS_2023_01/851241131" TargetMode="External" /><Relationship Id="rId17" Type="http://schemas.openxmlformats.org/officeDocument/2006/relationships/hyperlink" Target="https://podminky.urs.cz/item/CS_URS_2023_01/857242122" TargetMode="External" /><Relationship Id="rId18" Type="http://schemas.openxmlformats.org/officeDocument/2006/relationships/hyperlink" Target="https://podminky.urs.cz/item/CS_URS_2023_01/871161211" TargetMode="External" /><Relationship Id="rId19" Type="http://schemas.openxmlformats.org/officeDocument/2006/relationships/hyperlink" Target="https://podminky.urs.cz/item/CS_URS_2023_01/879161111" TargetMode="External" /><Relationship Id="rId20" Type="http://schemas.openxmlformats.org/officeDocument/2006/relationships/hyperlink" Target="https://podminky.urs.cz/item/CS_URS_2023_01/891161324" TargetMode="External" /><Relationship Id="rId21" Type="http://schemas.openxmlformats.org/officeDocument/2006/relationships/hyperlink" Target="https://podminky.urs.cz/item/CS_URS_2023_01/891241112" TargetMode="External" /><Relationship Id="rId22" Type="http://schemas.openxmlformats.org/officeDocument/2006/relationships/hyperlink" Target="https://podminky.urs.cz/item/CS_URS_2023_01/891249111" TargetMode="External" /><Relationship Id="rId23" Type="http://schemas.openxmlformats.org/officeDocument/2006/relationships/hyperlink" Target="https://podminky.urs.cz/item/CS_URS_2023_01/892241111" TargetMode="External" /><Relationship Id="rId24" Type="http://schemas.openxmlformats.org/officeDocument/2006/relationships/hyperlink" Target="https://podminky.urs.cz/item/CS_URS_2023_01/892273122" TargetMode="External" /><Relationship Id="rId25" Type="http://schemas.openxmlformats.org/officeDocument/2006/relationships/hyperlink" Target="https://podminky.urs.cz/item/CS_URS_2023_01/892372111" TargetMode="External" /><Relationship Id="rId26" Type="http://schemas.openxmlformats.org/officeDocument/2006/relationships/hyperlink" Target="https://podminky.urs.cz/item/CS_URS_2023_01/899401111" TargetMode="External" /><Relationship Id="rId27" Type="http://schemas.openxmlformats.org/officeDocument/2006/relationships/hyperlink" Target="https://podminky.urs.cz/item/CS_URS_2023_01/899401112" TargetMode="External" /><Relationship Id="rId28" Type="http://schemas.openxmlformats.org/officeDocument/2006/relationships/hyperlink" Target="https://podminky.urs.cz/item/CS_URS_2023_01/899722113" TargetMode="External" /><Relationship Id="rId29" Type="http://schemas.openxmlformats.org/officeDocument/2006/relationships/hyperlink" Target="https://podminky.urs.cz/item/CS_URS_2023_01/998273102" TargetMode="External" /><Relationship Id="rId30" Type="http://schemas.openxmlformats.org/officeDocument/2006/relationships/hyperlink" Target="https://podminky.urs.cz/item/CS_URS_2023_01/011314000" TargetMode="External" /><Relationship Id="rId31" Type="http://schemas.openxmlformats.org/officeDocument/2006/relationships/hyperlink" Target="https://podminky.urs.cz/item/CS_URS_2023_01/012002000" TargetMode="External" /><Relationship Id="rId32" Type="http://schemas.openxmlformats.org/officeDocument/2006/relationships/hyperlink" Target="https://podminky.urs.cz/item/CS_URS_2023_01/013254000" TargetMode="External" /><Relationship Id="rId33" Type="http://schemas.openxmlformats.org/officeDocument/2006/relationships/hyperlink" Target="https://podminky.urs.cz/item/CS_URS_2023_01/020001000" TargetMode="External" /><Relationship Id="rId34" Type="http://schemas.openxmlformats.org/officeDocument/2006/relationships/hyperlink" Target="https://podminky.urs.cz/item/CS_URS_2023_01/030001000" TargetMode="External" /><Relationship Id="rId35" Type="http://schemas.openxmlformats.org/officeDocument/2006/relationships/hyperlink" Target="https://podminky.urs.cz/item/CS_URS_2023_01/034303000" TargetMode="External" /><Relationship Id="rId36" Type="http://schemas.openxmlformats.org/officeDocument/2006/relationships/hyperlink" Target="https://podminky.urs.cz/item/CS_URS_2023_01/040001000" TargetMode="External" /><Relationship Id="rId37" Type="http://schemas.openxmlformats.org/officeDocument/2006/relationships/hyperlink" Target="https://podminky.urs.cz/item/CS_URS_2023_01/043002000" TargetMode="External" /><Relationship Id="rId38" Type="http://schemas.openxmlformats.org/officeDocument/2006/relationships/hyperlink" Target="https://podminky.urs.cz/item/CS_URS_2023_01/045203000" TargetMode="External" /><Relationship Id="rId3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3154113" TargetMode="External" /><Relationship Id="rId2" Type="http://schemas.openxmlformats.org/officeDocument/2006/relationships/hyperlink" Target="https://podminky.urs.cz/item/CS_URS_2023_01/113154114" TargetMode="External" /><Relationship Id="rId3" Type="http://schemas.openxmlformats.org/officeDocument/2006/relationships/hyperlink" Target="https://podminky.urs.cz/item/CS_URS_2023_01/565175102" TargetMode="External" /><Relationship Id="rId4" Type="http://schemas.openxmlformats.org/officeDocument/2006/relationships/hyperlink" Target="https://podminky.urs.cz/item/CS_URS_2023_01/573211108" TargetMode="External" /><Relationship Id="rId5" Type="http://schemas.openxmlformats.org/officeDocument/2006/relationships/hyperlink" Target="https://podminky.urs.cz/item/CS_URS_2023_01/577144131" TargetMode="External" /><Relationship Id="rId6" Type="http://schemas.openxmlformats.org/officeDocument/2006/relationships/hyperlink" Target="https://podminky.urs.cz/item/CS_URS_2023_01/899231111" TargetMode="External" /><Relationship Id="rId7" Type="http://schemas.openxmlformats.org/officeDocument/2006/relationships/hyperlink" Target="https://podminky.urs.cz/item/CS_URS_2023_01/899331111" TargetMode="External" /><Relationship Id="rId8" Type="http://schemas.openxmlformats.org/officeDocument/2006/relationships/hyperlink" Target="https://podminky.urs.cz/item/CS_URS_2023_01/899431111" TargetMode="External" /><Relationship Id="rId9" Type="http://schemas.openxmlformats.org/officeDocument/2006/relationships/hyperlink" Target="https://podminky.urs.cz/item/CS_URS_2023_01/919732211" TargetMode="External" /><Relationship Id="rId10" Type="http://schemas.openxmlformats.org/officeDocument/2006/relationships/hyperlink" Target="https://podminky.urs.cz/item/CS_URS_2023_01/919735111" TargetMode="External" /><Relationship Id="rId11" Type="http://schemas.openxmlformats.org/officeDocument/2006/relationships/hyperlink" Target="https://podminky.urs.cz/item/CS_URS_2023_01/997221551" TargetMode="External" /><Relationship Id="rId12" Type="http://schemas.openxmlformats.org/officeDocument/2006/relationships/hyperlink" Target="https://podminky.urs.cz/item/CS_URS_2023_01/997221559" TargetMode="External" /><Relationship Id="rId13" Type="http://schemas.openxmlformats.org/officeDocument/2006/relationships/hyperlink" Target="https://podminky.urs.cz/item/CS_URS_2023_01/997221875" TargetMode="External" /><Relationship Id="rId14" Type="http://schemas.openxmlformats.org/officeDocument/2006/relationships/hyperlink" Target="https://podminky.urs.cz/item/CS_URS_2023_01/998225111" TargetMode="External" /><Relationship Id="rId15" Type="http://schemas.openxmlformats.org/officeDocument/2006/relationships/hyperlink" Target="https://podminky.urs.cz/item/CS_URS_2023_01/030001000" TargetMode="External" /><Relationship Id="rId16" Type="http://schemas.openxmlformats.org/officeDocument/2006/relationships/hyperlink" Target="https://podminky.urs.cz/item/CS_URS_2023_01/034303000" TargetMode="External" /><Relationship Id="rId17" Type="http://schemas.openxmlformats.org/officeDocument/2006/relationships/hyperlink" Target="https://podminky.urs.cz/item/CS_URS_2023_01/043002000" TargetMode="External" /><Relationship Id="rId1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113107163" TargetMode="External" /><Relationship Id="rId2" Type="http://schemas.openxmlformats.org/officeDocument/2006/relationships/hyperlink" Target="https://podminky.urs.cz/item/CS_URS_2023_01/119001405" TargetMode="External" /><Relationship Id="rId3" Type="http://schemas.openxmlformats.org/officeDocument/2006/relationships/hyperlink" Target="https://podminky.urs.cz/item/CS_URS_2023_01/119001421" TargetMode="External" /><Relationship Id="rId4" Type="http://schemas.openxmlformats.org/officeDocument/2006/relationships/hyperlink" Target="https://podminky.urs.cz/item/CS_URS_2023_01/120001101" TargetMode="External" /><Relationship Id="rId5" Type="http://schemas.openxmlformats.org/officeDocument/2006/relationships/hyperlink" Target="https://podminky.urs.cz/item/CS_URS_2023_01/132254204" TargetMode="External" /><Relationship Id="rId6" Type="http://schemas.openxmlformats.org/officeDocument/2006/relationships/hyperlink" Target="https://podminky.urs.cz/item/CS_URS_2023_01/132354204" TargetMode="External" /><Relationship Id="rId7" Type="http://schemas.openxmlformats.org/officeDocument/2006/relationships/hyperlink" Target="https://podminky.urs.cz/item/CS_URS_2023_01/151101101" TargetMode="External" /><Relationship Id="rId8" Type="http://schemas.openxmlformats.org/officeDocument/2006/relationships/hyperlink" Target="https://podminky.urs.cz/item/CS_URS_2023_01/151101111" TargetMode="External" /><Relationship Id="rId9" Type="http://schemas.openxmlformats.org/officeDocument/2006/relationships/hyperlink" Target="https://podminky.urs.cz/item/CS_URS_2023_01/162551108" TargetMode="External" /><Relationship Id="rId10" Type="http://schemas.openxmlformats.org/officeDocument/2006/relationships/hyperlink" Target="https://podminky.urs.cz/item/CS_URS_2023_01/167151111" TargetMode="External" /><Relationship Id="rId11" Type="http://schemas.openxmlformats.org/officeDocument/2006/relationships/hyperlink" Target="https://podminky.urs.cz/item/CS_URS_2023_01/174101101" TargetMode="External" /><Relationship Id="rId12" Type="http://schemas.openxmlformats.org/officeDocument/2006/relationships/hyperlink" Target="https://podminky.urs.cz/item/CS_URS_2023_01/175151101" TargetMode="External" /><Relationship Id="rId13" Type="http://schemas.openxmlformats.org/officeDocument/2006/relationships/hyperlink" Target="https://podminky.urs.cz/item/CS_URS_2023_01/451572111" TargetMode="External" /><Relationship Id="rId14" Type="http://schemas.openxmlformats.org/officeDocument/2006/relationships/hyperlink" Target="https://podminky.urs.cz/item/CS_URS_2023_01/564871016" TargetMode="External" /><Relationship Id="rId15" Type="http://schemas.openxmlformats.org/officeDocument/2006/relationships/hyperlink" Target="https://podminky.urs.cz/item/CS_URS_2023_01/850245121" TargetMode="External" /><Relationship Id="rId16" Type="http://schemas.openxmlformats.org/officeDocument/2006/relationships/hyperlink" Target="https://podminky.urs.cz/item/CS_URS_2023_01/857242122" TargetMode="External" /><Relationship Id="rId17" Type="http://schemas.openxmlformats.org/officeDocument/2006/relationships/hyperlink" Target="https://podminky.urs.cz/item/CS_URS_2023_01/857244122" TargetMode="External" /><Relationship Id="rId18" Type="http://schemas.openxmlformats.org/officeDocument/2006/relationships/hyperlink" Target="https://podminky.urs.cz/item/CS_URS_2023_01/871161211" TargetMode="External" /><Relationship Id="rId19" Type="http://schemas.openxmlformats.org/officeDocument/2006/relationships/hyperlink" Target="https://podminky.urs.cz/item/CS_URS_2023_01/871241211" TargetMode="External" /><Relationship Id="rId20" Type="http://schemas.openxmlformats.org/officeDocument/2006/relationships/hyperlink" Target="https://podminky.urs.cz/item/CS_URS_2023_01/877241101" TargetMode="External" /><Relationship Id="rId21" Type="http://schemas.openxmlformats.org/officeDocument/2006/relationships/hyperlink" Target="https://podminky.urs.cz/item/CS_URS_2023_01/877241110" TargetMode="External" /><Relationship Id="rId22" Type="http://schemas.openxmlformats.org/officeDocument/2006/relationships/hyperlink" Target="https://podminky.urs.cz/item/CS_URS_2023_01/879161111" TargetMode="External" /><Relationship Id="rId23" Type="http://schemas.openxmlformats.org/officeDocument/2006/relationships/hyperlink" Target="https://podminky.urs.cz/item/CS_URS_2023_01/891161324" TargetMode="External" /><Relationship Id="rId24" Type="http://schemas.openxmlformats.org/officeDocument/2006/relationships/hyperlink" Target="https://podminky.urs.cz/item/CS_URS_2023_01/891241112" TargetMode="External" /><Relationship Id="rId25" Type="http://schemas.openxmlformats.org/officeDocument/2006/relationships/hyperlink" Target="https://podminky.urs.cz/item/CS_URS_2023_01/891247111" TargetMode="External" /><Relationship Id="rId26" Type="http://schemas.openxmlformats.org/officeDocument/2006/relationships/hyperlink" Target="https://podminky.urs.cz/item/CS_URS_2023_01/891249111" TargetMode="External" /><Relationship Id="rId27" Type="http://schemas.openxmlformats.org/officeDocument/2006/relationships/hyperlink" Target="https://podminky.urs.cz/item/CS_URS_2023_01/892241111" TargetMode="External" /><Relationship Id="rId28" Type="http://schemas.openxmlformats.org/officeDocument/2006/relationships/hyperlink" Target="https://podminky.urs.cz/item/CS_URS_2023_01/892273122" TargetMode="External" /><Relationship Id="rId29" Type="http://schemas.openxmlformats.org/officeDocument/2006/relationships/hyperlink" Target="https://podminky.urs.cz/item/CS_URS_2023_01/892372111" TargetMode="External" /><Relationship Id="rId30" Type="http://schemas.openxmlformats.org/officeDocument/2006/relationships/hyperlink" Target="https://podminky.urs.cz/item/CS_URS_2023_01/899401111" TargetMode="External" /><Relationship Id="rId31" Type="http://schemas.openxmlformats.org/officeDocument/2006/relationships/hyperlink" Target="https://podminky.urs.cz/item/CS_URS_2023_01/899401112" TargetMode="External" /><Relationship Id="rId32" Type="http://schemas.openxmlformats.org/officeDocument/2006/relationships/hyperlink" Target="https://podminky.urs.cz/item/CS_URS_2023_01/899401113" TargetMode="External" /><Relationship Id="rId33" Type="http://schemas.openxmlformats.org/officeDocument/2006/relationships/hyperlink" Target="https://podminky.urs.cz/item/CS_URS_2023_01/899722113" TargetMode="External" /><Relationship Id="rId34" Type="http://schemas.openxmlformats.org/officeDocument/2006/relationships/hyperlink" Target="https://podminky.urs.cz/item/CS_URS_2023_01/998276101" TargetMode="External" /><Relationship Id="rId35" Type="http://schemas.openxmlformats.org/officeDocument/2006/relationships/hyperlink" Target="https://podminky.urs.cz/item/CS_URS_2023_01/011314000" TargetMode="External" /><Relationship Id="rId36" Type="http://schemas.openxmlformats.org/officeDocument/2006/relationships/hyperlink" Target="https://podminky.urs.cz/item/CS_URS_2023_01/012002000" TargetMode="External" /><Relationship Id="rId37" Type="http://schemas.openxmlformats.org/officeDocument/2006/relationships/hyperlink" Target="https://podminky.urs.cz/item/CS_URS_2023_01/013254000" TargetMode="External" /><Relationship Id="rId38" Type="http://schemas.openxmlformats.org/officeDocument/2006/relationships/hyperlink" Target="https://podminky.urs.cz/item/CS_URS_2023_01/020001000" TargetMode="External" /><Relationship Id="rId39" Type="http://schemas.openxmlformats.org/officeDocument/2006/relationships/hyperlink" Target="https://podminky.urs.cz/item/CS_URS_2023_01/030001000" TargetMode="External" /><Relationship Id="rId40" Type="http://schemas.openxmlformats.org/officeDocument/2006/relationships/hyperlink" Target="https://podminky.urs.cz/item/CS_URS_2023_01/034303000" TargetMode="External" /><Relationship Id="rId41" Type="http://schemas.openxmlformats.org/officeDocument/2006/relationships/hyperlink" Target="https://podminky.urs.cz/item/CS_URS_2023_01/040001000" TargetMode="External" /><Relationship Id="rId42" Type="http://schemas.openxmlformats.org/officeDocument/2006/relationships/hyperlink" Target="https://podminky.urs.cz/item/CS_URS_2023_01/043002000" TargetMode="External" /><Relationship Id="rId43" Type="http://schemas.openxmlformats.org/officeDocument/2006/relationships/hyperlink" Target="https://podminky.urs.cz/item/CS_URS_2023_01/045203000" TargetMode="External" /><Relationship Id="rId44"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2"/>
  <sheetViews>
    <sheetView showGridLines="0" tabSelected="1" workbookViewId="0" topLeftCell="A82">
      <selection activeCell="K6" sqref="K6:AO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195"/>
      <c r="AS2" s="195"/>
      <c r="AT2" s="195"/>
      <c r="AU2" s="195"/>
      <c r="AV2" s="195"/>
      <c r="AW2" s="195"/>
      <c r="AX2" s="195"/>
      <c r="AY2" s="195"/>
      <c r="AZ2" s="195"/>
      <c r="BA2" s="195"/>
      <c r="BB2" s="195"/>
      <c r="BC2" s="195"/>
      <c r="BD2" s="195"/>
      <c r="BE2" s="195"/>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196">
        <v>1456</v>
      </c>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R5" s="20"/>
      <c r="BE5" s="204" t="s">
        <v>14</v>
      </c>
      <c r="BS5" s="17" t="s">
        <v>6</v>
      </c>
    </row>
    <row r="6" spans="2:71" ht="36.95" customHeight="1">
      <c r="B6" s="20"/>
      <c r="D6" s="26" t="s">
        <v>15</v>
      </c>
      <c r="K6" s="207" t="s">
        <v>770</v>
      </c>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R6" s="20"/>
      <c r="BE6" s="205"/>
      <c r="BS6" s="17" t="s">
        <v>6</v>
      </c>
    </row>
    <row r="7" spans="2:71" ht="12" customHeight="1">
      <c r="B7" s="20"/>
      <c r="D7" s="27" t="s">
        <v>16</v>
      </c>
      <c r="K7" s="25" t="s">
        <v>1</v>
      </c>
      <c r="AK7" s="27" t="s">
        <v>17</v>
      </c>
      <c r="AN7" s="25" t="s">
        <v>1</v>
      </c>
      <c r="AR7" s="20"/>
      <c r="BE7" s="205"/>
      <c r="BS7" s="17" t="s">
        <v>6</v>
      </c>
    </row>
    <row r="8" spans="2:71" ht="12" customHeight="1">
      <c r="B8" s="20"/>
      <c r="D8" s="27" t="s">
        <v>18</v>
      </c>
      <c r="K8" s="25" t="s">
        <v>19</v>
      </c>
      <c r="AK8" s="27" t="s">
        <v>20</v>
      </c>
      <c r="AN8" s="28" t="s">
        <v>21</v>
      </c>
      <c r="AR8" s="20"/>
      <c r="BE8" s="205"/>
      <c r="BS8" s="17" t="s">
        <v>6</v>
      </c>
    </row>
    <row r="9" spans="2:71" ht="14.45" customHeight="1">
      <c r="B9" s="20"/>
      <c r="AR9" s="20"/>
      <c r="BE9" s="205"/>
      <c r="BS9" s="17" t="s">
        <v>6</v>
      </c>
    </row>
    <row r="10" spans="2:71" ht="12" customHeight="1">
      <c r="B10" s="20"/>
      <c r="D10" s="27" t="s">
        <v>22</v>
      </c>
      <c r="AK10" s="27" t="s">
        <v>23</v>
      </c>
      <c r="AN10" s="25" t="s">
        <v>24</v>
      </c>
      <c r="AR10" s="20"/>
      <c r="BE10" s="205"/>
      <c r="BS10" s="17" t="s">
        <v>6</v>
      </c>
    </row>
    <row r="11" spans="2:71" ht="18.4" customHeight="1">
      <c r="B11" s="20"/>
      <c r="E11" s="25" t="s">
        <v>25</v>
      </c>
      <c r="AK11" s="27" t="s">
        <v>26</v>
      </c>
      <c r="AN11" s="25" t="s">
        <v>27</v>
      </c>
      <c r="AR11" s="20"/>
      <c r="BE11" s="205"/>
      <c r="BS11" s="17" t="s">
        <v>6</v>
      </c>
    </row>
    <row r="12" spans="2:71" ht="6.95" customHeight="1">
      <c r="B12" s="20"/>
      <c r="AR12" s="20"/>
      <c r="BE12" s="205"/>
      <c r="BS12" s="17" t="s">
        <v>6</v>
      </c>
    </row>
    <row r="13" spans="2:71" ht="12" customHeight="1">
      <c r="B13" s="20"/>
      <c r="D13" s="27" t="s">
        <v>28</v>
      </c>
      <c r="AK13" s="27" t="s">
        <v>23</v>
      </c>
      <c r="AN13" s="29" t="s">
        <v>29</v>
      </c>
      <c r="AR13" s="20"/>
      <c r="BE13" s="205"/>
      <c r="BS13" s="17" t="s">
        <v>6</v>
      </c>
    </row>
    <row r="14" spans="2:71" ht="12.75">
      <c r="B14" s="20"/>
      <c r="E14" s="208" t="s">
        <v>29</v>
      </c>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7" t="s">
        <v>26</v>
      </c>
      <c r="AN14" s="29" t="s">
        <v>29</v>
      </c>
      <c r="AR14" s="20"/>
      <c r="BE14" s="205"/>
      <c r="BS14" s="17" t="s">
        <v>6</v>
      </c>
    </row>
    <row r="15" spans="2:71" ht="6.95" customHeight="1">
      <c r="B15" s="20"/>
      <c r="AR15" s="20"/>
      <c r="BE15" s="205"/>
      <c r="BS15" s="17" t="s">
        <v>4</v>
      </c>
    </row>
    <row r="16" spans="2:71" ht="12" customHeight="1">
      <c r="B16" s="20"/>
      <c r="D16" s="27" t="s">
        <v>30</v>
      </c>
      <c r="AK16" s="27" t="s">
        <v>23</v>
      </c>
      <c r="AN16" s="25" t="s">
        <v>31</v>
      </c>
      <c r="AR16" s="20"/>
      <c r="BE16" s="205"/>
      <c r="BS16" s="17" t="s">
        <v>4</v>
      </c>
    </row>
    <row r="17" spans="2:71" ht="18.4" customHeight="1">
      <c r="B17" s="20"/>
      <c r="E17" s="25" t="s">
        <v>32</v>
      </c>
      <c r="AK17" s="27" t="s">
        <v>26</v>
      </c>
      <c r="AN17" s="25" t="s">
        <v>33</v>
      </c>
      <c r="AR17" s="20"/>
      <c r="BE17" s="205"/>
      <c r="BS17" s="17" t="s">
        <v>34</v>
      </c>
    </row>
    <row r="18" spans="2:71" ht="6.95" customHeight="1">
      <c r="B18" s="20"/>
      <c r="AR18" s="20"/>
      <c r="BE18" s="205"/>
      <c r="BS18" s="17" t="s">
        <v>6</v>
      </c>
    </row>
    <row r="19" spans="2:71" ht="12" customHeight="1">
      <c r="B19" s="20"/>
      <c r="D19" s="27" t="s">
        <v>35</v>
      </c>
      <c r="AK19" s="27" t="s">
        <v>23</v>
      </c>
      <c r="AN19" s="25" t="s">
        <v>31</v>
      </c>
      <c r="AR19" s="20"/>
      <c r="BE19" s="205"/>
      <c r="BS19" s="17" t="s">
        <v>6</v>
      </c>
    </row>
    <row r="20" spans="2:71" ht="18.4" customHeight="1">
      <c r="B20" s="20"/>
      <c r="E20" s="25" t="s">
        <v>32</v>
      </c>
      <c r="AK20" s="27" t="s">
        <v>26</v>
      </c>
      <c r="AN20" s="25" t="s">
        <v>33</v>
      </c>
      <c r="AR20" s="20"/>
      <c r="BE20" s="205"/>
      <c r="BS20" s="17" t="s">
        <v>4</v>
      </c>
    </row>
    <row r="21" spans="2:57" ht="6.95" customHeight="1">
      <c r="B21" s="20"/>
      <c r="AR21" s="20"/>
      <c r="BE21" s="205"/>
    </row>
    <row r="22" spans="2:57" ht="12" customHeight="1">
      <c r="B22" s="20"/>
      <c r="D22" s="27" t="s">
        <v>36</v>
      </c>
      <c r="AR22" s="20"/>
      <c r="BE22" s="205"/>
    </row>
    <row r="23" spans="2:57" ht="16.5" customHeight="1">
      <c r="B23" s="20"/>
      <c r="E23" s="210" t="s">
        <v>1</v>
      </c>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R23" s="20"/>
      <c r="BE23" s="205"/>
    </row>
    <row r="24" spans="2:57" ht="6.95" customHeight="1">
      <c r="B24" s="20"/>
      <c r="AR24" s="20"/>
      <c r="BE24" s="205"/>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05"/>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11">
        <f>ROUND(AG94,2)</f>
        <v>0</v>
      </c>
      <c r="AL26" s="212"/>
      <c r="AM26" s="212"/>
      <c r="AN26" s="212"/>
      <c r="AO26" s="212"/>
      <c r="AR26" s="32"/>
      <c r="BE26" s="205"/>
    </row>
    <row r="27" spans="2:57" s="1" customFormat="1" ht="6.95" customHeight="1">
      <c r="B27" s="32"/>
      <c r="AR27" s="32"/>
      <c r="BE27" s="205"/>
    </row>
    <row r="28" spans="2:57" s="1" customFormat="1" ht="12.75">
      <c r="B28" s="32"/>
      <c r="L28" s="213" t="s">
        <v>38</v>
      </c>
      <c r="M28" s="213"/>
      <c r="N28" s="213"/>
      <c r="O28" s="213"/>
      <c r="P28" s="213"/>
      <c r="W28" s="213" t="s">
        <v>39</v>
      </c>
      <c r="X28" s="213"/>
      <c r="Y28" s="213"/>
      <c r="Z28" s="213"/>
      <c r="AA28" s="213"/>
      <c r="AB28" s="213"/>
      <c r="AC28" s="213"/>
      <c r="AD28" s="213"/>
      <c r="AE28" s="213"/>
      <c r="AK28" s="213" t="s">
        <v>40</v>
      </c>
      <c r="AL28" s="213"/>
      <c r="AM28" s="213"/>
      <c r="AN28" s="213"/>
      <c r="AO28" s="213"/>
      <c r="AR28" s="32"/>
      <c r="BE28" s="205"/>
    </row>
    <row r="29" spans="2:57" s="2" customFormat="1" ht="14.45" customHeight="1">
      <c r="B29" s="36"/>
      <c r="D29" s="27" t="s">
        <v>41</v>
      </c>
      <c r="F29" s="27" t="s">
        <v>42</v>
      </c>
      <c r="L29" s="197">
        <v>0.21</v>
      </c>
      <c r="M29" s="198"/>
      <c r="N29" s="198"/>
      <c r="O29" s="198"/>
      <c r="P29" s="198"/>
      <c r="W29" s="199">
        <f>ROUND(AZ94,2)</f>
        <v>0</v>
      </c>
      <c r="X29" s="198"/>
      <c r="Y29" s="198"/>
      <c r="Z29" s="198"/>
      <c r="AA29" s="198"/>
      <c r="AB29" s="198"/>
      <c r="AC29" s="198"/>
      <c r="AD29" s="198"/>
      <c r="AE29" s="198"/>
      <c r="AK29" s="199">
        <f>ROUND(AV94,2)</f>
        <v>0</v>
      </c>
      <c r="AL29" s="198"/>
      <c r="AM29" s="198"/>
      <c r="AN29" s="198"/>
      <c r="AO29" s="198"/>
      <c r="AR29" s="36"/>
      <c r="BE29" s="206"/>
    </row>
    <row r="30" spans="2:57" s="2" customFormat="1" ht="14.45" customHeight="1">
      <c r="B30" s="36"/>
      <c r="F30" s="27" t="s">
        <v>43</v>
      </c>
      <c r="L30" s="197">
        <v>0.15</v>
      </c>
      <c r="M30" s="198"/>
      <c r="N30" s="198"/>
      <c r="O30" s="198"/>
      <c r="P30" s="198"/>
      <c r="W30" s="199">
        <f>ROUND(BA94,2)</f>
        <v>0</v>
      </c>
      <c r="X30" s="198"/>
      <c r="Y30" s="198"/>
      <c r="Z30" s="198"/>
      <c r="AA30" s="198"/>
      <c r="AB30" s="198"/>
      <c r="AC30" s="198"/>
      <c r="AD30" s="198"/>
      <c r="AE30" s="198"/>
      <c r="AK30" s="199">
        <f>ROUND(AW94,2)</f>
        <v>0</v>
      </c>
      <c r="AL30" s="198"/>
      <c r="AM30" s="198"/>
      <c r="AN30" s="198"/>
      <c r="AO30" s="198"/>
      <c r="AR30" s="36"/>
      <c r="BE30" s="206"/>
    </row>
    <row r="31" spans="2:57" s="2" customFormat="1" ht="14.45" customHeight="1" hidden="1">
      <c r="B31" s="36"/>
      <c r="F31" s="27" t="s">
        <v>44</v>
      </c>
      <c r="L31" s="197">
        <v>0.21</v>
      </c>
      <c r="M31" s="198"/>
      <c r="N31" s="198"/>
      <c r="O31" s="198"/>
      <c r="P31" s="198"/>
      <c r="W31" s="199">
        <f>ROUND(BB94,2)</f>
        <v>0</v>
      </c>
      <c r="X31" s="198"/>
      <c r="Y31" s="198"/>
      <c r="Z31" s="198"/>
      <c r="AA31" s="198"/>
      <c r="AB31" s="198"/>
      <c r="AC31" s="198"/>
      <c r="AD31" s="198"/>
      <c r="AE31" s="198"/>
      <c r="AK31" s="199">
        <v>0</v>
      </c>
      <c r="AL31" s="198"/>
      <c r="AM31" s="198"/>
      <c r="AN31" s="198"/>
      <c r="AO31" s="198"/>
      <c r="AR31" s="36"/>
      <c r="BE31" s="206"/>
    </row>
    <row r="32" spans="2:57" s="2" customFormat="1" ht="14.45" customHeight="1" hidden="1">
      <c r="B32" s="36"/>
      <c r="F32" s="27" t="s">
        <v>45</v>
      </c>
      <c r="L32" s="197">
        <v>0.15</v>
      </c>
      <c r="M32" s="198"/>
      <c r="N32" s="198"/>
      <c r="O32" s="198"/>
      <c r="P32" s="198"/>
      <c r="W32" s="199">
        <f>ROUND(BC94,2)</f>
        <v>0</v>
      </c>
      <c r="X32" s="198"/>
      <c r="Y32" s="198"/>
      <c r="Z32" s="198"/>
      <c r="AA32" s="198"/>
      <c r="AB32" s="198"/>
      <c r="AC32" s="198"/>
      <c r="AD32" s="198"/>
      <c r="AE32" s="198"/>
      <c r="AK32" s="199">
        <v>0</v>
      </c>
      <c r="AL32" s="198"/>
      <c r="AM32" s="198"/>
      <c r="AN32" s="198"/>
      <c r="AO32" s="198"/>
      <c r="AR32" s="36"/>
      <c r="BE32" s="206"/>
    </row>
    <row r="33" spans="2:57" s="2" customFormat="1" ht="14.45" customHeight="1" hidden="1">
      <c r="B33" s="36"/>
      <c r="F33" s="27" t="s">
        <v>46</v>
      </c>
      <c r="L33" s="197">
        <v>0</v>
      </c>
      <c r="M33" s="198"/>
      <c r="N33" s="198"/>
      <c r="O33" s="198"/>
      <c r="P33" s="198"/>
      <c r="W33" s="199">
        <f>ROUND(BD94,2)</f>
        <v>0</v>
      </c>
      <c r="X33" s="198"/>
      <c r="Y33" s="198"/>
      <c r="Z33" s="198"/>
      <c r="AA33" s="198"/>
      <c r="AB33" s="198"/>
      <c r="AC33" s="198"/>
      <c r="AD33" s="198"/>
      <c r="AE33" s="198"/>
      <c r="AK33" s="199">
        <v>0</v>
      </c>
      <c r="AL33" s="198"/>
      <c r="AM33" s="198"/>
      <c r="AN33" s="198"/>
      <c r="AO33" s="198"/>
      <c r="AR33" s="36"/>
      <c r="BE33" s="206"/>
    </row>
    <row r="34" spans="2:57" s="1" customFormat="1" ht="6.95" customHeight="1">
      <c r="B34" s="32"/>
      <c r="AR34" s="32"/>
      <c r="BE34" s="205"/>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03" t="s">
        <v>49</v>
      </c>
      <c r="Y35" s="201"/>
      <c r="Z35" s="201"/>
      <c r="AA35" s="201"/>
      <c r="AB35" s="201"/>
      <c r="AC35" s="39"/>
      <c r="AD35" s="39"/>
      <c r="AE35" s="39"/>
      <c r="AF35" s="39"/>
      <c r="AG35" s="39"/>
      <c r="AH35" s="39"/>
      <c r="AI35" s="39"/>
      <c r="AJ35" s="39"/>
      <c r="AK35" s="200">
        <f>SUM(AK26:AK33)</f>
        <v>0</v>
      </c>
      <c r="AL35" s="201"/>
      <c r="AM35" s="201"/>
      <c r="AN35" s="201"/>
      <c r="AO35" s="202"/>
      <c r="AP35" s="37"/>
      <c r="AQ35" s="37"/>
      <c r="AR35" s="32"/>
    </row>
    <row r="36" spans="2:44" s="1" customFormat="1" ht="6.95" customHeight="1" hidden="1">
      <c r="B36" s="32"/>
      <c r="AR36" s="32"/>
    </row>
    <row r="37" spans="2:44" s="1" customFormat="1" ht="14.45" customHeight="1" hidden="1">
      <c r="B37" s="32"/>
      <c r="AR37" s="32"/>
    </row>
    <row r="38" spans="2:44" ht="14.45" customHeight="1" hidden="1">
      <c r="B38" s="20"/>
      <c r="AR38" s="20"/>
    </row>
    <row r="39" spans="2:44" ht="14.45" customHeight="1" hidden="1">
      <c r="B39" s="20"/>
      <c r="AR39" s="20"/>
    </row>
    <row r="40" spans="2:44" ht="14.45" customHeight="1" hidden="1">
      <c r="B40" s="20"/>
      <c r="AR40" s="20"/>
    </row>
    <row r="41" spans="2:44" ht="14.45" customHeight="1" hidden="1">
      <c r="B41" s="20"/>
      <c r="AR41" s="20"/>
    </row>
    <row r="42" spans="2:44" ht="14.45" customHeight="1" hidden="1">
      <c r="B42" s="20"/>
      <c r="AR42" s="20"/>
    </row>
    <row r="43" spans="2:44" ht="14.45" customHeight="1" hidden="1">
      <c r="B43" s="20"/>
      <c r="AR43" s="20"/>
    </row>
    <row r="44" spans="2:44" ht="14.45" customHeight="1" hidden="1">
      <c r="B44" s="20"/>
      <c r="AR44" s="20"/>
    </row>
    <row r="45" spans="2:44" ht="14.45" customHeight="1" hidden="1">
      <c r="B45" s="20"/>
      <c r="AR45" s="20"/>
    </row>
    <row r="46" spans="2:44" ht="14.45" customHeight="1" hidden="1">
      <c r="B46" s="20"/>
      <c r="AR46" s="20"/>
    </row>
    <row r="47" spans="2:44" ht="14.45" customHeight="1" hidden="1">
      <c r="B47" s="20"/>
      <c r="AR47" s="20"/>
    </row>
    <row r="48" spans="2:44" ht="14.45" customHeight="1" hidden="1">
      <c r="B48" s="20"/>
      <c r="AR48" s="20"/>
    </row>
    <row r="49" spans="2:44" s="1" customFormat="1" ht="14.45" customHeight="1" hidden="1">
      <c r="B49" s="32"/>
      <c r="D49" s="41" t="s">
        <v>50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51</v>
      </c>
      <c r="AI49" s="42"/>
      <c r="AJ49" s="42"/>
      <c r="AK49" s="42"/>
      <c r="AL49" s="42"/>
      <c r="AM49" s="42"/>
      <c r="AN49" s="42"/>
      <c r="AO49" s="42"/>
      <c r="AR49" s="32"/>
    </row>
    <row r="50" spans="2:44" ht="12" hidden="1">
      <c r="B50" s="20"/>
      <c r="AR50" s="20"/>
    </row>
    <row r="51" spans="2:44" ht="12" hidden="1">
      <c r="B51" s="20"/>
      <c r="AR51" s="20"/>
    </row>
    <row r="52" spans="2:44" ht="12" hidden="1">
      <c r="B52" s="20"/>
      <c r="AR52" s="20"/>
    </row>
    <row r="53" spans="2:44" ht="12" hidden="1">
      <c r="B53" s="20"/>
      <c r="AR53" s="20"/>
    </row>
    <row r="54" spans="2:44" ht="12" hidden="1">
      <c r="B54" s="20"/>
      <c r="AR54" s="20"/>
    </row>
    <row r="55" spans="2:44" ht="12" hidden="1">
      <c r="B55" s="20"/>
      <c r="AR55" s="20"/>
    </row>
    <row r="56" spans="2:44" ht="12" hidden="1">
      <c r="B56" s="20"/>
      <c r="AR56" s="20"/>
    </row>
    <row r="57" spans="2:44" ht="12" hidden="1">
      <c r="B57" s="20"/>
      <c r="AR57" s="20"/>
    </row>
    <row r="58" spans="2:44" ht="12" hidden="1">
      <c r="B58" s="20"/>
      <c r="AR58" s="20"/>
    </row>
    <row r="59" spans="2:44" ht="12" hidden="1">
      <c r="B59" s="20"/>
      <c r="AR59" s="20"/>
    </row>
    <row r="60" spans="2:44" s="1" customFormat="1" ht="12.75" hidden="1">
      <c r="B60" s="32"/>
      <c r="D60" s="43" t="s">
        <v>52</v>
      </c>
      <c r="E60" s="34"/>
      <c r="F60" s="34"/>
      <c r="G60" s="34"/>
      <c r="H60" s="34"/>
      <c r="I60" s="34"/>
      <c r="J60" s="34"/>
      <c r="K60" s="34"/>
      <c r="L60" s="34"/>
      <c r="M60" s="34"/>
      <c r="N60" s="34"/>
      <c r="O60" s="34"/>
      <c r="P60" s="34"/>
      <c r="Q60" s="34"/>
      <c r="R60" s="34"/>
      <c r="S60" s="34"/>
      <c r="T60" s="34"/>
      <c r="U60" s="34"/>
      <c r="V60" s="43" t="s">
        <v>53</v>
      </c>
      <c r="W60" s="34"/>
      <c r="X60" s="34"/>
      <c r="Y60" s="34"/>
      <c r="Z60" s="34"/>
      <c r="AA60" s="34"/>
      <c r="AB60" s="34"/>
      <c r="AC60" s="34"/>
      <c r="AD60" s="34"/>
      <c r="AE60" s="34"/>
      <c r="AF60" s="34"/>
      <c r="AG60" s="34"/>
      <c r="AH60" s="43" t="s">
        <v>52</v>
      </c>
      <c r="AI60" s="34"/>
      <c r="AJ60" s="34"/>
      <c r="AK60" s="34"/>
      <c r="AL60" s="34"/>
      <c r="AM60" s="43" t="s">
        <v>53</v>
      </c>
      <c r="AN60" s="34"/>
      <c r="AO60" s="34"/>
      <c r="AR60" s="32"/>
    </row>
    <row r="61" spans="2:44" ht="12" hidden="1">
      <c r="B61" s="20"/>
      <c r="AR61" s="20"/>
    </row>
    <row r="62" spans="2:44" ht="12" hidden="1">
      <c r="B62" s="20"/>
      <c r="AR62" s="20"/>
    </row>
    <row r="63" spans="2:44" ht="12" hidden="1">
      <c r="B63" s="20"/>
      <c r="AR63" s="20"/>
    </row>
    <row r="64" spans="2:44" s="1" customFormat="1" ht="12.75" hidden="1">
      <c r="B64" s="32"/>
      <c r="D64" s="41" t="s">
        <v>54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55</v>
      </c>
      <c r="AI64" s="42"/>
      <c r="AJ64" s="42"/>
      <c r="AK64" s="42"/>
      <c r="AL64" s="42"/>
      <c r="AM64" s="42"/>
      <c r="AN64" s="42"/>
      <c r="AO64" s="42"/>
      <c r="AR64" s="32"/>
    </row>
    <row r="65" spans="2:44" ht="12" hidden="1">
      <c r="B65" s="20"/>
      <c r="AR65" s="20"/>
    </row>
    <row r="66" spans="2:44" ht="12" hidden="1">
      <c r="B66" s="20"/>
      <c r="AR66" s="20"/>
    </row>
    <row r="67" spans="2:44" ht="12" hidden="1">
      <c r="B67" s="20"/>
      <c r="AR67" s="20"/>
    </row>
    <row r="68" spans="2:44" ht="12" hidden="1">
      <c r="B68" s="20"/>
      <c r="AR68" s="20"/>
    </row>
    <row r="69" spans="2:44" ht="12" hidden="1">
      <c r="B69" s="20"/>
      <c r="AR69" s="20"/>
    </row>
    <row r="70" spans="2:44" ht="12" hidden="1">
      <c r="B70" s="20"/>
      <c r="AR70" s="20"/>
    </row>
    <row r="71" spans="2:44" ht="12" hidden="1">
      <c r="B71" s="20"/>
      <c r="AR71" s="20"/>
    </row>
    <row r="72" spans="2:44" ht="12" hidden="1">
      <c r="B72" s="20"/>
      <c r="AR72" s="20"/>
    </row>
    <row r="73" spans="2:44" ht="12" hidden="1">
      <c r="B73" s="20"/>
      <c r="AR73" s="20"/>
    </row>
    <row r="74" spans="2:44" ht="12" hidden="1">
      <c r="B74" s="20"/>
      <c r="AR74" s="20"/>
    </row>
    <row r="75" spans="2:44" s="1" customFormat="1" ht="12.75" hidden="1">
      <c r="B75" s="32"/>
      <c r="D75" s="43" t="s">
        <v>52</v>
      </c>
      <c r="E75" s="34"/>
      <c r="F75" s="34"/>
      <c r="G75" s="34"/>
      <c r="H75" s="34"/>
      <c r="I75" s="34"/>
      <c r="J75" s="34"/>
      <c r="K75" s="34"/>
      <c r="L75" s="34"/>
      <c r="M75" s="34"/>
      <c r="N75" s="34"/>
      <c r="O75" s="34"/>
      <c r="P75" s="34"/>
      <c r="Q75" s="34"/>
      <c r="R75" s="34"/>
      <c r="S75" s="34"/>
      <c r="T75" s="34"/>
      <c r="U75" s="34"/>
      <c r="V75" s="43" t="s">
        <v>53</v>
      </c>
      <c r="W75" s="34"/>
      <c r="X75" s="34"/>
      <c r="Y75" s="34"/>
      <c r="Z75" s="34"/>
      <c r="AA75" s="34"/>
      <c r="AB75" s="34"/>
      <c r="AC75" s="34"/>
      <c r="AD75" s="34"/>
      <c r="AE75" s="34"/>
      <c r="AF75" s="34"/>
      <c r="AG75" s="34"/>
      <c r="AH75" s="43" t="s">
        <v>52</v>
      </c>
      <c r="AI75" s="34"/>
      <c r="AJ75" s="34"/>
      <c r="AK75" s="34"/>
      <c r="AL75" s="34"/>
      <c r="AM75" s="43" t="s">
        <v>53</v>
      </c>
      <c r="AN75" s="34"/>
      <c r="AO75" s="34"/>
      <c r="AR75" s="32"/>
    </row>
    <row r="76" spans="2:44" s="1" customFormat="1" ht="12" hidden="1">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56</v>
      </c>
      <c r="AR82" s="32"/>
    </row>
    <row r="83" spans="2:44" s="1" customFormat="1" ht="6.95" customHeight="1">
      <c r="B83" s="32"/>
      <c r="AR83" s="32"/>
    </row>
    <row r="84" spans="2:44" s="3" customFormat="1" ht="12" customHeight="1">
      <c r="B84" s="48"/>
      <c r="C84" s="27" t="s">
        <v>13</v>
      </c>
      <c r="L84" s="196">
        <f>K5</f>
        <v>1456</v>
      </c>
      <c r="M84" s="196"/>
      <c r="N84" s="196"/>
      <c r="AR84" s="48"/>
    </row>
    <row r="85" spans="2:44" s="4" customFormat="1" ht="36.95" customHeight="1">
      <c r="B85" s="49"/>
      <c r="C85" s="50" t="s">
        <v>15</v>
      </c>
      <c r="L85" s="230" t="str">
        <f>K6</f>
        <v>Klatovy (ul. Družstevní), Štěpánovice (pod hřbitovem) - Výměna vodovodu</v>
      </c>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R85" s="49"/>
    </row>
    <row r="86" spans="2:44" s="1" customFormat="1" ht="6.95" customHeight="1">
      <c r="B86" s="32"/>
      <c r="AR86" s="32"/>
    </row>
    <row r="87" spans="2:44" s="1" customFormat="1" ht="12" customHeight="1">
      <c r="B87" s="32"/>
      <c r="C87" s="27" t="s">
        <v>18</v>
      </c>
      <c r="L87" s="51" t="str">
        <f>IF(K8="","",K8)</f>
        <v>Klatovy</v>
      </c>
      <c r="AI87" s="27" t="s">
        <v>20</v>
      </c>
      <c r="AM87" s="232" t="str">
        <f>IF(AN8="","",AN8)</f>
        <v>30. 3. 2023</v>
      </c>
      <c r="AN87" s="232"/>
      <c r="AR87" s="32"/>
    </row>
    <row r="88" spans="2:44" s="1" customFormat="1" ht="6.95" customHeight="1">
      <c r="B88" s="32"/>
      <c r="AR88" s="32"/>
    </row>
    <row r="89" spans="2:56" s="1" customFormat="1" ht="25.7" customHeight="1">
      <c r="B89" s="32"/>
      <c r="C89" s="27" t="s">
        <v>22</v>
      </c>
      <c r="L89" s="3" t="str">
        <f>IF(E11="","",E11)</f>
        <v>Město Klatovy</v>
      </c>
      <c r="AI89" s="27" t="s">
        <v>30</v>
      </c>
      <c r="AM89" s="237" t="str">
        <f>IF(E17="","",E17)</f>
        <v>Šumavské vodovody a kanalizace a.s.</v>
      </c>
      <c r="AN89" s="238"/>
      <c r="AO89" s="238"/>
      <c r="AP89" s="238"/>
      <c r="AR89" s="32"/>
      <c r="AS89" s="233" t="s">
        <v>57</v>
      </c>
      <c r="AT89" s="234"/>
      <c r="AU89" s="53"/>
      <c r="AV89" s="53"/>
      <c r="AW89" s="53"/>
      <c r="AX89" s="53"/>
      <c r="AY89" s="53"/>
      <c r="AZ89" s="53"/>
      <c r="BA89" s="53"/>
      <c r="BB89" s="53"/>
      <c r="BC89" s="53"/>
      <c r="BD89" s="54"/>
    </row>
    <row r="90" spans="2:56" s="1" customFormat="1" ht="25.7" customHeight="1">
      <c r="B90" s="32"/>
      <c r="C90" s="27" t="s">
        <v>28</v>
      </c>
      <c r="L90" s="3" t="str">
        <f>IF(E14="Vyplň údaj","",E14)</f>
        <v/>
      </c>
      <c r="AI90" s="27" t="s">
        <v>35</v>
      </c>
      <c r="AM90" s="237" t="str">
        <f>IF(E20="","",E20)</f>
        <v>Šumavské vodovody a kanalizace a.s.</v>
      </c>
      <c r="AN90" s="238"/>
      <c r="AO90" s="238"/>
      <c r="AP90" s="238"/>
      <c r="AR90" s="32"/>
      <c r="AS90" s="235"/>
      <c r="AT90" s="236"/>
      <c r="BD90" s="56"/>
    </row>
    <row r="91" spans="2:56" s="1" customFormat="1" ht="10.9" customHeight="1">
      <c r="B91" s="32"/>
      <c r="AR91" s="32"/>
      <c r="AS91" s="235"/>
      <c r="AT91" s="236"/>
      <c r="BD91" s="56"/>
    </row>
    <row r="92" spans="2:56" s="1" customFormat="1" ht="29.25" customHeight="1">
      <c r="B92" s="32"/>
      <c r="C92" s="224" t="s">
        <v>58</v>
      </c>
      <c r="D92" s="225"/>
      <c r="E92" s="225"/>
      <c r="F92" s="225"/>
      <c r="G92" s="225"/>
      <c r="H92" s="57"/>
      <c r="I92" s="227" t="s">
        <v>59</v>
      </c>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6" t="s">
        <v>60</v>
      </c>
      <c r="AH92" s="225"/>
      <c r="AI92" s="225"/>
      <c r="AJ92" s="225"/>
      <c r="AK92" s="225"/>
      <c r="AL92" s="225"/>
      <c r="AM92" s="225"/>
      <c r="AN92" s="227" t="s">
        <v>61</v>
      </c>
      <c r="AO92" s="225"/>
      <c r="AP92" s="228"/>
      <c r="AQ92" s="58" t="s">
        <v>62</v>
      </c>
      <c r="AR92" s="32"/>
      <c r="AS92" s="59" t="s">
        <v>63</v>
      </c>
      <c r="AT92" s="60" t="s">
        <v>64</v>
      </c>
      <c r="AU92" s="60" t="s">
        <v>65</v>
      </c>
      <c r="AV92" s="60" t="s">
        <v>66</v>
      </c>
      <c r="AW92" s="60" t="s">
        <v>67</v>
      </c>
      <c r="AX92" s="60" t="s">
        <v>68</v>
      </c>
      <c r="AY92" s="60" t="s">
        <v>69</v>
      </c>
      <c r="AZ92" s="60" t="s">
        <v>70</v>
      </c>
      <c r="BA92" s="60" t="s">
        <v>71</v>
      </c>
      <c r="BB92" s="60" t="s">
        <v>72</v>
      </c>
      <c r="BC92" s="60" t="s">
        <v>73</v>
      </c>
      <c r="BD92" s="61" t="s">
        <v>74</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17">
        <f>ROUND(AG95+AG98,2)</f>
        <v>0</v>
      </c>
      <c r="AH94" s="217"/>
      <c r="AI94" s="217"/>
      <c r="AJ94" s="217"/>
      <c r="AK94" s="217"/>
      <c r="AL94" s="217"/>
      <c r="AM94" s="217"/>
      <c r="AN94" s="218">
        <f aca="true" t="shared" si="0" ref="AN94:AN100">SUM(AG94,AT94)</f>
        <v>0</v>
      </c>
      <c r="AO94" s="218"/>
      <c r="AP94" s="218"/>
      <c r="AQ94" s="67" t="s">
        <v>1</v>
      </c>
      <c r="AR94" s="63"/>
      <c r="AS94" s="68">
        <f>ROUND(AS95+AS98,2)</f>
        <v>0</v>
      </c>
      <c r="AT94" s="69">
        <f aca="true" t="shared" si="1" ref="AT94:AT100">ROUND(SUM(AV94:AW94),2)</f>
        <v>0</v>
      </c>
      <c r="AU94" s="70">
        <f>ROUND(AU95+AU98,5)</f>
        <v>0</v>
      </c>
      <c r="AV94" s="69">
        <f>ROUND(AZ94*L29,2)</f>
        <v>0</v>
      </c>
      <c r="AW94" s="69">
        <f>ROUND(BA94*L30,2)</f>
        <v>0</v>
      </c>
      <c r="AX94" s="69">
        <f>ROUND(BB94*L29,2)</f>
        <v>0</v>
      </c>
      <c r="AY94" s="69">
        <f>ROUND(BC94*L30,2)</f>
        <v>0</v>
      </c>
      <c r="AZ94" s="69">
        <f>ROUND(AZ95+AZ98,2)</f>
        <v>0</v>
      </c>
      <c r="BA94" s="69">
        <f>ROUND(BA95+BA98,2)</f>
        <v>0</v>
      </c>
      <c r="BB94" s="69">
        <f>ROUND(BB95+BB98,2)</f>
        <v>0</v>
      </c>
      <c r="BC94" s="69">
        <f>ROUND(BC95+BC98,2)</f>
        <v>0</v>
      </c>
      <c r="BD94" s="71">
        <f>ROUND(BD95+BD98,2)</f>
        <v>0</v>
      </c>
      <c r="BS94" s="72" t="s">
        <v>76</v>
      </c>
      <c r="BT94" s="72" t="s">
        <v>77</v>
      </c>
      <c r="BU94" s="73" t="s">
        <v>78</v>
      </c>
      <c r="BV94" s="72" t="s">
        <v>79</v>
      </c>
      <c r="BW94" s="72" t="s">
        <v>5</v>
      </c>
      <c r="BX94" s="72" t="s">
        <v>80</v>
      </c>
      <c r="CL94" s="72" t="s">
        <v>1</v>
      </c>
    </row>
    <row r="95" spans="2:91" s="6" customFormat="1" ht="16.5" customHeight="1">
      <c r="B95" s="74"/>
      <c r="C95" s="75"/>
      <c r="D95" s="222" t="s">
        <v>771</v>
      </c>
      <c r="E95" s="222"/>
      <c r="F95" s="222"/>
      <c r="G95" s="222"/>
      <c r="H95" s="222"/>
      <c r="I95" s="76"/>
      <c r="J95" s="229" t="s">
        <v>779</v>
      </c>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19">
        <f>ROUND(SUM(AG96:AG97),2)</f>
        <v>0</v>
      </c>
      <c r="AH95" s="220"/>
      <c r="AI95" s="220"/>
      <c r="AJ95" s="220"/>
      <c r="AK95" s="220"/>
      <c r="AL95" s="220"/>
      <c r="AM95" s="220"/>
      <c r="AN95" s="221">
        <f t="shared" si="0"/>
        <v>0</v>
      </c>
      <c r="AO95" s="220"/>
      <c r="AP95" s="220"/>
      <c r="AQ95" s="77" t="s">
        <v>81</v>
      </c>
      <c r="AR95" s="74"/>
      <c r="AS95" s="78">
        <f>ROUND(SUM(AS96:AS97),2)</f>
        <v>0</v>
      </c>
      <c r="AT95" s="79">
        <f t="shared" si="1"/>
        <v>0</v>
      </c>
      <c r="AU95" s="80">
        <f>ROUND(SUM(AU96:AU97),5)</f>
        <v>0</v>
      </c>
      <c r="AV95" s="79">
        <f>ROUND(AZ95*L29,2)</f>
        <v>0</v>
      </c>
      <c r="AW95" s="79">
        <f>ROUND(BA95*L30,2)</f>
        <v>0</v>
      </c>
      <c r="AX95" s="79">
        <f>ROUND(BB95*L29,2)</f>
        <v>0</v>
      </c>
      <c r="AY95" s="79">
        <f>ROUND(BC95*L30,2)</f>
        <v>0</v>
      </c>
      <c r="AZ95" s="79">
        <f>ROUND(SUM(AZ96:AZ97),2)</f>
        <v>0</v>
      </c>
      <c r="BA95" s="79">
        <f>ROUND(SUM(BA96:BA97),2)</f>
        <v>0</v>
      </c>
      <c r="BB95" s="79">
        <f>ROUND(SUM(BB96:BB97),2)</f>
        <v>0</v>
      </c>
      <c r="BC95" s="79">
        <f>ROUND(SUM(BC96:BC97),2)</f>
        <v>0</v>
      </c>
      <c r="BD95" s="81">
        <f>ROUND(SUM(BD96:BD97),2)</f>
        <v>0</v>
      </c>
      <c r="BS95" s="82" t="s">
        <v>76</v>
      </c>
      <c r="BT95" s="82" t="s">
        <v>82</v>
      </c>
      <c r="BU95" s="82" t="s">
        <v>78</v>
      </c>
      <c r="BV95" s="82" t="s">
        <v>79</v>
      </c>
      <c r="BW95" s="82" t="s">
        <v>83</v>
      </c>
      <c r="BX95" s="82" t="s">
        <v>5</v>
      </c>
      <c r="CL95" s="82" t="s">
        <v>1</v>
      </c>
      <c r="CM95" s="82" t="s">
        <v>84</v>
      </c>
    </row>
    <row r="96" spans="1:90" s="3" customFormat="1" ht="16.5" customHeight="1">
      <c r="A96" s="83" t="s">
        <v>85</v>
      </c>
      <c r="B96" s="48"/>
      <c r="C96" s="9"/>
      <c r="D96" s="9"/>
      <c r="E96" s="216" t="s">
        <v>775</v>
      </c>
      <c r="F96" s="216"/>
      <c r="G96" s="216"/>
      <c r="H96" s="216"/>
      <c r="I96" s="216"/>
      <c r="J96" s="9"/>
      <c r="K96" s="216" t="s">
        <v>773</v>
      </c>
      <c r="L96" s="216"/>
      <c r="M96" s="216"/>
      <c r="N96" s="216"/>
      <c r="O96" s="216"/>
      <c r="P96" s="216"/>
      <c r="Q96" s="216"/>
      <c r="R96" s="216"/>
      <c r="S96" s="216"/>
      <c r="T96" s="216"/>
      <c r="U96" s="216"/>
      <c r="V96" s="216"/>
      <c r="W96" s="216"/>
      <c r="X96" s="216"/>
      <c r="Y96" s="216"/>
      <c r="Z96" s="216"/>
      <c r="AA96" s="216"/>
      <c r="AB96" s="216"/>
      <c r="AC96" s="216"/>
      <c r="AD96" s="216"/>
      <c r="AE96" s="216"/>
      <c r="AF96" s="216"/>
      <c r="AG96" s="214">
        <f>'SO101 - Obnova komunikace'!J32</f>
        <v>0</v>
      </c>
      <c r="AH96" s="215"/>
      <c r="AI96" s="215"/>
      <c r="AJ96" s="215"/>
      <c r="AK96" s="215"/>
      <c r="AL96" s="215"/>
      <c r="AM96" s="215"/>
      <c r="AN96" s="214">
        <f t="shared" si="0"/>
        <v>0</v>
      </c>
      <c r="AO96" s="215"/>
      <c r="AP96" s="215"/>
      <c r="AQ96" s="84" t="s">
        <v>86</v>
      </c>
      <c r="AR96" s="48"/>
      <c r="AS96" s="85">
        <v>0</v>
      </c>
      <c r="AT96" s="86">
        <f t="shared" si="1"/>
        <v>0</v>
      </c>
      <c r="AU96" s="87">
        <f>'SO101 - Obnova komunikace'!P130</f>
        <v>0</v>
      </c>
      <c r="AV96" s="86">
        <f>'SO101 - Obnova komunikace'!J35</f>
        <v>0</v>
      </c>
      <c r="AW96" s="86">
        <f>'SO101 - Obnova komunikace'!J36</f>
        <v>0</v>
      </c>
      <c r="AX96" s="86">
        <f>'SO101 - Obnova komunikace'!J37</f>
        <v>0</v>
      </c>
      <c r="AY96" s="86">
        <f>'SO101 - Obnova komunikace'!J38</f>
        <v>0</v>
      </c>
      <c r="AZ96" s="86">
        <f>'SO101 - Obnova komunikace'!F35</f>
        <v>0</v>
      </c>
      <c r="BA96" s="86">
        <f>'SO101 - Obnova komunikace'!F36</f>
        <v>0</v>
      </c>
      <c r="BB96" s="86">
        <f>'SO101 - Obnova komunikace'!F37</f>
        <v>0</v>
      </c>
      <c r="BC96" s="86">
        <f>'SO101 - Obnova komunikace'!F38</f>
        <v>0</v>
      </c>
      <c r="BD96" s="88">
        <f>'SO101 - Obnova komunikace'!F39</f>
        <v>0</v>
      </c>
      <c r="BT96" s="25" t="s">
        <v>84</v>
      </c>
      <c r="BV96" s="25" t="s">
        <v>79</v>
      </c>
      <c r="BW96" s="25" t="s">
        <v>87</v>
      </c>
      <c r="BX96" s="25" t="s">
        <v>83</v>
      </c>
      <c r="CL96" s="25" t="s">
        <v>1</v>
      </c>
    </row>
    <row r="97" spans="1:90" s="3" customFormat="1" ht="16.5" customHeight="1">
      <c r="A97" s="83" t="s">
        <v>85</v>
      </c>
      <c r="B97" s="48"/>
      <c r="C97" s="9"/>
      <c r="D97" s="9"/>
      <c r="E97" s="216" t="s">
        <v>776</v>
      </c>
      <c r="F97" s="216"/>
      <c r="G97" s="216"/>
      <c r="H97" s="216"/>
      <c r="I97" s="216"/>
      <c r="J97" s="9"/>
      <c r="K97" s="216" t="s">
        <v>774</v>
      </c>
      <c r="L97" s="216"/>
      <c r="M97" s="216"/>
      <c r="N97" s="216"/>
      <c r="O97" s="216"/>
      <c r="P97" s="216"/>
      <c r="Q97" s="216"/>
      <c r="R97" s="216"/>
      <c r="S97" s="216"/>
      <c r="T97" s="216"/>
      <c r="U97" s="216"/>
      <c r="V97" s="216"/>
      <c r="W97" s="216"/>
      <c r="X97" s="216"/>
      <c r="Y97" s="216"/>
      <c r="Z97" s="216"/>
      <c r="AA97" s="216"/>
      <c r="AB97" s="216"/>
      <c r="AC97" s="216"/>
      <c r="AD97" s="216"/>
      <c r="AE97" s="216"/>
      <c r="AF97" s="216"/>
      <c r="AG97" s="214">
        <f>'SO301 - Vodovod'!J32</f>
        <v>0</v>
      </c>
      <c r="AH97" s="215"/>
      <c r="AI97" s="215"/>
      <c r="AJ97" s="215"/>
      <c r="AK97" s="215"/>
      <c r="AL97" s="215"/>
      <c r="AM97" s="215"/>
      <c r="AN97" s="214">
        <f t="shared" si="0"/>
        <v>0</v>
      </c>
      <c r="AO97" s="215"/>
      <c r="AP97" s="215"/>
      <c r="AQ97" s="84" t="s">
        <v>86</v>
      </c>
      <c r="AR97" s="48"/>
      <c r="AS97" s="85">
        <v>0</v>
      </c>
      <c r="AT97" s="86">
        <f t="shared" si="1"/>
        <v>0</v>
      </c>
      <c r="AU97" s="87">
        <f>'SO301 - Vodovod'!P131</f>
        <v>0</v>
      </c>
      <c r="AV97" s="86">
        <f>'SO301 - Vodovod'!J35</f>
        <v>0</v>
      </c>
      <c r="AW97" s="86">
        <f>'SO301 - Vodovod'!J36</f>
        <v>0</v>
      </c>
      <c r="AX97" s="86">
        <f>'SO301 - Vodovod'!J37</f>
        <v>0</v>
      </c>
      <c r="AY97" s="86">
        <f>'SO301 - Vodovod'!J38</f>
        <v>0</v>
      </c>
      <c r="AZ97" s="86">
        <f>'SO301 - Vodovod'!F35</f>
        <v>0</v>
      </c>
      <c r="BA97" s="86">
        <f>'SO301 - Vodovod'!F36</f>
        <v>0</v>
      </c>
      <c r="BB97" s="86">
        <f>'SO301 - Vodovod'!F37</f>
        <v>0</v>
      </c>
      <c r="BC97" s="86">
        <f>'SO301 - Vodovod'!F38</f>
        <v>0</v>
      </c>
      <c r="BD97" s="88">
        <f>'SO301 - Vodovod'!F39</f>
        <v>0</v>
      </c>
      <c r="BT97" s="25" t="s">
        <v>84</v>
      </c>
      <c r="BV97" s="25" t="s">
        <v>79</v>
      </c>
      <c r="BW97" s="25" t="s">
        <v>88</v>
      </c>
      <c r="BX97" s="25" t="s">
        <v>83</v>
      </c>
      <c r="CL97" s="25" t="s">
        <v>1</v>
      </c>
    </row>
    <row r="98" spans="2:91" s="6" customFormat="1" ht="24.75" customHeight="1">
      <c r="B98" s="74"/>
      <c r="C98" s="75"/>
      <c r="D98" s="222" t="s">
        <v>772</v>
      </c>
      <c r="E98" s="222"/>
      <c r="F98" s="222"/>
      <c r="G98" s="222"/>
      <c r="H98" s="222"/>
      <c r="I98" s="76"/>
      <c r="J98" s="223" t="s">
        <v>780</v>
      </c>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19">
        <f>ROUND(SUM(AG99:AG100),2)</f>
        <v>0</v>
      </c>
      <c r="AH98" s="220"/>
      <c r="AI98" s="220"/>
      <c r="AJ98" s="220"/>
      <c r="AK98" s="220"/>
      <c r="AL98" s="220"/>
      <c r="AM98" s="220"/>
      <c r="AN98" s="221">
        <f t="shared" si="0"/>
        <v>0</v>
      </c>
      <c r="AO98" s="220"/>
      <c r="AP98" s="220"/>
      <c r="AQ98" s="77" t="s">
        <v>81</v>
      </c>
      <c r="AR98" s="74"/>
      <c r="AS98" s="78">
        <f>ROUND(SUM(AS99:AS100),2)</f>
        <v>0</v>
      </c>
      <c r="AT98" s="79">
        <f t="shared" si="1"/>
        <v>0</v>
      </c>
      <c r="AU98" s="80">
        <f>ROUND(SUM(AU99:AU100),5)</f>
        <v>0</v>
      </c>
      <c r="AV98" s="79">
        <f>ROUND(AZ98*L29,2)</f>
        <v>0</v>
      </c>
      <c r="AW98" s="79">
        <f>ROUND(BA98*L30,2)</f>
        <v>0</v>
      </c>
      <c r="AX98" s="79">
        <f>ROUND(BB98*L29,2)</f>
        <v>0</v>
      </c>
      <c r="AY98" s="79">
        <f>ROUND(BC98*L30,2)</f>
        <v>0</v>
      </c>
      <c r="AZ98" s="79">
        <f>ROUND(SUM(AZ99:AZ100),2)</f>
        <v>0</v>
      </c>
      <c r="BA98" s="79">
        <f>ROUND(SUM(BA99:BA100),2)</f>
        <v>0</v>
      </c>
      <c r="BB98" s="79">
        <f>ROUND(SUM(BB99:BB100),2)</f>
        <v>0</v>
      </c>
      <c r="BC98" s="79">
        <f>ROUND(SUM(BC99:BC100),2)</f>
        <v>0</v>
      </c>
      <c r="BD98" s="81">
        <f>ROUND(SUM(BD99:BD100),2)</f>
        <v>0</v>
      </c>
      <c r="BS98" s="82" t="s">
        <v>76</v>
      </c>
      <c r="BT98" s="82" t="s">
        <v>82</v>
      </c>
      <c r="BU98" s="82" t="s">
        <v>78</v>
      </c>
      <c r="BV98" s="82" t="s">
        <v>79</v>
      </c>
      <c r="BW98" s="82" t="s">
        <v>89</v>
      </c>
      <c r="BX98" s="82" t="s">
        <v>5</v>
      </c>
      <c r="CL98" s="82" t="s">
        <v>1</v>
      </c>
      <c r="CM98" s="82" t="s">
        <v>84</v>
      </c>
    </row>
    <row r="99" spans="1:90" s="3" customFormat="1" ht="16.5" customHeight="1">
      <c r="A99" s="83" t="s">
        <v>85</v>
      </c>
      <c r="B99" s="48"/>
      <c r="C99" s="9"/>
      <c r="D99" s="9"/>
      <c r="E99" s="216" t="s">
        <v>777</v>
      </c>
      <c r="F99" s="216"/>
      <c r="G99" s="216"/>
      <c r="H99" s="216"/>
      <c r="I99" s="216"/>
      <c r="J99" s="9"/>
      <c r="K99" s="216" t="s">
        <v>773</v>
      </c>
      <c r="L99" s="216"/>
      <c r="M99" s="216"/>
      <c r="N99" s="216"/>
      <c r="O99" s="216"/>
      <c r="P99" s="216"/>
      <c r="Q99" s="216"/>
      <c r="R99" s="216"/>
      <c r="S99" s="216"/>
      <c r="T99" s="216"/>
      <c r="U99" s="216"/>
      <c r="V99" s="216"/>
      <c r="W99" s="216"/>
      <c r="X99" s="216"/>
      <c r="Y99" s="216"/>
      <c r="Z99" s="216"/>
      <c r="AA99" s="216"/>
      <c r="AB99" s="216"/>
      <c r="AC99" s="216"/>
      <c r="AD99" s="216"/>
      <c r="AE99" s="216"/>
      <c r="AF99" s="216"/>
      <c r="AG99" s="214">
        <f>'SO102 - Obnova komunikace'!J32</f>
        <v>0</v>
      </c>
      <c r="AH99" s="215"/>
      <c r="AI99" s="215"/>
      <c r="AJ99" s="215"/>
      <c r="AK99" s="215"/>
      <c r="AL99" s="215"/>
      <c r="AM99" s="215"/>
      <c r="AN99" s="214">
        <f t="shared" si="0"/>
        <v>0</v>
      </c>
      <c r="AO99" s="215"/>
      <c r="AP99" s="215"/>
      <c r="AQ99" s="84" t="s">
        <v>86</v>
      </c>
      <c r="AR99" s="48"/>
      <c r="AS99" s="85">
        <v>0</v>
      </c>
      <c r="AT99" s="86">
        <f t="shared" si="1"/>
        <v>0</v>
      </c>
      <c r="AU99" s="87">
        <f>'SO102 - Obnova komunikace'!P130</f>
        <v>0</v>
      </c>
      <c r="AV99" s="86">
        <f>'SO102 - Obnova komunikace'!J35</f>
        <v>0</v>
      </c>
      <c r="AW99" s="86">
        <f>'SO102 - Obnova komunikace'!J36</f>
        <v>0</v>
      </c>
      <c r="AX99" s="86">
        <f>'SO102 - Obnova komunikace'!J37</f>
        <v>0</v>
      </c>
      <c r="AY99" s="86">
        <f>'SO102 - Obnova komunikace'!J38</f>
        <v>0</v>
      </c>
      <c r="AZ99" s="86">
        <f>'SO102 - Obnova komunikace'!F35</f>
        <v>0</v>
      </c>
      <c r="BA99" s="86">
        <f>'SO102 - Obnova komunikace'!F36</f>
        <v>0</v>
      </c>
      <c r="BB99" s="86">
        <f>'SO102 - Obnova komunikace'!F37</f>
        <v>0</v>
      </c>
      <c r="BC99" s="86">
        <f>'SO102 - Obnova komunikace'!F38</f>
        <v>0</v>
      </c>
      <c r="BD99" s="88">
        <f>'SO102 - Obnova komunikace'!F39</f>
        <v>0</v>
      </c>
      <c r="BT99" s="25" t="s">
        <v>84</v>
      </c>
      <c r="BV99" s="25" t="s">
        <v>79</v>
      </c>
      <c r="BW99" s="25" t="s">
        <v>90</v>
      </c>
      <c r="BX99" s="25" t="s">
        <v>89</v>
      </c>
      <c r="CL99" s="25" t="s">
        <v>1</v>
      </c>
    </row>
    <row r="100" spans="1:90" s="3" customFormat="1" ht="16.5" customHeight="1">
      <c r="A100" s="83" t="s">
        <v>85</v>
      </c>
      <c r="B100" s="48"/>
      <c r="C100" s="9"/>
      <c r="D100" s="9"/>
      <c r="E100" s="216" t="s">
        <v>778</v>
      </c>
      <c r="F100" s="216"/>
      <c r="G100" s="216"/>
      <c r="H100" s="216"/>
      <c r="I100" s="216"/>
      <c r="J100" s="9"/>
      <c r="K100" s="216" t="s">
        <v>774</v>
      </c>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4">
        <f>'SO302 - Vodovod'!J32</f>
        <v>0</v>
      </c>
      <c r="AH100" s="215"/>
      <c r="AI100" s="215"/>
      <c r="AJ100" s="215"/>
      <c r="AK100" s="215"/>
      <c r="AL100" s="215"/>
      <c r="AM100" s="215"/>
      <c r="AN100" s="214">
        <f t="shared" si="0"/>
        <v>0</v>
      </c>
      <c r="AO100" s="215"/>
      <c r="AP100" s="215"/>
      <c r="AQ100" s="84" t="s">
        <v>86</v>
      </c>
      <c r="AR100" s="48"/>
      <c r="AS100" s="89">
        <v>0</v>
      </c>
      <c r="AT100" s="90">
        <f t="shared" si="1"/>
        <v>0</v>
      </c>
      <c r="AU100" s="91">
        <f>'SO302 - Vodovod'!P131</f>
        <v>0</v>
      </c>
      <c r="AV100" s="90">
        <f>'SO302 - Vodovod'!J35</f>
        <v>0</v>
      </c>
      <c r="AW100" s="90">
        <f>'SO302 - Vodovod'!J36</f>
        <v>0</v>
      </c>
      <c r="AX100" s="90">
        <f>'SO302 - Vodovod'!J37</f>
        <v>0</v>
      </c>
      <c r="AY100" s="90">
        <f>'SO302 - Vodovod'!J38</f>
        <v>0</v>
      </c>
      <c r="AZ100" s="90">
        <f>'SO302 - Vodovod'!F35</f>
        <v>0</v>
      </c>
      <c r="BA100" s="90">
        <f>'SO302 - Vodovod'!F36</f>
        <v>0</v>
      </c>
      <c r="BB100" s="90">
        <f>'SO302 - Vodovod'!F37</f>
        <v>0</v>
      </c>
      <c r="BC100" s="90">
        <f>'SO302 - Vodovod'!F38</f>
        <v>0</v>
      </c>
      <c r="BD100" s="92">
        <f>'SO302 - Vodovod'!F39</f>
        <v>0</v>
      </c>
      <c r="BT100" s="25" t="s">
        <v>84</v>
      </c>
      <c r="BV100" s="25" t="s">
        <v>79</v>
      </c>
      <c r="BW100" s="25" t="s">
        <v>91</v>
      </c>
      <c r="BX100" s="25" t="s">
        <v>89</v>
      </c>
      <c r="CL100" s="25" t="s">
        <v>1</v>
      </c>
    </row>
    <row r="101" spans="2:44" s="1" customFormat="1" ht="30" customHeight="1">
      <c r="B101" s="32"/>
      <c r="AR101" s="32"/>
    </row>
    <row r="102" spans="2:44" s="1" customFormat="1" ht="6.95" customHeight="1">
      <c r="B102" s="44"/>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32"/>
    </row>
  </sheetData>
  <sheetProtection algorithmName="SHA-512" hashValue="7kWE5Z6TBLKNJwZdxLPX8QE6o5OEA390VX7BdAartxHNKkYB8LD5nRR1lMBBjzAf6Pm2fBTIQE0/d4UFi79ZWg==" saltValue="6mbREkGGNkn1Hykg3qEmlg==" spinCount="100000" sheet="1" objects="1" scenarios="1" formatColumns="0" formatRows="0"/>
  <mergeCells count="63">
    <mergeCell ref="L85:AO85"/>
    <mergeCell ref="AM87:AN87"/>
    <mergeCell ref="AS89:AT91"/>
    <mergeCell ref="AM89:AP89"/>
    <mergeCell ref="AM90:AP90"/>
    <mergeCell ref="C92:G92"/>
    <mergeCell ref="AG92:AM92"/>
    <mergeCell ref="AN92:AP92"/>
    <mergeCell ref="I92:AF92"/>
    <mergeCell ref="AG95:AM95"/>
    <mergeCell ref="AN95:AP95"/>
    <mergeCell ref="J95:AF95"/>
    <mergeCell ref="D95:H95"/>
    <mergeCell ref="E96:I96"/>
    <mergeCell ref="K96:AF96"/>
    <mergeCell ref="AG96:AM96"/>
    <mergeCell ref="K97:AF97"/>
    <mergeCell ref="AN97:AP97"/>
    <mergeCell ref="E97:I97"/>
    <mergeCell ref="AG97:AM97"/>
    <mergeCell ref="AK31:AO31"/>
    <mergeCell ref="AN100:AP100"/>
    <mergeCell ref="AG100:AM100"/>
    <mergeCell ref="E100:I100"/>
    <mergeCell ref="K100:AF100"/>
    <mergeCell ref="AG94:AM94"/>
    <mergeCell ref="AN94:AP94"/>
    <mergeCell ref="AG98:AM98"/>
    <mergeCell ref="AN98:AP98"/>
    <mergeCell ref="D98:H98"/>
    <mergeCell ref="J98:AF98"/>
    <mergeCell ref="AN99:AP99"/>
    <mergeCell ref="AG99:AM99"/>
    <mergeCell ref="E99:I99"/>
    <mergeCell ref="K99:AF99"/>
    <mergeCell ref="AN96:AP96"/>
    <mergeCell ref="AK29:AO29"/>
    <mergeCell ref="L29:P29"/>
    <mergeCell ref="W29:AE29"/>
    <mergeCell ref="W30:AE30"/>
    <mergeCell ref="AK30:AO30"/>
    <mergeCell ref="L30:P30"/>
    <mergeCell ref="E23:AN23"/>
    <mergeCell ref="AK26:AO26"/>
    <mergeCell ref="L28:P28"/>
    <mergeCell ref="W28:AE28"/>
    <mergeCell ref="AK28:AO28"/>
    <mergeCell ref="AR2:BE2"/>
    <mergeCell ref="L84:N84"/>
    <mergeCell ref="L33:P33"/>
    <mergeCell ref="AK33:AO33"/>
    <mergeCell ref="W33:AE33"/>
    <mergeCell ref="AK35:AO35"/>
    <mergeCell ref="X35:AB35"/>
    <mergeCell ref="W31:AE31"/>
    <mergeCell ref="L31:P31"/>
    <mergeCell ref="L32:P32"/>
    <mergeCell ref="W32:AE32"/>
    <mergeCell ref="AK32:AO32"/>
    <mergeCell ref="BE5:BE34"/>
    <mergeCell ref="K5:AO5"/>
    <mergeCell ref="K6:AO6"/>
    <mergeCell ref="E14:AJ14"/>
  </mergeCells>
  <hyperlinks>
    <hyperlink ref="A96" location="'SO101 - Obnova komunikace'!C2" display="/"/>
    <hyperlink ref="A97" location="'SO301 - Vodovod'!C2" display="/"/>
    <hyperlink ref="A99" location="'SO102 - Obnova komunikace'!C2" display="/"/>
    <hyperlink ref="A100" location="'SO302 - Vodovod'!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94"/>
  <sheetViews>
    <sheetView showGridLines="0" workbookViewId="0" topLeftCell="A1">
      <selection activeCell="E11" sqref="E11:H1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95"/>
      <c r="M2" s="195"/>
      <c r="N2" s="195"/>
      <c r="O2" s="195"/>
      <c r="P2" s="195"/>
      <c r="Q2" s="195"/>
      <c r="R2" s="195"/>
      <c r="S2" s="195"/>
      <c r="T2" s="195"/>
      <c r="U2" s="195"/>
      <c r="V2" s="195"/>
      <c r="AT2" s="17" t="s">
        <v>87</v>
      </c>
    </row>
    <row r="3" spans="2:46" ht="6.95" customHeight="1">
      <c r="B3" s="18"/>
      <c r="C3" s="19"/>
      <c r="D3" s="19"/>
      <c r="E3" s="19"/>
      <c r="F3" s="19"/>
      <c r="G3" s="19"/>
      <c r="H3" s="19"/>
      <c r="I3" s="19"/>
      <c r="J3" s="19"/>
      <c r="K3" s="19"/>
      <c r="L3" s="20"/>
      <c r="AT3" s="17" t="s">
        <v>84</v>
      </c>
    </row>
    <row r="4" spans="2:46" ht="24.95" customHeight="1">
      <c r="B4" s="20"/>
      <c r="D4" s="21" t="s">
        <v>92</v>
      </c>
      <c r="L4" s="20"/>
      <c r="M4" s="93" t="s">
        <v>10</v>
      </c>
      <c r="AT4" s="17" t="s">
        <v>4</v>
      </c>
    </row>
    <row r="5" spans="2:12" ht="6.95" customHeight="1">
      <c r="B5" s="20"/>
      <c r="L5" s="20"/>
    </row>
    <row r="6" spans="2:12" ht="12" customHeight="1">
      <c r="B6" s="20"/>
      <c r="D6" s="27" t="s">
        <v>15</v>
      </c>
      <c r="L6" s="20"/>
    </row>
    <row r="7" spans="2:12" ht="16.5" customHeight="1">
      <c r="B7" s="20"/>
      <c r="E7" s="240" t="str">
        <f>'Rekapitulace stavby'!K6</f>
        <v>Klatovy (ul. Družstevní), Štěpánovice (pod hřbitovem) - Výměna vodovodu</v>
      </c>
      <c r="F7" s="241"/>
      <c r="G7" s="241"/>
      <c r="H7" s="241"/>
      <c r="L7" s="20"/>
    </row>
    <row r="8" spans="2:12" ht="12" customHeight="1">
      <c r="B8" s="20"/>
      <c r="D8" s="27" t="s">
        <v>93</v>
      </c>
      <c r="L8" s="20"/>
    </row>
    <row r="9" spans="2:12" s="1" customFormat="1" ht="16.5" customHeight="1">
      <c r="B9" s="32"/>
      <c r="E9" s="240" t="s">
        <v>781</v>
      </c>
      <c r="F9" s="239"/>
      <c r="G9" s="239"/>
      <c r="H9" s="239"/>
      <c r="L9" s="32"/>
    </row>
    <row r="10" spans="2:12" s="1" customFormat="1" ht="12" customHeight="1">
      <c r="B10" s="32"/>
      <c r="D10" s="27" t="s">
        <v>94</v>
      </c>
      <c r="L10" s="32"/>
    </row>
    <row r="11" spans="2:12" s="1" customFormat="1" ht="16.5" customHeight="1">
      <c r="B11" s="32"/>
      <c r="E11" s="230" t="s">
        <v>782</v>
      </c>
      <c r="F11" s="239"/>
      <c r="G11" s="239"/>
      <c r="H11" s="239"/>
      <c r="L11" s="32"/>
    </row>
    <row r="12" spans="2:12" s="1" customFormat="1" ht="12">
      <c r="B12" s="32"/>
      <c r="L12" s="32"/>
    </row>
    <row r="13" spans="2:12" s="1" customFormat="1" ht="12" customHeight="1">
      <c r="B13" s="32"/>
      <c r="D13" s="27" t="s">
        <v>16</v>
      </c>
      <c r="F13" s="25" t="s">
        <v>1</v>
      </c>
      <c r="I13" s="27" t="s">
        <v>17</v>
      </c>
      <c r="J13" s="25" t="s">
        <v>1</v>
      </c>
      <c r="L13" s="32"/>
    </row>
    <row r="14" spans="2:12" s="1" customFormat="1" ht="12" customHeight="1">
      <c r="B14" s="32"/>
      <c r="D14" s="27" t="s">
        <v>18</v>
      </c>
      <c r="F14" s="25" t="s">
        <v>19</v>
      </c>
      <c r="I14" s="27" t="s">
        <v>20</v>
      </c>
      <c r="J14" s="52" t="str">
        <f>'Rekapitulace stavby'!AN8</f>
        <v>30. 3. 2023</v>
      </c>
      <c r="L14" s="32"/>
    </row>
    <row r="15" spans="2:12" s="1" customFormat="1" ht="10.9" customHeight="1">
      <c r="B15" s="32"/>
      <c r="L15" s="32"/>
    </row>
    <row r="16" spans="2:12" s="1" customFormat="1" ht="12" customHeight="1">
      <c r="B16" s="32"/>
      <c r="D16" s="27" t="s">
        <v>22</v>
      </c>
      <c r="I16" s="27" t="s">
        <v>23</v>
      </c>
      <c r="J16" s="25" t="s">
        <v>24</v>
      </c>
      <c r="L16" s="32"/>
    </row>
    <row r="17" spans="2:12" s="1" customFormat="1" ht="18" customHeight="1">
      <c r="B17" s="32"/>
      <c r="E17" s="25" t="s">
        <v>25</v>
      </c>
      <c r="I17" s="27" t="s">
        <v>26</v>
      </c>
      <c r="J17" s="25" t="s">
        <v>27</v>
      </c>
      <c r="L17" s="32"/>
    </row>
    <row r="18" spans="2:12" s="1" customFormat="1" ht="6.95" customHeight="1">
      <c r="B18" s="32"/>
      <c r="L18" s="32"/>
    </row>
    <row r="19" spans="2:12" s="1" customFormat="1" ht="12" customHeight="1">
      <c r="B19" s="32"/>
      <c r="D19" s="27" t="s">
        <v>28</v>
      </c>
      <c r="I19" s="27" t="s">
        <v>23</v>
      </c>
      <c r="J19" s="28" t="str">
        <f>'Rekapitulace stavby'!AN13</f>
        <v>Vyplň údaj</v>
      </c>
      <c r="L19" s="32"/>
    </row>
    <row r="20" spans="2:12" s="1" customFormat="1" ht="18" customHeight="1">
      <c r="B20" s="32"/>
      <c r="E20" s="242" t="str">
        <f>'Rekapitulace stavby'!E14</f>
        <v>Vyplň údaj</v>
      </c>
      <c r="F20" s="196"/>
      <c r="G20" s="196"/>
      <c r="H20" s="196"/>
      <c r="I20" s="27" t="s">
        <v>26</v>
      </c>
      <c r="J20" s="28" t="str">
        <f>'Rekapitulace stavby'!AN14</f>
        <v>Vyplň údaj</v>
      </c>
      <c r="L20" s="32"/>
    </row>
    <row r="21" spans="2:12" s="1" customFormat="1" ht="6.95" customHeight="1">
      <c r="B21" s="32"/>
      <c r="L21" s="32"/>
    </row>
    <row r="22" spans="2:12" s="1" customFormat="1" ht="12" customHeight="1">
      <c r="B22" s="32"/>
      <c r="D22" s="27" t="s">
        <v>30</v>
      </c>
      <c r="I22" s="27" t="s">
        <v>23</v>
      </c>
      <c r="J22" s="25" t="s">
        <v>31</v>
      </c>
      <c r="L22" s="32"/>
    </row>
    <row r="23" spans="2:12" s="1" customFormat="1" ht="18" customHeight="1">
      <c r="B23" s="32"/>
      <c r="E23" s="25" t="s">
        <v>32</v>
      </c>
      <c r="I23" s="27" t="s">
        <v>26</v>
      </c>
      <c r="J23" s="25" t="s">
        <v>33</v>
      </c>
      <c r="L23" s="32"/>
    </row>
    <row r="24" spans="2:12" s="1" customFormat="1" ht="6.95" customHeight="1">
      <c r="B24" s="32"/>
      <c r="L24" s="32"/>
    </row>
    <row r="25" spans="2:12" s="1" customFormat="1" ht="12" customHeight="1">
      <c r="B25" s="32"/>
      <c r="D25" s="27" t="s">
        <v>35</v>
      </c>
      <c r="I25" s="27" t="s">
        <v>23</v>
      </c>
      <c r="J25" s="25" t="s">
        <v>31</v>
      </c>
      <c r="L25" s="32"/>
    </row>
    <row r="26" spans="2:12" s="1" customFormat="1" ht="18" customHeight="1">
      <c r="B26" s="32"/>
      <c r="E26" s="25" t="s">
        <v>32</v>
      </c>
      <c r="I26" s="27" t="s">
        <v>26</v>
      </c>
      <c r="J26" s="25" t="s">
        <v>33</v>
      </c>
      <c r="L26" s="32"/>
    </row>
    <row r="27" spans="2:12" s="1" customFormat="1" ht="6.95" customHeight="1">
      <c r="B27" s="32"/>
      <c r="L27" s="32"/>
    </row>
    <row r="28" spans="2:12" s="1" customFormat="1" ht="12" customHeight="1">
      <c r="B28" s="32"/>
      <c r="D28" s="27" t="s">
        <v>36</v>
      </c>
      <c r="L28" s="32"/>
    </row>
    <row r="29" spans="2:12" s="7" customFormat="1" ht="16.5" customHeight="1">
      <c r="B29" s="94"/>
      <c r="E29" s="210" t="s">
        <v>1</v>
      </c>
      <c r="F29" s="210"/>
      <c r="G29" s="210"/>
      <c r="H29" s="210"/>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ROUND((SUM(BE130:BE193)),2)</f>
        <v>0</v>
      </c>
      <c r="I35" s="96">
        <v>0.21</v>
      </c>
      <c r="J35" s="86">
        <f>ROUND(((SUM(BE130:BE193))*I35),2)</f>
        <v>0</v>
      </c>
      <c r="L35" s="32"/>
    </row>
    <row r="36" spans="2:12" s="1" customFormat="1" ht="14.45" customHeight="1">
      <c r="B36" s="32"/>
      <c r="E36" s="27" t="s">
        <v>43</v>
      </c>
      <c r="F36" s="86">
        <f>ROUND((SUM(BF130:BF193)),2)</f>
        <v>0</v>
      </c>
      <c r="I36" s="96">
        <v>0.15</v>
      </c>
      <c r="J36" s="86">
        <f>ROUND(((SUM(BF130:BF193))*I36),2)</f>
        <v>0</v>
      </c>
      <c r="L36" s="32"/>
    </row>
    <row r="37" spans="2:12" s="1" customFormat="1" ht="14.45" customHeight="1" hidden="1">
      <c r="B37" s="32"/>
      <c r="E37" s="27" t="s">
        <v>44</v>
      </c>
      <c r="F37" s="86">
        <f>ROUND((SUM(BG130:BG193)),2)</f>
        <v>0</v>
      </c>
      <c r="I37" s="96">
        <v>0.21</v>
      </c>
      <c r="J37" s="86">
        <f>0</f>
        <v>0</v>
      </c>
      <c r="L37" s="32"/>
    </row>
    <row r="38" spans="2:12" s="1" customFormat="1" ht="14.45" customHeight="1" hidden="1">
      <c r="B38" s="32"/>
      <c r="E38" s="27" t="s">
        <v>45</v>
      </c>
      <c r="F38" s="86">
        <f>ROUND((SUM(BH130:BH193)),2)</f>
        <v>0</v>
      </c>
      <c r="I38" s="96">
        <v>0.15</v>
      </c>
      <c r="J38" s="86">
        <f>0</f>
        <v>0</v>
      </c>
      <c r="L38" s="32"/>
    </row>
    <row r="39" spans="2:12" s="1" customFormat="1" ht="14.45" customHeight="1" hidden="1">
      <c r="B39" s="32"/>
      <c r="E39" s="27" t="s">
        <v>46</v>
      </c>
      <c r="F39" s="86">
        <f>ROUND((SUM(BI130:BI193)),2)</f>
        <v>0</v>
      </c>
      <c r="I39" s="96">
        <v>0</v>
      </c>
      <c r="J39" s="86">
        <f>0</f>
        <v>0</v>
      </c>
      <c r="L39" s="32"/>
    </row>
    <row r="40" spans="2:12" s="1" customFormat="1" ht="6.95" customHeight="1">
      <c r="B40" s="32"/>
      <c r="L40" s="32"/>
    </row>
    <row r="41" spans="2:12" s="1" customFormat="1" ht="25.35" customHeight="1">
      <c r="B41" s="32"/>
      <c r="C41" s="97"/>
      <c r="D41" s="98" t="s">
        <v>47</v>
      </c>
      <c r="E41" s="57"/>
      <c r="F41" s="57"/>
      <c r="G41" s="99" t="s">
        <v>48</v>
      </c>
      <c r="H41" s="100" t="s">
        <v>49</v>
      </c>
      <c r="I41" s="57"/>
      <c r="J41" s="101">
        <f>SUM(J32:J39)</f>
        <v>0</v>
      </c>
      <c r="K41" s="102"/>
      <c r="L41" s="32"/>
    </row>
    <row r="42" spans="2:12" s="1" customFormat="1" ht="14.45" customHeight="1" hidden="1">
      <c r="B42" s="32"/>
      <c r="L42" s="32"/>
    </row>
    <row r="43" spans="2:12" ht="14.45" customHeight="1" hidden="1">
      <c r="B43" s="20"/>
      <c r="L43" s="20"/>
    </row>
    <row r="44" spans="2:12" ht="14.45" customHeight="1" hidden="1">
      <c r="B44" s="20"/>
      <c r="L44" s="20"/>
    </row>
    <row r="45" spans="2:12" ht="14.45" customHeight="1" hidden="1">
      <c r="B45" s="20"/>
      <c r="L45" s="20"/>
    </row>
    <row r="46" spans="2:12" ht="14.45" customHeight="1" hidden="1">
      <c r="B46" s="20"/>
      <c r="L46" s="20"/>
    </row>
    <row r="47" spans="2:12" ht="14.45" customHeight="1" hidden="1">
      <c r="B47" s="20"/>
      <c r="L47" s="20"/>
    </row>
    <row r="48" spans="2:12" ht="14.45" customHeight="1" hidden="1">
      <c r="B48" s="20"/>
      <c r="L48" s="20"/>
    </row>
    <row r="49" spans="2:12" ht="14.45" customHeight="1" hidden="1">
      <c r="B49" s="20"/>
      <c r="L49" s="20"/>
    </row>
    <row r="50" spans="2:12" s="1" customFormat="1" ht="14.45" customHeight="1" hidden="1">
      <c r="B50" s="32"/>
      <c r="D50" s="41" t="s">
        <v>50</v>
      </c>
      <c r="E50" s="42"/>
      <c r="F50" s="42"/>
      <c r="G50" s="41" t="s">
        <v>51</v>
      </c>
      <c r="H50" s="42"/>
      <c r="I50" s="42"/>
      <c r="J50" s="42"/>
      <c r="K50" s="42"/>
      <c r="L50" s="3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2:12" s="1" customFormat="1" ht="12.75" hidden="1">
      <c r="B61" s="32"/>
      <c r="D61" s="43" t="s">
        <v>52</v>
      </c>
      <c r="E61" s="34"/>
      <c r="F61" s="103" t="s">
        <v>53</v>
      </c>
      <c r="G61" s="43" t="s">
        <v>52</v>
      </c>
      <c r="H61" s="34"/>
      <c r="I61" s="34"/>
      <c r="J61" s="104" t="s">
        <v>53</v>
      </c>
      <c r="K61" s="34"/>
      <c r="L61" s="32"/>
    </row>
    <row r="62" spans="2:12" ht="12" hidden="1">
      <c r="B62" s="20"/>
      <c r="L62" s="20"/>
    </row>
    <row r="63" spans="2:12" ht="12" hidden="1">
      <c r="B63" s="20"/>
      <c r="L63" s="20"/>
    </row>
    <row r="64" spans="2:12" ht="12" hidden="1">
      <c r="B64" s="20"/>
      <c r="L64" s="20"/>
    </row>
    <row r="65" spans="2:12" s="1" customFormat="1" ht="12.75" hidden="1">
      <c r="B65" s="32"/>
      <c r="D65" s="41" t="s">
        <v>54</v>
      </c>
      <c r="E65" s="42"/>
      <c r="F65" s="42"/>
      <c r="G65" s="41" t="s">
        <v>55</v>
      </c>
      <c r="H65" s="42"/>
      <c r="I65" s="42"/>
      <c r="J65" s="42"/>
      <c r="K65" s="42"/>
      <c r="L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2:12" s="1" customFormat="1" ht="12.75" hidden="1">
      <c r="B76" s="32"/>
      <c r="D76" s="43" t="s">
        <v>52</v>
      </c>
      <c r="E76" s="34"/>
      <c r="F76" s="103" t="s">
        <v>53</v>
      </c>
      <c r="G76" s="43" t="s">
        <v>52</v>
      </c>
      <c r="H76" s="34"/>
      <c r="I76" s="34"/>
      <c r="J76" s="104"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95</v>
      </c>
      <c r="L82" s="32"/>
    </row>
    <row r="83" spans="2:12" s="1" customFormat="1" ht="6.95" customHeight="1">
      <c r="B83" s="32"/>
      <c r="L83" s="32"/>
    </row>
    <row r="84" spans="2:12" s="1" customFormat="1" ht="12" customHeight="1">
      <c r="B84" s="32"/>
      <c r="C84" s="27" t="s">
        <v>15</v>
      </c>
      <c r="L84" s="32"/>
    </row>
    <row r="85" spans="2:12" s="1" customFormat="1" ht="16.5" customHeight="1">
      <c r="B85" s="32"/>
      <c r="E85" s="240" t="str">
        <f>E7</f>
        <v>Klatovy (ul. Družstevní), Štěpánovice (pod hřbitovem) - Výměna vodovodu</v>
      </c>
      <c r="F85" s="241"/>
      <c r="G85" s="241"/>
      <c r="H85" s="241"/>
      <c r="L85" s="32"/>
    </row>
    <row r="86" spans="2:12" ht="12" customHeight="1">
      <c r="B86" s="20"/>
      <c r="C86" s="27" t="s">
        <v>93</v>
      </c>
      <c r="L86" s="20"/>
    </row>
    <row r="87" spans="2:12" s="1" customFormat="1" ht="16.5" customHeight="1">
      <c r="B87" s="32"/>
      <c r="E87" s="240" t="s">
        <v>781</v>
      </c>
      <c r="F87" s="239"/>
      <c r="G87" s="239"/>
      <c r="H87" s="239"/>
      <c r="L87" s="32"/>
    </row>
    <row r="88" spans="2:12" s="1" customFormat="1" ht="12" customHeight="1">
      <c r="B88" s="32"/>
      <c r="C88" s="27" t="s">
        <v>94</v>
      </c>
      <c r="L88" s="32"/>
    </row>
    <row r="89" spans="2:12" s="1" customFormat="1" ht="16.5" customHeight="1">
      <c r="B89" s="32"/>
      <c r="E89" s="230" t="str">
        <f>E11</f>
        <v>SO 101 - OBNOVA KOMUNIKACE</v>
      </c>
      <c r="F89" s="239"/>
      <c r="G89" s="239"/>
      <c r="H89" s="239"/>
      <c r="L89" s="32"/>
    </row>
    <row r="90" spans="2:12" s="1" customFormat="1" ht="6.95" customHeight="1">
      <c r="B90" s="32"/>
      <c r="L90" s="32"/>
    </row>
    <row r="91" spans="2:12" s="1" customFormat="1" ht="12" customHeight="1">
      <c r="B91" s="32"/>
      <c r="C91" s="27" t="s">
        <v>18</v>
      </c>
      <c r="F91" s="25" t="str">
        <f>F14</f>
        <v>Klatovy</v>
      </c>
      <c r="I91" s="27" t="s">
        <v>20</v>
      </c>
      <c r="J91" s="52" t="str">
        <f>IF(J14="","",J14)</f>
        <v>30. 3. 2023</v>
      </c>
      <c r="L91" s="32"/>
    </row>
    <row r="92" spans="2:12" s="1" customFormat="1" ht="6.95" customHeight="1">
      <c r="B92" s="32"/>
      <c r="L92" s="32"/>
    </row>
    <row r="93" spans="2:12" s="1" customFormat="1" ht="25.7" customHeight="1">
      <c r="B93" s="32"/>
      <c r="C93" s="27" t="s">
        <v>22</v>
      </c>
      <c r="F93" s="25" t="str">
        <f>E17</f>
        <v>Město Klatovy</v>
      </c>
      <c r="I93" s="27" t="s">
        <v>30</v>
      </c>
      <c r="J93" s="30" t="str">
        <f>E23</f>
        <v>Šumavské vodovody a kanalizace a.s.</v>
      </c>
      <c r="L93" s="32"/>
    </row>
    <row r="94" spans="2:12" s="1" customFormat="1" ht="25.7" customHeight="1">
      <c r="B94" s="32"/>
      <c r="C94" s="27" t="s">
        <v>28</v>
      </c>
      <c r="F94" s="25" t="str">
        <f>IF(E20="","",E20)</f>
        <v>Vyplň údaj</v>
      </c>
      <c r="I94" s="27" t="s">
        <v>35</v>
      </c>
      <c r="J94" s="30" t="str">
        <f>E26</f>
        <v>Šumavské vodovody a kanalizace a.s.</v>
      </c>
      <c r="L94" s="32"/>
    </row>
    <row r="95" spans="2:12" s="1" customFormat="1" ht="10.35" customHeight="1">
      <c r="B95" s="32"/>
      <c r="L95" s="32"/>
    </row>
    <row r="96" spans="2:12" s="1" customFormat="1" ht="29.25" customHeight="1">
      <c r="B96" s="32"/>
      <c r="C96" s="105" t="s">
        <v>96</v>
      </c>
      <c r="D96" s="97"/>
      <c r="E96" s="97"/>
      <c r="F96" s="97"/>
      <c r="G96" s="97"/>
      <c r="H96" s="97"/>
      <c r="I96" s="97"/>
      <c r="J96" s="106" t="s">
        <v>97</v>
      </c>
      <c r="K96" s="97"/>
      <c r="L96" s="32"/>
    </row>
    <row r="97" spans="2:12" s="1" customFormat="1" ht="10.35" customHeight="1">
      <c r="B97" s="32"/>
      <c r="L97" s="32"/>
    </row>
    <row r="98" spans="2:47" s="1" customFormat="1" ht="22.9" customHeight="1">
      <c r="B98" s="32"/>
      <c r="C98" s="107" t="s">
        <v>98</v>
      </c>
      <c r="J98" s="66">
        <f>J130</f>
        <v>0</v>
      </c>
      <c r="L98" s="32"/>
      <c r="AU98" s="17" t="s">
        <v>99</v>
      </c>
    </row>
    <row r="99" spans="2:12" s="8" customFormat="1" ht="24.95" customHeight="1">
      <c r="B99" s="108"/>
      <c r="D99" s="109" t="s">
        <v>100</v>
      </c>
      <c r="E99" s="110"/>
      <c r="F99" s="110"/>
      <c r="G99" s="110"/>
      <c r="H99" s="110"/>
      <c r="I99" s="110"/>
      <c r="J99" s="111">
        <f>J131</f>
        <v>0</v>
      </c>
      <c r="L99" s="108"/>
    </row>
    <row r="100" spans="2:12" s="9" customFormat="1" ht="19.9" customHeight="1">
      <c r="B100" s="112"/>
      <c r="D100" s="113" t="s">
        <v>101</v>
      </c>
      <c r="E100" s="114"/>
      <c r="F100" s="114"/>
      <c r="G100" s="114"/>
      <c r="H100" s="114"/>
      <c r="I100" s="114"/>
      <c r="J100" s="115">
        <f>J132</f>
        <v>0</v>
      </c>
      <c r="L100" s="112"/>
    </row>
    <row r="101" spans="2:12" s="9" customFormat="1" ht="19.9" customHeight="1">
      <c r="B101" s="112"/>
      <c r="D101" s="113" t="s">
        <v>102</v>
      </c>
      <c r="E101" s="114"/>
      <c r="F101" s="114"/>
      <c r="G101" s="114"/>
      <c r="H101" s="114"/>
      <c r="I101" s="114"/>
      <c r="J101" s="115">
        <f>J141</f>
        <v>0</v>
      </c>
      <c r="L101" s="112"/>
    </row>
    <row r="102" spans="2:12" s="9" customFormat="1" ht="19.9" customHeight="1">
      <c r="B102" s="112"/>
      <c r="D102" s="113" t="s">
        <v>103</v>
      </c>
      <c r="E102" s="114"/>
      <c r="F102" s="114"/>
      <c r="G102" s="114"/>
      <c r="H102" s="114"/>
      <c r="I102" s="114"/>
      <c r="J102" s="115">
        <f>J152</f>
        <v>0</v>
      </c>
      <c r="L102" s="112"/>
    </row>
    <row r="103" spans="2:12" s="9" customFormat="1" ht="14.85" customHeight="1">
      <c r="B103" s="112"/>
      <c r="D103" s="113" t="s">
        <v>104</v>
      </c>
      <c r="E103" s="114"/>
      <c r="F103" s="114"/>
      <c r="G103" s="114"/>
      <c r="H103" s="114"/>
      <c r="I103" s="114"/>
      <c r="J103" s="115">
        <f>J159</f>
        <v>0</v>
      </c>
      <c r="L103" s="112"/>
    </row>
    <row r="104" spans="2:12" s="9" customFormat="1" ht="19.9" customHeight="1">
      <c r="B104" s="112"/>
      <c r="D104" s="113" t="s">
        <v>105</v>
      </c>
      <c r="E104" s="114"/>
      <c r="F104" s="114"/>
      <c r="G104" s="114"/>
      <c r="H104" s="114"/>
      <c r="I104" s="114"/>
      <c r="J104" s="115">
        <f>J166</f>
        <v>0</v>
      </c>
      <c r="L104" s="112"/>
    </row>
    <row r="105" spans="2:12" s="9" customFormat="1" ht="19.9" customHeight="1">
      <c r="B105" s="112"/>
      <c r="D105" s="113" t="s">
        <v>106</v>
      </c>
      <c r="E105" s="114"/>
      <c r="F105" s="114"/>
      <c r="G105" s="114"/>
      <c r="H105" s="114"/>
      <c r="I105" s="114"/>
      <c r="J105" s="115">
        <f>J175</f>
        <v>0</v>
      </c>
      <c r="L105" s="112"/>
    </row>
    <row r="106" spans="2:12" s="8" customFormat="1" ht="24.95" customHeight="1">
      <c r="B106" s="108"/>
      <c r="D106" s="109" t="s">
        <v>107</v>
      </c>
      <c r="E106" s="110"/>
      <c r="F106" s="110"/>
      <c r="G106" s="110"/>
      <c r="H106" s="110"/>
      <c r="I106" s="110"/>
      <c r="J106" s="111">
        <f>J178</f>
        <v>0</v>
      </c>
      <c r="L106" s="108"/>
    </row>
    <row r="107" spans="2:12" s="9" customFormat="1" ht="19.9" customHeight="1">
      <c r="B107" s="112"/>
      <c r="D107" s="113" t="s">
        <v>108</v>
      </c>
      <c r="E107" s="114"/>
      <c r="F107" s="114"/>
      <c r="G107" s="114"/>
      <c r="H107" s="114"/>
      <c r="I107" s="114"/>
      <c r="J107" s="115">
        <f>J179</f>
        <v>0</v>
      </c>
      <c r="L107" s="112"/>
    </row>
    <row r="108" spans="2:12" s="9" customFormat="1" ht="19.9" customHeight="1">
      <c r="B108" s="112"/>
      <c r="D108" s="113" t="s">
        <v>109</v>
      </c>
      <c r="E108" s="114"/>
      <c r="F108" s="114"/>
      <c r="G108" s="114"/>
      <c r="H108" s="114"/>
      <c r="I108" s="114"/>
      <c r="J108" s="115">
        <f>J189</f>
        <v>0</v>
      </c>
      <c r="L108" s="112"/>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110</v>
      </c>
      <c r="L115" s="32"/>
    </row>
    <row r="116" spans="2:12" s="1" customFormat="1" ht="6.95" customHeight="1">
      <c r="B116" s="32"/>
      <c r="L116" s="32"/>
    </row>
    <row r="117" spans="2:12" s="1" customFormat="1" ht="12" customHeight="1">
      <c r="B117" s="32"/>
      <c r="C117" s="27" t="s">
        <v>15</v>
      </c>
      <c r="L117" s="32"/>
    </row>
    <row r="118" spans="2:12" s="1" customFormat="1" ht="16.5" customHeight="1">
      <c r="B118" s="32"/>
      <c r="E118" s="240" t="str">
        <f>E7</f>
        <v>Klatovy (ul. Družstevní), Štěpánovice (pod hřbitovem) - Výměna vodovodu</v>
      </c>
      <c r="F118" s="241"/>
      <c r="G118" s="241"/>
      <c r="H118" s="241"/>
      <c r="L118" s="32"/>
    </row>
    <row r="119" spans="2:12" ht="12" customHeight="1">
      <c r="B119" s="20"/>
      <c r="C119" s="27" t="s">
        <v>93</v>
      </c>
      <c r="L119" s="20"/>
    </row>
    <row r="120" spans="2:12" s="1" customFormat="1" ht="16.5" customHeight="1">
      <c r="B120" s="32"/>
      <c r="E120" s="240" t="s">
        <v>781</v>
      </c>
      <c r="F120" s="239"/>
      <c r="G120" s="239"/>
      <c r="H120" s="239"/>
      <c r="L120" s="32"/>
    </row>
    <row r="121" spans="2:12" s="1" customFormat="1" ht="12" customHeight="1">
      <c r="B121" s="32"/>
      <c r="C121" s="27" t="s">
        <v>94</v>
      </c>
      <c r="L121" s="32"/>
    </row>
    <row r="122" spans="2:12" s="1" customFormat="1" ht="16.5" customHeight="1">
      <c r="B122" s="32"/>
      <c r="E122" s="230" t="str">
        <f>E11</f>
        <v>SO 101 - OBNOVA KOMUNIKACE</v>
      </c>
      <c r="F122" s="239"/>
      <c r="G122" s="239"/>
      <c r="H122" s="239"/>
      <c r="L122" s="32"/>
    </row>
    <row r="123" spans="2:12" s="1" customFormat="1" ht="6.95" customHeight="1">
      <c r="B123" s="32"/>
      <c r="L123" s="32"/>
    </row>
    <row r="124" spans="2:12" s="1" customFormat="1" ht="12" customHeight="1">
      <c r="B124" s="32"/>
      <c r="C124" s="27" t="s">
        <v>18</v>
      </c>
      <c r="F124" s="25" t="str">
        <f>F14</f>
        <v>Klatovy</v>
      </c>
      <c r="I124" s="27" t="s">
        <v>20</v>
      </c>
      <c r="J124" s="52" t="str">
        <f>IF(J14="","",J14)</f>
        <v>30. 3. 2023</v>
      </c>
      <c r="L124" s="32"/>
    </row>
    <row r="125" spans="2:12" s="1" customFormat="1" ht="6.95" customHeight="1">
      <c r="B125" s="32"/>
      <c r="L125" s="32"/>
    </row>
    <row r="126" spans="2:12" s="1" customFormat="1" ht="25.7" customHeight="1">
      <c r="B126" s="32"/>
      <c r="C126" s="27" t="s">
        <v>22</v>
      </c>
      <c r="F126" s="25" t="str">
        <f>E17</f>
        <v>Město Klatovy</v>
      </c>
      <c r="I126" s="27" t="s">
        <v>30</v>
      </c>
      <c r="J126" s="30" t="str">
        <f>E23</f>
        <v>Šumavské vodovody a kanalizace a.s.</v>
      </c>
      <c r="L126" s="32"/>
    </row>
    <row r="127" spans="2:12" s="1" customFormat="1" ht="25.7" customHeight="1">
      <c r="B127" s="32"/>
      <c r="C127" s="27" t="s">
        <v>28</v>
      </c>
      <c r="F127" s="25" t="str">
        <f>IF(E20="","",E20)</f>
        <v>Vyplň údaj</v>
      </c>
      <c r="I127" s="27" t="s">
        <v>35</v>
      </c>
      <c r="J127" s="30" t="str">
        <f>E26</f>
        <v>Šumavské vodovody a kanalizace a.s.</v>
      </c>
      <c r="L127" s="32"/>
    </row>
    <row r="128" spans="2:12" s="1" customFormat="1" ht="10.35" customHeight="1">
      <c r="B128" s="32"/>
      <c r="L128" s="32"/>
    </row>
    <row r="129" spans="2:20" s="10" customFormat="1" ht="29.25" customHeight="1">
      <c r="B129" s="116"/>
      <c r="C129" s="117" t="s">
        <v>111</v>
      </c>
      <c r="D129" s="118" t="s">
        <v>62</v>
      </c>
      <c r="E129" s="118" t="s">
        <v>58</v>
      </c>
      <c r="F129" s="118" t="s">
        <v>59</v>
      </c>
      <c r="G129" s="118" t="s">
        <v>112</v>
      </c>
      <c r="H129" s="118" t="s">
        <v>113</v>
      </c>
      <c r="I129" s="118" t="s">
        <v>114</v>
      </c>
      <c r="J129" s="118" t="s">
        <v>97</v>
      </c>
      <c r="K129" s="119" t="s">
        <v>115</v>
      </c>
      <c r="L129" s="116"/>
      <c r="M129" s="59" t="s">
        <v>1</v>
      </c>
      <c r="N129" s="60" t="s">
        <v>41</v>
      </c>
      <c r="O129" s="60" t="s">
        <v>116</v>
      </c>
      <c r="P129" s="60" t="s">
        <v>117</v>
      </c>
      <c r="Q129" s="60" t="s">
        <v>118</v>
      </c>
      <c r="R129" s="60" t="s">
        <v>119</v>
      </c>
      <c r="S129" s="60" t="s">
        <v>120</v>
      </c>
      <c r="T129" s="61" t="s">
        <v>121</v>
      </c>
    </row>
    <row r="130" spans="2:63" s="1" customFormat="1" ht="22.9" customHeight="1">
      <c r="B130" s="32"/>
      <c r="C130" s="64" t="s">
        <v>122</v>
      </c>
      <c r="J130" s="120">
        <f>BK130</f>
        <v>0</v>
      </c>
      <c r="L130" s="32"/>
      <c r="M130" s="62"/>
      <c r="N130" s="53"/>
      <c r="O130" s="53"/>
      <c r="P130" s="121">
        <f>P131+P178</f>
        <v>0</v>
      </c>
      <c r="Q130" s="53"/>
      <c r="R130" s="121">
        <f>R131+R178</f>
        <v>65.61113085814999</v>
      </c>
      <c r="S130" s="53"/>
      <c r="T130" s="122">
        <f>T131+T178</f>
        <v>52.21000000000001</v>
      </c>
      <c r="AT130" s="17" t="s">
        <v>76</v>
      </c>
      <c r="AU130" s="17" t="s">
        <v>99</v>
      </c>
      <c r="BK130" s="123">
        <f>BK131+BK178</f>
        <v>0</v>
      </c>
    </row>
    <row r="131" spans="2:63" s="11" customFormat="1" ht="25.9" customHeight="1">
      <c r="B131" s="124"/>
      <c r="D131" s="125" t="s">
        <v>76</v>
      </c>
      <c r="E131" s="126" t="s">
        <v>123</v>
      </c>
      <c r="F131" s="126" t="s">
        <v>124</v>
      </c>
      <c r="I131" s="127"/>
      <c r="J131" s="128">
        <f>BK131</f>
        <v>0</v>
      </c>
      <c r="L131" s="124"/>
      <c r="M131" s="129"/>
      <c r="P131" s="130">
        <f>P132+P141+P152+P166+P175</f>
        <v>0</v>
      </c>
      <c r="R131" s="130">
        <f>R132+R141+R152+R166+R175</f>
        <v>65.61113085814999</v>
      </c>
      <c r="T131" s="131">
        <f>T132+T141+T152+T166+T175</f>
        <v>52.21000000000001</v>
      </c>
      <c r="AR131" s="125" t="s">
        <v>82</v>
      </c>
      <c r="AT131" s="132" t="s">
        <v>76</v>
      </c>
      <c r="AU131" s="132" t="s">
        <v>77</v>
      </c>
      <c r="AY131" s="125" t="s">
        <v>125</v>
      </c>
      <c r="BK131" s="133">
        <f>BK132+BK141+BK152+BK166+BK175</f>
        <v>0</v>
      </c>
    </row>
    <row r="132" spans="2:63" s="11" customFormat="1" ht="22.9" customHeight="1">
      <c r="B132" s="124"/>
      <c r="D132" s="125" t="s">
        <v>76</v>
      </c>
      <c r="E132" s="134" t="s">
        <v>82</v>
      </c>
      <c r="F132" s="134" t="s">
        <v>126</v>
      </c>
      <c r="I132" s="127"/>
      <c r="J132" s="135">
        <f>BK132</f>
        <v>0</v>
      </c>
      <c r="L132" s="124"/>
      <c r="M132" s="129"/>
      <c r="P132" s="130">
        <f>SUM(P133:P140)</f>
        <v>0</v>
      </c>
      <c r="R132" s="130">
        <f>SUM(R133:R140)</f>
        <v>0.018091799999999998</v>
      </c>
      <c r="T132" s="131">
        <f>SUM(T133:T140)</f>
        <v>52.21000000000001</v>
      </c>
      <c r="AR132" s="125" t="s">
        <v>82</v>
      </c>
      <c r="AT132" s="132" t="s">
        <v>76</v>
      </c>
      <c r="AU132" s="132" t="s">
        <v>82</v>
      </c>
      <c r="AY132" s="125" t="s">
        <v>125</v>
      </c>
      <c r="BK132" s="133">
        <f>SUM(BK133:BK140)</f>
        <v>0</v>
      </c>
    </row>
    <row r="133" spans="2:65" s="1" customFormat="1" ht="24.2" customHeight="1">
      <c r="B133" s="32"/>
      <c r="C133" s="136" t="s">
        <v>82</v>
      </c>
      <c r="D133" s="136" t="s">
        <v>127</v>
      </c>
      <c r="E133" s="137" t="s">
        <v>128</v>
      </c>
      <c r="F133" s="138" t="s">
        <v>129</v>
      </c>
      <c r="G133" s="139" t="s">
        <v>130</v>
      </c>
      <c r="H133" s="140">
        <v>230</v>
      </c>
      <c r="I133" s="141"/>
      <c r="J133" s="142">
        <f>ROUND(I133*H133,2)</f>
        <v>0</v>
      </c>
      <c r="K133" s="138" t="s">
        <v>131</v>
      </c>
      <c r="L133" s="32"/>
      <c r="M133" s="143" t="s">
        <v>1</v>
      </c>
      <c r="N133" s="144" t="s">
        <v>42</v>
      </c>
      <c r="P133" s="145">
        <f>O133*H133</f>
        <v>0</v>
      </c>
      <c r="Q133" s="145">
        <v>4.058E-05</v>
      </c>
      <c r="R133" s="145">
        <f>Q133*H133</f>
        <v>0.0093334</v>
      </c>
      <c r="S133" s="145">
        <v>0.115</v>
      </c>
      <c r="T133" s="146">
        <f>S133*H133</f>
        <v>26.450000000000003</v>
      </c>
      <c r="AR133" s="147" t="s">
        <v>132</v>
      </c>
      <c r="AT133" s="147" t="s">
        <v>127</v>
      </c>
      <c r="AU133" s="147" t="s">
        <v>84</v>
      </c>
      <c r="AY133" s="17" t="s">
        <v>125</v>
      </c>
      <c r="BE133" s="148">
        <f>IF(N133="základní",J133,0)</f>
        <v>0</v>
      </c>
      <c r="BF133" s="148">
        <f>IF(N133="snížená",J133,0)</f>
        <v>0</v>
      </c>
      <c r="BG133" s="148">
        <f>IF(N133="zákl. přenesená",J133,0)</f>
        <v>0</v>
      </c>
      <c r="BH133" s="148">
        <f>IF(N133="sníž. přenesená",J133,0)</f>
        <v>0</v>
      </c>
      <c r="BI133" s="148">
        <f>IF(N133="nulová",J133,0)</f>
        <v>0</v>
      </c>
      <c r="BJ133" s="17" t="s">
        <v>82</v>
      </c>
      <c r="BK133" s="148">
        <f>ROUND(I133*H133,2)</f>
        <v>0</v>
      </c>
      <c r="BL133" s="17" t="s">
        <v>132</v>
      </c>
      <c r="BM133" s="147" t="s">
        <v>133</v>
      </c>
    </row>
    <row r="134" spans="2:47" s="1" customFormat="1" ht="12">
      <c r="B134" s="32"/>
      <c r="D134" s="149" t="s">
        <v>134</v>
      </c>
      <c r="F134" s="150" t="s">
        <v>135</v>
      </c>
      <c r="I134" s="151"/>
      <c r="L134" s="32"/>
      <c r="M134" s="152"/>
      <c r="T134" s="56"/>
      <c r="AT134" s="17" t="s">
        <v>134</v>
      </c>
      <c r="AU134" s="17" t="s">
        <v>84</v>
      </c>
    </row>
    <row r="135" spans="2:51" s="12" customFormat="1" ht="12">
      <c r="B135" s="155"/>
      <c r="D135" s="153" t="s">
        <v>137</v>
      </c>
      <c r="E135" s="156" t="s">
        <v>1</v>
      </c>
      <c r="F135" s="157" t="s">
        <v>138</v>
      </c>
      <c r="H135" s="156" t="s">
        <v>1</v>
      </c>
      <c r="I135" s="158"/>
      <c r="L135" s="155"/>
      <c r="M135" s="159"/>
      <c r="T135" s="160"/>
      <c r="AT135" s="156" t="s">
        <v>137</v>
      </c>
      <c r="AU135" s="156" t="s">
        <v>84</v>
      </c>
      <c r="AV135" s="12" t="s">
        <v>82</v>
      </c>
      <c r="AW135" s="12" t="s">
        <v>34</v>
      </c>
      <c r="AX135" s="12" t="s">
        <v>77</v>
      </c>
      <c r="AY135" s="156" t="s">
        <v>125</v>
      </c>
    </row>
    <row r="136" spans="2:51" s="13" customFormat="1" ht="12">
      <c r="B136" s="161"/>
      <c r="D136" s="153" t="s">
        <v>137</v>
      </c>
      <c r="E136" s="162" t="s">
        <v>1</v>
      </c>
      <c r="F136" s="163" t="s">
        <v>139</v>
      </c>
      <c r="H136" s="164">
        <v>230</v>
      </c>
      <c r="I136" s="165"/>
      <c r="L136" s="161"/>
      <c r="M136" s="166"/>
      <c r="T136" s="167"/>
      <c r="AT136" s="162" t="s">
        <v>137</v>
      </c>
      <c r="AU136" s="162" t="s">
        <v>84</v>
      </c>
      <c r="AV136" s="13" t="s">
        <v>84</v>
      </c>
      <c r="AW136" s="13" t="s">
        <v>34</v>
      </c>
      <c r="AX136" s="13" t="s">
        <v>82</v>
      </c>
      <c r="AY136" s="162" t="s">
        <v>125</v>
      </c>
    </row>
    <row r="137" spans="2:65" s="1" customFormat="1" ht="24.2" customHeight="1">
      <c r="B137" s="32"/>
      <c r="C137" s="136" t="s">
        <v>84</v>
      </c>
      <c r="D137" s="136" t="s">
        <v>127</v>
      </c>
      <c r="E137" s="137" t="s">
        <v>140</v>
      </c>
      <c r="F137" s="138" t="s">
        <v>141</v>
      </c>
      <c r="G137" s="139" t="s">
        <v>130</v>
      </c>
      <c r="H137" s="140">
        <v>112</v>
      </c>
      <c r="I137" s="141"/>
      <c r="J137" s="142">
        <f>ROUND(I137*H137,2)</f>
        <v>0</v>
      </c>
      <c r="K137" s="138" t="s">
        <v>131</v>
      </c>
      <c r="L137" s="32"/>
      <c r="M137" s="143" t="s">
        <v>1</v>
      </c>
      <c r="N137" s="144" t="s">
        <v>42</v>
      </c>
      <c r="P137" s="145">
        <f>O137*H137</f>
        <v>0</v>
      </c>
      <c r="Q137" s="145">
        <v>7.82E-05</v>
      </c>
      <c r="R137" s="145">
        <f>Q137*H137</f>
        <v>0.0087584</v>
      </c>
      <c r="S137" s="145">
        <v>0.23</v>
      </c>
      <c r="T137" s="146">
        <f>S137*H137</f>
        <v>25.76</v>
      </c>
      <c r="AR137" s="147" t="s">
        <v>132</v>
      </c>
      <c r="AT137" s="147" t="s">
        <v>127</v>
      </c>
      <c r="AU137" s="147" t="s">
        <v>84</v>
      </c>
      <c r="AY137" s="17" t="s">
        <v>125</v>
      </c>
      <c r="BE137" s="148">
        <f>IF(N137="základní",J137,0)</f>
        <v>0</v>
      </c>
      <c r="BF137" s="148">
        <f>IF(N137="snížená",J137,0)</f>
        <v>0</v>
      </c>
      <c r="BG137" s="148">
        <f>IF(N137="zákl. přenesená",J137,0)</f>
        <v>0</v>
      </c>
      <c r="BH137" s="148">
        <f>IF(N137="sníž. přenesená",J137,0)</f>
        <v>0</v>
      </c>
      <c r="BI137" s="148">
        <f>IF(N137="nulová",J137,0)</f>
        <v>0</v>
      </c>
      <c r="BJ137" s="17" t="s">
        <v>82</v>
      </c>
      <c r="BK137" s="148">
        <f>ROUND(I137*H137,2)</f>
        <v>0</v>
      </c>
      <c r="BL137" s="17" t="s">
        <v>132</v>
      </c>
      <c r="BM137" s="147" t="s">
        <v>142</v>
      </c>
    </row>
    <row r="138" spans="2:47" s="1" customFormat="1" ht="12">
      <c r="B138" s="32"/>
      <c r="D138" s="149" t="s">
        <v>134</v>
      </c>
      <c r="F138" s="150" t="s">
        <v>143</v>
      </c>
      <c r="I138" s="151"/>
      <c r="L138" s="32"/>
      <c r="M138" s="152"/>
      <c r="T138" s="56"/>
      <c r="AT138" s="17" t="s">
        <v>134</v>
      </c>
      <c r="AU138" s="17" t="s">
        <v>84</v>
      </c>
    </row>
    <row r="139" spans="2:51" s="12" customFormat="1" ht="12">
      <c r="B139" s="155"/>
      <c r="D139" s="153" t="s">
        <v>137</v>
      </c>
      <c r="E139" s="156" t="s">
        <v>1</v>
      </c>
      <c r="F139" s="157" t="s">
        <v>138</v>
      </c>
      <c r="H139" s="156" t="s">
        <v>1</v>
      </c>
      <c r="I139" s="158"/>
      <c r="L139" s="155"/>
      <c r="M139" s="159"/>
      <c r="T139" s="160"/>
      <c r="AT139" s="156" t="s">
        <v>137</v>
      </c>
      <c r="AU139" s="156" t="s">
        <v>84</v>
      </c>
      <c r="AV139" s="12" t="s">
        <v>82</v>
      </c>
      <c r="AW139" s="12" t="s">
        <v>34</v>
      </c>
      <c r="AX139" s="12" t="s">
        <v>77</v>
      </c>
      <c r="AY139" s="156" t="s">
        <v>125</v>
      </c>
    </row>
    <row r="140" spans="2:51" s="13" customFormat="1" ht="12">
      <c r="B140" s="161"/>
      <c r="D140" s="153" t="s">
        <v>137</v>
      </c>
      <c r="E140" s="162" t="s">
        <v>1</v>
      </c>
      <c r="F140" s="163" t="s">
        <v>144</v>
      </c>
      <c r="H140" s="164">
        <v>112</v>
      </c>
      <c r="I140" s="165"/>
      <c r="L140" s="161"/>
      <c r="M140" s="166"/>
      <c r="T140" s="167"/>
      <c r="AT140" s="162" t="s">
        <v>137</v>
      </c>
      <c r="AU140" s="162" t="s">
        <v>84</v>
      </c>
      <c r="AV140" s="13" t="s">
        <v>84</v>
      </c>
      <c r="AW140" s="13" t="s">
        <v>34</v>
      </c>
      <c r="AX140" s="13" t="s">
        <v>82</v>
      </c>
      <c r="AY140" s="162" t="s">
        <v>125</v>
      </c>
    </row>
    <row r="141" spans="2:63" s="11" customFormat="1" ht="22.9" customHeight="1">
      <c r="B141" s="124"/>
      <c r="D141" s="125" t="s">
        <v>76</v>
      </c>
      <c r="E141" s="134" t="s">
        <v>145</v>
      </c>
      <c r="F141" s="134" t="s">
        <v>138</v>
      </c>
      <c r="I141" s="127"/>
      <c r="J141" s="135">
        <f>BK141</f>
        <v>0</v>
      </c>
      <c r="L141" s="124"/>
      <c r="M141" s="129"/>
      <c r="P141" s="130">
        <f>SUM(P142:P151)</f>
        <v>0</v>
      </c>
      <c r="R141" s="130">
        <f>SUM(R142:R151)</f>
        <v>62.40841999999999</v>
      </c>
      <c r="T141" s="131">
        <f>SUM(T142:T151)</f>
        <v>0</v>
      </c>
      <c r="AR141" s="125" t="s">
        <v>82</v>
      </c>
      <c r="AT141" s="132" t="s">
        <v>76</v>
      </c>
      <c r="AU141" s="132" t="s">
        <v>82</v>
      </c>
      <c r="AY141" s="125" t="s">
        <v>125</v>
      </c>
      <c r="BK141" s="133">
        <f>SUM(BK142:BK151)</f>
        <v>0</v>
      </c>
    </row>
    <row r="142" spans="2:65" s="1" customFormat="1" ht="24.2" customHeight="1">
      <c r="B142" s="32"/>
      <c r="C142" s="136" t="s">
        <v>146</v>
      </c>
      <c r="D142" s="136" t="s">
        <v>127</v>
      </c>
      <c r="E142" s="137" t="s">
        <v>147</v>
      </c>
      <c r="F142" s="138" t="s">
        <v>148</v>
      </c>
      <c r="G142" s="139" t="s">
        <v>130</v>
      </c>
      <c r="H142" s="140">
        <v>112</v>
      </c>
      <c r="I142" s="141"/>
      <c r="J142" s="142">
        <f>ROUND(I142*H142,2)</f>
        <v>0</v>
      </c>
      <c r="K142" s="138" t="s">
        <v>131</v>
      </c>
      <c r="L142" s="32"/>
      <c r="M142" s="143" t="s">
        <v>1</v>
      </c>
      <c r="N142" s="144" t="s">
        <v>42</v>
      </c>
      <c r="P142" s="145">
        <f>O142*H142</f>
        <v>0</v>
      </c>
      <c r="Q142" s="145">
        <v>0.29011</v>
      </c>
      <c r="R142" s="145">
        <f>Q142*H142</f>
        <v>32.49232</v>
      </c>
      <c r="S142" s="145">
        <v>0</v>
      </c>
      <c r="T142" s="146">
        <f>S142*H142</f>
        <v>0</v>
      </c>
      <c r="AR142" s="147" t="s">
        <v>132</v>
      </c>
      <c r="AT142" s="147" t="s">
        <v>127</v>
      </c>
      <c r="AU142" s="147" t="s">
        <v>84</v>
      </c>
      <c r="AY142" s="17" t="s">
        <v>125</v>
      </c>
      <c r="BE142" s="148">
        <f>IF(N142="základní",J142,0)</f>
        <v>0</v>
      </c>
      <c r="BF142" s="148">
        <f>IF(N142="snížená",J142,0)</f>
        <v>0</v>
      </c>
      <c r="BG142" s="148">
        <f>IF(N142="zákl. přenesená",J142,0)</f>
        <v>0</v>
      </c>
      <c r="BH142" s="148">
        <f>IF(N142="sníž. přenesená",J142,0)</f>
        <v>0</v>
      </c>
      <c r="BI142" s="148">
        <f>IF(N142="nulová",J142,0)</f>
        <v>0</v>
      </c>
      <c r="BJ142" s="17" t="s">
        <v>82</v>
      </c>
      <c r="BK142" s="148">
        <f>ROUND(I142*H142,2)</f>
        <v>0</v>
      </c>
      <c r="BL142" s="17" t="s">
        <v>132</v>
      </c>
      <c r="BM142" s="147" t="s">
        <v>149</v>
      </c>
    </row>
    <row r="143" spans="2:47" s="1" customFormat="1" ht="12">
      <c r="B143" s="32"/>
      <c r="D143" s="149" t="s">
        <v>134</v>
      </c>
      <c r="F143" s="150" t="s">
        <v>150</v>
      </c>
      <c r="I143" s="151"/>
      <c r="L143" s="32"/>
      <c r="M143" s="152"/>
      <c r="T143" s="56"/>
      <c r="AT143" s="17" t="s">
        <v>134</v>
      </c>
      <c r="AU143" s="17" t="s">
        <v>84</v>
      </c>
    </row>
    <row r="144" spans="2:51" s="13" customFormat="1" ht="12">
      <c r="B144" s="161"/>
      <c r="D144" s="153" t="s">
        <v>137</v>
      </c>
      <c r="E144" s="162" t="s">
        <v>1</v>
      </c>
      <c r="F144" s="163" t="s">
        <v>151</v>
      </c>
      <c r="H144" s="164">
        <v>112</v>
      </c>
      <c r="I144" s="165"/>
      <c r="L144" s="161"/>
      <c r="M144" s="166"/>
      <c r="T144" s="167"/>
      <c r="AT144" s="162" t="s">
        <v>137</v>
      </c>
      <c r="AU144" s="162" t="s">
        <v>84</v>
      </c>
      <c r="AV144" s="13" t="s">
        <v>84</v>
      </c>
      <c r="AW144" s="13" t="s">
        <v>34</v>
      </c>
      <c r="AX144" s="13" t="s">
        <v>82</v>
      </c>
      <c r="AY144" s="162" t="s">
        <v>125</v>
      </c>
    </row>
    <row r="145" spans="2:65" s="1" customFormat="1" ht="16.5" customHeight="1">
      <c r="B145" s="32"/>
      <c r="C145" s="136" t="s">
        <v>132</v>
      </c>
      <c r="D145" s="136" t="s">
        <v>127</v>
      </c>
      <c r="E145" s="137" t="s">
        <v>152</v>
      </c>
      <c r="F145" s="138" t="s">
        <v>153</v>
      </c>
      <c r="G145" s="139" t="s">
        <v>130</v>
      </c>
      <c r="H145" s="140">
        <v>230</v>
      </c>
      <c r="I145" s="141"/>
      <c r="J145" s="142">
        <f>ROUND(I145*H145,2)</f>
        <v>0</v>
      </c>
      <c r="K145" s="138" t="s">
        <v>131</v>
      </c>
      <c r="L145" s="32"/>
      <c r="M145" s="143" t="s">
        <v>1</v>
      </c>
      <c r="N145" s="144" t="s">
        <v>42</v>
      </c>
      <c r="P145" s="145">
        <f>O145*H145</f>
        <v>0</v>
      </c>
      <c r="Q145" s="145">
        <v>0.00041</v>
      </c>
      <c r="R145" s="145">
        <f>Q145*H145</f>
        <v>0.0943</v>
      </c>
      <c r="S145" s="145">
        <v>0</v>
      </c>
      <c r="T145" s="146">
        <f>S145*H145</f>
        <v>0</v>
      </c>
      <c r="AR145" s="147" t="s">
        <v>132</v>
      </c>
      <c r="AT145" s="147" t="s">
        <v>127</v>
      </c>
      <c r="AU145" s="147" t="s">
        <v>84</v>
      </c>
      <c r="AY145" s="17" t="s">
        <v>125</v>
      </c>
      <c r="BE145" s="148">
        <f>IF(N145="základní",J145,0)</f>
        <v>0</v>
      </c>
      <c r="BF145" s="148">
        <f>IF(N145="snížená",J145,0)</f>
        <v>0</v>
      </c>
      <c r="BG145" s="148">
        <f>IF(N145="zákl. přenesená",J145,0)</f>
        <v>0</v>
      </c>
      <c r="BH145" s="148">
        <f>IF(N145="sníž. přenesená",J145,0)</f>
        <v>0</v>
      </c>
      <c r="BI145" s="148">
        <f>IF(N145="nulová",J145,0)</f>
        <v>0</v>
      </c>
      <c r="BJ145" s="17" t="s">
        <v>82</v>
      </c>
      <c r="BK145" s="148">
        <f>ROUND(I145*H145,2)</f>
        <v>0</v>
      </c>
      <c r="BL145" s="17" t="s">
        <v>132</v>
      </c>
      <c r="BM145" s="147" t="s">
        <v>154</v>
      </c>
    </row>
    <row r="146" spans="2:47" s="1" customFormat="1" ht="12">
      <c r="B146" s="32"/>
      <c r="D146" s="149" t="s">
        <v>134</v>
      </c>
      <c r="F146" s="150" t="s">
        <v>155</v>
      </c>
      <c r="I146" s="151"/>
      <c r="L146" s="32"/>
      <c r="M146" s="152"/>
      <c r="T146" s="56"/>
      <c r="AT146" s="17" t="s">
        <v>134</v>
      </c>
      <c r="AU146" s="17" t="s">
        <v>84</v>
      </c>
    </row>
    <row r="147" spans="2:51" s="12" customFormat="1" ht="12">
      <c r="B147" s="155"/>
      <c r="D147" s="153" t="s">
        <v>137</v>
      </c>
      <c r="E147" s="156" t="s">
        <v>1</v>
      </c>
      <c r="F147" s="157" t="s">
        <v>138</v>
      </c>
      <c r="H147" s="156" t="s">
        <v>1</v>
      </c>
      <c r="I147" s="158"/>
      <c r="L147" s="155"/>
      <c r="M147" s="159"/>
      <c r="T147" s="160"/>
      <c r="AT147" s="156" t="s">
        <v>137</v>
      </c>
      <c r="AU147" s="156" t="s">
        <v>84</v>
      </c>
      <c r="AV147" s="12" t="s">
        <v>82</v>
      </c>
      <c r="AW147" s="12" t="s">
        <v>34</v>
      </c>
      <c r="AX147" s="12" t="s">
        <v>77</v>
      </c>
      <c r="AY147" s="156" t="s">
        <v>125</v>
      </c>
    </row>
    <row r="148" spans="2:51" s="13" customFormat="1" ht="12">
      <c r="B148" s="161"/>
      <c r="D148" s="153" t="s">
        <v>137</v>
      </c>
      <c r="E148" s="162" t="s">
        <v>1</v>
      </c>
      <c r="F148" s="163" t="s">
        <v>156</v>
      </c>
      <c r="H148" s="164">
        <v>230</v>
      </c>
      <c r="I148" s="165"/>
      <c r="L148" s="161"/>
      <c r="M148" s="166"/>
      <c r="T148" s="167"/>
      <c r="AT148" s="162" t="s">
        <v>137</v>
      </c>
      <c r="AU148" s="162" t="s">
        <v>84</v>
      </c>
      <c r="AV148" s="13" t="s">
        <v>84</v>
      </c>
      <c r="AW148" s="13" t="s">
        <v>34</v>
      </c>
      <c r="AX148" s="13" t="s">
        <v>82</v>
      </c>
      <c r="AY148" s="162" t="s">
        <v>125</v>
      </c>
    </row>
    <row r="149" spans="2:65" s="1" customFormat="1" ht="24.2" customHeight="1">
      <c r="B149" s="32"/>
      <c r="C149" s="136" t="s">
        <v>145</v>
      </c>
      <c r="D149" s="136" t="s">
        <v>127</v>
      </c>
      <c r="E149" s="137" t="s">
        <v>157</v>
      </c>
      <c r="F149" s="138" t="s">
        <v>158</v>
      </c>
      <c r="G149" s="139" t="s">
        <v>130</v>
      </c>
      <c r="H149" s="140">
        <v>230</v>
      </c>
      <c r="I149" s="141"/>
      <c r="J149" s="142">
        <f>ROUND(I149*H149,2)</f>
        <v>0</v>
      </c>
      <c r="K149" s="138" t="s">
        <v>131</v>
      </c>
      <c r="L149" s="32"/>
      <c r="M149" s="143" t="s">
        <v>1</v>
      </c>
      <c r="N149" s="144" t="s">
        <v>42</v>
      </c>
      <c r="P149" s="145">
        <f>O149*H149</f>
        <v>0</v>
      </c>
      <c r="Q149" s="145">
        <v>0.12966</v>
      </c>
      <c r="R149" s="145">
        <f>Q149*H149</f>
        <v>29.8218</v>
      </c>
      <c r="S149" s="145">
        <v>0</v>
      </c>
      <c r="T149" s="146">
        <f>S149*H149</f>
        <v>0</v>
      </c>
      <c r="AR149" s="147" t="s">
        <v>132</v>
      </c>
      <c r="AT149" s="147" t="s">
        <v>127</v>
      </c>
      <c r="AU149" s="147" t="s">
        <v>84</v>
      </c>
      <c r="AY149" s="17" t="s">
        <v>125</v>
      </c>
      <c r="BE149" s="148">
        <f>IF(N149="základní",J149,0)</f>
        <v>0</v>
      </c>
      <c r="BF149" s="148">
        <f>IF(N149="snížená",J149,0)</f>
        <v>0</v>
      </c>
      <c r="BG149" s="148">
        <f>IF(N149="zákl. přenesená",J149,0)</f>
        <v>0</v>
      </c>
      <c r="BH149" s="148">
        <f>IF(N149="sníž. přenesená",J149,0)</f>
        <v>0</v>
      </c>
      <c r="BI149" s="148">
        <f>IF(N149="nulová",J149,0)</f>
        <v>0</v>
      </c>
      <c r="BJ149" s="17" t="s">
        <v>82</v>
      </c>
      <c r="BK149" s="148">
        <f>ROUND(I149*H149,2)</f>
        <v>0</v>
      </c>
      <c r="BL149" s="17" t="s">
        <v>132</v>
      </c>
      <c r="BM149" s="147" t="s">
        <v>159</v>
      </c>
    </row>
    <row r="150" spans="2:47" s="1" customFormat="1" ht="12">
      <c r="B150" s="32"/>
      <c r="D150" s="149" t="s">
        <v>134</v>
      </c>
      <c r="F150" s="150" t="s">
        <v>160</v>
      </c>
      <c r="I150" s="151"/>
      <c r="L150" s="32"/>
      <c r="M150" s="152"/>
      <c r="T150" s="56"/>
      <c r="AT150" s="17" t="s">
        <v>134</v>
      </c>
      <c r="AU150" s="17" t="s">
        <v>84</v>
      </c>
    </row>
    <row r="151" spans="2:51" s="13" customFormat="1" ht="12">
      <c r="B151" s="161"/>
      <c r="D151" s="153" t="s">
        <v>137</v>
      </c>
      <c r="E151" s="162" t="s">
        <v>1</v>
      </c>
      <c r="F151" s="163" t="s">
        <v>161</v>
      </c>
      <c r="H151" s="164">
        <v>230</v>
      </c>
      <c r="I151" s="165"/>
      <c r="L151" s="161"/>
      <c r="M151" s="166"/>
      <c r="T151" s="167"/>
      <c r="AT151" s="162" t="s">
        <v>137</v>
      </c>
      <c r="AU151" s="162" t="s">
        <v>84</v>
      </c>
      <c r="AV151" s="13" t="s">
        <v>84</v>
      </c>
      <c r="AW151" s="13" t="s">
        <v>34</v>
      </c>
      <c r="AX151" s="13" t="s">
        <v>82</v>
      </c>
      <c r="AY151" s="162" t="s">
        <v>125</v>
      </c>
    </row>
    <row r="152" spans="2:63" s="11" customFormat="1" ht="22.9" customHeight="1">
      <c r="B152" s="124"/>
      <c r="D152" s="125" t="s">
        <v>76</v>
      </c>
      <c r="E152" s="134" t="s">
        <v>162</v>
      </c>
      <c r="F152" s="134" t="s">
        <v>163</v>
      </c>
      <c r="I152" s="127"/>
      <c r="J152" s="135">
        <f>BK152</f>
        <v>0</v>
      </c>
      <c r="L152" s="124"/>
      <c r="M152" s="129"/>
      <c r="P152" s="130">
        <f>P153+SUM(P154:P159)</f>
        <v>0</v>
      </c>
      <c r="R152" s="130">
        <f>R153+SUM(R154:R159)</f>
        <v>3.18461905815</v>
      </c>
      <c r="T152" s="131">
        <f>T153+SUM(T154:T159)</f>
        <v>0</v>
      </c>
      <c r="AR152" s="125" t="s">
        <v>82</v>
      </c>
      <c r="AT152" s="132" t="s">
        <v>76</v>
      </c>
      <c r="AU152" s="132" t="s">
        <v>82</v>
      </c>
      <c r="AY152" s="125" t="s">
        <v>125</v>
      </c>
      <c r="BK152" s="133">
        <f>BK153+SUM(BK154:BK159)</f>
        <v>0</v>
      </c>
    </row>
    <row r="153" spans="2:65" s="1" customFormat="1" ht="16.5" customHeight="1">
      <c r="B153" s="32"/>
      <c r="C153" s="136" t="s">
        <v>164</v>
      </c>
      <c r="D153" s="136" t="s">
        <v>127</v>
      </c>
      <c r="E153" s="137" t="s">
        <v>165</v>
      </c>
      <c r="F153" s="138" t="s">
        <v>166</v>
      </c>
      <c r="G153" s="139" t="s">
        <v>167</v>
      </c>
      <c r="H153" s="140">
        <v>2</v>
      </c>
      <c r="I153" s="141"/>
      <c r="J153" s="142">
        <f>ROUND(I153*H153,2)</f>
        <v>0</v>
      </c>
      <c r="K153" s="138" t="s">
        <v>131</v>
      </c>
      <c r="L153" s="32"/>
      <c r="M153" s="143" t="s">
        <v>1</v>
      </c>
      <c r="N153" s="144" t="s">
        <v>42</v>
      </c>
      <c r="P153" s="145">
        <f>O153*H153</f>
        <v>0</v>
      </c>
      <c r="Q153" s="145">
        <v>0.42368</v>
      </c>
      <c r="R153" s="145">
        <f>Q153*H153</f>
        <v>0.84736</v>
      </c>
      <c r="S153" s="145">
        <v>0</v>
      </c>
      <c r="T153" s="146">
        <f>S153*H153</f>
        <v>0</v>
      </c>
      <c r="AR153" s="147" t="s">
        <v>132</v>
      </c>
      <c r="AT153" s="147" t="s">
        <v>127</v>
      </c>
      <c r="AU153" s="147" t="s">
        <v>84</v>
      </c>
      <c r="AY153" s="17" t="s">
        <v>125</v>
      </c>
      <c r="BE153" s="148">
        <f>IF(N153="základní",J153,0)</f>
        <v>0</v>
      </c>
      <c r="BF153" s="148">
        <f>IF(N153="snížená",J153,0)</f>
        <v>0</v>
      </c>
      <c r="BG153" s="148">
        <f>IF(N153="zákl. přenesená",J153,0)</f>
        <v>0</v>
      </c>
      <c r="BH153" s="148">
        <f>IF(N153="sníž. přenesená",J153,0)</f>
        <v>0</v>
      </c>
      <c r="BI153" s="148">
        <f>IF(N153="nulová",J153,0)</f>
        <v>0</v>
      </c>
      <c r="BJ153" s="17" t="s">
        <v>82</v>
      </c>
      <c r="BK153" s="148">
        <f>ROUND(I153*H153,2)</f>
        <v>0</v>
      </c>
      <c r="BL153" s="17" t="s">
        <v>132</v>
      </c>
      <c r="BM153" s="147" t="s">
        <v>168</v>
      </c>
    </row>
    <row r="154" spans="2:47" s="1" customFormat="1" ht="12">
      <c r="B154" s="32"/>
      <c r="D154" s="149" t="s">
        <v>134</v>
      </c>
      <c r="F154" s="150" t="s">
        <v>169</v>
      </c>
      <c r="I154" s="151"/>
      <c r="L154" s="32"/>
      <c r="M154" s="152"/>
      <c r="T154" s="56"/>
      <c r="AT154" s="17" t="s">
        <v>134</v>
      </c>
      <c r="AU154" s="17" t="s">
        <v>84</v>
      </c>
    </row>
    <row r="155" spans="2:65" s="1" customFormat="1" ht="16.5" customHeight="1">
      <c r="B155" s="32"/>
      <c r="C155" s="136" t="s">
        <v>170</v>
      </c>
      <c r="D155" s="136" t="s">
        <v>127</v>
      </c>
      <c r="E155" s="137" t="s">
        <v>171</v>
      </c>
      <c r="F155" s="138" t="s">
        <v>172</v>
      </c>
      <c r="G155" s="139" t="s">
        <v>167</v>
      </c>
      <c r="H155" s="140">
        <v>1</v>
      </c>
      <c r="I155" s="141"/>
      <c r="J155" s="142">
        <f>ROUND(I155*H155,2)</f>
        <v>0</v>
      </c>
      <c r="K155" s="138" t="s">
        <v>131</v>
      </c>
      <c r="L155" s="32"/>
      <c r="M155" s="143" t="s">
        <v>1</v>
      </c>
      <c r="N155" s="144" t="s">
        <v>42</v>
      </c>
      <c r="P155" s="145">
        <f>O155*H155</f>
        <v>0</v>
      </c>
      <c r="Q155" s="145">
        <v>0.4208</v>
      </c>
      <c r="R155" s="145">
        <f>Q155*H155</f>
        <v>0.4208</v>
      </c>
      <c r="S155" s="145">
        <v>0</v>
      </c>
      <c r="T155" s="146">
        <f>S155*H155</f>
        <v>0</v>
      </c>
      <c r="AR155" s="147" t="s">
        <v>132</v>
      </c>
      <c r="AT155" s="147" t="s">
        <v>127</v>
      </c>
      <c r="AU155" s="147" t="s">
        <v>84</v>
      </c>
      <c r="AY155" s="17" t="s">
        <v>125</v>
      </c>
      <c r="BE155" s="148">
        <f>IF(N155="základní",J155,0)</f>
        <v>0</v>
      </c>
      <c r="BF155" s="148">
        <f>IF(N155="snížená",J155,0)</f>
        <v>0</v>
      </c>
      <c r="BG155" s="148">
        <f>IF(N155="zákl. přenesená",J155,0)</f>
        <v>0</v>
      </c>
      <c r="BH155" s="148">
        <f>IF(N155="sníž. přenesená",J155,0)</f>
        <v>0</v>
      </c>
      <c r="BI155" s="148">
        <f>IF(N155="nulová",J155,0)</f>
        <v>0</v>
      </c>
      <c r="BJ155" s="17" t="s">
        <v>82</v>
      </c>
      <c r="BK155" s="148">
        <f>ROUND(I155*H155,2)</f>
        <v>0</v>
      </c>
      <c r="BL155" s="17" t="s">
        <v>132</v>
      </c>
      <c r="BM155" s="147" t="s">
        <v>173</v>
      </c>
    </row>
    <row r="156" spans="2:47" s="1" customFormat="1" ht="12">
      <c r="B156" s="32"/>
      <c r="D156" s="149" t="s">
        <v>134</v>
      </c>
      <c r="F156" s="150" t="s">
        <v>174</v>
      </c>
      <c r="I156" s="151"/>
      <c r="L156" s="32"/>
      <c r="M156" s="152"/>
      <c r="T156" s="56"/>
      <c r="AT156" s="17" t="s">
        <v>134</v>
      </c>
      <c r="AU156" s="17" t="s">
        <v>84</v>
      </c>
    </row>
    <row r="157" spans="2:65" s="1" customFormat="1" ht="24.2" customHeight="1">
      <c r="B157" s="32"/>
      <c r="C157" s="136" t="s">
        <v>162</v>
      </c>
      <c r="D157" s="136" t="s">
        <v>127</v>
      </c>
      <c r="E157" s="137" t="s">
        <v>175</v>
      </c>
      <c r="F157" s="138" t="s">
        <v>176</v>
      </c>
      <c r="G157" s="139" t="s">
        <v>167</v>
      </c>
      <c r="H157" s="140">
        <v>6</v>
      </c>
      <c r="I157" s="141"/>
      <c r="J157" s="142">
        <f>ROUND(I157*H157,2)</f>
        <v>0</v>
      </c>
      <c r="K157" s="138" t="s">
        <v>131</v>
      </c>
      <c r="L157" s="32"/>
      <c r="M157" s="143" t="s">
        <v>1</v>
      </c>
      <c r="N157" s="144" t="s">
        <v>42</v>
      </c>
      <c r="P157" s="145">
        <f>O157*H157</f>
        <v>0</v>
      </c>
      <c r="Q157" s="145">
        <v>0.31108</v>
      </c>
      <c r="R157" s="145">
        <f>Q157*H157</f>
        <v>1.8664800000000001</v>
      </c>
      <c r="S157" s="145">
        <v>0</v>
      </c>
      <c r="T157" s="146">
        <f>S157*H157</f>
        <v>0</v>
      </c>
      <c r="AR157" s="147" t="s">
        <v>132</v>
      </c>
      <c r="AT157" s="147" t="s">
        <v>127</v>
      </c>
      <c r="AU157" s="147" t="s">
        <v>84</v>
      </c>
      <c r="AY157" s="17" t="s">
        <v>125</v>
      </c>
      <c r="BE157" s="148">
        <f>IF(N157="základní",J157,0)</f>
        <v>0</v>
      </c>
      <c r="BF157" s="148">
        <f>IF(N157="snížená",J157,0)</f>
        <v>0</v>
      </c>
      <c r="BG157" s="148">
        <f>IF(N157="zákl. přenesená",J157,0)</f>
        <v>0</v>
      </c>
      <c r="BH157" s="148">
        <f>IF(N157="sníž. přenesená",J157,0)</f>
        <v>0</v>
      </c>
      <c r="BI157" s="148">
        <f>IF(N157="nulová",J157,0)</f>
        <v>0</v>
      </c>
      <c r="BJ157" s="17" t="s">
        <v>82</v>
      </c>
      <c r="BK157" s="148">
        <f>ROUND(I157*H157,2)</f>
        <v>0</v>
      </c>
      <c r="BL157" s="17" t="s">
        <v>132</v>
      </c>
      <c r="BM157" s="147" t="s">
        <v>177</v>
      </c>
    </row>
    <row r="158" spans="2:47" s="1" customFormat="1" ht="12">
      <c r="B158" s="32"/>
      <c r="D158" s="149" t="s">
        <v>134</v>
      </c>
      <c r="F158" s="150" t="s">
        <v>178</v>
      </c>
      <c r="I158" s="151"/>
      <c r="L158" s="32"/>
      <c r="M158" s="152"/>
      <c r="T158" s="56"/>
      <c r="AT158" s="17" t="s">
        <v>134</v>
      </c>
      <c r="AU158" s="17" t="s">
        <v>84</v>
      </c>
    </row>
    <row r="159" spans="2:63" s="11" customFormat="1" ht="20.85" customHeight="1">
      <c r="B159" s="124"/>
      <c r="D159" s="125" t="s">
        <v>76</v>
      </c>
      <c r="E159" s="134" t="s">
        <v>179</v>
      </c>
      <c r="F159" s="134" t="s">
        <v>180</v>
      </c>
      <c r="I159" s="127"/>
      <c r="J159" s="135">
        <f>BK159</f>
        <v>0</v>
      </c>
      <c r="L159" s="124"/>
      <c r="M159" s="129"/>
      <c r="P159" s="130">
        <f>SUM(P160:P165)</f>
        <v>0</v>
      </c>
      <c r="R159" s="130">
        <f>SUM(R160:R165)</f>
        <v>0.04997905814999999</v>
      </c>
      <c r="T159" s="131">
        <f>SUM(T160:T165)</f>
        <v>0</v>
      </c>
      <c r="AR159" s="125" t="s">
        <v>82</v>
      </c>
      <c r="AT159" s="132" t="s">
        <v>76</v>
      </c>
      <c r="AU159" s="132" t="s">
        <v>84</v>
      </c>
      <c r="AY159" s="125" t="s">
        <v>125</v>
      </c>
      <c r="BK159" s="133">
        <f>SUM(BK160:BK165)</f>
        <v>0</v>
      </c>
    </row>
    <row r="160" spans="2:65" s="1" customFormat="1" ht="33" customHeight="1">
      <c r="B160" s="32"/>
      <c r="C160" s="136" t="s">
        <v>179</v>
      </c>
      <c r="D160" s="136" t="s">
        <v>127</v>
      </c>
      <c r="E160" s="137" t="s">
        <v>181</v>
      </c>
      <c r="F160" s="138" t="s">
        <v>182</v>
      </c>
      <c r="G160" s="139" t="s">
        <v>183</v>
      </c>
      <c r="H160" s="140">
        <v>82.425</v>
      </c>
      <c r="I160" s="141"/>
      <c r="J160" s="142">
        <f>ROUND(I160*H160,2)</f>
        <v>0</v>
      </c>
      <c r="K160" s="138" t="s">
        <v>131</v>
      </c>
      <c r="L160" s="32"/>
      <c r="M160" s="143" t="s">
        <v>1</v>
      </c>
      <c r="N160" s="144" t="s">
        <v>42</v>
      </c>
      <c r="P160" s="145">
        <f>O160*H160</f>
        <v>0</v>
      </c>
      <c r="Q160" s="145">
        <v>0.000605063</v>
      </c>
      <c r="R160" s="145">
        <f>Q160*H160</f>
        <v>0.049872317774999994</v>
      </c>
      <c r="S160" s="145">
        <v>0</v>
      </c>
      <c r="T160" s="146">
        <f>S160*H160</f>
        <v>0</v>
      </c>
      <c r="AR160" s="147" t="s">
        <v>132</v>
      </c>
      <c r="AT160" s="147" t="s">
        <v>127</v>
      </c>
      <c r="AU160" s="147" t="s">
        <v>146</v>
      </c>
      <c r="AY160" s="17" t="s">
        <v>125</v>
      </c>
      <c r="BE160" s="148">
        <f>IF(N160="základní",J160,0)</f>
        <v>0</v>
      </c>
      <c r="BF160" s="148">
        <f>IF(N160="snížená",J160,0)</f>
        <v>0</v>
      </c>
      <c r="BG160" s="148">
        <f>IF(N160="zákl. přenesená",J160,0)</f>
        <v>0</v>
      </c>
      <c r="BH160" s="148">
        <f>IF(N160="sníž. přenesená",J160,0)</f>
        <v>0</v>
      </c>
      <c r="BI160" s="148">
        <f>IF(N160="nulová",J160,0)</f>
        <v>0</v>
      </c>
      <c r="BJ160" s="17" t="s">
        <v>82</v>
      </c>
      <c r="BK160" s="148">
        <f>ROUND(I160*H160,2)</f>
        <v>0</v>
      </c>
      <c r="BL160" s="17" t="s">
        <v>132</v>
      </c>
      <c r="BM160" s="147" t="s">
        <v>184</v>
      </c>
    </row>
    <row r="161" spans="2:47" s="1" customFormat="1" ht="12">
      <c r="B161" s="32"/>
      <c r="D161" s="149" t="s">
        <v>134</v>
      </c>
      <c r="F161" s="150" t="s">
        <v>185</v>
      </c>
      <c r="I161" s="151"/>
      <c r="L161" s="32"/>
      <c r="M161" s="152"/>
      <c r="T161" s="56"/>
      <c r="AT161" s="17" t="s">
        <v>134</v>
      </c>
      <c r="AU161" s="17" t="s">
        <v>146</v>
      </c>
    </row>
    <row r="162" spans="2:51" s="13" customFormat="1" ht="12">
      <c r="B162" s="161"/>
      <c r="D162" s="153" t="s">
        <v>137</v>
      </c>
      <c r="E162" s="162" t="s">
        <v>1</v>
      </c>
      <c r="F162" s="163" t="s">
        <v>186</v>
      </c>
      <c r="H162" s="164">
        <v>82.425</v>
      </c>
      <c r="I162" s="165"/>
      <c r="L162" s="161"/>
      <c r="M162" s="166"/>
      <c r="T162" s="167"/>
      <c r="AT162" s="162" t="s">
        <v>137</v>
      </c>
      <c r="AU162" s="162" t="s">
        <v>146</v>
      </c>
      <c r="AV162" s="13" t="s">
        <v>84</v>
      </c>
      <c r="AW162" s="13" t="s">
        <v>34</v>
      </c>
      <c r="AX162" s="13" t="s">
        <v>82</v>
      </c>
      <c r="AY162" s="162" t="s">
        <v>125</v>
      </c>
    </row>
    <row r="163" spans="2:65" s="1" customFormat="1" ht="16.5" customHeight="1">
      <c r="B163" s="32"/>
      <c r="C163" s="136" t="s">
        <v>187</v>
      </c>
      <c r="D163" s="136" t="s">
        <v>127</v>
      </c>
      <c r="E163" s="137" t="s">
        <v>188</v>
      </c>
      <c r="F163" s="138" t="s">
        <v>189</v>
      </c>
      <c r="G163" s="139" t="s">
        <v>183</v>
      </c>
      <c r="H163" s="140">
        <v>82.425</v>
      </c>
      <c r="I163" s="141"/>
      <c r="J163" s="142">
        <f>ROUND(I163*H163,2)</f>
        <v>0</v>
      </c>
      <c r="K163" s="138" t="s">
        <v>131</v>
      </c>
      <c r="L163" s="32"/>
      <c r="M163" s="143" t="s">
        <v>1</v>
      </c>
      <c r="N163" s="144" t="s">
        <v>42</v>
      </c>
      <c r="P163" s="145">
        <f>O163*H163</f>
        <v>0</v>
      </c>
      <c r="Q163" s="145">
        <v>1.295E-06</v>
      </c>
      <c r="R163" s="145">
        <f>Q163*H163</f>
        <v>0.000106740375</v>
      </c>
      <c r="S163" s="145">
        <v>0</v>
      </c>
      <c r="T163" s="146">
        <f>S163*H163</f>
        <v>0</v>
      </c>
      <c r="AR163" s="147" t="s">
        <v>132</v>
      </c>
      <c r="AT163" s="147" t="s">
        <v>127</v>
      </c>
      <c r="AU163" s="147" t="s">
        <v>146</v>
      </c>
      <c r="AY163" s="17" t="s">
        <v>125</v>
      </c>
      <c r="BE163" s="148">
        <f>IF(N163="základní",J163,0)</f>
        <v>0</v>
      </c>
      <c r="BF163" s="148">
        <f>IF(N163="snížená",J163,0)</f>
        <v>0</v>
      </c>
      <c r="BG163" s="148">
        <f>IF(N163="zákl. přenesená",J163,0)</f>
        <v>0</v>
      </c>
      <c r="BH163" s="148">
        <f>IF(N163="sníž. přenesená",J163,0)</f>
        <v>0</v>
      </c>
      <c r="BI163" s="148">
        <f>IF(N163="nulová",J163,0)</f>
        <v>0</v>
      </c>
      <c r="BJ163" s="17" t="s">
        <v>82</v>
      </c>
      <c r="BK163" s="148">
        <f>ROUND(I163*H163,2)</f>
        <v>0</v>
      </c>
      <c r="BL163" s="17" t="s">
        <v>132</v>
      </c>
      <c r="BM163" s="147" t="s">
        <v>190</v>
      </c>
    </row>
    <row r="164" spans="2:47" s="1" customFormat="1" ht="12">
      <c r="B164" s="32"/>
      <c r="D164" s="149" t="s">
        <v>134</v>
      </c>
      <c r="F164" s="150" t="s">
        <v>191</v>
      </c>
      <c r="I164" s="151"/>
      <c r="L164" s="32"/>
      <c r="M164" s="152"/>
      <c r="T164" s="56"/>
      <c r="AT164" s="17" t="s">
        <v>134</v>
      </c>
      <c r="AU164" s="17" t="s">
        <v>146</v>
      </c>
    </row>
    <row r="165" spans="2:51" s="13" customFormat="1" ht="12">
      <c r="B165" s="161"/>
      <c r="D165" s="153" t="s">
        <v>137</v>
      </c>
      <c r="E165" s="162" t="s">
        <v>1</v>
      </c>
      <c r="F165" s="163" t="s">
        <v>186</v>
      </c>
      <c r="H165" s="164">
        <v>82.425</v>
      </c>
      <c r="I165" s="165"/>
      <c r="L165" s="161"/>
      <c r="M165" s="166"/>
      <c r="T165" s="167"/>
      <c r="AT165" s="162" t="s">
        <v>137</v>
      </c>
      <c r="AU165" s="162" t="s">
        <v>146</v>
      </c>
      <c r="AV165" s="13" t="s">
        <v>84</v>
      </c>
      <c r="AW165" s="13" t="s">
        <v>34</v>
      </c>
      <c r="AX165" s="13" t="s">
        <v>82</v>
      </c>
      <c r="AY165" s="162" t="s">
        <v>125</v>
      </c>
    </row>
    <row r="166" spans="2:63" s="11" customFormat="1" ht="22.9" customHeight="1">
      <c r="B166" s="124"/>
      <c r="D166" s="125" t="s">
        <v>76</v>
      </c>
      <c r="E166" s="134" t="s">
        <v>192</v>
      </c>
      <c r="F166" s="134" t="s">
        <v>193</v>
      </c>
      <c r="I166" s="127"/>
      <c r="J166" s="135">
        <f>BK166</f>
        <v>0</v>
      </c>
      <c r="L166" s="124"/>
      <c r="M166" s="129"/>
      <c r="P166" s="130">
        <f>SUM(P167:P174)</f>
        <v>0</v>
      </c>
      <c r="R166" s="130">
        <f>SUM(R167:R174)</f>
        <v>0</v>
      </c>
      <c r="T166" s="131">
        <f>SUM(T167:T174)</f>
        <v>0</v>
      </c>
      <c r="AR166" s="125" t="s">
        <v>82</v>
      </c>
      <c r="AT166" s="132" t="s">
        <v>76</v>
      </c>
      <c r="AU166" s="132" t="s">
        <v>82</v>
      </c>
      <c r="AY166" s="125" t="s">
        <v>125</v>
      </c>
      <c r="BK166" s="133">
        <f>SUM(BK167:BK174)</f>
        <v>0</v>
      </c>
    </row>
    <row r="167" spans="2:65" s="1" customFormat="1" ht="24.2" customHeight="1">
      <c r="B167" s="32"/>
      <c r="C167" s="136" t="s">
        <v>194</v>
      </c>
      <c r="D167" s="136" t="s">
        <v>127</v>
      </c>
      <c r="E167" s="137" t="s">
        <v>195</v>
      </c>
      <c r="F167" s="138" t="s">
        <v>196</v>
      </c>
      <c r="G167" s="139" t="s">
        <v>197</v>
      </c>
      <c r="H167" s="140">
        <v>52.21</v>
      </c>
      <c r="I167" s="141"/>
      <c r="J167" s="142">
        <f>ROUND(I167*H167,2)</f>
        <v>0</v>
      </c>
      <c r="K167" s="138" t="s">
        <v>131</v>
      </c>
      <c r="L167" s="32"/>
      <c r="M167" s="143" t="s">
        <v>1</v>
      </c>
      <c r="N167" s="144" t="s">
        <v>42</v>
      </c>
      <c r="P167" s="145">
        <f>O167*H167</f>
        <v>0</v>
      </c>
      <c r="Q167" s="145">
        <v>0</v>
      </c>
      <c r="R167" s="145">
        <f>Q167*H167</f>
        <v>0</v>
      </c>
      <c r="S167" s="145">
        <v>0</v>
      </c>
      <c r="T167" s="146">
        <f>S167*H167</f>
        <v>0</v>
      </c>
      <c r="AR167" s="147" t="s">
        <v>132</v>
      </c>
      <c r="AT167" s="147" t="s">
        <v>127</v>
      </c>
      <c r="AU167" s="147" t="s">
        <v>84</v>
      </c>
      <c r="AY167" s="17" t="s">
        <v>125</v>
      </c>
      <c r="BE167" s="148">
        <f>IF(N167="základní",J167,0)</f>
        <v>0</v>
      </c>
      <c r="BF167" s="148">
        <f>IF(N167="snížená",J167,0)</f>
        <v>0</v>
      </c>
      <c r="BG167" s="148">
        <f>IF(N167="zákl. přenesená",J167,0)</f>
        <v>0</v>
      </c>
      <c r="BH167" s="148">
        <f>IF(N167="sníž. přenesená",J167,0)</f>
        <v>0</v>
      </c>
      <c r="BI167" s="148">
        <f>IF(N167="nulová",J167,0)</f>
        <v>0</v>
      </c>
      <c r="BJ167" s="17" t="s">
        <v>82</v>
      </c>
      <c r="BK167" s="148">
        <f>ROUND(I167*H167,2)</f>
        <v>0</v>
      </c>
      <c r="BL167" s="17" t="s">
        <v>132</v>
      </c>
      <c r="BM167" s="147" t="s">
        <v>198</v>
      </c>
    </row>
    <row r="168" spans="2:47" s="1" customFormat="1" ht="12">
      <c r="B168" s="32"/>
      <c r="D168" s="149" t="s">
        <v>134</v>
      </c>
      <c r="F168" s="150" t="s">
        <v>199</v>
      </c>
      <c r="I168" s="151"/>
      <c r="L168" s="32"/>
      <c r="M168" s="152"/>
      <c r="T168" s="56"/>
      <c r="AT168" s="17" t="s">
        <v>134</v>
      </c>
      <c r="AU168" s="17" t="s">
        <v>84</v>
      </c>
    </row>
    <row r="169" spans="2:51" s="13" customFormat="1" ht="12">
      <c r="B169" s="161"/>
      <c r="D169" s="153" t="s">
        <v>137</v>
      </c>
      <c r="E169" s="162" t="s">
        <v>1</v>
      </c>
      <c r="F169" s="163" t="s">
        <v>200</v>
      </c>
      <c r="H169" s="164">
        <v>52.21</v>
      </c>
      <c r="I169" s="165"/>
      <c r="L169" s="161"/>
      <c r="M169" s="166"/>
      <c r="T169" s="167"/>
      <c r="AT169" s="162" t="s">
        <v>137</v>
      </c>
      <c r="AU169" s="162" t="s">
        <v>84</v>
      </c>
      <c r="AV169" s="13" t="s">
        <v>84</v>
      </c>
      <c r="AW169" s="13" t="s">
        <v>34</v>
      </c>
      <c r="AX169" s="13" t="s">
        <v>82</v>
      </c>
      <c r="AY169" s="162" t="s">
        <v>125</v>
      </c>
    </row>
    <row r="170" spans="2:65" s="1" customFormat="1" ht="24.2" customHeight="1">
      <c r="B170" s="32"/>
      <c r="C170" s="136" t="s">
        <v>201</v>
      </c>
      <c r="D170" s="136" t="s">
        <v>127</v>
      </c>
      <c r="E170" s="137" t="s">
        <v>202</v>
      </c>
      <c r="F170" s="138" t="s">
        <v>203</v>
      </c>
      <c r="G170" s="139" t="s">
        <v>197</v>
      </c>
      <c r="H170" s="140">
        <v>309.21</v>
      </c>
      <c r="I170" s="141"/>
      <c r="J170" s="142">
        <f>ROUND(I170*H170,2)</f>
        <v>0</v>
      </c>
      <c r="K170" s="138" t="s">
        <v>131</v>
      </c>
      <c r="L170" s="32"/>
      <c r="M170" s="143" t="s">
        <v>1</v>
      </c>
      <c r="N170" s="144" t="s">
        <v>42</v>
      </c>
      <c r="P170" s="145">
        <f>O170*H170</f>
        <v>0</v>
      </c>
      <c r="Q170" s="145">
        <v>0</v>
      </c>
      <c r="R170" s="145">
        <f>Q170*H170</f>
        <v>0</v>
      </c>
      <c r="S170" s="145">
        <v>0</v>
      </c>
      <c r="T170" s="146">
        <f>S170*H170</f>
        <v>0</v>
      </c>
      <c r="AR170" s="147" t="s">
        <v>132</v>
      </c>
      <c r="AT170" s="147" t="s">
        <v>127</v>
      </c>
      <c r="AU170" s="147" t="s">
        <v>84</v>
      </c>
      <c r="AY170" s="17" t="s">
        <v>125</v>
      </c>
      <c r="BE170" s="148">
        <f>IF(N170="základní",J170,0)</f>
        <v>0</v>
      </c>
      <c r="BF170" s="148">
        <f>IF(N170="snížená",J170,0)</f>
        <v>0</v>
      </c>
      <c r="BG170" s="148">
        <f>IF(N170="zákl. přenesená",J170,0)</f>
        <v>0</v>
      </c>
      <c r="BH170" s="148">
        <f>IF(N170="sníž. přenesená",J170,0)</f>
        <v>0</v>
      </c>
      <c r="BI170" s="148">
        <f>IF(N170="nulová",J170,0)</f>
        <v>0</v>
      </c>
      <c r="BJ170" s="17" t="s">
        <v>82</v>
      </c>
      <c r="BK170" s="148">
        <f>ROUND(I170*H170,2)</f>
        <v>0</v>
      </c>
      <c r="BL170" s="17" t="s">
        <v>132</v>
      </c>
      <c r="BM170" s="147" t="s">
        <v>204</v>
      </c>
    </row>
    <row r="171" spans="2:47" s="1" customFormat="1" ht="12">
      <c r="B171" s="32"/>
      <c r="D171" s="149" t="s">
        <v>134</v>
      </c>
      <c r="F171" s="150" t="s">
        <v>205</v>
      </c>
      <c r="I171" s="151"/>
      <c r="L171" s="32"/>
      <c r="M171" s="152"/>
      <c r="T171" s="56"/>
      <c r="AT171" s="17" t="s">
        <v>134</v>
      </c>
      <c r="AU171" s="17" t="s">
        <v>84</v>
      </c>
    </row>
    <row r="172" spans="2:51" s="13" customFormat="1" ht="12">
      <c r="B172" s="161"/>
      <c r="D172" s="153" t="s">
        <v>137</v>
      </c>
      <c r="E172" s="162" t="s">
        <v>1</v>
      </c>
      <c r="F172" s="163" t="s">
        <v>206</v>
      </c>
      <c r="H172" s="164">
        <v>309.21</v>
      </c>
      <c r="I172" s="165"/>
      <c r="L172" s="161"/>
      <c r="M172" s="166"/>
      <c r="T172" s="167"/>
      <c r="AT172" s="162" t="s">
        <v>137</v>
      </c>
      <c r="AU172" s="162" t="s">
        <v>84</v>
      </c>
      <c r="AV172" s="13" t="s">
        <v>84</v>
      </c>
      <c r="AW172" s="13" t="s">
        <v>34</v>
      </c>
      <c r="AX172" s="13" t="s">
        <v>82</v>
      </c>
      <c r="AY172" s="162" t="s">
        <v>125</v>
      </c>
    </row>
    <row r="173" spans="2:65" s="1" customFormat="1" ht="24.2" customHeight="1">
      <c r="B173" s="32"/>
      <c r="C173" s="136" t="s">
        <v>207</v>
      </c>
      <c r="D173" s="136" t="s">
        <v>127</v>
      </c>
      <c r="E173" s="137" t="s">
        <v>208</v>
      </c>
      <c r="F173" s="138" t="s">
        <v>209</v>
      </c>
      <c r="G173" s="139" t="s">
        <v>197</v>
      </c>
      <c r="H173" s="140">
        <v>61.842</v>
      </c>
      <c r="I173" s="141"/>
      <c r="J173" s="142">
        <f>ROUND(I173*H173,2)</f>
        <v>0</v>
      </c>
      <c r="K173" s="138" t="s">
        <v>131</v>
      </c>
      <c r="L173" s="32"/>
      <c r="M173" s="143" t="s">
        <v>1</v>
      </c>
      <c r="N173" s="144" t="s">
        <v>42</v>
      </c>
      <c r="P173" s="145">
        <f>O173*H173</f>
        <v>0</v>
      </c>
      <c r="Q173" s="145">
        <v>0</v>
      </c>
      <c r="R173" s="145">
        <f>Q173*H173</f>
        <v>0</v>
      </c>
      <c r="S173" s="145">
        <v>0</v>
      </c>
      <c r="T173" s="146">
        <f>S173*H173</f>
        <v>0</v>
      </c>
      <c r="AR173" s="147" t="s">
        <v>132</v>
      </c>
      <c r="AT173" s="147" t="s">
        <v>127</v>
      </c>
      <c r="AU173" s="147" t="s">
        <v>84</v>
      </c>
      <c r="AY173" s="17" t="s">
        <v>125</v>
      </c>
      <c r="BE173" s="148">
        <f>IF(N173="základní",J173,0)</f>
        <v>0</v>
      </c>
      <c r="BF173" s="148">
        <f>IF(N173="snížená",J173,0)</f>
        <v>0</v>
      </c>
      <c r="BG173" s="148">
        <f>IF(N173="zákl. přenesená",J173,0)</f>
        <v>0</v>
      </c>
      <c r="BH173" s="148">
        <f>IF(N173="sníž. přenesená",J173,0)</f>
        <v>0</v>
      </c>
      <c r="BI173" s="148">
        <f>IF(N173="nulová",J173,0)</f>
        <v>0</v>
      </c>
      <c r="BJ173" s="17" t="s">
        <v>82</v>
      </c>
      <c r="BK173" s="148">
        <f>ROUND(I173*H173,2)</f>
        <v>0</v>
      </c>
      <c r="BL173" s="17" t="s">
        <v>132</v>
      </c>
      <c r="BM173" s="147" t="s">
        <v>210</v>
      </c>
    </row>
    <row r="174" spans="2:47" s="1" customFormat="1" ht="12">
      <c r="B174" s="32"/>
      <c r="D174" s="149" t="s">
        <v>134</v>
      </c>
      <c r="F174" s="150" t="s">
        <v>211</v>
      </c>
      <c r="I174" s="151"/>
      <c r="L174" s="32"/>
      <c r="M174" s="152"/>
      <c r="T174" s="56"/>
      <c r="AT174" s="17" t="s">
        <v>134</v>
      </c>
      <c r="AU174" s="17" t="s">
        <v>84</v>
      </c>
    </row>
    <row r="175" spans="2:63" s="11" customFormat="1" ht="22.9" customHeight="1">
      <c r="B175" s="124"/>
      <c r="D175" s="125" t="s">
        <v>76</v>
      </c>
      <c r="E175" s="134" t="s">
        <v>212</v>
      </c>
      <c r="F175" s="134" t="s">
        <v>213</v>
      </c>
      <c r="I175" s="127"/>
      <c r="J175" s="135">
        <f>BK175</f>
        <v>0</v>
      </c>
      <c r="L175" s="124"/>
      <c r="M175" s="129"/>
      <c r="P175" s="130">
        <f>SUM(P176:P177)</f>
        <v>0</v>
      </c>
      <c r="R175" s="130">
        <f>SUM(R176:R177)</f>
        <v>0</v>
      </c>
      <c r="T175" s="131">
        <f>SUM(T176:T177)</f>
        <v>0</v>
      </c>
      <c r="AR175" s="125" t="s">
        <v>82</v>
      </c>
      <c r="AT175" s="132" t="s">
        <v>76</v>
      </c>
      <c r="AU175" s="132" t="s">
        <v>82</v>
      </c>
      <c r="AY175" s="125" t="s">
        <v>125</v>
      </c>
      <c r="BK175" s="133">
        <f>SUM(BK176:BK177)</f>
        <v>0</v>
      </c>
    </row>
    <row r="176" spans="2:65" s="1" customFormat="1" ht="24.2" customHeight="1">
      <c r="B176" s="32"/>
      <c r="C176" s="136" t="s">
        <v>214</v>
      </c>
      <c r="D176" s="136" t="s">
        <v>127</v>
      </c>
      <c r="E176" s="137" t="s">
        <v>215</v>
      </c>
      <c r="F176" s="138" t="s">
        <v>216</v>
      </c>
      <c r="G176" s="139" t="s">
        <v>197</v>
      </c>
      <c r="H176" s="140">
        <v>62.408</v>
      </c>
      <c r="I176" s="141"/>
      <c r="J176" s="142">
        <f>ROUND(I176*H176,2)</f>
        <v>0</v>
      </c>
      <c r="K176" s="138" t="s">
        <v>131</v>
      </c>
      <c r="L176" s="32"/>
      <c r="M176" s="143" t="s">
        <v>1</v>
      </c>
      <c r="N176" s="144" t="s">
        <v>42</v>
      </c>
      <c r="P176" s="145">
        <f>O176*H176</f>
        <v>0</v>
      </c>
      <c r="Q176" s="145">
        <v>0</v>
      </c>
      <c r="R176" s="145">
        <f>Q176*H176</f>
        <v>0</v>
      </c>
      <c r="S176" s="145">
        <v>0</v>
      </c>
      <c r="T176" s="146">
        <f>S176*H176</f>
        <v>0</v>
      </c>
      <c r="AR176" s="147" t="s">
        <v>132</v>
      </c>
      <c r="AT176" s="147" t="s">
        <v>127</v>
      </c>
      <c r="AU176" s="147" t="s">
        <v>84</v>
      </c>
      <c r="AY176" s="17" t="s">
        <v>125</v>
      </c>
      <c r="BE176" s="148">
        <f>IF(N176="základní",J176,0)</f>
        <v>0</v>
      </c>
      <c r="BF176" s="148">
        <f>IF(N176="snížená",J176,0)</f>
        <v>0</v>
      </c>
      <c r="BG176" s="148">
        <f>IF(N176="zákl. přenesená",J176,0)</f>
        <v>0</v>
      </c>
      <c r="BH176" s="148">
        <f>IF(N176="sníž. přenesená",J176,0)</f>
        <v>0</v>
      </c>
      <c r="BI176" s="148">
        <f>IF(N176="nulová",J176,0)</f>
        <v>0</v>
      </c>
      <c r="BJ176" s="17" t="s">
        <v>82</v>
      </c>
      <c r="BK176" s="148">
        <f>ROUND(I176*H176,2)</f>
        <v>0</v>
      </c>
      <c r="BL176" s="17" t="s">
        <v>132</v>
      </c>
      <c r="BM176" s="147" t="s">
        <v>217</v>
      </c>
    </row>
    <row r="177" spans="2:47" s="1" customFormat="1" ht="12">
      <c r="B177" s="32"/>
      <c r="D177" s="149" t="s">
        <v>134</v>
      </c>
      <c r="F177" s="150" t="s">
        <v>218</v>
      </c>
      <c r="I177" s="151"/>
      <c r="L177" s="32"/>
      <c r="M177" s="152"/>
      <c r="T177" s="56"/>
      <c r="AT177" s="17" t="s">
        <v>134</v>
      </c>
      <c r="AU177" s="17" t="s">
        <v>84</v>
      </c>
    </row>
    <row r="178" spans="2:63" s="11" customFormat="1" ht="25.9" customHeight="1">
      <c r="B178" s="124"/>
      <c r="D178" s="125" t="s">
        <v>76</v>
      </c>
      <c r="E178" s="126" t="s">
        <v>219</v>
      </c>
      <c r="F178" s="126" t="s">
        <v>220</v>
      </c>
      <c r="I178" s="127"/>
      <c r="J178" s="128">
        <f>BK178</f>
        <v>0</v>
      </c>
      <c r="L178" s="124"/>
      <c r="M178" s="129"/>
      <c r="P178" s="130">
        <f>P179+P189</f>
        <v>0</v>
      </c>
      <c r="R178" s="130">
        <f>R179+R189</f>
        <v>0</v>
      </c>
      <c r="T178" s="131">
        <f>T179+T189</f>
        <v>0</v>
      </c>
      <c r="AR178" s="125" t="s">
        <v>145</v>
      </c>
      <c r="AT178" s="132" t="s">
        <v>76</v>
      </c>
      <c r="AU178" s="132" t="s">
        <v>77</v>
      </c>
      <c r="AY178" s="125" t="s">
        <v>125</v>
      </c>
      <c r="BK178" s="133">
        <f>BK179+BK189</f>
        <v>0</v>
      </c>
    </row>
    <row r="179" spans="2:63" s="11" customFormat="1" ht="22.9" customHeight="1">
      <c r="B179" s="124"/>
      <c r="D179" s="125" t="s">
        <v>76</v>
      </c>
      <c r="E179" s="134" t="s">
        <v>221</v>
      </c>
      <c r="F179" s="134" t="s">
        <v>222</v>
      </c>
      <c r="I179" s="127"/>
      <c r="J179" s="135">
        <f>BK179</f>
        <v>0</v>
      </c>
      <c r="L179" s="124"/>
      <c r="M179" s="129"/>
      <c r="P179" s="130">
        <f>SUM(P180:P188)</f>
        <v>0</v>
      </c>
      <c r="R179" s="130">
        <f>SUM(R180:R188)</f>
        <v>0</v>
      </c>
      <c r="T179" s="131">
        <f>SUM(T180:T188)</f>
        <v>0</v>
      </c>
      <c r="AR179" s="125" t="s">
        <v>145</v>
      </c>
      <c r="AT179" s="132" t="s">
        <v>76</v>
      </c>
      <c r="AU179" s="132" t="s">
        <v>82</v>
      </c>
      <c r="AY179" s="125" t="s">
        <v>125</v>
      </c>
      <c r="BK179" s="133">
        <f>SUM(BK180:BK188)</f>
        <v>0</v>
      </c>
    </row>
    <row r="180" spans="2:65" s="1" customFormat="1" ht="16.5" customHeight="1">
      <c r="B180" s="32"/>
      <c r="C180" s="136" t="s">
        <v>8</v>
      </c>
      <c r="D180" s="136" t="s">
        <v>127</v>
      </c>
      <c r="E180" s="137" t="s">
        <v>223</v>
      </c>
      <c r="F180" s="138" t="s">
        <v>222</v>
      </c>
      <c r="G180" s="139" t="s">
        <v>167</v>
      </c>
      <c r="H180" s="140">
        <v>1</v>
      </c>
      <c r="I180" s="141"/>
      <c r="J180" s="142">
        <f>ROUND(I180*H180,2)</f>
        <v>0</v>
      </c>
      <c r="K180" s="138" t="s">
        <v>131</v>
      </c>
      <c r="L180" s="32"/>
      <c r="M180" s="143" t="s">
        <v>1</v>
      </c>
      <c r="N180" s="144" t="s">
        <v>42</v>
      </c>
      <c r="P180" s="145">
        <f>O180*H180</f>
        <v>0</v>
      </c>
      <c r="Q180" s="145">
        <v>0</v>
      </c>
      <c r="R180" s="145">
        <f>Q180*H180</f>
        <v>0</v>
      </c>
      <c r="S180" s="145">
        <v>0</v>
      </c>
      <c r="T180" s="146">
        <f>S180*H180</f>
        <v>0</v>
      </c>
      <c r="AR180" s="147" t="s">
        <v>224</v>
      </c>
      <c r="AT180" s="147" t="s">
        <v>127</v>
      </c>
      <c r="AU180" s="147" t="s">
        <v>84</v>
      </c>
      <c r="AY180" s="17" t="s">
        <v>125</v>
      </c>
      <c r="BE180" s="148">
        <f>IF(N180="základní",J180,0)</f>
        <v>0</v>
      </c>
      <c r="BF180" s="148">
        <f>IF(N180="snížená",J180,0)</f>
        <v>0</v>
      </c>
      <c r="BG180" s="148">
        <f>IF(N180="zákl. přenesená",J180,0)</f>
        <v>0</v>
      </c>
      <c r="BH180" s="148">
        <f>IF(N180="sníž. přenesená",J180,0)</f>
        <v>0</v>
      </c>
      <c r="BI180" s="148">
        <f>IF(N180="nulová",J180,0)</f>
        <v>0</v>
      </c>
      <c r="BJ180" s="17" t="s">
        <v>82</v>
      </c>
      <c r="BK180" s="148">
        <f>ROUND(I180*H180,2)</f>
        <v>0</v>
      </c>
      <c r="BL180" s="17" t="s">
        <v>224</v>
      </c>
      <c r="BM180" s="147" t="s">
        <v>225</v>
      </c>
    </row>
    <row r="181" spans="2:47" s="1" customFormat="1" ht="12">
      <c r="B181" s="32"/>
      <c r="D181" s="149" t="s">
        <v>134</v>
      </c>
      <c r="F181" s="150" t="s">
        <v>226</v>
      </c>
      <c r="I181" s="151"/>
      <c r="L181" s="32"/>
      <c r="M181" s="152"/>
      <c r="T181" s="56"/>
      <c r="AT181" s="17" t="s">
        <v>134</v>
      </c>
      <c r="AU181" s="17" t="s">
        <v>84</v>
      </c>
    </row>
    <row r="182" spans="2:51" s="12" customFormat="1" ht="12">
      <c r="B182" s="155"/>
      <c r="D182" s="153" t="s">
        <v>137</v>
      </c>
      <c r="E182" s="156" t="s">
        <v>1</v>
      </c>
      <c r="F182" s="157" t="s">
        <v>228</v>
      </c>
      <c r="H182" s="156" t="s">
        <v>1</v>
      </c>
      <c r="I182" s="158"/>
      <c r="L182" s="155"/>
      <c r="M182" s="159"/>
      <c r="T182" s="160"/>
      <c r="AT182" s="156" t="s">
        <v>137</v>
      </c>
      <c r="AU182" s="156" t="s">
        <v>84</v>
      </c>
      <c r="AV182" s="12" t="s">
        <v>82</v>
      </c>
      <c r="AW182" s="12" t="s">
        <v>34</v>
      </c>
      <c r="AX182" s="12" t="s">
        <v>77</v>
      </c>
      <c r="AY182" s="156" t="s">
        <v>125</v>
      </c>
    </row>
    <row r="183" spans="2:51" s="13" customFormat="1" ht="12">
      <c r="B183" s="161"/>
      <c r="D183" s="153" t="s">
        <v>137</v>
      </c>
      <c r="E183" s="162" t="s">
        <v>1</v>
      </c>
      <c r="F183" s="163" t="s">
        <v>82</v>
      </c>
      <c r="H183" s="164">
        <v>1</v>
      </c>
      <c r="I183" s="165"/>
      <c r="L183" s="161"/>
      <c r="M183" s="166"/>
      <c r="T183" s="167"/>
      <c r="AT183" s="162" t="s">
        <v>137</v>
      </c>
      <c r="AU183" s="162" t="s">
        <v>84</v>
      </c>
      <c r="AV183" s="13" t="s">
        <v>84</v>
      </c>
      <c r="AW183" s="13" t="s">
        <v>34</v>
      </c>
      <c r="AX183" s="13" t="s">
        <v>82</v>
      </c>
      <c r="AY183" s="162" t="s">
        <v>125</v>
      </c>
    </row>
    <row r="184" spans="2:65" s="1" customFormat="1" ht="16.5" customHeight="1">
      <c r="B184" s="32"/>
      <c r="C184" s="136" t="s">
        <v>229</v>
      </c>
      <c r="D184" s="136" t="s">
        <v>127</v>
      </c>
      <c r="E184" s="137" t="s">
        <v>230</v>
      </c>
      <c r="F184" s="138" t="s">
        <v>231</v>
      </c>
      <c r="G184" s="139" t="s">
        <v>167</v>
      </c>
      <c r="H184" s="140">
        <v>1</v>
      </c>
      <c r="I184" s="141"/>
      <c r="J184" s="142">
        <f>ROUND(I184*H184,2)</f>
        <v>0</v>
      </c>
      <c r="K184" s="138" t="s">
        <v>131</v>
      </c>
      <c r="L184" s="32"/>
      <c r="M184" s="143" t="s">
        <v>1</v>
      </c>
      <c r="N184" s="144" t="s">
        <v>42</v>
      </c>
      <c r="P184" s="145">
        <f>O184*H184</f>
        <v>0</v>
      </c>
      <c r="Q184" s="145">
        <v>0</v>
      </c>
      <c r="R184" s="145">
        <f>Q184*H184</f>
        <v>0</v>
      </c>
      <c r="S184" s="145">
        <v>0</v>
      </c>
      <c r="T184" s="146">
        <f>S184*H184</f>
        <v>0</v>
      </c>
      <c r="AR184" s="147" t="s">
        <v>224</v>
      </c>
      <c r="AT184" s="147" t="s">
        <v>127</v>
      </c>
      <c r="AU184" s="147" t="s">
        <v>84</v>
      </c>
      <c r="AY184" s="17" t="s">
        <v>125</v>
      </c>
      <c r="BE184" s="148">
        <f>IF(N184="základní",J184,0)</f>
        <v>0</v>
      </c>
      <c r="BF184" s="148">
        <f>IF(N184="snížená",J184,0)</f>
        <v>0</v>
      </c>
      <c r="BG184" s="148">
        <f>IF(N184="zákl. přenesená",J184,0)</f>
        <v>0</v>
      </c>
      <c r="BH184" s="148">
        <f>IF(N184="sníž. přenesená",J184,0)</f>
        <v>0</v>
      </c>
      <c r="BI184" s="148">
        <f>IF(N184="nulová",J184,0)</f>
        <v>0</v>
      </c>
      <c r="BJ184" s="17" t="s">
        <v>82</v>
      </c>
      <c r="BK184" s="148">
        <f>ROUND(I184*H184,2)</f>
        <v>0</v>
      </c>
      <c r="BL184" s="17" t="s">
        <v>224</v>
      </c>
      <c r="BM184" s="147" t="s">
        <v>232</v>
      </c>
    </row>
    <row r="185" spans="2:47" s="1" customFormat="1" ht="12">
      <c r="B185" s="32"/>
      <c r="D185" s="149" t="s">
        <v>134</v>
      </c>
      <c r="F185" s="150" t="s">
        <v>233</v>
      </c>
      <c r="I185" s="151"/>
      <c r="L185" s="32"/>
      <c r="M185" s="152"/>
      <c r="T185" s="56"/>
      <c r="AT185" s="17" t="s">
        <v>134</v>
      </c>
      <c r="AU185" s="17" t="s">
        <v>84</v>
      </c>
    </row>
    <row r="186" spans="2:51" s="12" customFormat="1" ht="12">
      <c r="B186" s="155"/>
      <c r="D186" s="153" t="s">
        <v>137</v>
      </c>
      <c r="E186" s="156" t="s">
        <v>1</v>
      </c>
      <c r="F186" s="157" t="s">
        <v>235</v>
      </c>
      <c r="H186" s="156" t="s">
        <v>1</v>
      </c>
      <c r="I186" s="158"/>
      <c r="L186" s="155"/>
      <c r="M186" s="159"/>
      <c r="T186" s="160"/>
      <c r="AT186" s="156" t="s">
        <v>137</v>
      </c>
      <c r="AU186" s="156" t="s">
        <v>84</v>
      </c>
      <c r="AV186" s="12" t="s">
        <v>82</v>
      </c>
      <c r="AW186" s="12" t="s">
        <v>34</v>
      </c>
      <c r="AX186" s="12" t="s">
        <v>77</v>
      </c>
      <c r="AY186" s="156" t="s">
        <v>125</v>
      </c>
    </row>
    <row r="187" spans="2:51" s="12" customFormat="1" ht="12">
      <c r="B187" s="155"/>
      <c r="D187" s="153" t="s">
        <v>137</v>
      </c>
      <c r="E187" s="156" t="s">
        <v>1</v>
      </c>
      <c r="F187" s="157" t="s">
        <v>236</v>
      </c>
      <c r="H187" s="156" t="s">
        <v>1</v>
      </c>
      <c r="I187" s="158"/>
      <c r="L187" s="155"/>
      <c r="M187" s="159"/>
      <c r="T187" s="160"/>
      <c r="AT187" s="156" t="s">
        <v>137</v>
      </c>
      <c r="AU187" s="156" t="s">
        <v>84</v>
      </c>
      <c r="AV187" s="12" t="s">
        <v>82</v>
      </c>
      <c r="AW187" s="12" t="s">
        <v>34</v>
      </c>
      <c r="AX187" s="12" t="s">
        <v>77</v>
      </c>
      <c r="AY187" s="156" t="s">
        <v>125</v>
      </c>
    </row>
    <row r="188" spans="2:51" s="13" customFormat="1" ht="12">
      <c r="B188" s="161"/>
      <c r="D188" s="153" t="s">
        <v>137</v>
      </c>
      <c r="E188" s="162" t="s">
        <v>1</v>
      </c>
      <c r="F188" s="163" t="s">
        <v>82</v>
      </c>
      <c r="H188" s="164">
        <v>1</v>
      </c>
      <c r="I188" s="165"/>
      <c r="L188" s="161"/>
      <c r="M188" s="166"/>
      <c r="T188" s="167"/>
      <c r="AT188" s="162" t="s">
        <v>137</v>
      </c>
      <c r="AU188" s="162" t="s">
        <v>84</v>
      </c>
      <c r="AV188" s="13" t="s">
        <v>84</v>
      </c>
      <c r="AW188" s="13" t="s">
        <v>34</v>
      </c>
      <c r="AX188" s="13" t="s">
        <v>82</v>
      </c>
      <c r="AY188" s="162" t="s">
        <v>125</v>
      </c>
    </row>
    <row r="189" spans="2:63" s="11" customFormat="1" ht="22.9" customHeight="1">
      <c r="B189" s="124"/>
      <c r="D189" s="125" t="s">
        <v>76</v>
      </c>
      <c r="E189" s="134" t="s">
        <v>237</v>
      </c>
      <c r="F189" s="134" t="s">
        <v>238</v>
      </c>
      <c r="I189" s="127"/>
      <c r="J189" s="135">
        <f>BK189</f>
        <v>0</v>
      </c>
      <c r="L189" s="124"/>
      <c r="M189" s="129"/>
      <c r="P189" s="130">
        <f>SUM(P190:P193)</f>
        <v>0</v>
      </c>
      <c r="R189" s="130">
        <f>SUM(R190:R193)</f>
        <v>0</v>
      </c>
      <c r="T189" s="131">
        <f>SUM(T190:T193)</f>
        <v>0</v>
      </c>
      <c r="AR189" s="125" t="s">
        <v>145</v>
      </c>
      <c r="AT189" s="132" t="s">
        <v>76</v>
      </c>
      <c r="AU189" s="132" t="s">
        <v>82</v>
      </c>
      <c r="AY189" s="125" t="s">
        <v>125</v>
      </c>
      <c r="BK189" s="133">
        <f>SUM(BK190:BK193)</f>
        <v>0</v>
      </c>
    </row>
    <row r="190" spans="2:65" s="1" customFormat="1" ht="16.5" customHeight="1">
      <c r="B190" s="32"/>
      <c r="C190" s="136" t="s">
        <v>239</v>
      </c>
      <c r="D190" s="136" t="s">
        <v>127</v>
      </c>
      <c r="E190" s="137" t="s">
        <v>240</v>
      </c>
      <c r="F190" s="138" t="s">
        <v>241</v>
      </c>
      <c r="G190" s="139" t="s">
        <v>167</v>
      </c>
      <c r="H190" s="140">
        <v>1</v>
      </c>
      <c r="I190" s="141"/>
      <c r="J190" s="142">
        <f>ROUND(I190*H190,2)</f>
        <v>0</v>
      </c>
      <c r="K190" s="138" t="s">
        <v>131</v>
      </c>
      <c r="L190" s="32"/>
      <c r="M190" s="143" t="s">
        <v>1</v>
      </c>
      <c r="N190" s="144" t="s">
        <v>42</v>
      </c>
      <c r="P190" s="145">
        <f>O190*H190</f>
        <v>0</v>
      </c>
      <c r="Q190" s="145">
        <v>0</v>
      </c>
      <c r="R190" s="145">
        <f>Q190*H190</f>
        <v>0</v>
      </c>
      <c r="S190" s="145">
        <v>0</v>
      </c>
      <c r="T190" s="146">
        <f>S190*H190</f>
        <v>0</v>
      </c>
      <c r="AR190" s="147" t="s">
        <v>224</v>
      </c>
      <c r="AT190" s="147" t="s">
        <v>127</v>
      </c>
      <c r="AU190" s="147" t="s">
        <v>84</v>
      </c>
      <c r="AY190" s="17" t="s">
        <v>125</v>
      </c>
      <c r="BE190" s="148">
        <f>IF(N190="základní",J190,0)</f>
        <v>0</v>
      </c>
      <c r="BF190" s="148">
        <f>IF(N190="snížená",J190,0)</f>
        <v>0</v>
      </c>
      <c r="BG190" s="148">
        <f>IF(N190="zákl. přenesená",J190,0)</f>
        <v>0</v>
      </c>
      <c r="BH190" s="148">
        <f>IF(N190="sníž. přenesená",J190,0)</f>
        <v>0</v>
      </c>
      <c r="BI190" s="148">
        <f>IF(N190="nulová",J190,0)</f>
        <v>0</v>
      </c>
      <c r="BJ190" s="17" t="s">
        <v>82</v>
      </c>
      <c r="BK190" s="148">
        <f>ROUND(I190*H190,2)</f>
        <v>0</v>
      </c>
      <c r="BL190" s="17" t="s">
        <v>224</v>
      </c>
      <c r="BM190" s="147" t="s">
        <v>242</v>
      </c>
    </row>
    <row r="191" spans="2:47" s="1" customFormat="1" ht="12">
      <c r="B191" s="32"/>
      <c r="D191" s="149" t="s">
        <v>134</v>
      </c>
      <c r="F191" s="150" t="s">
        <v>243</v>
      </c>
      <c r="I191" s="151"/>
      <c r="L191" s="32"/>
      <c r="M191" s="152"/>
      <c r="T191" s="56"/>
      <c r="AT191" s="17" t="s">
        <v>134</v>
      </c>
      <c r="AU191" s="17" t="s">
        <v>84</v>
      </c>
    </row>
    <row r="192" spans="2:51" s="12" customFormat="1" ht="12">
      <c r="B192" s="155"/>
      <c r="D192" s="153" t="s">
        <v>137</v>
      </c>
      <c r="E192" s="156" t="s">
        <v>1</v>
      </c>
      <c r="F192" s="157" t="s">
        <v>244</v>
      </c>
      <c r="H192" s="156" t="s">
        <v>1</v>
      </c>
      <c r="I192" s="158"/>
      <c r="L192" s="155"/>
      <c r="M192" s="159"/>
      <c r="T192" s="160"/>
      <c r="AT192" s="156" t="s">
        <v>137</v>
      </c>
      <c r="AU192" s="156" t="s">
        <v>84</v>
      </c>
      <c r="AV192" s="12" t="s">
        <v>82</v>
      </c>
      <c r="AW192" s="12" t="s">
        <v>34</v>
      </c>
      <c r="AX192" s="12" t="s">
        <v>77</v>
      </c>
      <c r="AY192" s="156" t="s">
        <v>125</v>
      </c>
    </row>
    <row r="193" spans="2:51" s="13" customFormat="1" ht="12">
      <c r="B193" s="161"/>
      <c r="D193" s="153" t="s">
        <v>137</v>
      </c>
      <c r="E193" s="162" t="s">
        <v>1</v>
      </c>
      <c r="F193" s="163" t="s">
        <v>82</v>
      </c>
      <c r="H193" s="164">
        <v>1</v>
      </c>
      <c r="I193" s="165"/>
      <c r="L193" s="161"/>
      <c r="M193" s="168"/>
      <c r="N193" s="169"/>
      <c r="O193" s="169"/>
      <c r="P193" s="169"/>
      <c r="Q193" s="169"/>
      <c r="R193" s="169"/>
      <c r="S193" s="169"/>
      <c r="T193" s="170"/>
      <c r="AT193" s="162" t="s">
        <v>137</v>
      </c>
      <c r="AU193" s="162" t="s">
        <v>84</v>
      </c>
      <c r="AV193" s="13" t="s">
        <v>84</v>
      </c>
      <c r="AW193" s="13" t="s">
        <v>34</v>
      </c>
      <c r="AX193" s="13" t="s">
        <v>82</v>
      </c>
      <c r="AY193" s="162" t="s">
        <v>125</v>
      </c>
    </row>
    <row r="194" spans="2:12" s="1" customFormat="1" ht="6.95" customHeight="1">
      <c r="B194" s="44"/>
      <c r="C194" s="45"/>
      <c r="D194" s="45"/>
      <c r="E194" s="45"/>
      <c r="F194" s="45"/>
      <c r="G194" s="45"/>
      <c r="H194" s="45"/>
      <c r="I194" s="45"/>
      <c r="J194" s="45"/>
      <c r="K194" s="45"/>
      <c r="L194" s="32"/>
    </row>
  </sheetData>
  <sheetProtection algorithmName="SHA-512" hashValue="bviaIxsUtKE4GzdpDNBzLijnWQOko308fgWdbwLbohGEhdCx4mQiOgXzkekCzuj+ZoWd18LjncQ1iudPM7NOsg==" saltValue="FTSlCUcfeqwWSCBmBfvbhA==" spinCount="100000" sheet="1" objects="1" scenarios="1" formatColumns="0" formatRows="0" autoFilter="0"/>
  <autoFilter ref="C129:K193"/>
  <mergeCells count="12">
    <mergeCell ref="E122:H122"/>
    <mergeCell ref="L2:V2"/>
    <mergeCell ref="E85:H85"/>
    <mergeCell ref="E87:H87"/>
    <mergeCell ref="E89:H89"/>
    <mergeCell ref="E118:H118"/>
    <mergeCell ref="E120:H120"/>
    <mergeCell ref="E7:H7"/>
    <mergeCell ref="E9:H9"/>
    <mergeCell ref="E11:H11"/>
    <mergeCell ref="E20:H20"/>
    <mergeCell ref="E29:H29"/>
  </mergeCells>
  <hyperlinks>
    <hyperlink ref="F134" r:id="rId1" display="https://podminky.urs.cz/item/CS_URS_2023_01/113154113"/>
    <hyperlink ref="F138" r:id="rId2" display="https://podminky.urs.cz/item/CS_URS_2023_01/113154114"/>
    <hyperlink ref="F143" r:id="rId3" display="https://podminky.urs.cz/item/CS_URS_2023_01/565175102"/>
    <hyperlink ref="F146" r:id="rId4" display="https://podminky.urs.cz/item/CS_URS_2023_01/573211108"/>
    <hyperlink ref="F150" r:id="rId5" display="https://podminky.urs.cz/item/CS_URS_2023_01/577144131"/>
    <hyperlink ref="F154" r:id="rId6" display="https://podminky.urs.cz/item/CS_URS_2023_01/899231111"/>
    <hyperlink ref="F156" r:id="rId7" display="https://podminky.urs.cz/item/CS_URS_2023_01/899331111"/>
    <hyperlink ref="F158" r:id="rId8" display="https://podminky.urs.cz/item/CS_URS_2023_01/899431111"/>
    <hyperlink ref="F161" r:id="rId9" display="https://podminky.urs.cz/item/CS_URS_2023_01/919732211"/>
    <hyperlink ref="F164" r:id="rId10" display="https://podminky.urs.cz/item/CS_URS_2023_01/919735111"/>
    <hyperlink ref="F168" r:id="rId11" display="https://podminky.urs.cz/item/CS_URS_2023_01/997221551"/>
    <hyperlink ref="F171" r:id="rId12" display="https://podminky.urs.cz/item/CS_URS_2023_01/997221559"/>
    <hyperlink ref="F174" r:id="rId13" display="https://podminky.urs.cz/item/CS_URS_2023_01/997221875"/>
    <hyperlink ref="F177" r:id="rId14" display="https://podminky.urs.cz/item/CS_URS_2023_01/998225111"/>
    <hyperlink ref="F181" r:id="rId15" display="https://podminky.urs.cz/item/CS_URS_2023_01/030001000"/>
    <hyperlink ref="F185" r:id="rId16" display="https://podminky.urs.cz/item/CS_URS_2023_01/034303000"/>
    <hyperlink ref="F191" r:id="rId17" display="https://podminky.urs.cz/item/CS_URS_2023_01/043002000"/>
  </hyperlinks>
  <printOptions/>
  <pageMargins left="0.39375" right="0.39375" top="0.39375" bottom="0.39375" header="0" footer="0"/>
  <pageSetup blackAndWhite="1" fitToHeight="100" fitToWidth="1" horizontalDpi="600" verticalDpi="600" orientation="landscape" paperSize="9" scale="84" r:id="rId19"/>
  <headerFooter>
    <oddFooter>&amp;CStrana &amp;P z &amp;N</oddFooter>
  </headerFooter>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338"/>
  <sheetViews>
    <sheetView showGridLines="0" workbookViewId="0" topLeftCell="A1">
      <selection activeCell="E11" sqref="E11:H1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95"/>
      <c r="M2" s="195"/>
      <c r="N2" s="195"/>
      <c r="O2" s="195"/>
      <c r="P2" s="195"/>
      <c r="Q2" s="195"/>
      <c r="R2" s="195"/>
      <c r="S2" s="195"/>
      <c r="T2" s="195"/>
      <c r="U2" s="195"/>
      <c r="V2" s="195"/>
      <c r="AT2" s="17" t="s">
        <v>88</v>
      </c>
    </row>
    <row r="3" spans="2:46" ht="6.95" customHeight="1">
      <c r="B3" s="18"/>
      <c r="C3" s="19"/>
      <c r="D3" s="19"/>
      <c r="E3" s="19"/>
      <c r="F3" s="19"/>
      <c r="G3" s="19"/>
      <c r="H3" s="19"/>
      <c r="I3" s="19"/>
      <c r="J3" s="19"/>
      <c r="K3" s="19"/>
      <c r="L3" s="20"/>
      <c r="AT3" s="17" t="s">
        <v>84</v>
      </c>
    </row>
    <row r="4" spans="2:46" ht="24.95" customHeight="1">
      <c r="B4" s="20"/>
      <c r="D4" s="21" t="s">
        <v>92</v>
      </c>
      <c r="L4" s="20"/>
      <c r="M4" s="93" t="s">
        <v>10</v>
      </c>
      <c r="AT4" s="17" t="s">
        <v>4</v>
      </c>
    </row>
    <row r="5" spans="2:12" ht="6.95" customHeight="1">
      <c r="B5" s="20"/>
      <c r="L5" s="20"/>
    </row>
    <row r="6" spans="2:12" ht="12" customHeight="1">
      <c r="B6" s="20"/>
      <c r="D6" s="27" t="s">
        <v>15</v>
      </c>
      <c r="L6" s="20"/>
    </row>
    <row r="7" spans="2:12" ht="16.5" customHeight="1">
      <c r="B7" s="20"/>
      <c r="E7" s="240" t="str">
        <f>'Rekapitulace stavby'!K6</f>
        <v>Klatovy (ul. Družstevní), Štěpánovice (pod hřbitovem) - Výměna vodovodu</v>
      </c>
      <c r="F7" s="241"/>
      <c r="G7" s="241"/>
      <c r="H7" s="241"/>
      <c r="L7" s="20"/>
    </row>
    <row r="8" spans="2:12" ht="12" customHeight="1">
      <c r="B8" s="20"/>
      <c r="D8" s="27" t="s">
        <v>93</v>
      </c>
      <c r="L8" s="20"/>
    </row>
    <row r="9" spans="2:12" s="1" customFormat="1" ht="16.5" customHeight="1">
      <c r="B9" s="32"/>
      <c r="E9" s="240" t="s">
        <v>781</v>
      </c>
      <c r="F9" s="239"/>
      <c r="G9" s="239"/>
      <c r="H9" s="239"/>
      <c r="L9" s="32"/>
    </row>
    <row r="10" spans="2:12" s="1" customFormat="1" ht="12" customHeight="1">
      <c r="B10" s="32"/>
      <c r="D10" s="27" t="s">
        <v>94</v>
      </c>
      <c r="L10" s="32"/>
    </row>
    <row r="11" spans="2:12" s="1" customFormat="1" ht="16.5" customHeight="1">
      <c r="B11" s="32"/>
      <c r="E11" s="230" t="s">
        <v>783</v>
      </c>
      <c r="F11" s="239"/>
      <c r="G11" s="239"/>
      <c r="H11" s="239"/>
      <c r="L11" s="32"/>
    </row>
    <row r="12" spans="2:12" s="1" customFormat="1" ht="12">
      <c r="B12" s="32"/>
      <c r="L12" s="32"/>
    </row>
    <row r="13" spans="2:12" s="1" customFormat="1" ht="12" customHeight="1">
      <c r="B13" s="32"/>
      <c r="D13" s="27" t="s">
        <v>16</v>
      </c>
      <c r="F13" s="25" t="s">
        <v>1</v>
      </c>
      <c r="I13" s="27" t="s">
        <v>17</v>
      </c>
      <c r="J13" s="25" t="s">
        <v>1</v>
      </c>
      <c r="L13" s="32"/>
    </row>
    <row r="14" spans="2:12" s="1" customFormat="1" ht="12" customHeight="1">
      <c r="B14" s="32"/>
      <c r="D14" s="27" t="s">
        <v>18</v>
      </c>
      <c r="F14" s="25" t="s">
        <v>19</v>
      </c>
      <c r="I14" s="27" t="s">
        <v>20</v>
      </c>
      <c r="J14" s="52" t="str">
        <f>'Rekapitulace stavby'!AN8</f>
        <v>30. 3. 2023</v>
      </c>
      <c r="L14" s="32"/>
    </row>
    <row r="15" spans="2:12" s="1" customFormat="1" ht="10.9" customHeight="1">
      <c r="B15" s="32"/>
      <c r="L15" s="32"/>
    </row>
    <row r="16" spans="2:12" s="1" customFormat="1" ht="12" customHeight="1">
      <c r="B16" s="32"/>
      <c r="D16" s="27" t="s">
        <v>22</v>
      </c>
      <c r="I16" s="27" t="s">
        <v>23</v>
      </c>
      <c r="J16" s="25" t="s">
        <v>24</v>
      </c>
      <c r="L16" s="32"/>
    </row>
    <row r="17" spans="2:12" s="1" customFormat="1" ht="18" customHeight="1">
      <c r="B17" s="32"/>
      <c r="E17" s="25" t="s">
        <v>25</v>
      </c>
      <c r="I17" s="27" t="s">
        <v>26</v>
      </c>
      <c r="J17" s="25" t="s">
        <v>27</v>
      </c>
      <c r="L17" s="32"/>
    </row>
    <row r="18" spans="2:12" s="1" customFormat="1" ht="6.95" customHeight="1">
      <c r="B18" s="32"/>
      <c r="L18" s="32"/>
    </row>
    <row r="19" spans="2:12" s="1" customFormat="1" ht="12" customHeight="1">
      <c r="B19" s="32"/>
      <c r="D19" s="27" t="s">
        <v>28</v>
      </c>
      <c r="I19" s="27" t="s">
        <v>23</v>
      </c>
      <c r="J19" s="28" t="str">
        <f>'Rekapitulace stavby'!AN13</f>
        <v>Vyplň údaj</v>
      </c>
      <c r="L19" s="32"/>
    </row>
    <row r="20" spans="2:12" s="1" customFormat="1" ht="18" customHeight="1">
      <c r="B20" s="32"/>
      <c r="E20" s="242" t="str">
        <f>'Rekapitulace stavby'!E14</f>
        <v>Vyplň údaj</v>
      </c>
      <c r="F20" s="196"/>
      <c r="G20" s="196"/>
      <c r="H20" s="196"/>
      <c r="I20" s="27" t="s">
        <v>26</v>
      </c>
      <c r="J20" s="28" t="str">
        <f>'Rekapitulace stavby'!AN14</f>
        <v>Vyplň údaj</v>
      </c>
      <c r="L20" s="32"/>
    </row>
    <row r="21" spans="2:12" s="1" customFormat="1" ht="6.95" customHeight="1">
      <c r="B21" s="32"/>
      <c r="L21" s="32"/>
    </row>
    <row r="22" spans="2:12" s="1" customFormat="1" ht="12" customHeight="1">
      <c r="B22" s="32"/>
      <c r="D22" s="27" t="s">
        <v>30</v>
      </c>
      <c r="I22" s="27" t="s">
        <v>23</v>
      </c>
      <c r="J22" s="25" t="s">
        <v>31</v>
      </c>
      <c r="L22" s="32"/>
    </row>
    <row r="23" spans="2:12" s="1" customFormat="1" ht="18" customHeight="1">
      <c r="B23" s="32"/>
      <c r="E23" s="25" t="s">
        <v>32</v>
      </c>
      <c r="I23" s="27" t="s">
        <v>26</v>
      </c>
      <c r="J23" s="25" t="s">
        <v>33</v>
      </c>
      <c r="L23" s="32"/>
    </row>
    <row r="24" spans="2:12" s="1" customFormat="1" ht="6.95" customHeight="1">
      <c r="B24" s="32"/>
      <c r="L24" s="32"/>
    </row>
    <row r="25" spans="2:12" s="1" customFormat="1" ht="12" customHeight="1">
      <c r="B25" s="32"/>
      <c r="D25" s="27" t="s">
        <v>35</v>
      </c>
      <c r="I25" s="27" t="s">
        <v>23</v>
      </c>
      <c r="J25" s="25" t="s">
        <v>31</v>
      </c>
      <c r="L25" s="32"/>
    </row>
    <row r="26" spans="2:12" s="1" customFormat="1" ht="18" customHeight="1">
      <c r="B26" s="32"/>
      <c r="E26" s="25" t="s">
        <v>32</v>
      </c>
      <c r="I26" s="27" t="s">
        <v>26</v>
      </c>
      <c r="J26" s="25" t="s">
        <v>33</v>
      </c>
      <c r="L26" s="32"/>
    </row>
    <row r="27" spans="2:12" s="1" customFormat="1" ht="6.95" customHeight="1">
      <c r="B27" s="32"/>
      <c r="L27" s="32"/>
    </row>
    <row r="28" spans="2:12" s="1" customFormat="1" ht="12" customHeight="1">
      <c r="B28" s="32"/>
      <c r="D28" s="27" t="s">
        <v>36</v>
      </c>
      <c r="L28" s="32"/>
    </row>
    <row r="29" spans="2:12" s="7" customFormat="1" ht="16.5" customHeight="1">
      <c r="B29" s="94"/>
      <c r="E29" s="210" t="s">
        <v>1</v>
      </c>
      <c r="F29" s="210"/>
      <c r="G29" s="210"/>
      <c r="H29" s="210"/>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37</v>
      </c>
      <c r="J32" s="66">
        <f>ROUND(J131,2)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ROUND((SUM(BE131:BE337)),2)</f>
        <v>0</v>
      </c>
      <c r="I35" s="96">
        <v>0.21</v>
      </c>
      <c r="J35" s="86">
        <f>ROUND(((SUM(BE131:BE337))*I35),2)</f>
        <v>0</v>
      </c>
      <c r="L35" s="32"/>
    </row>
    <row r="36" spans="2:12" s="1" customFormat="1" ht="14.45" customHeight="1">
      <c r="B36" s="32"/>
      <c r="E36" s="27" t="s">
        <v>43</v>
      </c>
      <c r="F36" s="86">
        <f>ROUND((SUM(BF131:BF337)),2)</f>
        <v>0</v>
      </c>
      <c r="I36" s="96">
        <v>0.15</v>
      </c>
      <c r="J36" s="86">
        <f>ROUND(((SUM(BF131:BF337))*I36),2)</f>
        <v>0</v>
      </c>
      <c r="L36" s="32"/>
    </row>
    <row r="37" spans="2:12" s="1" customFormat="1" ht="14.45" customHeight="1" hidden="1">
      <c r="B37" s="32"/>
      <c r="E37" s="27" t="s">
        <v>44</v>
      </c>
      <c r="F37" s="86">
        <f>ROUND((SUM(BG131:BG337)),2)</f>
        <v>0</v>
      </c>
      <c r="I37" s="96">
        <v>0.21</v>
      </c>
      <c r="J37" s="86">
        <f>0</f>
        <v>0</v>
      </c>
      <c r="L37" s="32"/>
    </row>
    <row r="38" spans="2:12" s="1" customFormat="1" ht="14.45" customHeight="1" hidden="1">
      <c r="B38" s="32"/>
      <c r="E38" s="27" t="s">
        <v>45</v>
      </c>
      <c r="F38" s="86">
        <f>ROUND((SUM(BH131:BH337)),2)</f>
        <v>0</v>
      </c>
      <c r="I38" s="96">
        <v>0.15</v>
      </c>
      <c r="J38" s="86">
        <f>0</f>
        <v>0</v>
      </c>
      <c r="L38" s="32"/>
    </row>
    <row r="39" spans="2:12" s="1" customFormat="1" ht="14.45" customHeight="1" hidden="1">
      <c r="B39" s="32"/>
      <c r="E39" s="27" t="s">
        <v>46</v>
      </c>
      <c r="F39" s="86">
        <f>ROUND((SUM(BI131:BI337)),2)</f>
        <v>0</v>
      </c>
      <c r="I39" s="96">
        <v>0</v>
      </c>
      <c r="J39" s="86">
        <f>0</f>
        <v>0</v>
      </c>
      <c r="L39" s="32"/>
    </row>
    <row r="40" spans="2:12" s="1" customFormat="1" ht="6.95" customHeight="1">
      <c r="B40" s="32"/>
      <c r="L40" s="32"/>
    </row>
    <row r="41" spans="2:12" s="1" customFormat="1" ht="25.35" customHeight="1">
      <c r="B41" s="32"/>
      <c r="C41" s="97"/>
      <c r="D41" s="98" t="s">
        <v>47</v>
      </c>
      <c r="E41" s="57"/>
      <c r="F41" s="57"/>
      <c r="G41" s="99" t="s">
        <v>48</v>
      </c>
      <c r="H41" s="100" t="s">
        <v>49</v>
      </c>
      <c r="I41" s="57"/>
      <c r="J41" s="101">
        <f>SUM(J32:J39)</f>
        <v>0</v>
      </c>
      <c r="K41" s="102"/>
      <c r="L41" s="32"/>
    </row>
    <row r="42" spans="2:12" s="1" customFormat="1" ht="14.45" customHeight="1" hidden="1">
      <c r="B42" s="32"/>
      <c r="L42" s="32"/>
    </row>
    <row r="43" spans="2:12" ht="14.45" customHeight="1" hidden="1">
      <c r="B43" s="20"/>
      <c r="L43" s="20"/>
    </row>
    <row r="44" spans="2:12" ht="14.45" customHeight="1" hidden="1">
      <c r="B44" s="20"/>
      <c r="L44" s="20"/>
    </row>
    <row r="45" spans="2:12" ht="14.45" customHeight="1" hidden="1">
      <c r="B45" s="20"/>
      <c r="L45" s="20"/>
    </row>
    <row r="46" spans="2:12" ht="14.45" customHeight="1" hidden="1">
      <c r="B46" s="20"/>
      <c r="L46" s="20"/>
    </row>
    <row r="47" spans="2:12" ht="14.45" customHeight="1" hidden="1">
      <c r="B47" s="20"/>
      <c r="L47" s="20"/>
    </row>
    <row r="48" spans="2:12" ht="14.45" customHeight="1" hidden="1">
      <c r="B48" s="20"/>
      <c r="L48" s="20"/>
    </row>
    <row r="49" spans="2:12" ht="14.45" customHeight="1" hidden="1">
      <c r="B49" s="20"/>
      <c r="L49" s="20"/>
    </row>
    <row r="50" spans="2:12" s="1" customFormat="1" ht="14.45" customHeight="1" hidden="1">
      <c r="B50" s="32"/>
      <c r="D50" s="41" t="s">
        <v>50</v>
      </c>
      <c r="E50" s="42"/>
      <c r="F50" s="42"/>
      <c r="G50" s="41" t="s">
        <v>51</v>
      </c>
      <c r="H50" s="42"/>
      <c r="I50" s="42"/>
      <c r="J50" s="42"/>
      <c r="K50" s="42"/>
      <c r="L50" s="3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2:12" s="1" customFormat="1" ht="12.75" hidden="1">
      <c r="B61" s="32"/>
      <c r="D61" s="43" t="s">
        <v>52</v>
      </c>
      <c r="E61" s="34"/>
      <c r="F61" s="103" t="s">
        <v>53</v>
      </c>
      <c r="G61" s="43" t="s">
        <v>52</v>
      </c>
      <c r="H61" s="34"/>
      <c r="I61" s="34"/>
      <c r="J61" s="104" t="s">
        <v>53</v>
      </c>
      <c r="K61" s="34"/>
      <c r="L61" s="32"/>
    </row>
    <row r="62" spans="2:12" ht="12" hidden="1">
      <c r="B62" s="20"/>
      <c r="L62" s="20"/>
    </row>
    <row r="63" spans="2:12" ht="12" hidden="1">
      <c r="B63" s="20"/>
      <c r="L63" s="20"/>
    </row>
    <row r="64" spans="2:12" ht="12" hidden="1">
      <c r="B64" s="20"/>
      <c r="L64" s="20"/>
    </row>
    <row r="65" spans="2:12" s="1" customFormat="1" ht="12.75" hidden="1">
      <c r="B65" s="32"/>
      <c r="D65" s="41" t="s">
        <v>54</v>
      </c>
      <c r="E65" s="42"/>
      <c r="F65" s="42"/>
      <c r="G65" s="41" t="s">
        <v>55</v>
      </c>
      <c r="H65" s="42"/>
      <c r="I65" s="42"/>
      <c r="J65" s="42"/>
      <c r="K65" s="42"/>
      <c r="L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2:12" s="1" customFormat="1" ht="12.75" hidden="1">
      <c r="B76" s="32"/>
      <c r="D76" s="43" t="s">
        <v>52</v>
      </c>
      <c r="E76" s="34"/>
      <c r="F76" s="103" t="s">
        <v>53</v>
      </c>
      <c r="G76" s="43" t="s">
        <v>52</v>
      </c>
      <c r="H76" s="34"/>
      <c r="I76" s="34"/>
      <c r="J76" s="104"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95</v>
      </c>
      <c r="L82" s="32"/>
    </row>
    <row r="83" spans="2:12" s="1" customFormat="1" ht="6.95" customHeight="1">
      <c r="B83" s="32"/>
      <c r="L83" s="32"/>
    </row>
    <row r="84" spans="2:12" s="1" customFormat="1" ht="12" customHeight="1">
      <c r="B84" s="32"/>
      <c r="C84" s="27" t="s">
        <v>15</v>
      </c>
      <c r="L84" s="32"/>
    </row>
    <row r="85" spans="2:12" s="1" customFormat="1" ht="16.5" customHeight="1">
      <c r="B85" s="32"/>
      <c r="E85" s="240" t="str">
        <f>E7</f>
        <v>Klatovy (ul. Družstevní), Štěpánovice (pod hřbitovem) - Výměna vodovodu</v>
      </c>
      <c r="F85" s="241"/>
      <c r="G85" s="241"/>
      <c r="H85" s="241"/>
      <c r="L85" s="32"/>
    </row>
    <row r="86" spans="2:12" ht="12" customHeight="1">
      <c r="B86" s="20"/>
      <c r="C86" s="27" t="s">
        <v>93</v>
      </c>
      <c r="L86" s="20"/>
    </row>
    <row r="87" spans="2:12" s="1" customFormat="1" ht="16.5" customHeight="1">
      <c r="B87" s="32"/>
      <c r="E87" s="240" t="s">
        <v>781</v>
      </c>
      <c r="F87" s="239"/>
      <c r="G87" s="239"/>
      <c r="H87" s="239"/>
      <c r="L87" s="32"/>
    </row>
    <row r="88" spans="2:12" s="1" customFormat="1" ht="12" customHeight="1">
      <c r="B88" s="32"/>
      <c r="C88" s="27" t="s">
        <v>94</v>
      </c>
      <c r="L88" s="32"/>
    </row>
    <row r="89" spans="2:12" s="1" customFormat="1" ht="16.5" customHeight="1">
      <c r="B89" s="32"/>
      <c r="E89" s="230" t="str">
        <f>E11</f>
        <v>SO 301 - VÝMĚNA VODOVODU</v>
      </c>
      <c r="F89" s="239"/>
      <c r="G89" s="239"/>
      <c r="H89" s="239"/>
      <c r="L89" s="32"/>
    </row>
    <row r="90" spans="2:12" s="1" customFormat="1" ht="6.95" customHeight="1">
      <c r="B90" s="32"/>
      <c r="L90" s="32"/>
    </row>
    <row r="91" spans="2:12" s="1" customFormat="1" ht="12" customHeight="1">
      <c r="B91" s="32"/>
      <c r="C91" s="27" t="s">
        <v>18</v>
      </c>
      <c r="F91" s="25" t="str">
        <f>F14</f>
        <v>Klatovy</v>
      </c>
      <c r="I91" s="27" t="s">
        <v>20</v>
      </c>
      <c r="J91" s="52" t="str">
        <f>IF(J14="","",J14)</f>
        <v>30. 3. 2023</v>
      </c>
      <c r="L91" s="32"/>
    </row>
    <row r="92" spans="2:12" s="1" customFormat="1" ht="6.95" customHeight="1">
      <c r="B92" s="32"/>
      <c r="L92" s="32"/>
    </row>
    <row r="93" spans="2:12" s="1" customFormat="1" ht="25.7" customHeight="1">
      <c r="B93" s="32"/>
      <c r="C93" s="27" t="s">
        <v>22</v>
      </c>
      <c r="F93" s="25" t="str">
        <f>E17</f>
        <v>Město Klatovy</v>
      </c>
      <c r="I93" s="27" t="s">
        <v>30</v>
      </c>
      <c r="J93" s="30" t="str">
        <f>E23</f>
        <v>Šumavské vodovody a kanalizace a.s.</v>
      </c>
      <c r="L93" s="32"/>
    </row>
    <row r="94" spans="2:12" s="1" customFormat="1" ht="25.7" customHeight="1">
      <c r="B94" s="32"/>
      <c r="C94" s="27" t="s">
        <v>28</v>
      </c>
      <c r="F94" s="25" t="str">
        <f>IF(E20="","",E20)</f>
        <v>Vyplň údaj</v>
      </c>
      <c r="I94" s="27" t="s">
        <v>35</v>
      </c>
      <c r="J94" s="30" t="str">
        <f>E26</f>
        <v>Šumavské vodovody a kanalizace a.s.</v>
      </c>
      <c r="L94" s="32"/>
    </row>
    <row r="95" spans="2:12" s="1" customFormat="1" ht="10.35" customHeight="1">
      <c r="B95" s="32"/>
      <c r="L95" s="32"/>
    </row>
    <row r="96" spans="2:12" s="1" customFormat="1" ht="29.25" customHeight="1">
      <c r="B96" s="32"/>
      <c r="C96" s="105" t="s">
        <v>96</v>
      </c>
      <c r="D96" s="97"/>
      <c r="E96" s="97"/>
      <c r="F96" s="97"/>
      <c r="G96" s="97"/>
      <c r="H96" s="97"/>
      <c r="I96" s="97"/>
      <c r="J96" s="106" t="s">
        <v>97</v>
      </c>
      <c r="K96" s="97"/>
      <c r="L96" s="32"/>
    </row>
    <row r="97" spans="2:12" s="1" customFormat="1" ht="10.35" customHeight="1">
      <c r="B97" s="32"/>
      <c r="L97" s="32"/>
    </row>
    <row r="98" spans="2:47" s="1" customFormat="1" ht="22.9" customHeight="1">
      <c r="B98" s="32"/>
      <c r="C98" s="107" t="s">
        <v>98</v>
      </c>
      <c r="J98" s="66">
        <f>J131</f>
        <v>0</v>
      </c>
      <c r="L98" s="32"/>
      <c r="AU98" s="17" t="s">
        <v>99</v>
      </c>
    </row>
    <row r="99" spans="2:12" s="8" customFormat="1" ht="24.95" customHeight="1">
      <c r="B99" s="108"/>
      <c r="D99" s="109" t="s">
        <v>100</v>
      </c>
      <c r="E99" s="110"/>
      <c r="F99" s="110"/>
      <c r="G99" s="110"/>
      <c r="H99" s="110"/>
      <c r="I99" s="110"/>
      <c r="J99" s="111">
        <f>J132</f>
        <v>0</v>
      </c>
      <c r="L99" s="108"/>
    </row>
    <row r="100" spans="2:12" s="9" customFormat="1" ht="19.9" customHeight="1">
      <c r="B100" s="112"/>
      <c r="D100" s="113" t="s">
        <v>101</v>
      </c>
      <c r="E100" s="114"/>
      <c r="F100" s="114"/>
      <c r="G100" s="114"/>
      <c r="H100" s="114"/>
      <c r="I100" s="114"/>
      <c r="J100" s="115">
        <f>J133</f>
        <v>0</v>
      </c>
      <c r="L100" s="112"/>
    </row>
    <row r="101" spans="2:12" s="9" customFormat="1" ht="19.9" customHeight="1">
      <c r="B101" s="112"/>
      <c r="D101" s="113" t="s">
        <v>245</v>
      </c>
      <c r="E101" s="114"/>
      <c r="F101" s="114"/>
      <c r="G101" s="114"/>
      <c r="H101" s="114"/>
      <c r="I101" s="114"/>
      <c r="J101" s="115">
        <f>J206</f>
        <v>0</v>
      </c>
      <c r="L101" s="112"/>
    </row>
    <row r="102" spans="2:12" s="9" customFormat="1" ht="19.9" customHeight="1">
      <c r="B102" s="112"/>
      <c r="D102" s="113" t="s">
        <v>102</v>
      </c>
      <c r="E102" s="114"/>
      <c r="F102" s="114"/>
      <c r="G102" s="114"/>
      <c r="H102" s="114"/>
      <c r="I102" s="114"/>
      <c r="J102" s="115">
        <f>J213</f>
        <v>0</v>
      </c>
      <c r="L102" s="112"/>
    </row>
    <row r="103" spans="2:12" s="9" customFormat="1" ht="19.9" customHeight="1">
      <c r="B103" s="112"/>
      <c r="D103" s="113" t="s">
        <v>103</v>
      </c>
      <c r="E103" s="114"/>
      <c r="F103" s="114"/>
      <c r="G103" s="114"/>
      <c r="H103" s="114"/>
      <c r="I103" s="114"/>
      <c r="J103" s="115">
        <f>J217</f>
        <v>0</v>
      </c>
      <c r="L103" s="112"/>
    </row>
    <row r="104" spans="2:12" s="9" customFormat="1" ht="19.9" customHeight="1">
      <c r="B104" s="112"/>
      <c r="D104" s="113" t="s">
        <v>106</v>
      </c>
      <c r="E104" s="114"/>
      <c r="F104" s="114"/>
      <c r="G104" s="114"/>
      <c r="H104" s="114"/>
      <c r="I104" s="114"/>
      <c r="J104" s="115">
        <f>J281</f>
        <v>0</v>
      </c>
      <c r="L104" s="112"/>
    </row>
    <row r="105" spans="2:12" s="8" customFormat="1" ht="24.95" customHeight="1">
      <c r="B105" s="108"/>
      <c r="D105" s="109" t="s">
        <v>107</v>
      </c>
      <c r="E105" s="110"/>
      <c r="F105" s="110"/>
      <c r="G105" s="110"/>
      <c r="H105" s="110"/>
      <c r="I105" s="110"/>
      <c r="J105" s="111">
        <f>J285</f>
        <v>0</v>
      </c>
      <c r="L105" s="108"/>
    </row>
    <row r="106" spans="2:12" s="9" customFormat="1" ht="19.9" customHeight="1">
      <c r="B106" s="112"/>
      <c r="D106" s="113" t="s">
        <v>246</v>
      </c>
      <c r="E106" s="114"/>
      <c r="F106" s="114"/>
      <c r="G106" s="114"/>
      <c r="H106" s="114"/>
      <c r="I106" s="114"/>
      <c r="J106" s="115">
        <f>J286</f>
        <v>0</v>
      </c>
      <c r="L106" s="112"/>
    </row>
    <row r="107" spans="2:12" s="9" customFormat="1" ht="19.9" customHeight="1">
      <c r="B107" s="112"/>
      <c r="D107" s="113" t="s">
        <v>247</v>
      </c>
      <c r="E107" s="114"/>
      <c r="F107" s="114"/>
      <c r="G107" s="114"/>
      <c r="H107" s="114"/>
      <c r="I107" s="114"/>
      <c r="J107" s="115">
        <f>J302</f>
        <v>0</v>
      </c>
      <c r="L107" s="112"/>
    </row>
    <row r="108" spans="2:12" s="9" customFormat="1" ht="19.9" customHeight="1">
      <c r="B108" s="112"/>
      <c r="D108" s="113" t="s">
        <v>108</v>
      </c>
      <c r="E108" s="114"/>
      <c r="F108" s="114"/>
      <c r="G108" s="114"/>
      <c r="H108" s="114"/>
      <c r="I108" s="114"/>
      <c r="J108" s="115">
        <f>J310</f>
        <v>0</v>
      </c>
      <c r="L108" s="112"/>
    </row>
    <row r="109" spans="2:12" s="9" customFormat="1" ht="19.9" customHeight="1">
      <c r="B109" s="112"/>
      <c r="D109" s="113" t="s">
        <v>109</v>
      </c>
      <c r="E109" s="114"/>
      <c r="F109" s="114"/>
      <c r="G109" s="114"/>
      <c r="H109" s="114"/>
      <c r="I109" s="114"/>
      <c r="J109" s="115">
        <f>J324</f>
        <v>0</v>
      </c>
      <c r="L109" s="112"/>
    </row>
    <row r="110" spans="2:12" s="1" customFormat="1" ht="21.75" customHeight="1">
      <c r="B110" s="32"/>
      <c r="L110" s="32"/>
    </row>
    <row r="111" spans="2:12" s="1" customFormat="1" ht="6.95" customHeight="1">
      <c r="B111" s="44"/>
      <c r="C111" s="45"/>
      <c r="D111" s="45"/>
      <c r="E111" s="45"/>
      <c r="F111" s="45"/>
      <c r="G111" s="45"/>
      <c r="H111" s="45"/>
      <c r="I111" s="45"/>
      <c r="J111" s="45"/>
      <c r="K111" s="45"/>
      <c r="L111" s="32"/>
    </row>
    <row r="115" spans="2:12" s="1" customFormat="1" ht="6.95" customHeight="1">
      <c r="B115" s="46"/>
      <c r="C115" s="47"/>
      <c r="D115" s="47"/>
      <c r="E115" s="47"/>
      <c r="F115" s="47"/>
      <c r="G115" s="47"/>
      <c r="H115" s="47"/>
      <c r="I115" s="47"/>
      <c r="J115" s="47"/>
      <c r="K115" s="47"/>
      <c r="L115" s="32"/>
    </row>
    <row r="116" spans="2:12" s="1" customFormat="1" ht="24.95" customHeight="1">
      <c r="B116" s="32"/>
      <c r="C116" s="21" t="s">
        <v>110</v>
      </c>
      <c r="L116" s="32"/>
    </row>
    <row r="117" spans="2:12" s="1" customFormat="1" ht="6.95" customHeight="1">
      <c r="B117" s="32"/>
      <c r="L117" s="32"/>
    </row>
    <row r="118" spans="2:12" s="1" customFormat="1" ht="12" customHeight="1">
      <c r="B118" s="32"/>
      <c r="C118" s="27" t="s">
        <v>15</v>
      </c>
      <c r="L118" s="32"/>
    </row>
    <row r="119" spans="2:12" s="1" customFormat="1" ht="16.5" customHeight="1">
      <c r="B119" s="32"/>
      <c r="E119" s="240" t="str">
        <f>E7</f>
        <v>Klatovy (ul. Družstevní), Štěpánovice (pod hřbitovem) - Výměna vodovodu</v>
      </c>
      <c r="F119" s="241"/>
      <c r="G119" s="241"/>
      <c r="H119" s="241"/>
      <c r="L119" s="32"/>
    </row>
    <row r="120" spans="2:12" ht="12" customHeight="1">
      <c r="B120" s="20"/>
      <c r="C120" s="27" t="s">
        <v>93</v>
      </c>
      <c r="L120" s="20"/>
    </row>
    <row r="121" spans="2:12" s="1" customFormat="1" ht="16.5" customHeight="1">
      <c r="B121" s="32"/>
      <c r="E121" s="240" t="s">
        <v>781</v>
      </c>
      <c r="F121" s="239"/>
      <c r="G121" s="239"/>
      <c r="H121" s="239"/>
      <c r="L121" s="32"/>
    </row>
    <row r="122" spans="2:12" s="1" customFormat="1" ht="12" customHeight="1">
      <c r="B122" s="32"/>
      <c r="C122" s="27" t="s">
        <v>94</v>
      </c>
      <c r="L122" s="32"/>
    </row>
    <row r="123" spans="2:12" s="1" customFormat="1" ht="16.5" customHeight="1">
      <c r="B123" s="32"/>
      <c r="E123" s="230" t="str">
        <f>E11</f>
        <v>SO 301 - VÝMĚNA VODOVODU</v>
      </c>
      <c r="F123" s="239"/>
      <c r="G123" s="239"/>
      <c r="H123" s="239"/>
      <c r="L123" s="32"/>
    </row>
    <row r="124" spans="2:12" s="1" customFormat="1" ht="6.95" customHeight="1">
      <c r="B124" s="32"/>
      <c r="L124" s="32"/>
    </row>
    <row r="125" spans="2:12" s="1" customFormat="1" ht="12" customHeight="1">
      <c r="B125" s="32"/>
      <c r="C125" s="27" t="s">
        <v>18</v>
      </c>
      <c r="F125" s="25" t="str">
        <f>F14</f>
        <v>Klatovy</v>
      </c>
      <c r="I125" s="27" t="s">
        <v>20</v>
      </c>
      <c r="J125" s="52" t="str">
        <f>IF(J14="","",J14)</f>
        <v>30. 3. 2023</v>
      </c>
      <c r="L125" s="32"/>
    </row>
    <row r="126" spans="2:12" s="1" customFormat="1" ht="6.95" customHeight="1">
      <c r="B126" s="32"/>
      <c r="L126" s="32"/>
    </row>
    <row r="127" spans="2:12" s="1" customFormat="1" ht="25.7" customHeight="1">
      <c r="B127" s="32"/>
      <c r="C127" s="27" t="s">
        <v>22</v>
      </c>
      <c r="F127" s="25" t="str">
        <f>E17</f>
        <v>Město Klatovy</v>
      </c>
      <c r="I127" s="27" t="s">
        <v>30</v>
      </c>
      <c r="J127" s="30" t="str">
        <f>E23</f>
        <v>Šumavské vodovody a kanalizace a.s.</v>
      </c>
      <c r="L127" s="32"/>
    </row>
    <row r="128" spans="2:12" s="1" customFormat="1" ht="25.7" customHeight="1">
      <c r="B128" s="32"/>
      <c r="C128" s="27" t="s">
        <v>28</v>
      </c>
      <c r="F128" s="25" t="str">
        <f>IF(E20="","",E20)</f>
        <v>Vyplň údaj</v>
      </c>
      <c r="I128" s="27" t="s">
        <v>35</v>
      </c>
      <c r="J128" s="30" t="str">
        <f>E26</f>
        <v>Šumavské vodovody a kanalizace a.s.</v>
      </c>
      <c r="L128" s="32"/>
    </row>
    <row r="129" spans="2:12" s="1" customFormat="1" ht="10.35" customHeight="1">
      <c r="B129" s="32"/>
      <c r="L129" s="32"/>
    </row>
    <row r="130" spans="2:20" s="10" customFormat="1" ht="29.25" customHeight="1">
      <c r="B130" s="116"/>
      <c r="C130" s="117" t="s">
        <v>111</v>
      </c>
      <c r="D130" s="118" t="s">
        <v>62</v>
      </c>
      <c r="E130" s="118" t="s">
        <v>58</v>
      </c>
      <c r="F130" s="118" t="s">
        <v>59</v>
      </c>
      <c r="G130" s="118" t="s">
        <v>112</v>
      </c>
      <c r="H130" s="118" t="s">
        <v>113</v>
      </c>
      <c r="I130" s="118" t="s">
        <v>114</v>
      </c>
      <c r="J130" s="118" t="s">
        <v>97</v>
      </c>
      <c r="K130" s="119" t="s">
        <v>115</v>
      </c>
      <c r="L130" s="116"/>
      <c r="M130" s="59" t="s">
        <v>1</v>
      </c>
      <c r="N130" s="60" t="s">
        <v>41</v>
      </c>
      <c r="O130" s="60" t="s">
        <v>116</v>
      </c>
      <c r="P130" s="60" t="s">
        <v>117</v>
      </c>
      <c r="Q130" s="60" t="s">
        <v>118</v>
      </c>
      <c r="R130" s="60" t="s">
        <v>119</v>
      </c>
      <c r="S130" s="60" t="s">
        <v>120</v>
      </c>
      <c r="T130" s="61" t="s">
        <v>121</v>
      </c>
    </row>
    <row r="131" spans="2:63" s="1" customFormat="1" ht="22.9" customHeight="1">
      <c r="B131" s="32"/>
      <c r="C131" s="64" t="s">
        <v>122</v>
      </c>
      <c r="J131" s="120">
        <f>BK131</f>
        <v>0</v>
      </c>
      <c r="L131" s="32"/>
      <c r="M131" s="62"/>
      <c r="N131" s="53"/>
      <c r="O131" s="53"/>
      <c r="P131" s="121">
        <f>P132+P285</f>
        <v>0</v>
      </c>
      <c r="Q131" s="53"/>
      <c r="R131" s="121">
        <f>R132+R285</f>
        <v>2.3879930199999997</v>
      </c>
      <c r="S131" s="53"/>
      <c r="T131" s="122">
        <f>T132+T285</f>
        <v>32.604</v>
      </c>
      <c r="AT131" s="17" t="s">
        <v>76</v>
      </c>
      <c r="AU131" s="17" t="s">
        <v>99</v>
      </c>
      <c r="BK131" s="123">
        <f>BK132+BK285</f>
        <v>0</v>
      </c>
    </row>
    <row r="132" spans="2:63" s="11" customFormat="1" ht="25.9" customHeight="1">
      <c r="B132" s="124"/>
      <c r="D132" s="125" t="s">
        <v>76</v>
      </c>
      <c r="E132" s="126" t="s">
        <v>123</v>
      </c>
      <c r="F132" s="126" t="s">
        <v>124</v>
      </c>
      <c r="I132" s="127"/>
      <c r="J132" s="128">
        <f>BK132</f>
        <v>0</v>
      </c>
      <c r="L132" s="124"/>
      <c r="M132" s="129"/>
      <c r="P132" s="130">
        <f>P133+P206+P213+P217+P281</f>
        <v>0</v>
      </c>
      <c r="R132" s="130">
        <f>R133+R206+R213+R217+R281</f>
        <v>2.3879930199999997</v>
      </c>
      <c r="T132" s="131">
        <f>T133+T206+T213+T217+T281</f>
        <v>32.604</v>
      </c>
      <c r="AR132" s="125" t="s">
        <v>82</v>
      </c>
      <c r="AT132" s="132" t="s">
        <v>76</v>
      </c>
      <c r="AU132" s="132" t="s">
        <v>77</v>
      </c>
      <c r="AY132" s="125" t="s">
        <v>125</v>
      </c>
      <c r="BK132" s="133">
        <f>BK133+BK206+BK213+BK217+BK281</f>
        <v>0</v>
      </c>
    </row>
    <row r="133" spans="2:63" s="11" customFormat="1" ht="22.9" customHeight="1">
      <c r="B133" s="124"/>
      <c r="D133" s="125" t="s">
        <v>76</v>
      </c>
      <c r="E133" s="134" t="s">
        <v>82</v>
      </c>
      <c r="F133" s="134" t="s">
        <v>126</v>
      </c>
      <c r="I133" s="127"/>
      <c r="J133" s="135">
        <f>BK133</f>
        <v>0</v>
      </c>
      <c r="L133" s="124"/>
      <c r="M133" s="129"/>
      <c r="P133" s="130">
        <f>SUM(P134:P205)</f>
        <v>0</v>
      </c>
      <c r="R133" s="130">
        <f>SUM(R134:R205)</f>
        <v>0.468484369</v>
      </c>
      <c r="T133" s="131">
        <f>SUM(T134:T205)</f>
        <v>32.604</v>
      </c>
      <c r="AR133" s="125" t="s">
        <v>82</v>
      </c>
      <c r="AT133" s="132" t="s">
        <v>76</v>
      </c>
      <c r="AU133" s="132" t="s">
        <v>82</v>
      </c>
      <c r="AY133" s="125" t="s">
        <v>125</v>
      </c>
      <c r="BK133" s="133">
        <f>SUM(BK134:BK205)</f>
        <v>0</v>
      </c>
    </row>
    <row r="134" spans="2:65" s="1" customFormat="1" ht="37.9" customHeight="1">
      <c r="B134" s="32"/>
      <c r="C134" s="136" t="s">
        <v>82</v>
      </c>
      <c r="D134" s="136" t="s">
        <v>127</v>
      </c>
      <c r="E134" s="137" t="s">
        <v>248</v>
      </c>
      <c r="F134" s="138" t="s">
        <v>249</v>
      </c>
      <c r="G134" s="139" t="s">
        <v>130</v>
      </c>
      <c r="H134" s="140">
        <v>74.1</v>
      </c>
      <c r="I134" s="141"/>
      <c r="J134" s="142">
        <f>ROUND(I134*H134,2)</f>
        <v>0</v>
      </c>
      <c r="K134" s="138" t="s">
        <v>131</v>
      </c>
      <c r="L134" s="32"/>
      <c r="M134" s="143" t="s">
        <v>1</v>
      </c>
      <c r="N134" s="144" t="s">
        <v>42</v>
      </c>
      <c r="P134" s="145">
        <f>O134*H134</f>
        <v>0</v>
      </c>
      <c r="Q134" s="145">
        <v>0</v>
      </c>
      <c r="R134" s="145">
        <f>Q134*H134</f>
        <v>0</v>
      </c>
      <c r="S134" s="145">
        <v>0.44</v>
      </c>
      <c r="T134" s="146">
        <f>S134*H134</f>
        <v>32.604</v>
      </c>
      <c r="AR134" s="147" t="s">
        <v>132</v>
      </c>
      <c r="AT134" s="147" t="s">
        <v>127</v>
      </c>
      <c r="AU134" s="147" t="s">
        <v>84</v>
      </c>
      <c r="AY134" s="17" t="s">
        <v>125</v>
      </c>
      <c r="BE134" s="148">
        <f>IF(N134="základní",J134,0)</f>
        <v>0</v>
      </c>
      <c r="BF134" s="148">
        <f>IF(N134="snížená",J134,0)</f>
        <v>0</v>
      </c>
      <c r="BG134" s="148">
        <f>IF(N134="zákl. přenesená",J134,0)</f>
        <v>0</v>
      </c>
      <c r="BH134" s="148">
        <f>IF(N134="sníž. přenesená",J134,0)</f>
        <v>0</v>
      </c>
      <c r="BI134" s="148">
        <f>IF(N134="nulová",J134,0)</f>
        <v>0</v>
      </c>
      <c r="BJ134" s="17" t="s">
        <v>82</v>
      </c>
      <c r="BK134" s="148">
        <f>ROUND(I134*H134,2)</f>
        <v>0</v>
      </c>
      <c r="BL134" s="17" t="s">
        <v>132</v>
      </c>
      <c r="BM134" s="147" t="s">
        <v>250</v>
      </c>
    </row>
    <row r="135" spans="2:47" s="1" customFormat="1" ht="12">
      <c r="B135" s="32"/>
      <c r="D135" s="149" t="s">
        <v>134</v>
      </c>
      <c r="F135" s="150" t="s">
        <v>251</v>
      </c>
      <c r="I135" s="151"/>
      <c r="L135" s="32"/>
      <c r="M135" s="152"/>
      <c r="T135" s="56"/>
      <c r="AT135" s="17" t="s">
        <v>134</v>
      </c>
      <c r="AU135" s="17" t="s">
        <v>84</v>
      </c>
    </row>
    <row r="136" spans="2:51" s="12" customFormat="1" ht="12">
      <c r="B136" s="155"/>
      <c r="D136" s="153" t="s">
        <v>137</v>
      </c>
      <c r="E136" s="156" t="s">
        <v>1</v>
      </c>
      <c r="F136" s="157" t="s">
        <v>252</v>
      </c>
      <c r="H136" s="156" t="s">
        <v>1</v>
      </c>
      <c r="I136" s="158"/>
      <c r="L136" s="155"/>
      <c r="M136" s="159"/>
      <c r="T136" s="160"/>
      <c r="AT136" s="156" t="s">
        <v>137</v>
      </c>
      <c r="AU136" s="156" t="s">
        <v>84</v>
      </c>
      <c r="AV136" s="12" t="s">
        <v>82</v>
      </c>
      <c r="AW136" s="12" t="s">
        <v>34</v>
      </c>
      <c r="AX136" s="12" t="s">
        <v>77</v>
      </c>
      <c r="AY136" s="156" t="s">
        <v>125</v>
      </c>
    </row>
    <row r="137" spans="2:51" s="13" customFormat="1" ht="12">
      <c r="B137" s="161"/>
      <c r="D137" s="153" t="s">
        <v>137</v>
      </c>
      <c r="E137" s="162" t="s">
        <v>1</v>
      </c>
      <c r="F137" s="163" t="s">
        <v>253</v>
      </c>
      <c r="H137" s="164">
        <v>72.5</v>
      </c>
      <c r="I137" s="165"/>
      <c r="L137" s="161"/>
      <c r="M137" s="166"/>
      <c r="T137" s="167"/>
      <c r="AT137" s="162" t="s">
        <v>137</v>
      </c>
      <c r="AU137" s="162" t="s">
        <v>84</v>
      </c>
      <c r="AV137" s="13" t="s">
        <v>84</v>
      </c>
      <c r="AW137" s="13" t="s">
        <v>34</v>
      </c>
      <c r="AX137" s="13" t="s">
        <v>77</v>
      </c>
      <c r="AY137" s="162" t="s">
        <v>125</v>
      </c>
    </row>
    <row r="138" spans="2:51" s="13" customFormat="1" ht="12">
      <c r="B138" s="161"/>
      <c r="D138" s="153" t="s">
        <v>137</v>
      </c>
      <c r="E138" s="162" t="s">
        <v>1</v>
      </c>
      <c r="F138" s="163" t="s">
        <v>254</v>
      </c>
      <c r="H138" s="164">
        <v>1.6</v>
      </c>
      <c r="I138" s="165"/>
      <c r="L138" s="161"/>
      <c r="M138" s="166"/>
      <c r="T138" s="167"/>
      <c r="AT138" s="162" t="s">
        <v>137</v>
      </c>
      <c r="AU138" s="162" t="s">
        <v>84</v>
      </c>
      <c r="AV138" s="13" t="s">
        <v>84</v>
      </c>
      <c r="AW138" s="13" t="s">
        <v>34</v>
      </c>
      <c r="AX138" s="13" t="s">
        <v>77</v>
      </c>
      <c r="AY138" s="162" t="s">
        <v>125</v>
      </c>
    </row>
    <row r="139" spans="2:51" s="14" customFormat="1" ht="12">
      <c r="B139" s="171"/>
      <c r="D139" s="153" t="s">
        <v>137</v>
      </c>
      <c r="E139" s="172" t="s">
        <v>1</v>
      </c>
      <c r="F139" s="173" t="s">
        <v>255</v>
      </c>
      <c r="H139" s="174">
        <v>74.1</v>
      </c>
      <c r="I139" s="175"/>
      <c r="L139" s="171"/>
      <c r="M139" s="176"/>
      <c r="T139" s="177"/>
      <c r="AT139" s="172" t="s">
        <v>137</v>
      </c>
      <c r="AU139" s="172" t="s">
        <v>84</v>
      </c>
      <c r="AV139" s="14" t="s">
        <v>132</v>
      </c>
      <c r="AW139" s="14" t="s">
        <v>34</v>
      </c>
      <c r="AX139" s="14" t="s">
        <v>82</v>
      </c>
      <c r="AY139" s="172" t="s">
        <v>125</v>
      </c>
    </row>
    <row r="140" spans="2:65" s="1" customFormat="1" ht="49.15" customHeight="1">
      <c r="B140" s="32"/>
      <c r="C140" s="136" t="s">
        <v>84</v>
      </c>
      <c r="D140" s="136" t="s">
        <v>127</v>
      </c>
      <c r="E140" s="137" t="s">
        <v>256</v>
      </c>
      <c r="F140" s="138" t="s">
        <v>257</v>
      </c>
      <c r="G140" s="139" t="s">
        <v>183</v>
      </c>
      <c r="H140" s="140">
        <v>1</v>
      </c>
      <c r="I140" s="141"/>
      <c r="J140" s="142">
        <f>ROUND(I140*H140,2)</f>
        <v>0</v>
      </c>
      <c r="K140" s="138" t="s">
        <v>131</v>
      </c>
      <c r="L140" s="32"/>
      <c r="M140" s="143" t="s">
        <v>1</v>
      </c>
      <c r="N140" s="144" t="s">
        <v>42</v>
      </c>
      <c r="P140" s="145">
        <f>O140*H140</f>
        <v>0</v>
      </c>
      <c r="Q140" s="145">
        <v>0.0106826</v>
      </c>
      <c r="R140" s="145">
        <f>Q140*H140</f>
        <v>0.0106826</v>
      </c>
      <c r="S140" s="145">
        <v>0</v>
      </c>
      <c r="T140" s="146">
        <f>S140*H140</f>
        <v>0</v>
      </c>
      <c r="AR140" s="147" t="s">
        <v>132</v>
      </c>
      <c r="AT140" s="147" t="s">
        <v>127</v>
      </c>
      <c r="AU140" s="147" t="s">
        <v>84</v>
      </c>
      <c r="AY140" s="17" t="s">
        <v>125</v>
      </c>
      <c r="BE140" s="148">
        <f>IF(N140="základní",J140,0)</f>
        <v>0</v>
      </c>
      <c r="BF140" s="148">
        <f>IF(N140="snížená",J140,0)</f>
        <v>0</v>
      </c>
      <c r="BG140" s="148">
        <f>IF(N140="zákl. přenesená",J140,0)</f>
        <v>0</v>
      </c>
      <c r="BH140" s="148">
        <f>IF(N140="sníž. přenesená",J140,0)</f>
        <v>0</v>
      </c>
      <c r="BI140" s="148">
        <f>IF(N140="nulová",J140,0)</f>
        <v>0</v>
      </c>
      <c r="BJ140" s="17" t="s">
        <v>82</v>
      </c>
      <c r="BK140" s="148">
        <f>ROUND(I140*H140,2)</f>
        <v>0</v>
      </c>
      <c r="BL140" s="17" t="s">
        <v>132</v>
      </c>
      <c r="BM140" s="147" t="s">
        <v>258</v>
      </c>
    </row>
    <row r="141" spans="2:47" s="1" customFormat="1" ht="12">
      <c r="B141" s="32"/>
      <c r="D141" s="149" t="s">
        <v>134</v>
      </c>
      <c r="F141" s="150" t="s">
        <v>259</v>
      </c>
      <c r="I141" s="151"/>
      <c r="L141" s="32"/>
      <c r="M141" s="152"/>
      <c r="T141" s="56"/>
      <c r="AT141" s="17" t="s">
        <v>134</v>
      </c>
      <c r="AU141" s="17" t="s">
        <v>84</v>
      </c>
    </row>
    <row r="142" spans="2:51" s="13" customFormat="1" ht="12">
      <c r="B142" s="161"/>
      <c r="D142" s="153" t="s">
        <v>137</v>
      </c>
      <c r="E142" s="162" t="s">
        <v>1</v>
      </c>
      <c r="F142" s="163" t="s">
        <v>260</v>
      </c>
      <c r="H142" s="164">
        <v>1</v>
      </c>
      <c r="I142" s="165"/>
      <c r="L142" s="161"/>
      <c r="M142" s="166"/>
      <c r="T142" s="167"/>
      <c r="AT142" s="162" t="s">
        <v>137</v>
      </c>
      <c r="AU142" s="162" t="s">
        <v>84</v>
      </c>
      <c r="AV142" s="13" t="s">
        <v>84</v>
      </c>
      <c r="AW142" s="13" t="s">
        <v>34</v>
      </c>
      <c r="AX142" s="13" t="s">
        <v>82</v>
      </c>
      <c r="AY142" s="162" t="s">
        <v>125</v>
      </c>
    </row>
    <row r="143" spans="2:65" s="1" customFormat="1" ht="49.15" customHeight="1">
      <c r="B143" s="32"/>
      <c r="C143" s="136" t="s">
        <v>146</v>
      </c>
      <c r="D143" s="136" t="s">
        <v>127</v>
      </c>
      <c r="E143" s="137" t="s">
        <v>261</v>
      </c>
      <c r="F143" s="138" t="s">
        <v>262</v>
      </c>
      <c r="G143" s="139" t="s">
        <v>183</v>
      </c>
      <c r="H143" s="140">
        <v>6</v>
      </c>
      <c r="I143" s="141"/>
      <c r="J143" s="142">
        <f>ROUND(I143*H143,2)</f>
        <v>0</v>
      </c>
      <c r="K143" s="138" t="s">
        <v>131</v>
      </c>
      <c r="L143" s="32"/>
      <c r="M143" s="143" t="s">
        <v>1</v>
      </c>
      <c r="N143" s="144" t="s">
        <v>42</v>
      </c>
      <c r="P143" s="145">
        <f>O143*H143</f>
        <v>0</v>
      </c>
      <c r="Q143" s="145">
        <v>0.0369043</v>
      </c>
      <c r="R143" s="145">
        <f>Q143*H143</f>
        <v>0.2214258</v>
      </c>
      <c r="S143" s="145">
        <v>0</v>
      </c>
      <c r="T143" s="146">
        <f>S143*H143</f>
        <v>0</v>
      </c>
      <c r="AR143" s="147" t="s">
        <v>132</v>
      </c>
      <c r="AT143" s="147" t="s">
        <v>127</v>
      </c>
      <c r="AU143" s="147" t="s">
        <v>84</v>
      </c>
      <c r="AY143" s="17" t="s">
        <v>125</v>
      </c>
      <c r="BE143" s="148">
        <f>IF(N143="základní",J143,0)</f>
        <v>0</v>
      </c>
      <c r="BF143" s="148">
        <f>IF(N143="snížená",J143,0)</f>
        <v>0</v>
      </c>
      <c r="BG143" s="148">
        <f>IF(N143="zákl. přenesená",J143,0)</f>
        <v>0</v>
      </c>
      <c r="BH143" s="148">
        <f>IF(N143="sníž. přenesená",J143,0)</f>
        <v>0</v>
      </c>
      <c r="BI143" s="148">
        <f>IF(N143="nulová",J143,0)</f>
        <v>0</v>
      </c>
      <c r="BJ143" s="17" t="s">
        <v>82</v>
      </c>
      <c r="BK143" s="148">
        <f>ROUND(I143*H143,2)</f>
        <v>0</v>
      </c>
      <c r="BL143" s="17" t="s">
        <v>132</v>
      </c>
      <c r="BM143" s="147" t="s">
        <v>263</v>
      </c>
    </row>
    <row r="144" spans="2:47" s="1" customFormat="1" ht="12">
      <c r="B144" s="32"/>
      <c r="D144" s="149" t="s">
        <v>134</v>
      </c>
      <c r="F144" s="150" t="s">
        <v>264</v>
      </c>
      <c r="I144" s="151"/>
      <c r="L144" s="32"/>
      <c r="M144" s="152"/>
      <c r="T144" s="56"/>
      <c r="AT144" s="17" t="s">
        <v>134</v>
      </c>
      <c r="AU144" s="17" t="s">
        <v>84</v>
      </c>
    </row>
    <row r="145" spans="2:47" s="1" customFormat="1" ht="39">
      <c r="B145" s="32"/>
      <c r="D145" s="153" t="s">
        <v>136</v>
      </c>
      <c r="F145" s="154" t="s">
        <v>265</v>
      </c>
      <c r="I145" s="151"/>
      <c r="L145" s="32"/>
      <c r="M145" s="152"/>
      <c r="T145" s="56"/>
      <c r="AT145" s="17" t="s">
        <v>136</v>
      </c>
      <c r="AU145" s="17" t="s">
        <v>84</v>
      </c>
    </row>
    <row r="146" spans="2:51" s="13" customFormat="1" ht="12">
      <c r="B146" s="161"/>
      <c r="D146" s="153" t="s">
        <v>137</v>
      </c>
      <c r="E146" s="162" t="s">
        <v>1</v>
      </c>
      <c r="F146" s="163" t="s">
        <v>266</v>
      </c>
      <c r="H146" s="164">
        <v>6</v>
      </c>
      <c r="I146" s="165"/>
      <c r="L146" s="161"/>
      <c r="M146" s="166"/>
      <c r="T146" s="167"/>
      <c r="AT146" s="162" t="s">
        <v>137</v>
      </c>
      <c r="AU146" s="162" t="s">
        <v>84</v>
      </c>
      <c r="AV146" s="13" t="s">
        <v>84</v>
      </c>
      <c r="AW146" s="13" t="s">
        <v>34</v>
      </c>
      <c r="AX146" s="13" t="s">
        <v>82</v>
      </c>
      <c r="AY146" s="162" t="s">
        <v>125</v>
      </c>
    </row>
    <row r="147" spans="2:65" s="1" customFormat="1" ht="24.2" customHeight="1">
      <c r="B147" s="32"/>
      <c r="C147" s="136" t="s">
        <v>132</v>
      </c>
      <c r="D147" s="136" t="s">
        <v>127</v>
      </c>
      <c r="E147" s="137" t="s">
        <v>267</v>
      </c>
      <c r="F147" s="138" t="s">
        <v>268</v>
      </c>
      <c r="G147" s="139" t="s">
        <v>269</v>
      </c>
      <c r="H147" s="140">
        <v>7.2</v>
      </c>
      <c r="I147" s="141"/>
      <c r="J147" s="142">
        <f>ROUND(I147*H147,2)</f>
        <v>0</v>
      </c>
      <c r="K147" s="138" t="s">
        <v>131</v>
      </c>
      <c r="L147" s="32"/>
      <c r="M147" s="143" t="s">
        <v>1</v>
      </c>
      <c r="N147" s="144" t="s">
        <v>42</v>
      </c>
      <c r="P147" s="145">
        <f>O147*H147</f>
        <v>0</v>
      </c>
      <c r="Q147" s="145">
        <v>0</v>
      </c>
      <c r="R147" s="145">
        <f>Q147*H147</f>
        <v>0</v>
      </c>
      <c r="S147" s="145">
        <v>0</v>
      </c>
      <c r="T147" s="146">
        <f>S147*H147</f>
        <v>0</v>
      </c>
      <c r="AR147" s="147" t="s">
        <v>132</v>
      </c>
      <c r="AT147" s="147" t="s">
        <v>127</v>
      </c>
      <c r="AU147" s="147" t="s">
        <v>84</v>
      </c>
      <c r="AY147" s="17" t="s">
        <v>125</v>
      </c>
      <c r="BE147" s="148">
        <f>IF(N147="základní",J147,0)</f>
        <v>0</v>
      </c>
      <c r="BF147" s="148">
        <f>IF(N147="snížená",J147,0)</f>
        <v>0</v>
      </c>
      <c r="BG147" s="148">
        <f>IF(N147="zákl. přenesená",J147,0)</f>
        <v>0</v>
      </c>
      <c r="BH147" s="148">
        <f>IF(N147="sníž. přenesená",J147,0)</f>
        <v>0</v>
      </c>
      <c r="BI147" s="148">
        <f>IF(N147="nulová",J147,0)</f>
        <v>0</v>
      </c>
      <c r="BJ147" s="17" t="s">
        <v>82</v>
      </c>
      <c r="BK147" s="148">
        <f>ROUND(I147*H147,2)</f>
        <v>0</v>
      </c>
      <c r="BL147" s="17" t="s">
        <v>132</v>
      </c>
      <c r="BM147" s="147" t="s">
        <v>270</v>
      </c>
    </row>
    <row r="148" spans="2:47" s="1" customFormat="1" ht="12">
      <c r="B148" s="32"/>
      <c r="D148" s="149" t="s">
        <v>134</v>
      </c>
      <c r="F148" s="150" t="s">
        <v>271</v>
      </c>
      <c r="I148" s="151"/>
      <c r="L148" s="32"/>
      <c r="M148" s="152"/>
      <c r="T148" s="56"/>
      <c r="AT148" s="17" t="s">
        <v>134</v>
      </c>
      <c r="AU148" s="17" t="s">
        <v>84</v>
      </c>
    </row>
    <row r="149" spans="2:47" s="1" customFormat="1" ht="185.25">
      <c r="B149" s="32"/>
      <c r="D149" s="153" t="s">
        <v>136</v>
      </c>
      <c r="F149" s="154" t="s">
        <v>272</v>
      </c>
      <c r="I149" s="151"/>
      <c r="L149" s="32"/>
      <c r="M149" s="152"/>
      <c r="T149" s="56"/>
      <c r="AT149" s="17" t="s">
        <v>136</v>
      </c>
      <c r="AU149" s="17" t="s">
        <v>84</v>
      </c>
    </row>
    <row r="150" spans="2:51" s="13" customFormat="1" ht="12">
      <c r="B150" s="161"/>
      <c r="D150" s="153" t="s">
        <v>137</v>
      </c>
      <c r="E150" s="162" t="s">
        <v>1</v>
      </c>
      <c r="F150" s="163" t="s">
        <v>273</v>
      </c>
      <c r="H150" s="164">
        <v>1.2</v>
      </c>
      <c r="I150" s="165"/>
      <c r="L150" s="161"/>
      <c r="M150" s="166"/>
      <c r="T150" s="167"/>
      <c r="AT150" s="162" t="s">
        <v>137</v>
      </c>
      <c r="AU150" s="162" t="s">
        <v>84</v>
      </c>
      <c r="AV150" s="13" t="s">
        <v>84</v>
      </c>
      <c r="AW150" s="13" t="s">
        <v>34</v>
      </c>
      <c r="AX150" s="13" t="s">
        <v>77</v>
      </c>
      <c r="AY150" s="162" t="s">
        <v>125</v>
      </c>
    </row>
    <row r="151" spans="2:51" s="13" customFormat="1" ht="12">
      <c r="B151" s="161"/>
      <c r="D151" s="153" t="s">
        <v>137</v>
      </c>
      <c r="E151" s="162" t="s">
        <v>1</v>
      </c>
      <c r="F151" s="163" t="s">
        <v>274</v>
      </c>
      <c r="H151" s="164">
        <v>6</v>
      </c>
      <c r="I151" s="165"/>
      <c r="L151" s="161"/>
      <c r="M151" s="166"/>
      <c r="T151" s="167"/>
      <c r="AT151" s="162" t="s">
        <v>137</v>
      </c>
      <c r="AU151" s="162" t="s">
        <v>84</v>
      </c>
      <c r="AV151" s="13" t="s">
        <v>84</v>
      </c>
      <c r="AW151" s="13" t="s">
        <v>34</v>
      </c>
      <c r="AX151" s="13" t="s">
        <v>77</v>
      </c>
      <c r="AY151" s="162" t="s">
        <v>125</v>
      </c>
    </row>
    <row r="152" spans="2:65" s="1" customFormat="1" ht="24.2" customHeight="1">
      <c r="B152" s="32"/>
      <c r="C152" s="136" t="s">
        <v>145</v>
      </c>
      <c r="D152" s="136" t="s">
        <v>127</v>
      </c>
      <c r="E152" s="137" t="s">
        <v>275</v>
      </c>
      <c r="F152" s="138" t="s">
        <v>276</v>
      </c>
      <c r="G152" s="139" t="s">
        <v>269</v>
      </c>
      <c r="H152" s="140">
        <v>55.335</v>
      </c>
      <c r="I152" s="141"/>
      <c r="J152" s="142">
        <f>ROUND(I152*H152,2)</f>
        <v>0</v>
      </c>
      <c r="K152" s="138" t="s">
        <v>131</v>
      </c>
      <c r="L152" s="32"/>
      <c r="M152" s="143" t="s">
        <v>1</v>
      </c>
      <c r="N152" s="144" t="s">
        <v>42</v>
      </c>
      <c r="P152" s="145">
        <f>O152*H152</f>
        <v>0</v>
      </c>
      <c r="Q152" s="145">
        <v>0</v>
      </c>
      <c r="R152" s="145">
        <f>Q152*H152</f>
        <v>0</v>
      </c>
      <c r="S152" s="145">
        <v>0</v>
      </c>
      <c r="T152" s="146">
        <f>S152*H152</f>
        <v>0</v>
      </c>
      <c r="AR152" s="147" t="s">
        <v>132</v>
      </c>
      <c r="AT152" s="147" t="s">
        <v>127</v>
      </c>
      <c r="AU152" s="147" t="s">
        <v>84</v>
      </c>
      <c r="AY152" s="17" t="s">
        <v>125</v>
      </c>
      <c r="BE152" s="148">
        <f>IF(N152="základní",J152,0)</f>
        <v>0</v>
      </c>
      <c r="BF152" s="148">
        <f>IF(N152="snížená",J152,0)</f>
        <v>0</v>
      </c>
      <c r="BG152" s="148">
        <f>IF(N152="zákl. přenesená",J152,0)</f>
        <v>0</v>
      </c>
      <c r="BH152" s="148">
        <f>IF(N152="sníž. přenesená",J152,0)</f>
        <v>0</v>
      </c>
      <c r="BI152" s="148">
        <f>IF(N152="nulová",J152,0)</f>
        <v>0</v>
      </c>
      <c r="BJ152" s="17" t="s">
        <v>82</v>
      </c>
      <c r="BK152" s="148">
        <f>ROUND(I152*H152,2)</f>
        <v>0</v>
      </c>
      <c r="BL152" s="17" t="s">
        <v>132</v>
      </c>
      <c r="BM152" s="147" t="s">
        <v>277</v>
      </c>
    </row>
    <row r="153" spans="2:47" s="1" customFormat="1" ht="12">
      <c r="B153" s="32"/>
      <c r="D153" s="149" t="s">
        <v>134</v>
      </c>
      <c r="F153" s="150" t="s">
        <v>278</v>
      </c>
      <c r="I153" s="151"/>
      <c r="L153" s="32"/>
      <c r="M153" s="152"/>
      <c r="T153" s="56"/>
      <c r="AT153" s="17" t="s">
        <v>134</v>
      </c>
      <c r="AU153" s="17" t="s">
        <v>84</v>
      </c>
    </row>
    <row r="154" spans="2:51" s="13" customFormat="1" ht="12">
      <c r="B154" s="161"/>
      <c r="D154" s="153" t="s">
        <v>137</v>
      </c>
      <c r="E154" s="162" t="s">
        <v>1</v>
      </c>
      <c r="F154" s="163" t="s">
        <v>279</v>
      </c>
      <c r="H154" s="164">
        <v>137.75</v>
      </c>
      <c r="I154" s="165"/>
      <c r="L154" s="161"/>
      <c r="M154" s="166"/>
      <c r="T154" s="167"/>
      <c r="AT154" s="162" t="s">
        <v>137</v>
      </c>
      <c r="AU154" s="162" t="s">
        <v>84</v>
      </c>
      <c r="AV154" s="13" t="s">
        <v>84</v>
      </c>
      <c r="AW154" s="13" t="s">
        <v>34</v>
      </c>
      <c r="AX154" s="13" t="s">
        <v>77</v>
      </c>
      <c r="AY154" s="162" t="s">
        <v>125</v>
      </c>
    </row>
    <row r="155" spans="2:51" s="13" customFormat="1" ht="12">
      <c r="B155" s="161"/>
      <c r="D155" s="153" t="s">
        <v>137</v>
      </c>
      <c r="E155" s="162" t="s">
        <v>1</v>
      </c>
      <c r="F155" s="163" t="s">
        <v>280</v>
      </c>
      <c r="H155" s="164">
        <v>2.56</v>
      </c>
      <c r="I155" s="165"/>
      <c r="L155" s="161"/>
      <c r="M155" s="166"/>
      <c r="T155" s="167"/>
      <c r="AT155" s="162" t="s">
        <v>137</v>
      </c>
      <c r="AU155" s="162" t="s">
        <v>84</v>
      </c>
      <c r="AV155" s="13" t="s">
        <v>84</v>
      </c>
      <c r="AW155" s="13" t="s">
        <v>34</v>
      </c>
      <c r="AX155" s="13" t="s">
        <v>77</v>
      </c>
      <c r="AY155" s="162" t="s">
        <v>125</v>
      </c>
    </row>
    <row r="156" spans="2:51" s="15" customFormat="1" ht="12">
      <c r="B156" s="178"/>
      <c r="D156" s="153" t="s">
        <v>137</v>
      </c>
      <c r="E156" s="179" t="s">
        <v>1</v>
      </c>
      <c r="F156" s="180" t="s">
        <v>281</v>
      </c>
      <c r="H156" s="181">
        <v>140.31</v>
      </c>
      <c r="I156" s="182"/>
      <c r="L156" s="178"/>
      <c r="M156" s="183"/>
      <c r="T156" s="184"/>
      <c r="AT156" s="179" t="s">
        <v>137</v>
      </c>
      <c r="AU156" s="179" t="s">
        <v>84</v>
      </c>
      <c r="AV156" s="15" t="s">
        <v>146</v>
      </c>
      <c r="AW156" s="15" t="s">
        <v>34</v>
      </c>
      <c r="AX156" s="15" t="s">
        <v>77</v>
      </c>
      <c r="AY156" s="179" t="s">
        <v>125</v>
      </c>
    </row>
    <row r="157" spans="2:51" s="13" customFormat="1" ht="12">
      <c r="B157" s="161"/>
      <c r="D157" s="153" t="s">
        <v>137</v>
      </c>
      <c r="E157" s="162" t="s">
        <v>1</v>
      </c>
      <c r="F157" s="163" t="s">
        <v>282</v>
      </c>
      <c r="H157" s="164">
        <v>-29.64</v>
      </c>
      <c r="I157" s="165"/>
      <c r="L157" s="161"/>
      <c r="M157" s="166"/>
      <c r="T157" s="167"/>
      <c r="AT157" s="162" t="s">
        <v>137</v>
      </c>
      <c r="AU157" s="162" t="s">
        <v>84</v>
      </c>
      <c r="AV157" s="13" t="s">
        <v>84</v>
      </c>
      <c r="AW157" s="13" t="s">
        <v>34</v>
      </c>
      <c r="AX157" s="13" t="s">
        <v>77</v>
      </c>
      <c r="AY157" s="162" t="s">
        <v>125</v>
      </c>
    </row>
    <row r="158" spans="2:51" s="14" customFormat="1" ht="12">
      <c r="B158" s="171"/>
      <c r="D158" s="153" t="s">
        <v>137</v>
      </c>
      <c r="E158" s="172" t="s">
        <v>1</v>
      </c>
      <c r="F158" s="173" t="s">
        <v>255</v>
      </c>
      <c r="H158" s="174">
        <v>110.67</v>
      </c>
      <c r="I158" s="175"/>
      <c r="L158" s="171"/>
      <c r="M158" s="176"/>
      <c r="T158" s="177"/>
      <c r="AT158" s="172" t="s">
        <v>137</v>
      </c>
      <c r="AU158" s="172" t="s">
        <v>84</v>
      </c>
      <c r="AV158" s="14" t="s">
        <v>132</v>
      </c>
      <c r="AW158" s="14" t="s">
        <v>34</v>
      </c>
      <c r="AX158" s="14" t="s">
        <v>77</v>
      </c>
      <c r="AY158" s="172" t="s">
        <v>125</v>
      </c>
    </row>
    <row r="159" spans="2:51" s="13" customFormat="1" ht="12">
      <c r="B159" s="161"/>
      <c r="D159" s="153" t="s">
        <v>137</v>
      </c>
      <c r="E159" s="162" t="s">
        <v>1</v>
      </c>
      <c r="F159" s="163" t="s">
        <v>283</v>
      </c>
      <c r="H159" s="164">
        <v>55.335</v>
      </c>
      <c r="I159" s="165"/>
      <c r="L159" s="161"/>
      <c r="M159" s="166"/>
      <c r="T159" s="167"/>
      <c r="AT159" s="162" t="s">
        <v>137</v>
      </c>
      <c r="AU159" s="162" t="s">
        <v>84</v>
      </c>
      <c r="AV159" s="13" t="s">
        <v>84</v>
      </c>
      <c r="AW159" s="13" t="s">
        <v>34</v>
      </c>
      <c r="AX159" s="13" t="s">
        <v>82</v>
      </c>
      <c r="AY159" s="162" t="s">
        <v>125</v>
      </c>
    </row>
    <row r="160" spans="2:65" s="1" customFormat="1" ht="24.2" customHeight="1">
      <c r="B160" s="32"/>
      <c r="C160" s="136" t="s">
        <v>164</v>
      </c>
      <c r="D160" s="136" t="s">
        <v>127</v>
      </c>
      <c r="E160" s="137" t="s">
        <v>284</v>
      </c>
      <c r="F160" s="138" t="s">
        <v>285</v>
      </c>
      <c r="G160" s="139" t="s">
        <v>269</v>
      </c>
      <c r="H160" s="140">
        <v>55.335</v>
      </c>
      <c r="I160" s="141"/>
      <c r="J160" s="142">
        <f>ROUND(I160*H160,2)</f>
        <v>0</v>
      </c>
      <c r="K160" s="138" t="s">
        <v>131</v>
      </c>
      <c r="L160" s="32"/>
      <c r="M160" s="143" t="s">
        <v>1</v>
      </c>
      <c r="N160" s="144" t="s">
        <v>42</v>
      </c>
      <c r="P160" s="145">
        <f>O160*H160</f>
        <v>0</v>
      </c>
      <c r="Q160" s="145">
        <v>0</v>
      </c>
      <c r="R160" s="145">
        <f>Q160*H160</f>
        <v>0</v>
      </c>
      <c r="S160" s="145">
        <v>0</v>
      </c>
      <c r="T160" s="146">
        <f>S160*H160</f>
        <v>0</v>
      </c>
      <c r="AR160" s="147" t="s">
        <v>132</v>
      </c>
      <c r="AT160" s="147" t="s">
        <v>127</v>
      </c>
      <c r="AU160" s="147" t="s">
        <v>84</v>
      </c>
      <c r="AY160" s="17" t="s">
        <v>125</v>
      </c>
      <c r="BE160" s="148">
        <f>IF(N160="základní",J160,0)</f>
        <v>0</v>
      </c>
      <c r="BF160" s="148">
        <f>IF(N160="snížená",J160,0)</f>
        <v>0</v>
      </c>
      <c r="BG160" s="148">
        <f>IF(N160="zákl. přenesená",J160,0)</f>
        <v>0</v>
      </c>
      <c r="BH160" s="148">
        <f>IF(N160="sníž. přenesená",J160,0)</f>
        <v>0</v>
      </c>
      <c r="BI160" s="148">
        <f>IF(N160="nulová",J160,0)</f>
        <v>0</v>
      </c>
      <c r="BJ160" s="17" t="s">
        <v>82</v>
      </c>
      <c r="BK160" s="148">
        <f>ROUND(I160*H160,2)</f>
        <v>0</v>
      </c>
      <c r="BL160" s="17" t="s">
        <v>132</v>
      </c>
      <c r="BM160" s="147" t="s">
        <v>286</v>
      </c>
    </row>
    <row r="161" spans="2:47" s="1" customFormat="1" ht="12">
      <c r="B161" s="32"/>
      <c r="D161" s="149" t="s">
        <v>134</v>
      </c>
      <c r="F161" s="150" t="s">
        <v>287</v>
      </c>
      <c r="I161" s="151"/>
      <c r="L161" s="32"/>
      <c r="M161" s="152"/>
      <c r="T161" s="56"/>
      <c r="AT161" s="17" t="s">
        <v>134</v>
      </c>
      <c r="AU161" s="17" t="s">
        <v>84</v>
      </c>
    </row>
    <row r="162" spans="2:65" s="1" customFormat="1" ht="21.75" customHeight="1">
      <c r="B162" s="32"/>
      <c r="C162" s="136" t="s">
        <v>170</v>
      </c>
      <c r="D162" s="136" t="s">
        <v>127</v>
      </c>
      <c r="E162" s="137" t="s">
        <v>288</v>
      </c>
      <c r="F162" s="138" t="s">
        <v>289</v>
      </c>
      <c r="G162" s="139" t="s">
        <v>130</v>
      </c>
      <c r="H162" s="140">
        <v>281.9</v>
      </c>
      <c r="I162" s="141"/>
      <c r="J162" s="142">
        <f>ROUND(I162*H162,2)</f>
        <v>0</v>
      </c>
      <c r="K162" s="138" t="s">
        <v>131</v>
      </c>
      <c r="L162" s="32"/>
      <c r="M162" s="143" t="s">
        <v>1</v>
      </c>
      <c r="N162" s="144" t="s">
        <v>42</v>
      </c>
      <c r="P162" s="145">
        <f>O162*H162</f>
        <v>0</v>
      </c>
      <c r="Q162" s="145">
        <v>0.00083851</v>
      </c>
      <c r="R162" s="145">
        <f>Q162*H162</f>
        <v>0.236375969</v>
      </c>
      <c r="S162" s="145">
        <v>0</v>
      </c>
      <c r="T162" s="146">
        <f>S162*H162</f>
        <v>0</v>
      </c>
      <c r="AR162" s="147" t="s">
        <v>132</v>
      </c>
      <c r="AT162" s="147" t="s">
        <v>127</v>
      </c>
      <c r="AU162" s="147" t="s">
        <v>84</v>
      </c>
      <c r="AY162" s="17" t="s">
        <v>125</v>
      </c>
      <c r="BE162" s="148">
        <f>IF(N162="základní",J162,0)</f>
        <v>0</v>
      </c>
      <c r="BF162" s="148">
        <f>IF(N162="snížená",J162,0)</f>
        <v>0</v>
      </c>
      <c r="BG162" s="148">
        <f>IF(N162="zákl. přenesená",J162,0)</f>
        <v>0</v>
      </c>
      <c r="BH162" s="148">
        <f>IF(N162="sníž. přenesená",J162,0)</f>
        <v>0</v>
      </c>
      <c r="BI162" s="148">
        <f>IF(N162="nulová",J162,0)</f>
        <v>0</v>
      </c>
      <c r="BJ162" s="17" t="s">
        <v>82</v>
      </c>
      <c r="BK162" s="148">
        <f>ROUND(I162*H162,2)</f>
        <v>0</v>
      </c>
      <c r="BL162" s="17" t="s">
        <v>132</v>
      </c>
      <c r="BM162" s="147" t="s">
        <v>290</v>
      </c>
    </row>
    <row r="163" spans="2:47" s="1" customFormat="1" ht="12">
      <c r="B163" s="32"/>
      <c r="D163" s="149" t="s">
        <v>134</v>
      </c>
      <c r="F163" s="150" t="s">
        <v>291</v>
      </c>
      <c r="I163" s="151"/>
      <c r="L163" s="32"/>
      <c r="M163" s="152"/>
      <c r="T163" s="56"/>
      <c r="AT163" s="17" t="s">
        <v>134</v>
      </c>
      <c r="AU163" s="17" t="s">
        <v>84</v>
      </c>
    </row>
    <row r="164" spans="2:47" s="1" customFormat="1" ht="78">
      <c r="B164" s="32"/>
      <c r="D164" s="153" t="s">
        <v>136</v>
      </c>
      <c r="F164" s="154" t="s">
        <v>292</v>
      </c>
      <c r="I164" s="151"/>
      <c r="L164" s="32"/>
      <c r="M164" s="152"/>
      <c r="T164" s="56"/>
      <c r="AT164" s="17" t="s">
        <v>136</v>
      </c>
      <c r="AU164" s="17" t="s">
        <v>84</v>
      </c>
    </row>
    <row r="165" spans="2:51" s="13" customFormat="1" ht="12">
      <c r="B165" s="161"/>
      <c r="D165" s="153" t="s">
        <v>137</v>
      </c>
      <c r="E165" s="162" t="s">
        <v>1</v>
      </c>
      <c r="F165" s="163" t="s">
        <v>293</v>
      </c>
      <c r="H165" s="164">
        <v>275.5</v>
      </c>
      <c r="I165" s="165"/>
      <c r="L165" s="161"/>
      <c r="M165" s="166"/>
      <c r="T165" s="167"/>
      <c r="AT165" s="162" t="s">
        <v>137</v>
      </c>
      <c r="AU165" s="162" t="s">
        <v>84</v>
      </c>
      <c r="AV165" s="13" t="s">
        <v>84</v>
      </c>
      <c r="AW165" s="13" t="s">
        <v>34</v>
      </c>
      <c r="AX165" s="13" t="s">
        <v>77</v>
      </c>
      <c r="AY165" s="162" t="s">
        <v>125</v>
      </c>
    </row>
    <row r="166" spans="2:51" s="13" customFormat="1" ht="12">
      <c r="B166" s="161"/>
      <c r="D166" s="153" t="s">
        <v>137</v>
      </c>
      <c r="E166" s="162" t="s">
        <v>1</v>
      </c>
      <c r="F166" s="163" t="s">
        <v>294</v>
      </c>
      <c r="H166" s="164">
        <v>6.4</v>
      </c>
      <c r="I166" s="165"/>
      <c r="L166" s="161"/>
      <c r="M166" s="166"/>
      <c r="T166" s="167"/>
      <c r="AT166" s="162" t="s">
        <v>137</v>
      </c>
      <c r="AU166" s="162" t="s">
        <v>84</v>
      </c>
      <c r="AV166" s="13" t="s">
        <v>84</v>
      </c>
      <c r="AW166" s="13" t="s">
        <v>34</v>
      </c>
      <c r="AX166" s="13" t="s">
        <v>77</v>
      </c>
      <c r="AY166" s="162" t="s">
        <v>125</v>
      </c>
    </row>
    <row r="167" spans="2:51" s="14" customFormat="1" ht="12">
      <c r="B167" s="171"/>
      <c r="D167" s="153" t="s">
        <v>137</v>
      </c>
      <c r="E167" s="172" t="s">
        <v>1</v>
      </c>
      <c r="F167" s="173" t="s">
        <v>255</v>
      </c>
      <c r="H167" s="174">
        <v>281.9</v>
      </c>
      <c r="I167" s="175"/>
      <c r="L167" s="171"/>
      <c r="M167" s="176"/>
      <c r="T167" s="177"/>
      <c r="AT167" s="172" t="s">
        <v>137</v>
      </c>
      <c r="AU167" s="172" t="s">
        <v>84</v>
      </c>
      <c r="AV167" s="14" t="s">
        <v>132</v>
      </c>
      <c r="AW167" s="14" t="s">
        <v>34</v>
      </c>
      <c r="AX167" s="14" t="s">
        <v>82</v>
      </c>
      <c r="AY167" s="172" t="s">
        <v>125</v>
      </c>
    </row>
    <row r="168" spans="2:65" s="1" customFormat="1" ht="24.2" customHeight="1">
      <c r="B168" s="32"/>
      <c r="C168" s="136" t="s">
        <v>162</v>
      </c>
      <c r="D168" s="136" t="s">
        <v>127</v>
      </c>
      <c r="E168" s="137" t="s">
        <v>295</v>
      </c>
      <c r="F168" s="138" t="s">
        <v>296</v>
      </c>
      <c r="G168" s="139" t="s">
        <v>130</v>
      </c>
      <c r="H168" s="140">
        <v>281.9</v>
      </c>
      <c r="I168" s="141"/>
      <c r="J168" s="142">
        <f>ROUND(I168*H168,2)</f>
        <v>0</v>
      </c>
      <c r="K168" s="138" t="s">
        <v>131</v>
      </c>
      <c r="L168" s="32"/>
      <c r="M168" s="143" t="s">
        <v>1</v>
      </c>
      <c r="N168" s="144" t="s">
        <v>42</v>
      </c>
      <c r="P168" s="145">
        <f>O168*H168</f>
        <v>0</v>
      </c>
      <c r="Q168" s="145">
        <v>0</v>
      </c>
      <c r="R168" s="145">
        <f>Q168*H168</f>
        <v>0</v>
      </c>
      <c r="S168" s="145">
        <v>0</v>
      </c>
      <c r="T168" s="146">
        <f>S168*H168</f>
        <v>0</v>
      </c>
      <c r="AR168" s="147" t="s">
        <v>132</v>
      </c>
      <c r="AT168" s="147" t="s">
        <v>127</v>
      </c>
      <c r="AU168" s="147" t="s">
        <v>84</v>
      </c>
      <c r="AY168" s="17" t="s">
        <v>125</v>
      </c>
      <c r="BE168" s="148">
        <f>IF(N168="základní",J168,0)</f>
        <v>0</v>
      </c>
      <c r="BF168" s="148">
        <f>IF(N168="snížená",J168,0)</f>
        <v>0</v>
      </c>
      <c r="BG168" s="148">
        <f>IF(N168="zákl. přenesená",J168,0)</f>
        <v>0</v>
      </c>
      <c r="BH168" s="148">
        <f>IF(N168="sníž. přenesená",J168,0)</f>
        <v>0</v>
      </c>
      <c r="BI168" s="148">
        <f>IF(N168="nulová",J168,0)</f>
        <v>0</v>
      </c>
      <c r="BJ168" s="17" t="s">
        <v>82</v>
      </c>
      <c r="BK168" s="148">
        <f>ROUND(I168*H168,2)</f>
        <v>0</v>
      </c>
      <c r="BL168" s="17" t="s">
        <v>132</v>
      </c>
      <c r="BM168" s="147" t="s">
        <v>297</v>
      </c>
    </row>
    <row r="169" spans="2:47" s="1" customFormat="1" ht="12">
      <c r="B169" s="32"/>
      <c r="D169" s="149" t="s">
        <v>134</v>
      </c>
      <c r="F169" s="150" t="s">
        <v>298</v>
      </c>
      <c r="I169" s="151"/>
      <c r="L169" s="32"/>
      <c r="M169" s="152"/>
      <c r="T169" s="56"/>
      <c r="AT169" s="17" t="s">
        <v>134</v>
      </c>
      <c r="AU169" s="17" t="s">
        <v>84</v>
      </c>
    </row>
    <row r="170" spans="2:65" s="1" customFormat="1" ht="37.9" customHeight="1">
      <c r="B170" s="32"/>
      <c r="C170" s="136" t="s">
        <v>179</v>
      </c>
      <c r="D170" s="136" t="s">
        <v>127</v>
      </c>
      <c r="E170" s="137" t="s">
        <v>299</v>
      </c>
      <c r="F170" s="138" t="s">
        <v>300</v>
      </c>
      <c r="G170" s="139" t="s">
        <v>269</v>
      </c>
      <c r="H170" s="140">
        <v>148.245</v>
      </c>
      <c r="I170" s="141"/>
      <c r="J170" s="142">
        <f>ROUND(I170*H170,2)</f>
        <v>0</v>
      </c>
      <c r="K170" s="138" t="s">
        <v>131</v>
      </c>
      <c r="L170" s="32"/>
      <c r="M170" s="143" t="s">
        <v>1</v>
      </c>
      <c r="N170" s="144" t="s">
        <v>42</v>
      </c>
      <c r="P170" s="145">
        <f>O170*H170</f>
        <v>0</v>
      </c>
      <c r="Q170" s="145">
        <v>0</v>
      </c>
      <c r="R170" s="145">
        <f>Q170*H170</f>
        <v>0</v>
      </c>
      <c r="S170" s="145">
        <v>0</v>
      </c>
      <c r="T170" s="146">
        <f>S170*H170</f>
        <v>0</v>
      </c>
      <c r="AR170" s="147" t="s">
        <v>132</v>
      </c>
      <c r="AT170" s="147" t="s">
        <v>127</v>
      </c>
      <c r="AU170" s="147" t="s">
        <v>84</v>
      </c>
      <c r="AY170" s="17" t="s">
        <v>125</v>
      </c>
      <c r="BE170" s="148">
        <f>IF(N170="základní",J170,0)</f>
        <v>0</v>
      </c>
      <c r="BF170" s="148">
        <f>IF(N170="snížená",J170,0)</f>
        <v>0</v>
      </c>
      <c r="BG170" s="148">
        <f>IF(N170="zákl. přenesená",J170,0)</f>
        <v>0</v>
      </c>
      <c r="BH170" s="148">
        <f>IF(N170="sníž. přenesená",J170,0)</f>
        <v>0</v>
      </c>
      <c r="BI170" s="148">
        <f>IF(N170="nulová",J170,0)</f>
        <v>0</v>
      </c>
      <c r="BJ170" s="17" t="s">
        <v>82</v>
      </c>
      <c r="BK170" s="148">
        <f>ROUND(I170*H170,2)</f>
        <v>0</v>
      </c>
      <c r="BL170" s="17" t="s">
        <v>132</v>
      </c>
      <c r="BM170" s="147" t="s">
        <v>301</v>
      </c>
    </row>
    <row r="171" spans="2:47" s="1" customFormat="1" ht="12">
      <c r="B171" s="32"/>
      <c r="D171" s="149" t="s">
        <v>134</v>
      </c>
      <c r="F171" s="150" t="s">
        <v>302</v>
      </c>
      <c r="I171" s="151"/>
      <c r="L171" s="32"/>
      <c r="M171" s="152"/>
      <c r="T171" s="56"/>
      <c r="AT171" s="17" t="s">
        <v>134</v>
      </c>
      <c r="AU171" s="17" t="s">
        <v>84</v>
      </c>
    </row>
    <row r="172" spans="2:51" s="13" customFormat="1" ht="12">
      <c r="B172" s="161"/>
      <c r="D172" s="153" t="s">
        <v>137</v>
      </c>
      <c r="E172" s="162" t="s">
        <v>1</v>
      </c>
      <c r="F172" s="163" t="s">
        <v>303</v>
      </c>
      <c r="H172" s="164">
        <v>110.67</v>
      </c>
      <c r="I172" s="165"/>
      <c r="L172" s="161"/>
      <c r="M172" s="166"/>
      <c r="T172" s="167"/>
      <c r="AT172" s="162" t="s">
        <v>137</v>
      </c>
      <c r="AU172" s="162" t="s">
        <v>84</v>
      </c>
      <c r="AV172" s="13" t="s">
        <v>84</v>
      </c>
      <c r="AW172" s="13" t="s">
        <v>34</v>
      </c>
      <c r="AX172" s="13" t="s">
        <v>77</v>
      </c>
      <c r="AY172" s="162" t="s">
        <v>125</v>
      </c>
    </row>
    <row r="173" spans="2:51" s="13" customFormat="1" ht="12">
      <c r="B173" s="161"/>
      <c r="D173" s="153" t="s">
        <v>137</v>
      </c>
      <c r="E173" s="162" t="s">
        <v>1</v>
      </c>
      <c r="F173" s="163" t="s">
        <v>304</v>
      </c>
      <c r="H173" s="164">
        <v>37.575</v>
      </c>
      <c r="I173" s="165"/>
      <c r="L173" s="161"/>
      <c r="M173" s="166"/>
      <c r="T173" s="167"/>
      <c r="AT173" s="162" t="s">
        <v>137</v>
      </c>
      <c r="AU173" s="162" t="s">
        <v>84</v>
      </c>
      <c r="AV173" s="13" t="s">
        <v>84</v>
      </c>
      <c r="AW173" s="13" t="s">
        <v>34</v>
      </c>
      <c r="AX173" s="13" t="s">
        <v>77</v>
      </c>
      <c r="AY173" s="162" t="s">
        <v>125</v>
      </c>
    </row>
    <row r="174" spans="2:51" s="14" customFormat="1" ht="12">
      <c r="B174" s="171"/>
      <c r="D174" s="153" t="s">
        <v>137</v>
      </c>
      <c r="E174" s="172" t="s">
        <v>1</v>
      </c>
      <c r="F174" s="173" t="s">
        <v>255</v>
      </c>
      <c r="H174" s="174">
        <v>148.245</v>
      </c>
      <c r="I174" s="175"/>
      <c r="L174" s="171"/>
      <c r="M174" s="176"/>
      <c r="T174" s="177"/>
      <c r="AT174" s="172" t="s">
        <v>137</v>
      </c>
      <c r="AU174" s="172" t="s">
        <v>84</v>
      </c>
      <c r="AV174" s="14" t="s">
        <v>132</v>
      </c>
      <c r="AW174" s="14" t="s">
        <v>34</v>
      </c>
      <c r="AX174" s="14" t="s">
        <v>82</v>
      </c>
      <c r="AY174" s="172" t="s">
        <v>125</v>
      </c>
    </row>
    <row r="175" spans="2:65" s="1" customFormat="1" ht="24.2" customHeight="1">
      <c r="B175" s="32"/>
      <c r="C175" s="136" t="s">
        <v>187</v>
      </c>
      <c r="D175" s="136" t="s">
        <v>127</v>
      </c>
      <c r="E175" s="137" t="s">
        <v>305</v>
      </c>
      <c r="F175" s="138" t="s">
        <v>306</v>
      </c>
      <c r="G175" s="139" t="s">
        <v>269</v>
      </c>
      <c r="H175" s="140">
        <v>110.67</v>
      </c>
      <c r="I175" s="141"/>
      <c r="J175" s="142">
        <f>ROUND(I175*H175,2)</f>
        <v>0</v>
      </c>
      <c r="K175" s="138" t="s">
        <v>131</v>
      </c>
      <c r="L175" s="32"/>
      <c r="M175" s="143" t="s">
        <v>1</v>
      </c>
      <c r="N175" s="144" t="s">
        <v>42</v>
      </c>
      <c r="P175" s="145">
        <f>O175*H175</f>
        <v>0</v>
      </c>
      <c r="Q175" s="145">
        <v>0</v>
      </c>
      <c r="R175" s="145">
        <f>Q175*H175</f>
        <v>0</v>
      </c>
      <c r="S175" s="145">
        <v>0</v>
      </c>
      <c r="T175" s="146">
        <f>S175*H175</f>
        <v>0</v>
      </c>
      <c r="AR175" s="147" t="s">
        <v>132</v>
      </c>
      <c r="AT175" s="147" t="s">
        <v>127</v>
      </c>
      <c r="AU175" s="147" t="s">
        <v>84</v>
      </c>
      <c r="AY175" s="17" t="s">
        <v>125</v>
      </c>
      <c r="BE175" s="148">
        <f>IF(N175="základní",J175,0)</f>
        <v>0</v>
      </c>
      <c r="BF175" s="148">
        <f>IF(N175="snížená",J175,0)</f>
        <v>0</v>
      </c>
      <c r="BG175" s="148">
        <f>IF(N175="zákl. přenesená",J175,0)</f>
        <v>0</v>
      </c>
      <c r="BH175" s="148">
        <f>IF(N175="sníž. přenesená",J175,0)</f>
        <v>0</v>
      </c>
      <c r="BI175" s="148">
        <f>IF(N175="nulová",J175,0)</f>
        <v>0</v>
      </c>
      <c r="BJ175" s="17" t="s">
        <v>82</v>
      </c>
      <c r="BK175" s="148">
        <f>ROUND(I175*H175,2)</f>
        <v>0</v>
      </c>
      <c r="BL175" s="17" t="s">
        <v>132</v>
      </c>
      <c r="BM175" s="147" t="s">
        <v>307</v>
      </c>
    </row>
    <row r="176" spans="2:47" s="1" customFormat="1" ht="12">
      <c r="B176" s="32"/>
      <c r="D176" s="149" t="s">
        <v>134</v>
      </c>
      <c r="F176" s="150" t="s">
        <v>308</v>
      </c>
      <c r="I176" s="151"/>
      <c r="L176" s="32"/>
      <c r="M176" s="152"/>
      <c r="T176" s="56"/>
      <c r="AT176" s="17" t="s">
        <v>134</v>
      </c>
      <c r="AU176" s="17" t="s">
        <v>84</v>
      </c>
    </row>
    <row r="177" spans="2:51" s="13" customFormat="1" ht="12">
      <c r="B177" s="161"/>
      <c r="D177" s="153" t="s">
        <v>137</v>
      </c>
      <c r="E177" s="162" t="s">
        <v>1</v>
      </c>
      <c r="F177" s="163" t="s">
        <v>309</v>
      </c>
      <c r="H177" s="164">
        <v>110.67</v>
      </c>
      <c r="I177" s="165"/>
      <c r="L177" s="161"/>
      <c r="M177" s="166"/>
      <c r="T177" s="167"/>
      <c r="AT177" s="162" t="s">
        <v>137</v>
      </c>
      <c r="AU177" s="162" t="s">
        <v>84</v>
      </c>
      <c r="AV177" s="13" t="s">
        <v>84</v>
      </c>
      <c r="AW177" s="13" t="s">
        <v>34</v>
      </c>
      <c r="AX177" s="13" t="s">
        <v>82</v>
      </c>
      <c r="AY177" s="162" t="s">
        <v>125</v>
      </c>
    </row>
    <row r="178" spans="2:65" s="1" customFormat="1" ht="24.2" customHeight="1">
      <c r="B178" s="32"/>
      <c r="C178" s="136" t="s">
        <v>194</v>
      </c>
      <c r="D178" s="136" t="s">
        <v>127</v>
      </c>
      <c r="E178" s="137" t="s">
        <v>310</v>
      </c>
      <c r="F178" s="138" t="s">
        <v>311</v>
      </c>
      <c r="G178" s="139" t="s">
        <v>197</v>
      </c>
      <c r="H178" s="140">
        <v>171.585</v>
      </c>
      <c r="I178" s="141"/>
      <c r="J178" s="142">
        <f>ROUND(I178*H178,2)</f>
        <v>0</v>
      </c>
      <c r="K178" s="138" t="s">
        <v>1</v>
      </c>
      <c r="L178" s="32"/>
      <c r="M178" s="143" t="s">
        <v>1</v>
      </c>
      <c r="N178" s="144" t="s">
        <v>42</v>
      </c>
      <c r="P178" s="145">
        <f>O178*H178</f>
        <v>0</v>
      </c>
      <c r="Q178" s="145">
        <v>0</v>
      </c>
      <c r="R178" s="145">
        <f>Q178*H178</f>
        <v>0</v>
      </c>
      <c r="S178" s="145">
        <v>0</v>
      </c>
      <c r="T178" s="146">
        <f>S178*H178</f>
        <v>0</v>
      </c>
      <c r="AR178" s="147" t="s">
        <v>132</v>
      </c>
      <c r="AT178" s="147" t="s">
        <v>127</v>
      </c>
      <c r="AU178" s="147" t="s">
        <v>84</v>
      </c>
      <c r="AY178" s="17" t="s">
        <v>125</v>
      </c>
      <c r="BE178" s="148">
        <f>IF(N178="základní",J178,0)</f>
        <v>0</v>
      </c>
      <c r="BF178" s="148">
        <f>IF(N178="snížená",J178,0)</f>
        <v>0</v>
      </c>
      <c r="BG178" s="148">
        <f>IF(N178="zákl. přenesená",J178,0)</f>
        <v>0</v>
      </c>
      <c r="BH178" s="148">
        <f>IF(N178="sníž. přenesená",J178,0)</f>
        <v>0</v>
      </c>
      <c r="BI178" s="148">
        <f>IF(N178="nulová",J178,0)</f>
        <v>0</v>
      </c>
      <c r="BJ178" s="17" t="s">
        <v>82</v>
      </c>
      <c r="BK178" s="148">
        <f>ROUND(I178*H178,2)</f>
        <v>0</v>
      </c>
      <c r="BL178" s="17" t="s">
        <v>132</v>
      </c>
      <c r="BM178" s="147" t="s">
        <v>312</v>
      </c>
    </row>
    <row r="179" spans="2:47" s="1" customFormat="1" ht="19.5">
      <c r="B179" s="32"/>
      <c r="D179" s="153" t="s">
        <v>136</v>
      </c>
      <c r="F179" s="154" t="s">
        <v>313</v>
      </c>
      <c r="I179" s="151"/>
      <c r="L179" s="32"/>
      <c r="M179" s="152"/>
      <c r="T179" s="56"/>
      <c r="AT179" s="17" t="s">
        <v>136</v>
      </c>
      <c r="AU179" s="17" t="s">
        <v>84</v>
      </c>
    </row>
    <row r="180" spans="2:51" s="12" customFormat="1" ht="12">
      <c r="B180" s="155"/>
      <c r="D180" s="153" t="s">
        <v>137</v>
      </c>
      <c r="E180" s="156" t="s">
        <v>1</v>
      </c>
      <c r="F180" s="157" t="s">
        <v>314</v>
      </c>
      <c r="H180" s="156" t="s">
        <v>1</v>
      </c>
      <c r="I180" s="158"/>
      <c r="L180" s="155"/>
      <c r="M180" s="159"/>
      <c r="T180" s="160"/>
      <c r="AT180" s="156" t="s">
        <v>137</v>
      </c>
      <c r="AU180" s="156" t="s">
        <v>84</v>
      </c>
      <c r="AV180" s="12" t="s">
        <v>82</v>
      </c>
      <c r="AW180" s="12" t="s">
        <v>34</v>
      </c>
      <c r="AX180" s="12" t="s">
        <v>77</v>
      </c>
      <c r="AY180" s="156" t="s">
        <v>125</v>
      </c>
    </row>
    <row r="181" spans="2:51" s="13" customFormat="1" ht="12">
      <c r="B181" s="161"/>
      <c r="D181" s="153" t="s">
        <v>137</v>
      </c>
      <c r="E181" s="162" t="s">
        <v>1</v>
      </c>
      <c r="F181" s="163" t="s">
        <v>315</v>
      </c>
      <c r="H181" s="164">
        <v>110.67</v>
      </c>
      <c r="I181" s="165"/>
      <c r="L181" s="161"/>
      <c r="M181" s="166"/>
      <c r="T181" s="167"/>
      <c r="AT181" s="162" t="s">
        <v>137</v>
      </c>
      <c r="AU181" s="162" t="s">
        <v>84</v>
      </c>
      <c r="AV181" s="13" t="s">
        <v>84</v>
      </c>
      <c r="AW181" s="13" t="s">
        <v>34</v>
      </c>
      <c r="AX181" s="13" t="s">
        <v>77</v>
      </c>
      <c r="AY181" s="162" t="s">
        <v>125</v>
      </c>
    </row>
    <row r="182" spans="2:51" s="13" customFormat="1" ht="12">
      <c r="B182" s="161"/>
      <c r="D182" s="153" t="s">
        <v>137</v>
      </c>
      <c r="E182" s="162" t="s">
        <v>1</v>
      </c>
      <c r="F182" s="163" t="s">
        <v>316</v>
      </c>
      <c r="H182" s="164">
        <v>-37.575</v>
      </c>
      <c r="I182" s="165"/>
      <c r="L182" s="161"/>
      <c r="M182" s="166"/>
      <c r="T182" s="167"/>
      <c r="AT182" s="162" t="s">
        <v>137</v>
      </c>
      <c r="AU182" s="162" t="s">
        <v>84</v>
      </c>
      <c r="AV182" s="13" t="s">
        <v>84</v>
      </c>
      <c r="AW182" s="13" t="s">
        <v>34</v>
      </c>
      <c r="AX182" s="13" t="s">
        <v>77</v>
      </c>
      <c r="AY182" s="162" t="s">
        <v>125</v>
      </c>
    </row>
    <row r="183" spans="2:51" s="13" customFormat="1" ht="12">
      <c r="B183" s="161"/>
      <c r="D183" s="153" t="s">
        <v>137</v>
      </c>
      <c r="E183" s="162" t="s">
        <v>1</v>
      </c>
      <c r="F183" s="163" t="s">
        <v>317</v>
      </c>
      <c r="H183" s="164">
        <v>22.23</v>
      </c>
      <c r="I183" s="165"/>
      <c r="L183" s="161"/>
      <c r="M183" s="166"/>
      <c r="T183" s="167"/>
      <c r="AT183" s="162" t="s">
        <v>137</v>
      </c>
      <c r="AU183" s="162" t="s">
        <v>84</v>
      </c>
      <c r="AV183" s="13" t="s">
        <v>84</v>
      </c>
      <c r="AW183" s="13" t="s">
        <v>34</v>
      </c>
      <c r="AX183" s="13" t="s">
        <v>77</v>
      </c>
      <c r="AY183" s="162" t="s">
        <v>125</v>
      </c>
    </row>
    <row r="184" spans="2:51" s="14" customFormat="1" ht="12">
      <c r="B184" s="171"/>
      <c r="D184" s="153" t="s">
        <v>137</v>
      </c>
      <c r="E184" s="172" t="s">
        <v>1</v>
      </c>
      <c r="F184" s="173" t="s">
        <v>255</v>
      </c>
      <c r="H184" s="174">
        <v>95.325</v>
      </c>
      <c r="I184" s="175"/>
      <c r="L184" s="171"/>
      <c r="M184" s="176"/>
      <c r="T184" s="177"/>
      <c r="AT184" s="172" t="s">
        <v>137</v>
      </c>
      <c r="AU184" s="172" t="s">
        <v>84</v>
      </c>
      <c r="AV184" s="14" t="s">
        <v>132</v>
      </c>
      <c r="AW184" s="14" t="s">
        <v>34</v>
      </c>
      <c r="AX184" s="14" t="s">
        <v>77</v>
      </c>
      <c r="AY184" s="172" t="s">
        <v>125</v>
      </c>
    </row>
    <row r="185" spans="2:51" s="13" customFormat="1" ht="12">
      <c r="B185" s="161"/>
      <c r="D185" s="153" t="s">
        <v>137</v>
      </c>
      <c r="E185" s="162" t="s">
        <v>1</v>
      </c>
      <c r="F185" s="163" t="s">
        <v>318</v>
      </c>
      <c r="H185" s="164">
        <v>171.585</v>
      </c>
      <c r="I185" s="165"/>
      <c r="L185" s="161"/>
      <c r="M185" s="166"/>
      <c r="T185" s="167"/>
      <c r="AT185" s="162" t="s">
        <v>137</v>
      </c>
      <c r="AU185" s="162" t="s">
        <v>84</v>
      </c>
      <c r="AV185" s="13" t="s">
        <v>84</v>
      </c>
      <c r="AW185" s="13" t="s">
        <v>34</v>
      </c>
      <c r="AX185" s="13" t="s">
        <v>82</v>
      </c>
      <c r="AY185" s="162" t="s">
        <v>125</v>
      </c>
    </row>
    <row r="186" spans="2:65" s="1" customFormat="1" ht="24.2" customHeight="1">
      <c r="B186" s="32"/>
      <c r="C186" s="136" t="s">
        <v>201</v>
      </c>
      <c r="D186" s="136" t="s">
        <v>127</v>
      </c>
      <c r="E186" s="137" t="s">
        <v>319</v>
      </c>
      <c r="F186" s="138" t="s">
        <v>320</v>
      </c>
      <c r="G186" s="139" t="s">
        <v>269</v>
      </c>
      <c r="H186" s="140">
        <v>75.15</v>
      </c>
      <c r="I186" s="141"/>
      <c r="J186" s="142">
        <f>ROUND(I186*H186,2)</f>
        <v>0</v>
      </c>
      <c r="K186" s="138" t="s">
        <v>131</v>
      </c>
      <c r="L186" s="32"/>
      <c r="M186" s="143" t="s">
        <v>1</v>
      </c>
      <c r="N186" s="144" t="s">
        <v>42</v>
      </c>
      <c r="P186" s="145">
        <f>O186*H186</f>
        <v>0</v>
      </c>
      <c r="Q186" s="145">
        <v>0</v>
      </c>
      <c r="R186" s="145">
        <f>Q186*H186</f>
        <v>0</v>
      </c>
      <c r="S186" s="145">
        <v>0</v>
      </c>
      <c r="T186" s="146">
        <f>S186*H186</f>
        <v>0</v>
      </c>
      <c r="AR186" s="147" t="s">
        <v>132</v>
      </c>
      <c r="AT186" s="147" t="s">
        <v>127</v>
      </c>
      <c r="AU186" s="147" t="s">
        <v>84</v>
      </c>
      <c r="AY186" s="17" t="s">
        <v>125</v>
      </c>
      <c r="BE186" s="148">
        <f>IF(N186="základní",J186,0)</f>
        <v>0</v>
      </c>
      <c r="BF186" s="148">
        <f>IF(N186="snížená",J186,0)</f>
        <v>0</v>
      </c>
      <c r="BG186" s="148">
        <f>IF(N186="zákl. přenesená",J186,0)</f>
        <v>0</v>
      </c>
      <c r="BH186" s="148">
        <f>IF(N186="sníž. přenesená",J186,0)</f>
        <v>0</v>
      </c>
      <c r="BI186" s="148">
        <f>IF(N186="nulová",J186,0)</f>
        <v>0</v>
      </c>
      <c r="BJ186" s="17" t="s">
        <v>82</v>
      </c>
      <c r="BK186" s="148">
        <f>ROUND(I186*H186,2)</f>
        <v>0</v>
      </c>
      <c r="BL186" s="17" t="s">
        <v>132</v>
      </c>
      <c r="BM186" s="147" t="s">
        <v>321</v>
      </c>
    </row>
    <row r="187" spans="2:47" s="1" customFormat="1" ht="12">
      <c r="B187" s="32"/>
      <c r="D187" s="149" t="s">
        <v>134</v>
      </c>
      <c r="F187" s="150" t="s">
        <v>322</v>
      </c>
      <c r="I187" s="151"/>
      <c r="L187" s="32"/>
      <c r="M187" s="152"/>
      <c r="T187" s="56"/>
      <c r="AT187" s="17" t="s">
        <v>134</v>
      </c>
      <c r="AU187" s="17" t="s">
        <v>84</v>
      </c>
    </row>
    <row r="188" spans="2:47" s="1" customFormat="1" ht="107.25">
      <c r="B188" s="32"/>
      <c r="D188" s="153" t="s">
        <v>136</v>
      </c>
      <c r="F188" s="154" t="s">
        <v>323</v>
      </c>
      <c r="I188" s="151"/>
      <c r="L188" s="32"/>
      <c r="M188" s="152"/>
      <c r="T188" s="56"/>
      <c r="AT188" s="17" t="s">
        <v>136</v>
      </c>
      <c r="AU188" s="17" t="s">
        <v>84</v>
      </c>
    </row>
    <row r="189" spans="2:51" s="13" customFormat="1" ht="12">
      <c r="B189" s="161"/>
      <c r="D189" s="153" t="s">
        <v>137</v>
      </c>
      <c r="E189" s="162" t="s">
        <v>1</v>
      </c>
      <c r="F189" s="163" t="s">
        <v>315</v>
      </c>
      <c r="H189" s="164">
        <v>110.67</v>
      </c>
      <c r="I189" s="165"/>
      <c r="L189" s="161"/>
      <c r="M189" s="166"/>
      <c r="T189" s="167"/>
      <c r="AT189" s="162" t="s">
        <v>137</v>
      </c>
      <c r="AU189" s="162" t="s">
        <v>84</v>
      </c>
      <c r="AV189" s="13" t="s">
        <v>84</v>
      </c>
      <c r="AW189" s="13" t="s">
        <v>34</v>
      </c>
      <c r="AX189" s="13" t="s">
        <v>77</v>
      </c>
      <c r="AY189" s="162" t="s">
        <v>125</v>
      </c>
    </row>
    <row r="190" spans="2:51" s="13" customFormat="1" ht="12">
      <c r="B190" s="161"/>
      <c r="D190" s="153" t="s">
        <v>137</v>
      </c>
      <c r="E190" s="162" t="s">
        <v>1</v>
      </c>
      <c r="F190" s="163" t="s">
        <v>324</v>
      </c>
      <c r="H190" s="164">
        <v>-7.41</v>
      </c>
      <c r="I190" s="165"/>
      <c r="L190" s="161"/>
      <c r="M190" s="166"/>
      <c r="T190" s="167"/>
      <c r="AT190" s="162" t="s">
        <v>137</v>
      </c>
      <c r="AU190" s="162" t="s">
        <v>84</v>
      </c>
      <c r="AV190" s="13" t="s">
        <v>84</v>
      </c>
      <c r="AW190" s="13" t="s">
        <v>34</v>
      </c>
      <c r="AX190" s="13" t="s">
        <v>77</v>
      </c>
      <c r="AY190" s="162" t="s">
        <v>125</v>
      </c>
    </row>
    <row r="191" spans="2:51" s="13" customFormat="1" ht="12">
      <c r="B191" s="161"/>
      <c r="D191" s="153" t="s">
        <v>137</v>
      </c>
      <c r="E191" s="162" t="s">
        <v>1</v>
      </c>
      <c r="F191" s="163" t="s">
        <v>325</v>
      </c>
      <c r="H191" s="164">
        <v>-28.11</v>
      </c>
      <c r="I191" s="165"/>
      <c r="L191" s="161"/>
      <c r="M191" s="166"/>
      <c r="T191" s="167"/>
      <c r="AT191" s="162" t="s">
        <v>137</v>
      </c>
      <c r="AU191" s="162" t="s">
        <v>84</v>
      </c>
      <c r="AV191" s="13" t="s">
        <v>84</v>
      </c>
      <c r="AW191" s="13" t="s">
        <v>34</v>
      </c>
      <c r="AX191" s="13" t="s">
        <v>77</v>
      </c>
      <c r="AY191" s="162" t="s">
        <v>125</v>
      </c>
    </row>
    <row r="192" spans="2:51" s="14" customFormat="1" ht="12">
      <c r="B192" s="171"/>
      <c r="D192" s="153" t="s">
        <v>137</v>
      </c>
      <c r="E192" s="172" t="s">
        <v>1</v>
      </c>
      <c r="F192" s="173" t="s">
        <v>255</v>
      </c>
      <c r="H192" s="174">
        <v>75.15</v>
      </c>
      <c r="I192" s="175"/>
      <c r="L192" s="171"/>
      <c r="M192" s="176"/>
      <c r="T192" s="177"/>
      <c r="AT192" s="172" t="s">
        <v>137</v>
      </c>
      <c r="AU192" s="172" t="s">
        <v>84</v>
      </c>
      <c r="AV192" s="14" t="s">
        <v>132</v>
      </c>
      <c r="AW192" s="14" t="s">
        <v>34</v>
      </c>
      <c r="AX192" s="14" t="s">
        <v>82</v>
      </c>
      <c r="AY192" s="172" t="s">
        <v>125</v>
      </c>
    </row>
    <row r="193" spans="2:65" s="1" customFormat="1" ht="16.5" customHeight="1">
      <c r="B193" s="32"/>
      <c r="C193" s="185" t="s">
        <v>207</v>
      </c>
      <c r="D193" s="185" t="s">
        <v>326</v>
      </c>
      <c r="E193" s="186" t="s">
        <v>327</v>
      </c>
      <c r="F193" s="187" t="s">
        <v>328</v>
      </c>
      <c r="G193" s="188" t="s">
        <v>197</v>
      </c>
      <c r="H193" s="189">
        <v>71.393</v>
      </c>
      <c r="I193" s="190"/>
      <c r="J193" s="191">
        <f>ROUND(I193*H193,2)</f>
        <v>0</v>
      </c>
      <c r="K193" s="187" t="s">
        <v>131</v>
      </c>
      <c r="L193" s="192"/>
      <c r="M193" s="193" t="s">
        <v>1</v>
      </c>
      <c r="N193" s="194" t="s">
        <v>42</v>
      </c>
      <c r="P193" s="145">
        <f>O193*H193</f>
        <v>0</v>
      </c>
      <c r="Q193" s="145">
        <v>0</v>
      </c>
      <c r="R193" s="145">
        <f>Q193*H193</f>
        <v>0</v>
      </c>
      <c r="S193" s="145">
        <v>0</v>
      </c>
      <c r="T193" s="146">
        <f>S193*H193</f>
        <v>0</v>
      </c>
      <c r="AR193" s="147" t="s">
        <v>162</v>
      </c>
      <c r="AT193" s="147" t="s">
        <v>326</v>
      </c>
      <c r="AU193" s="147" t="s">
        <v>84</v>
      </c>
      <c r="AY193" s="17" t="s">
        <v>125</v>
      </c>
      <c r="BE193" s="148">
        <f>IF(N193="základní",J193,0)</f>
        <v>0</v>
      </c>
      <c r="BF193" s="148">
        <f>IF(N193="snížená",J193,0)</f>
        <v>0</v>
      </c>
      <c r="BG193" s="148">
        <f>IF(N193="zákl. přenesená",J193,0)</f>
        <v>0</v>
      </c>
      <c r="BH193" s="148">
        <f>IF(N193="sníž. přenesená",J193,0)</f>
        <v>0</v>
      </c>
      <c r="BI193" s="148">
        <f>IF(N193="nulová",J193,0)</f>
        <v>0</v>
      </c>
      <c r="BJ193" s="17" t="s">
        <v>82</v>
      </c>
      <c r="BK193" s="148">
        <f>ROUND(I193*H193,2)</f>
        <v>0</v>
      </c>
      <c r="BL193" s="17" t="s">
        <v>132</v>
      </c>
      <c r="BM193" s="147" t="s">
        <v>329</v>
      </c>
    </row>
    <row r="194" spans="2:51" s="12" customFormat="1" ht="12">
      <c r="B194" s="155"/>
      <c r="D194" s="153" t="s">
        <v>137</v>
      </c>
      <c r="E194" s="156" t="s">
        <v>1</v>
      </c>
      <c r="F194" s="157" t="s">
        <v>330</v>
      </c>
      <c r="H194" s="156" t="s">
        <v>1</v>
      </c>
      <c r="I194" s="158"/>
      <c r="L194" s="155"/>
      <c r="M194" s="159"/>
      <c r="T194" s="160"/>
      <c r="AT194" s="156" t="s">
        <v>137</v>
      </c>
      <c r="AU194" s="156" t="s">
        <v>84</v>
      </c>
      <c r="AV194" s="12" t="s">
        <v>82</v>
      </c>
      <c r="AW194" s="12" t="s">
        <v>34</v>
      </c>
      <c r="AX194" s="12" t="s">
        <v>77</v>
      </c>
      <c r="AY194" s="156" t="s">
        <v>125</v>
      </c>
    </row>
    <row r="195" spans="2:51" s="13" customFormat="1" ht="12">
      <c r="B195" s="161"/>
      <c r="D195" s="153" t="s">
        <v>137</v>
      </c>
      <c r="E195" s="162" t="s">
        <v>1</v>
      </c>
      <c r="F195" s="163" t="s">
        <v>331</v>
      </c>
      <c r="H195" s="164">
        <v>71.393</v>
      </c>
      <c r="I195" s="165"/>
      <c r="L195" s="161"/>
      <c r="M195" s="166"/>
      <c r="T195" s="167"/>
      <c r="AT195" s="162" t="s">
        <v>137</v>
      </c>
      <c r="AU195" s="162" t="s">
        <v>84</v>
      </c>
      <c r="AV195" s="13" t="s">
        <v>84</v>
      </c>
      <c r="AW195" s="13" t="s">
        <v>34</v>
      </c>
      <c r="AX195" s="13" t="s">
        <v>82</v>
      </c>
      <c r="AY195" s="162" t="s">
        <v>125</v>
      </c>
    </row>
    <row r="196" spans="2:65" s="1" customFormat="1" ht="37.9" customHeight="1">
      <c r="B196" s="32"/>
      <c r="C196" s="136" t="s">
        <v>214</v>
      </c>
      <c r="D196" s="136" t="s">
        <v>127</v>
      </c>
      <c r="E196" s="137" t="s">
        <v>332</v>
      </c>
      <c r="F196" s="138" t="s">
        <v>333</v>
      </c>
      <c r="G196" s="139" t="s">
        <v>269</v>
      </c>
      <c r="H196" s="140">
        <v>28.11</v>
      </c>
      <c r="I196" s="141"/>
      <c r="J196" s="142">
        <f>ROUND(I196*H196,2)</f>
        <v>0</v>
      </c>
      <c r="K196" s="138" t="s">
        <v>131</v>
      </c>
      <c r="L196" s="32"/>
      <c r="M196" s="143" t="s">
        <v>1</v>
      </c>
      <c r="N196" s="144" t="s">
        <v>42</v>
      </c>
      <c r="P196" s="145">
        <f>O196*H196</f>
        <v>0</v>
      </c>
      <c r="Q196" s="145">
        <v>0</v>
      </c>
      <c r="R196" s="145">
        <f>Q196*H196</f>
        <v>0</v>
      </c>
      <c r="S196" s="145">
        <v>0</v>
      </c>
      <c r="T196" s="146">
        <f>S196*H196</f>
        <v>0</v>
      </c>
      <c r="AR196" s="147" t="s">
        <v>132</v>
      </c>
      <c r="AT196" s="147" t="s">
        <v>127</v>
      </c>
      <c r="AU196" s="147" t="s">
        <v>84</v>
      </c>
      <c r="AY196" s="17" t="s">
        <v>125</v>
      </c>
      <c r="BE196" s="148">
        <f>IF(N196="základní",J196,0)</f>
        <v>0</v>
      </c>
      <c r="BF196" s="148">
        <f>IF(N196="snížená",J196,0)</f>
        <v>0</v>
      </c>
      <c r="BG196" s="148">
        <f>IF(N196="zákl. přenesená",J196,0)</f>
        <v>0</v>
      </c>
      <c r="BH196" s="148">
        <f>IF(N196="sníž. přenesená",J196,0)</f>
        <v>0</v>
      </c>
      <c r="BI196" s="148">
        <f>IF(N196="nulová",J196,0)</f>
        <v>0</v>
      </c>
      <c r="BJ196" s="17" t="s">
        <v>82</v>
      </c>
      <c r="BK196" s="148">
        <f>ROUND(I196*H196,2)</f>
        <v>0</v>
      </c>
      <c r="BL196" s="17" t="s">
        <v>132</v>
      </c>
      <c r="BM196" s="147" t="s">
        <v>334</v>
      </c>
    </row>
    <row r="197" spans="2:47" s="1" customFormat="1" ht="12">
      <c r="B197" s="32"/>
      <c r="D197" s="149" t="s">
        <v>134</v>
      </c>
      <c r="F197" s="150" t="s">
        <v>335</v>
      </c>
      <c r="I197" s="151"/>
      <c r="L197" s="32"/>
      <c r="M197" s="152"/>
      <c r="T197" s="56"/>
      <c r="AT197" s="17" t="s">
        <v>134</v>
      </c>
      <c r="AU197" s="17" t="s">
        <v>84</v>
      </c>
    </row>
    <row r="198" spans="2:47" s="1" customFormat="1" ht="58.5">
      <c r="B198" s="32"/>
      <c r="D198" s="153" t="s">
        <v>136</v>
      </c>
      <c r="F198" s="154" t="s">
        <v>336</v>
      </c>
      <c r="I198" s="151"/>
      <c r="L198" s="32"/>
      <c r="M198" s="152"/>
      <c r="T198" s="56"/>
      <c r="AT198" s="17" t="s">
        <v>136</v>
      </c>
      <c r="AU198" s="17" t="s">
        <v>84</v>
      </c>
    </row>
    <row r="199" spans="2:51" s="13" customFormat="1" ht="12">
      <c r="B199" s="161"/>
      <c r="D199" s="153" t="s">
        <v>137</v>
      </c>
      <c r="E199" s="162" t="s">
        <v>1</v>
      </c>
      <c r="F199" s="163" t="s">
        <v>337</v>
      </c>
      <c r="H199" s="164">
        <v>27.55</v>
      </c>
      <c r="I199" s="165"/>
      <c r="L199" s="161"/>
      <c r="M199" s="166"/>
      <c r="T199" s="167"/>
      <c r="AT199" s="162" t="s">
        <v>137</v>
      </c>
      <c r="AU199" s="162" t="s">
        <v>84</v>
      </c>
      <c r="AV199" s="13" t="s">
        <v>84</v>
      </c>
      <c r="AW199" s="13" t="s">
        <v>34</v>
      </c>
      <c r="AX199" s="13" t="s">
        <v>77</v>
      </c>
      <c r="AY199" s="162" t="s">
        <v>125</v>
      </c>
    </row>
    <row r="200" spans="2:51" s="13" customFormat="1" ht="12">
      <c r="B200" s="161"/>
      <c r="D200" s="153" t="s">
        <v>137</v>
      </c>
      <c r="E200" s="162" t="s">
        <v>1</v>
      </c>
      <c r="F200" s="163" t="s">
        <v>338</v>
      </c>
      <c r="H200" s="164">
        <v>0.56</v>
      </c>
      <c r="I200" s="165"/>
      <c r="L200" s="161"/>
      <c r="M200" s="166"/>
      <c r="T200" s="167"/>
      <c r="AT200" s="162" t="s">
        <v>137</v>
      </c>
      <c r="AU200" s="162" t="s">
        <v>84</v>
      </c>
      <c r="AV200" s="13" t="s">
        <v>84</v>
      </c>
      <c r="AW200" s="13" t="s">
        <v>34</v>
      </c>
      <c r="AX200" s="13" t="s">
        <v>77</v>
      </c>
      <c r="AY200" s="162" t="s">
        <v>125</v>
      </c>
    </row>
    <row r="201" spans="2:51" s="14" customFormat="1" ht="12">
      <c r="B201" s="171"/>
      <c r="D201" s="153" t="s">
        <v>137</v>
      </c>
      <c r="E201" s="172" t="s">
        <v>1</v>
      </c>
      <c r="F201" s="173" t="s">
        <v>255</v>
      </c>
      <c r="H201" s="174">
        <v>28.11</v>
      </c>
      <c r="I201" s="175"/>
      <c r="L201" s="171"/>
      <c r="M201" s="176"/>
      <c r="T201" s="177"/>
      <c r="AT201" s="172" t="s">
        <v>137</v>
      </c>
      <c r="AU201" s="172" t="s">
        <v>84</v>
      </c>
      <c r="AV201" s="14" t="s">
        <v>132</v>
      </c>
      <c r="AW201" s="14" t="s">
        <v>34</v>
      </c>
      <c r="AX201" s="14" t="s">
        <v>82</v>
      </c>
      <c r="AY201" s="172" t="s">
        <v>125</v>
      </c>
    </row>
    <row r="202" spans="2:65" s="1" customFormat="1" ht="16.5" customHeight="1">
      <c r="B202" s="32"/>
      <c r="C202" s="185" t="s">
        <v>8</v>
      </c>
      <c r="D202" s="185" t="s">
        <v>326</v>
      </c>
      <c r="E202" s="186" t="s">
        <v>339</v>
      </c>
      <c r="F202" s="187" t="s">
        <v>340</v>
      </c>
      <c r="G202" s="188" t="s">
        <v>197</v>
      </c>
      <c r="H202" s="189">
        <v>1.148</v>
      </c>
      <c r="I202" s="190"/>
      <c r="J202" s="191">
        <f>ROUND(I202*H202,2)</f>
        <v>0</v>
      </c>
      <c r="K202" s="187" t="s">
        <v>131</v>
      </c>
      <c r="L202" s="192"/>
      <c r="M202" s="193" t="s">
        <v>1</v>
      </c>
      <c r="N202" s="194" t="s">
        <v>42</v>
      </c>
      <c r="P202" s="145">
        <f>O202*H202</f>
        <v>0</v>
      </c>
      <c r="Q202" s="145">
        <v>0</v>
      </c>
      <c r="R202" s="145">
        <f>Q202*H202</f>
        <v>0</v>
      </c>
      <c r="S202" s="145">
        <v>0</v>
      </c>
      <c r="T202" s="146">
        <f>S202*H202</f>
        <v>0</v>
      </c>
      <c r="AR202" s="147" t="s">
        <v>162</v>
      </c>
      <c r="AT202" s="147" t="s">
        <v>326</v>
      </c>
      <c r="AU202" s="147" t="s">
        <v>84</v>
      </c>
      <c r="AY202" s="17" t="s">
        <v>125</v>
      </c>
      <c r="BE202" s="148">
        <f>IF(N202="základní",J202,0)</f>
        <v>0</v>
      </c>
      <c r="BF202" s="148">
        <f>IF(N202="snížená",J202,0)</f>
        <v>0</v>
      </c>
      <c r="BG202" s="148">
        <f>IF(N202="zákl. přenesená",J202,0)</f>
        <v>0</v>
      </c>
      <c r="BH202" s="148">
        <f>IF(N202="sníž. přenesená",J202,0)</f>
        <v>0</v>
      </c>
      <c r="BI202" s="148">
        <f>IF(N202="nulová",J202,0)</f>
        <v>0</v>
      </c>
      <c r="BJ202" s="17" t="s">
        <v>82</v>
      </c>
      <c r="BK202" s="148">
        <f>ROUND(I202*H202,2)</f>
        <v>0</v>
      </c>
      <c r="BL202" s="17" t="s">
        <v>132</v>
      </c>
      <c r="BM202" s="147" t="s">
        <v>341</v>
      </c>
    </row>
    <row r="203" spans="2:51" s="13" customFormat="1" ht="12">
      <c r="B203" s="161"/>
      <c r="D203" s="153" t="s">
        <v>137</v>
      </c>
      <c r="E203" s="162" t="s">
        <v>1</v>
      </c>
      <c r="F203" s="163" t="s">
        <v>342</v>
      </c>
      <c r="H203" s="164">
        <v>1.148</v>
      </c>
      <c r="I203" s="165"/>
      <c r="L203" s="161"/>
      <c r="M203" s="166"/>
      <c r="T203" s="167"/>
      <c r="AT203" s="162" t="s">
        <v>137</v>
      </c>
      <c r="AU203" s="162" t="s">
        <v>84</v>
      </c>
      <c r="AV203" s="13" t="s">
        <v>84</v>
      </c>
      <c r="AW203" s="13" t="s">
        <v>34</v>
      </c>
      <c r="AX203" s="13" t="s">
        <v>82</v>
      </c>
      <c r="AY203" s="162" t="s">
        <v>125</v>
      </c>
    </row>
    <row r="204" spans="2:65" s="1" customFormat="1" ht="16.5" customHeight="1">
      <c r="B204" s="32"/>
      <c r="C204" s="185" t="s">
        <v>229</v>
      </c>
      <c r="D204" s="185" t="s">
        <v>326</v>
      </c>
      <c r="E204" s="186" t="s">
        <v>343</v>
      </c>
      <c r="F204" s="187" t="s">
        <v>344</v>
      </c>
      <c r="G204" s="188" t="s">
        <v>197</v>
      </c>
      <c r="H204" s="189">
        <v>55.1</v>
      </c>
      <c r="I204" s="190"/>
      <c r="J204" s="191">
        <f>ROUND(I204*H204,2)</f>
        <v>0</v>
      </c>
      <c r="K204" s="187" t="s">
        <v>131</v>
      </c>
      <c r="L204" s="192"/>
      <c r="M204" s="193" t="s">
        <v>1</v>
      </c>
      <c r="N204" s="194" t="s">
        <v>42</v>
      </c>
      <c r="P204" s="145">
        <f>O204*H204</f>
        <v>0</v>
      </c>
      <c r="Q204" s="145">
        <v>0</v>
      </c>
      <c r="R204" s="145">
        <f>Q204*H204</f>
        <v>0</v>
      </c>
      <c r="S204" s="145">
        <v>0</v>
      </c>
      <c r="T204" s="146">
        <f>S204*H204</f>
        <v>0</v>
      </c>
      <c r="AR204" s="147" t="s">
        <v>162</v>
      </c>
      <c r="AT204" s="147" t="s">
        <v>326</v>
      </c>
      <c r="AU204" s="147" t="s">
        <v>84</v>
      </c>
      <c r="AY204" s="17" t="s">
        <v>125</v>
      </c>
      <c r="BE204" s="148">
        <f>IF(N204="základní",J204,0)</f>
        <v>0</v>
      </c>
      <c r="BF204" s="148">
        <f>IF(N204="snížená",J204,0)</f>
        <v>0</v>
      </c>
      <c r="BG204" s="148">
        <f>IF(N204="zákl. přenesená",J204,0)</f>
        <v>0</v>
      </c>
      <c r="BH204" s="148">
        <f>IF(N204="sníž. přenesená",J204,0)</f>
        <v>0</v>
      </c>
      <c r="BI204" s="148">
        <f>IF(N204="nulová",J204,0)</f>
        <v>0</v>
      </c>
      <c r="BJ204" s="17" t="s">
        <v>82</v>
      </c>
      <c r="BK204" s="148">
        <f>ROUND(I204*H204,2)</f>
        <v>0</v>
      </c>
      <c r="BL204" s="17" t="s">
        <v>132</v>
      </c>
      <c r="BM204" s="147" t="s">
        <v>345</v>
      </c>
    </row>
    <row r="205" spans="2:51" s="13" customFormat="1" ht="12">
      <c r="B205" s="161"/>
      <c r="D205" s="153" t="s">
        <v>137</v>
      </c>
      <c r="E205" s="162" t="s">
        <v>1</v>
      </c>
      <c r="F205" s="163" t="s">
        <v>346</v>
      </c>
      <c r="H205" s="164">
        <v>55.1</v>
      </c>
      <c r="I205" s="165"/>
      <c r="L205" s="161"/>
      <c r="M205" s="166"/>
      <c r="T205" s="167"/>
      <c r="AT205" s="162" t="s">
        <v>137</v>
      </c>
      <c r="AU205" s="162" t="s">
        <v>84</v>
      </c>
      <c r="AV205" s="13" t="s">
        <v>84</v>
      </c>
      <c r="AW205" s="13" t="s">
        <v>34</v>
      </c>
      <c r="AX205" s="13" t="s">
        <v>82</v>
      </c>
      <c r="AY205" s="162" t="s">
        <v>125</v>
      </c>
    </row>
    <row r="206" spans="2:63" s="11" customFormat="1" ht="22.9" customHeight="1">
      <c r="B206" s="124"/>
      <c r="D206" s="125" t="s">
        <v>76</v>
      </c>
      <c r="E206" s="134" t="s">
        <v>132</v>
      </c>
      <c r="F206" s="134" t="s">
        <v>347</v>
      </c>
      <c r="I206" s="127"/>
      <c r="J206" s="135">
        <f>BK206</f>
        <v>0</v>
      </c>
      <c r="L206" s="124"/>
      <c r="M206" s="129"/>
      <c r="P206" s="130">
        <f>SUM(P207:P212)</f>
        <v>0</v>
      </c>
      <c r="R206" s="130">
        <f>SUM(R207:R212)</f>
        <v>0</v>
      </c>
      <c r="T206" s="131">
        <f>SUM(T207:T212)</f>
        <v>0</v>
      </c>
      <c r="AR206" s="125" t="s">
        <v>82</v>
      </c>
      <c r="AT206" s="132" t="s">
        <v>76</v>
      </c>
      <c r="AU206" s="132" t="s">
        <v>82</v>
      </c>
      <c r="AY206" s="125" t="s">
        <v>125</v>
      </c>
      <c r="BK206" s="133">
        <f>SUM(BK207:BK212)</f>
        <v>0</v>
      </c>
    </row>
    <row r="207" spans="2:65" s="1" customFormat="1" ht="21.75" customHeight="1">
      <c r="B207" s="32"/>
      <c r="C207" s="136" t="s">
        <v>239</v>
      </c>
      <c r="D207" s="136" t="s">
        <v>127</v>
      </c>
      <c r="E207" s="137" t="s">
        <v>348</v>
      </c>
      <c r="F207" s="138" t="s">
        <v>349</v>
      </c>
      <c r="G207" s="139" t="s">
        <v>269</v>
      </c>
      <c r="H207" s="140">
        <v>7.41</v>
      </c>
      <c r="I207" s="141"/>
      <c r="J207" s="142">
        <f>ROUND(I207*H207,2)</f>
        <v>0</v>
      </c>
      <c r="K207" s="138" t="s">
        <v>131</v>
      </c>
      <c r="L207" s="32"/>
      <c r="M207" s="143" t="s">
        <v>1</v>
      </c>
      <c r="N207" s="144" t="s">
        <v>42</v>
      </c>
      <c r="P207" s="145">
        <f>O207*H207</f>
        <v>0</v>
      </c>
      <c r="Q207" s="145">
        <v>0</v>
      </c>
      <c r="R207" s="145">
        <f>Q207*H207</f>
        <v>0</v>
      </c>
      <c r="S207" s="145">
        <v>0</v>
      </c>
      <c r="T207" s="146">
        <f>S207*H207</f>
        <v>0</v>
      </c>
      <c r="AR207" s="147" t="s">
        <v>132</v>
      </c>
      <c r="AT207" s="147" t="s">
        <v>127</v>
      </c>
      <c r="AU207" s="147" t="s">
        <v>84</v>
      </c>
      <c r="AY207" s="17" t="s">
        <v>125</v>
      </c>
      <c r="BE207" s="148">
        <f>IF(N207="základní",J207,0)</f>
        <v>0</v>
      </c>
      <c r="BF207" s="148">
        <f>IF(N207="snížená",J207,0)</f>
        <v>0</v>
      </c>
      <c r="BG207" s="148">
        <f>IF(N207="zákl. přenesená",J207,0)</f>
        <v>0</v>
      </c>
      <c r="BH207" s="148">
        <f>IF(N207="sníž. přenesená",J207,0)</f>
        <v>0</v>
      </c>
      <c r="BI207" s="148">
        <f>IF(N207="nulová",J207,0)</f>
        <v>0</v>
      </c>
      <c r="BJ207" s="17" t="s">
        <v>82</v>
      </c>
      <c r="BK207" s="148">
        <f>ROUND(I207*H207,2)</f>
        <v>0</v>
      </c>
      <c r="BL207" s="17" t="s">
        <v>132</v>
      </c>
      <c r="BM207" s="147" t="s">
        <v>350</v>
      </c>
    </row>
    <row r="208" spans="2:47" s="1" customFormat="1" ht="12">
      <c r="B208" s="32"/>
      <c r="D208" s="149" t="s">
        <v>134</v>
      </c>
      <c r="F208" s="150" t="s">
        <v>351</v>
      </c>
      <c r="I208" s="151"/>
      <c r="L208" s="32"/>
      <c r="M208" s="152"/>
      <c r="T208" s="56"/>
      <c r="AT208" s="17" t="s">
        <v>134</v>
      </c>
      <c r="AU208" s="17" t="s">
        <v>84</v>
      </c>
    </row>
    <row r="209" spans="2:47" s="1" customFormat="1" ht="29.25">
      <c r="B209" s="32"/>
      <c r="D209" s="153" t="s">
        <v>136</v>
      </c>
      <c r="F209" s="154" t="s">
        <v>352</v>
      </c>
      <c r="I209" s="151"/>
      <c r="L209" s="32"/>
      <c r="M209" s="152"/>
      <c r="T209" s="56"/>
      <c r="AT209" s="17" t="s">
        <v>136</v>
      </c>
      <c r="AU209" s="17" t="s">
        <v>84</v>
      </c>
    </row>
    <row r="210" spans="2:51" s="13" customFormat="1" ht="12">
      <c r="B210" s="161"/>
      <c r="D210" s="153" t="s">
        <v>137</v>
      </c>
      <c r="E210" s="162" t="s">
        <v>1</v>
      </c>
      <c r="F210" s="163" t="s">
        <v>353</v>
      </c>
      <c r="H210" s="164">
        <v>7.25</v>
      </c>
      <c r="I210" s="165"/>
      <c r="L210" s="161"/>
      <c r="M210" s="166"/>
      <c r="T210" s="167"/>
      <c r="AT210" s="162" t="s">
        <v>137</v>
      </c>
      <c r="AU210" s="162" t="s">
        <v>84</v>
      </c>
      <c r="AV210" s="13" t="s">
        <v>84</v>
      </c>
      <c r="AW210" s="13" t="s">
        <v>34</v>
      </c>
      <c r="AX210" s="13" t="s">
        <v>77</v>
      </c>
      <c r="AY210" s="162" t="s">
        <v>125</v>
      </c>
    </row>
    <row r="211" spans="2:51" s="13" customFormat="1" ht="12">
      <c r="B211" s="161"/>
      <c r="D211" s="153" t="s">
        <v>137</v>
      </c>
      <c r="E211" s="162" t="s">
        <v>1</v>
      </c>
      <c r="F211" s="163" t="s">
        <v>354</v>
      </c>
      <c r="H211" s="164">
        <v>0.16</v>
      </c>
      <c r="I211" s="165"/>
      <c r="L211" s="161"/>
      <c r="M211" s="166"/>
      <c r="T211" s="167"/>
      <c r="AT211" s="162" t="s">
        <v>137</v>
      </c>
      <c r="AU211" s="162" t="s">
        <v>84</v>
      </c>
      <c r="AV211" s="13" t="s">
        <v>84</v>
      </c>
      <c r="AW211" s="13" t="s">
        <v>34</v>
      </c>
      <c r="AX211" s="13" t="s">
        <v>77</v>
      </c>
      <c r="AY211" s="162" t="s">
        <v>125</v>
      </c>
    </row>
    <row r="212" spans="2:51" s="14" customFormat="1" ht="12">
      <c r="B212" s="171"/>
      <c r="D212" s="153" t="s">
        <v>137</v>
      </c>
      <c r="E212" s="172" t="s">
        <v>1</v>
      </c>
      <c r="F212" s="173" t="s">
        <v>255</v>
      </c>
      <c r="H212" s="174">
        <v>7.41</v>
      </c>
      <c r="I212" s="175"/>
      <c r="L212" s="171"/>
      <c r="M212" s="176"/>
      <c r="T212" s="177"/>
      <c r="AT212" s="172" t="s">
        <v>137</v>
      </c>
      <c r="AU212" s="172" t="s">
        <v>84</v>
      </c>
      <c r="AV212" s="14" t="s">
        <v>132</v>
      </c>
      <c r="AW212" s="14" t="s">
        <v>34</v>
      </c>
      <c r="AX212" s="14" t="s">
        <v>82</v>
      </c>
      <c r="AY212" s="172" t="s">
        <v>125</v>
      </c>
    </row>
    <row r="213" spans="2:63" s="11" customFormat="1" ht="22.9" customHeight="1">
      <c r="B213" s="124"/>
      <c r="D213" s="125" t="s">
        <v>76</v>
      </c>
      <c r="E213" s="134" t="s">
        <v>145</v>
      </c>
      <c r="F213" s="134" t="s">
        <v>138</v>
      </c>
      <c r="I213" s="127"/>
      <c r="J213" s="135">
        <f>BK213</f>
        <v>0</v>
      </c>
      <c r="L213" s="124"/>
      <c r="M213" s="129"/>
      <c r="P213" s="130">
        <f>SUM(P214:P216)</f>
        <v>0</v>
      </c>
      <c r="R213" s="130">
        <f>SUM(R214:R216)</f>
        <v>0</v>
      </c>
      <c r="T213" s="131">
        <f>SUM(T214:T216)</f>
        <v>0</v>
      </c>
      <c r="AR213" s="125" t="s">
        <v>82</v>
      </c>
      <c r="AT213" s="132" t="s">
        <v>76</v>
      </c>
      <c r="AU213" s="132" t="s">
        <v>82</v>
      </c>
      <c r="AY213" s="125" t="s">
        <v>125</v>
      </c>
      <c r="BK213" s="133">
        <f>SUM(BK214:BK216)</f>
        <v>0</v>
      </c>
    </row>
    <row r="214" spans="2:65" s="1" customFormat="1" ht="21.75" customHeight="1">
      <c r="B214" s="32"/>
      <c r="C214" s="136" t="s">
        <v>355</v>
      </c>
      <c r="D214" s="136" t="s">
        <v>127</v>
      </c>
      <c r="E214" s="137" t="s">
        <v>356</v>
      </c>
      <c r="F214" s="138" t="s">
        <v>357</v>
      </c>
      <c r="G214" s="139" t="s">
        <v>130</v>
      </c>
      <c r="H214" s="140">
        <v>74.1</v>
      </c>
      <c r="I214" s="141"/>
      <c r="J214" s="142">
        <f>ROUND(I214*H214,2)</f>
        <v>0</v>
      </c>
      <c r="K214" s="138" t="s">
        <v>131</v>
      </c>
      <c r="L214" s="32"/>
      <c r="M214" s="143" t="s">
        <v>1</v>
      </c>
      <c r="N214" s="144" t="s">
        <v>42</v>
      </c>
      <c r="P214" s="145">
        <f>O214*H214</f>
        <v>0</v>
      </c>
      <c r="Q214" s="145">
        <v>0</v>
      </c>
      <c r="R214" s="145">
        <f>Q214*H214</f>
        <v>0</v>
      </c>
      <c r="S214" s="145">
        <v>0</v>
      </c>
      <c r="T214" s="146">
        <f>S214*H214</f>
        <v>0</v>
      </c>
      <c r="AR214" s="147" t="s">
        <v>132</v>
      </c>
      <c r="AT214" s="147" t="s">
        <v>127</v>
      </c>
      <c r="AU214" s="147" t="s">
        <v>84</v>
      </c>
      <c r="AY214" s="17" t="s">
        <v>125</v>
      </c>
      <c r="BE214" s="148">
        <f>IF(N214="základní",J214,0)</f>
        <v>0</v>
      </c>
      <c r="BF214" s="148">
        <f>IF(N214="snížená",J214,0)</f>
        <v>0</v>
      </c>
      <c r="BG214" s="148">
        <f>IF(N214="zákl. přenesená",J214,0)</f>
        <v>0</v>
      </c>
      <c r="BH214" s="148">
        <f>IF(N214="sníž. přenesená",J214,0)</f>
        <v>0</v>
      </c>
      <c r="BI214" s="148">
        <f>IF(N214="nulová",J214,0)</f>
        <v>0</v>
      </c>
      <c r="BJ214" s="17" t="s">
        <v>82</v>
      </c>
      <c r="BK214" s="148">
        <f>ROUND(I214*H214,2)</f>
        <v>0</v>
      </c>
      <c r="BL214" s="17" t="s">
        <v>132</v>
      </c>
      <c r="BM214" s="147" t="s">
        <v>358</v>
      </c>
    </row>
    <row r="215" spans="2:47" s="1" customFormat="1" ht="12">
      <c r="B215" s="32"/>
      <c r="D215" s="149" t="s">
        <v>134</v>
      </c>
      <c r="F215" s="150" t="s">
        <v>359</v>
      </c>
      <c r="I215" s="151"/>
      <c r="L215" s="32"/>
      <c r="M215" s="152"/>
      <c r="T215" s="56"/>
      <c r="AT215" s="17" t="s">
        <v>134</v>
      </c>
      <c r="AU215" s="17" t="s">
        <v>84</v>
      </c>
    </row>
    <row r="216" spans="2:51" s="13" customFormat="1" ht="12">
      <c r="B216" s="161"/>
      <c r="D216" s="153" t="s">
        <v>137</v>
      </c>
      <c r="E216" s="162" t="s">
        <v>1</v>
      </c>
      <c r="F216" s="163" t="s">
        <v>360</v>
      </c>
      <c r="H216" s="164">
        <v>74.1</v>
      </c>
      <c r="I216" s="165"/>
      <c r="L216" s="161"/>
      <c r="M216" s="166"/>
      <c r="T216" s="167"/>
      <c r="AT216" s="162" t="s">
        <v>137</v>
      </c>
      <c r="AU216" s="162" t="s">
        <v>84</v>
      </c>
      <c r="AV216" s="13" t="s">
        <v>84</v>
      </c>
      <c r="AW216" s="13" t="s">
        <v>34</v>
      </c>
      <c r="AX216" s="13" t="s">
        <v>82</v>
      </c>
      <c r="AY216" s="162" t="s">
        <v>125</v>
      </c>
    </row>
    <row r="217" spans="2:63" s="11" customFormat="1" ht="22.9" customHeight="1">
      <c r="B217" s="124"/>
      <c r="D217" s="125" t="s">
        <v>76</v>
      </c>
      <c r="E217" s="134" t="s">
        <v>162</v>
      </c>
      <c r="F217" s="134" t="s">
        <v>163</v>
      </c>
      <c r="I217" s="127"/>
      <c r="J217" s="135">
        <f>BK217</f>
        <v>0</v>
      </c>
      <c r="L217" s="124"/>
      <c r="M217" s="129"/>
      <c r="P217" s="130">
        <f>SUM(P218:P280)</f>
        <v>0</v>
      </c>
      <c r="R217" s="130">
        <f>SUM(R218:R280)</f>
        <v>1.9195086509999997</v>
      </c>
      <c r="T217" s="131">
        <f>SUM(T218:T280)</f>
        <v>0</v>
      </c>
      <c r="AR217" s="125" t="s">
        <v>82</v>
      </c>
      <c r="AT217" s="132" t="s">
        <v>76</v>
      </c>
      <c r="AU217" s="132" t="s">
        <v>82</v>
      </c>
      <c r="AY217" s="125" t="s">
        <v>125</v>
      </c>
      <c r="BK217" s="133">
        <f>SUM(BK218:BK280)</f>
        <v>0</v>
      </c>
    </row>
    <row r="218" spans="2:65" s="1" customFormat="1" ht="16.5" customHeight="1">
      <c r="B218" s="32"/>
      <c r="C218" s="136" t="s">
        <v>361</v>
      </c>
      <c r="D218" s="136" t="s">
        <v>127</v>
      </c>
      <c r="E218" s="137" t="s">
        <v>362</v>
      </c>
      <c r="F218" s="138" t="s">
        <v>363</v>
      </c>
      <c r="G218" s="139" t="s">
        <v>167</v>
      </c>
      <c r="H218" s="140">
        <v>1</v>
      </c>
      <c r="I218" s="141"/>
      <c r="J218" s="142">
        <f>ROUND(I218*H218,2)</f>
        <v>0</v>
      </c>
      <c r="K218" s="138" t="s">
        <v>131</v>
      </c>
      <c r="L218" s="32"/>
      <c r="M218" s="143" t="s">
        <v>1</v>
      </c>
      <c r="N218" s="144" t="s">
        <v>42</v>
      </c>
      <c r="P218" s="145">
        <f>O218*H218</f>
        <v>0</v>
      </c>
      <c r="Q218" s="145">
        <v>0</v>
      </c>
      <c r="R218" s="145">
        <f>Q218*H218</f>
        <v>0</v>
      </c>
      <c r="S218" s="145">
        <v>0</v>
      </c>
      <c r="T218" s="146">
        <f>S218*H218</f>
        <v>0</v>
      </c>
      <c r="AR218" s="147" t="s">
        <v>132</v>
      </c>
      <c r="AT218" s="147" t="s">
        <v>127</v>
      </c>
      <c r="AU218" s="147" t="s">
        <v>84</v>
      </c>
      <c r="AY218" s="17" t="s">
        <v>125</v>
      </c>
      <c r="BE218" s="148">
        <f>IF(N218="základní",J218,0)</f>
        <v>0</v>
      </c>
      <c r="BF218" s="148">
        <f>IF(N218="snížená",J218,0)</f>
        <v>0</v>
      </c>
      <c r="BG218" s="148">
        <f>IF(N218="zákl. přenesená",J218,0)</f>
        <v>0</v>
      </c>
      <c r="BH218" s="148">
        <f>IF(N218="sníž. přenesená",J218,0)</f>
        <v>0</v>
      </c>
      <c r="BI218" s="148">
        <f>IF(N218="nulová",J218,0)</f>
        <v>0</v>
      </c>
      <c r="BJ218" s="17" t="s">
        <v>82</v>
      </c>
      <c r="BK218" s="148">
        <f>ROUND(I218*H218,2)</f>
        <v>0</v>
      </c>
      <c r="BL218" s="17" t="s">
        <v>132</v>
      </c>
      <c r="BM218" s="147" t="s">
        <v>364</v>
      </c>
    </row>
    <row r="219" spans="2:47" s="1" customFormat="1" ht="12">
      <c r="B219" s="32"/>
      <c r="D219" s="149" t="s">
        <v>134</v>
      </c>
      <c r="F219" s="150" t="s">
        <v>365</v>
      </c>
      <c r="I219" s="151"/>
      <c r="L219" s="32"/>
      <c r="M219" s="152"/>
      <c r="T219" s="56"/>
      <c r="AT219" s="17" t="s">
        <v>134</v>
      </c>
      <c r="AU219" s="17" t="s">
        <v>84</v>
      </c>
    </row>
    <row r="220" spans="2:47" s="1" customFormat="1" ht="39">
      <c r="B220" s="32"/>
      <c r="D220" s="153" t="s">
        <v>136</v>
      </c>
      <c r="F220" s="154" t="s">
        <v>366</v>
      </c>
      <c r="I220" s="151"/>
      <c r="L220" s="32"/>
      <c r="M220" s="152"/>
      <c r="T220" s="56"/>
      <c r="AT220" s="17" t="s">
        <v>136</v>
      </c>
      <c r="AU220" s="17" t="s">
        <v>84</v>
      </c>
    </row>
    <row r="221" spans="2:65" s="1" customFormat="1" ht="21.75" customHeight="1">
      <c r="B221" s="32"/>
      <c r="C221" s="136" t="s">
        <v>367</v>
      </c>
      <c r="D221" s="136" t="s">
        <v>127</v>
      </c>
      <c r="E221" s="137" t="s">
        <v>368</v>
      </c>
      <c r="F221" s="138" t="s">
        <v>369</v>
      </c>
      <c r="G221" s="139" t="s">
        <v>183</v>
      </c>
      <c r="H221" s="140">
        <v>72.5</v>
      </c>
      <c r="I221" s="141"/>
      <c r="J221" s="142">
        <f>ROUND(I221*H221,2)</f>
        <v>0</v>
      </c>
      <c r="K221" s="138" t="s">
        <v>131</v>
      </c>
      <c r="L221" s="32"/>
      <c r="M221" s="143" t="s">
        <v>1</v>
      </c>
      <c r="N221" s="144" t="s">
        <v>42</v>
      </c>
      <c r="P221" s="145">
        <f>O221*H221</f>
        <v>0</v>
      </c>
      <c r="Q221" s="145">
        <v>5.6E-07</v>
      </c>
      <c r="R221" s="145">
        <f>Q221*H221</f>
        <v>4.0600000000000004E-05</v>
      </c>
      <c r="S221" s="145">
        <v>0</v>
      </c>
      <c r="T221" s="146">
        <f>S221*H221</f>
        <v>0</v>
      </c>
      <c r="AR221" s="147" t="s">
        <v>132</v>
      </c>
      <c r="AT221" s="147" t="s">
        <v>127</v>
      </c>
      <c r="AU221" s="147" t="s">
        <v>84</v>
      </c>
      <c r="AY221" s="17" t="s">
        <v>125</v>
      </c>
      <c r="BE221" s="148">
        <f>IF(N221="základní",J221,0)</f>
        <v>0</v>
      </c>
      <c r="BF221" s="148">
        <f>IF(N221="snížená",J221,0)</f>
        <v>0</v>
      </c>
      <c r="BG221" s="148">
        <f>IF(N221="zákl. přenesená",J221,0)</f>
        <v>0</v>
      </c>
      <c r="BH221" s="148">
        <f>IF(N221="sníž. přenesená",J221,0)</f>
        <v>0</v>
      </c>
      <c r="BI221" s="148">
        <f>IF(N221="nulová",J221,0)</f>
        <v>0</v>
      </c>
      <c r="BJ221" s="17" t="s">
        <v>82</v>
      </c>
      <c r="BK221" s="148">
        <f>ROUND(I221*H221,2)</f>
        <v>0</v>
      </c>
      <c r="BL221" s="17" t="s">
        <v>132</v>
      </c>
      <c r="BM221" s="147" t="s">
        <v>370</v>
      </c>
    </row>
    <row r="222" spans="2:47" s="1" customFormat="1" ht="12">
      <c r="B222" s="32"/>
      <c r="D222" s="149" t="s">
        <v>134</v>
      </c>
      <c r="F222" s="150" t="s">
        <v>371</v>
      </c>
      <c r="I222" s="151"/>
      <c r="L222" s="32"/>
      <c r="M222" s="152"/>
      <c r="T222" s="56"/>
      <c r="AT222" s="17" t="s">
        <v>134</v>
      </c>
      <c r="AU222" s="17" t="s">
        <v>84</v>
      </c>
    </row>
    <row r="223" spans="2:47" s="1" customFormat="1" ht="58.5">
      <c r="B223" s="32"/>
      <c r="D223" s="153" t="s">
        <v>136</v>
      </c>
      <c r="F223" s="154" t="s">
        <v>372</v>
      </c>
      <c r="I223" s="151"/>
      <c r="L223" s="32"/>
      <c r="M223" s="152"/>
      <c r="T223" s="56"/>
      <c r="AT223" s="17" t="s">
        <v>136</v>
      </c>
      <c r="AU223" s="17" t="s">
        <v>84</v>
      </c>
    </row>
    <row r="224" spans="2:51" s="13" customFormat="1" ht="12">
      <c r="B224" s="161"/>
      <c r="D224" s="153" t="s">
        <v>137</v>
      </c>
      <c r="E224" s="162" t="s">
        <v>1</v>
      </c>
      <c r="F224" s="163" t="s">
        <v>373</v>
      </c>
      <c r="H224" s="164">
        <v>72.5</v>
      </c>
      <c r="I224" s="165"/>
      <c r="L224" s="161"/>
      <c r="M224" s="166"/>
      <c r="T224" s="167"/>
      <c r="AT224" s="162" t="s">
        <v>137</v>
      </c>
      <c r="AU224" s="162" t="s">
        <v>84</v>
      </c>
      <c r="AV224" s="13" t="s">
        <v>84</v>
      </c>
      <c r="AW224" s="13" t="s">
        <v>34</v>
      </c>
      <c r="AX224" s="13" t="s">
        <v>82</v>
      </c>
      <c r="AY224" s="162" t="s">
        <v>125</v>
      </c>
    </row>
    <row r="225" spans="2:65" s="1" customFormat="1" ht="16.5" customHeight="1">
      <c r="B225" s="32"/>
      <c r="C225" s="185" t="s">
        <v>7</v>
      </c>
      <c r="D225" s="185" t="s">
        <v>326</v>
      </c>
      <c r="E225" s="186" t="s">
        <v>374</v>
      </c>
      <c r="F225" s="187" t="s">
        <v>375</v>
      </c>
      <c r="G225" s="188" t="s">
        <v>183</v>
      </c>
      <c r="H225" s="189">
        <v>73.225</v>
      </c>
      <c r="I225" s="190"/>
      <c r="J225" s="191">
        <f>ROUND(I225*H225,2)</f>
        <v>0</v>
      </c>
      <c r="K225" s="187" t="s">
        <v>131</v>
      </c>
      <c r="L225" s="192"/>
      <c r="M225" s="193" t="s">
        <v>1</v>
      </c>
      <c r="N225" s="194" t="s">
        <v>42</v>
      </c>
      <c r="P225" s="145">
        <f>O225*H225</f>
        <v>0</v>
      </c>
      <c r="Q225" s="145">
        <v>0.0145</v>
      </c>
      <c r="R225" s="145">
        <f>Q225*H225</f>
        <v>1.0617625</v>
      </c>
      <c r="S225" s="145">
        <v>0</v>
      </c>
      <c r="T225" s="146">
        <f>S225*H225</f>
        <v>0</v>
      </c>
      <c r="AR225" s="147" t="s">
        <v>162</v>
      </c>
      <c r="AT225" s="147" t="s">
        <v>326</v>
      </c>
      <c r="AU225" s="147" t="s">
        <v>84</v>
      </c>
      <c r="AY225" s="17" t="s">
        <v>125</v>
      </c>
      <c r="BE225" s="148">
        <f>IF(N225="základní",J225,0)</f>
        <v>0</v>
      </c>
      <c r="BF225" s="148">
        <f>IF(N225="snížená",J225,0)</f>
        <v>0</v>
      </c>
      <c r="BG225" s="148">
        <f>IF(N225="zákl. přenesená",J225,0)</f>
        <v>0</v>
      </c>
      <c r="BH225" s="148">
        <f>IF(N225="sníž. přenesená",J225,0)</f>
        <v>0</v>
      </c>
      <c r="BI225" s="148">
        <f>IF(N225="nulová",J225,0)</f>
        <v>0</v>
      </c>
      <c r="BJ225" s="17" t="s">
        <v>82</v>
      </c>
      <c r="BK225" s="148">
        <f>ROUND(I225*H225,2)</f>
        <v>0</v>
      </c>
      <c r="BL225" s="17" t="s">
        <v>132</v>
      </c>
      <c r="BM225" s="147" t="s">
        <v>376</v>
      </c>
    </row>
    <row r="226" spans="2:51" s="13" customFormat="1" ht="12">
      <c r="B226" s="161"/>
      <c r="D226" s="153" t="s">
        <v>137</v>
      </c>
      <c r="F226" s="163" t="s">
        <v>377</v>
      </c>
      <c r="H226" s="164">
        <v>73.225</v>
      </c>
      <c r="I226" s="165"/>
      <c r="L226" s="161"/>
      <c r="M226" s="166"/>
      <c r="T226" s="167"/>
      <c r="AT226" s="162" t="s">
        <v>137</v>
      </c>
      <c r="AU226" s="162" t="s">
        <v>84</v>
      </c>
      <c r="AV226" s="13" t="s">
        <v>84</v>
      </c>
      <c r="AW226" s="13" t="s">
        <v>4</v>
      </c>
      <c r="AX226" s="13" t="s">
        <v>82</v>
      </c>
      <c r="AY226" s="162" t="s">
        <v>125</v>
      </c>
    </row>
    <row r="227" spans="2:65" s="1" customFormat="1" ht="16.5" customHeight="1">
      <c r="B227" s="32"/>
      <c r="C227" s="185" t="s">
        <v>378</v>
      </c>
      <c r="D227" s="185" t="s">
        <v>326</v>
      </c>
      <c r="E227" s="186" t="s">
        <v>379</v>
      </c>
      <c r="F227" s="187" t="s">
        <v>380</v>
      </c>
      <c r="G227" s="188" t="s">
        <v>167</v>
      </c>
      <c r="H227" s="189">
        <v>7</v>
      </c>
      <c r="I227" s="190"/>
      <c r="J227" s="191">
        <f>ROUND(I227*H227,2)</f>
        <v>0</v>
      </c>
      <c r="K227" s="187" t="s">
        <v>131</v>
      </c>
      <c r="L227" s="192"/>
      <c r="M227" s="193" t="s">
        <v>1</v>
      </c>
      <c r="N227" s="194" t="s">
        <v>42</v>
      </c>
      <c r="P227" s="145">
        <f>O227*H227</f>
        <v>0</v>
      </c>
      <c r="Q227" s="145">
        <v>0.0003</v>
      </c>
      <c r="R227" s="145">
        <f>Q227*H227</f>
        <v>0.0021</v>
      </c>
      <c r="S227" s="145">
        <v>0</v>
      </c>
      <c r="T227" s="146">
        <f>S227*H227</f>
        <v>0</v>
      </c>
      <c r="AR227" s="147" t="s">
        <v>162</v>
      </c>
      <c r="AT227" s="147" t="s">
        <v>326</v>
      </c>
      <c r="AU227" s="147" t="s">
        <v>84</v>
      </c>
      <c r="AY227" s="17" t="s">
        <v>125</v>
      </c>
      <c r="BE227" s="148">
        <f>IF(N227="základní",J227,0)</f>
        <v>0</v>
      </c>
      <c r="BF227" s="148">
        <f>IF(N227="snížená",J227,0)</f>
        <v>0</v>
      </c>
      <c r="BG227" s="148">
        <f>IF(N227="zákl. přenesená",J227,0)</f>
        <v>0</v>
      </c>
      <c r="BH227" s="148">
        <f>IF(N227="sníž. přenesená",J227,0)</f>
        <v>0</v>
      </c>
      <c r="BI227" s="148">
        <f>IF(N227="nulová",J227,0)</f>
        <v>0</v>
      </c>
      <c r="BJ227" s="17" t="s">
        <v>82</v>
      </c>
      <c r="BK227" s="148">
        <f>ROUND(I227*H227,2)</f>
        <v>0</v>
      </c>
      <c r="BL227" s="17" t="s">
        <v>132</v>
      </c>
      <c r="BM227" s="147" t="s">
        <v>381</v>
      </c>
    </row>
    <row r="228" spans="2:65" s="1" customFormat="1" ht="24.2" customHeight="1">
      <c r="B228" s="32"/>
      <c r="C228" s="136" t="s">
        <v>382</v>
      </c>
      <c r="D228" s="136" t="s">
        <v>127</v>
      </c>
      <c r="E228" s="137" t="s">
        <v>383</v>
      </c>
      <c r="F228" s="138" t="s">
        <v>384</v>
      </c>
      <c r="G228" s="139" t="s">
        <v>167</v>
      </c>
      <c r="H228" s="140">
        <v>2</v>
      </c>
      <c r="I228" s="141"/>
      <c r="J228" s="142">
        <f>ROUND(I228*H228,2)</f>
        <v>0</v>
      </c>
      <c r="K228" s="138" t="s">
        <v>131</v>
      </c>
      <c r="L228" s="32"/>
      <c r="M228" s="143" t="s">
        <v>1</v>
      </c>
      <c r="N228" s="144" t="s">
        <v>42</v>
      </c>
      <c r="P228" s="145">
        <f>O228*H228</f>
        <v>0</v>
      </c>
      <c r="Q228" s="145">
        <v>0.0016692</v>
      </c>
      <c r="R228" s="145">
        <f>Q228*H228</f>
        <v>0.0033384</v>
      </c>
      <c r="S228" s="145">
        <v>0</v>
      </c>
      <c r="T228" s="146">
        <f>S228*H228</f>
        <v>0</v>
      </c>
      <c r="AR228" s="147" t="s">
        <v>132</v>
      </c>
      <c r="AT228" s="147" t="s">
        <v>127</v>
      </c>
      <c r="AU228" s="147" t="s">
        <v>84</v>
      </c>
      <c r="AY228" s="17" t="s">
        <v>125</v>
      </c>
      <c r="BE228" s="148">
        <f>IF(N228="základní",J228,0)</f>
        <v>0</v>
      </c>
      <c r="BF228" s="148">
        <f>IF(N228="snížená",J228,0)</f>
        <v>0</v>
      </c>
      <c r="BG228" s="148">
        <f>IF(N228="zákl. přenesená",J228,0)</f>
        <v>0</v>
      </c>
      <c r="BH228" s="148">
        <f>IF(N228="sníž. přenesená",J228,0)</f>
        <v>0</v>
      </c>
      <c r="BI228" s="148">
        <f>IF(N228="nulová",J228,0)</f>
        <v>0</v>
      </c>
      <c r="BJ228" s="17" t="s">
        <v>82</v>
      </c>
      <c r="BK228" s="148">
        <f>ROUND(I228*H228,2)</f>
        <v>0</v>
      </c>
      <c r="BL228" s="17" t="s">
        <v>132</v>
      </c>
      <c r="BM228" s="147" t="s">
        <v>385</v>
      </c>
    </row>
    <row r="229" spans="2:47" s="1" customFormat="1" ht="12">
      <c r="B229" s="32"/>
      <c r="D229" s="149" t="s">
        <v>134</v>
      </c>
      <c r="F229" s="150" t="s">
        <v>386</v>
      </c>
      <c r="I229" s="151"/>
      <c r="L229" s="32"/>
      <c r="M229" s="152"/>
      <c r="T229" s="56"/>
      <c r="AT229" s="17" t="s">
        <v>134</v>
      </c>
      <c r="AU229" s="17" t="s">
        <v>84</v>
      </c>
    </row>
    <row r="230" spans="2:47" s="1" customFormat="1" ht="39">
      <c r="B230" s="32"/>
      <c r="D230" s="153" t="s">
        <v>136</v>
      </c>
      <c r="F230" s="154" t="s">
        <v>387</v>
      </c>
      <c r="I230" s="151"/>
      <c r="L230" s="32"/>
      <c r="M230" s="152"/>
      <c r="T230" s="56"/>
      <c r="AT230" s="17" t="s">
        <v>136</v>
      </c>
      <c r="AU230" s="17" t="s">
        <v>84</v>
      </c>
    </row>
    <row r="231" spans="2:65" s="1" customFormat="1" ht="16.5" customHeight="1">
      <c r="B231" s="32"/>
      <c r="C231" s="185" t="s">
        <v>388</v>
      </c>
      <c r="D231" s="185" t="s">
        <v>326</v>
      </c>
      <c r="E231" s="186" t="s">
        <v>389</v>
      </c>
      <c r="F231" s="187" t="s">
        <v>390</v>
      </c>
      <c r="G231" s="188" t="s">
        <v>167</v>
      </c>
      <c r="H231" s="189">
        <v>1</v>
      </c>
      <c r="I231" s="190"/>
      <c r="J231" s="191">
        <f>ROUND(I231*H231,2)</f>
        <v>0</v>
      </c>
      <c r="K231" s="187" t="s">
        <v>131</v>
      </c>
      <c r="L231" s="192"/>
      <c r="M231" s="193" t="s">
        <v>1</v>
      </c>
      <c r="N231" s="194" t="s">
        <v>42</v>
      </c>
      <c r="P231" s="145">
        <f>O231*H231</f>
        <v>0</v>
      </c>
      <c r="Q231" s="145">
        <v>0.0069</v>
      </c>
      <c r="R231" s="145">
        <f>Q231*H231</f>
        <v>0.0069</v>
      </c>
      <c r="S231" s="145">
        <v>0</v>
      </c>
      <c r="T231" s="146">
        <f>S231*H231</f>
        <v>0</v>
      </c>
      <c r="AR231" s="147" t="s">
        <v>162</v>
      </c>
      <c r="AT231" s="147" t="s">
        <v>326</v>
      </c>
      <c r="AU231" s="147" t="s">
        <v>84</v>
      </c>
      <c r="AY231" s="17" t="s">
        <v>125</v>
      </c>
      <c r="BE231" s="148">
        <f>IF(N231="základní",J231,0)</f>
        <v>0</v>
      </c>
      <c r="BF231" s="148">
        <f>IF(N231="snížená",J231,0)</f>
        <v>0</v>
      </c>
      <c r="BG231" s="148">
        <f>IF(N231="zákl. přenesená",J231,0)</f>
        <v>0</v>
      </c>
      <c r="BH231" s="148">
        <f>IF(N231="sníž. přenesená",J231,0)</f>
        <v>0</v>
      </c>
      <c r="BI231" s="148">
        <f>IF(N231="nulová",J231,0)</f>
        <v>0</v>
      </c>
      <c r="BJ231" s="17" t="s">
        <v>82</v>
      </c>
      <c r="BK231" s="148">
        <f>ROUND(I231*H231,2)</f>
        <v>0</v>
      </c>
      <c r="BL231" s="17" t="s">
        <v>132</v>
      </c>
      <c r="BM231" s="147" t="s">
        <v>391</v>
      </c>
    </row>
    <row r="232" spans="2:65" s="1" customFormat="1" ht="24.2" customHeight="1">
      <c r="B232" s="32"/>
      <c r="C232" s="185" t="s">
        <v>392</v>
      </c>
      <c r="D232" s="185" t="s">
        <v>326</v>
      </c>
      <c r="E232" s="186" t="s">
        <v>393</v>
      </c>
      <c r="F232" s="187" t="s">
        <v>394</v>
      </c>
      <c r="G232" s="188" t="s">
        <v>167</v>
      </c>
      <c r="H232" s="189">
        <v>1</v>
      </c>
      <c r="I232" s="190"/>
      <c r="J232" s="191">
        <f>ROUND(I232*H232,2)</f>
        <v>0</v>
      </c>
      <c r="K232" s="187" t="s">
        <v>1</v>
      </c>
      <c r="L232" s="192"/>
      <c r="M232" s="193" t="s">
        <v>1</v>
      </c>
      <c r="N232" s="194" t="s">
        <v>42</v>
      </c>
      <c r="P232" s="145">
        <f>O232*H232</f>
        <v>0</v>
      </c>
      <c r="Q232" s="145">
        <v>0.008</v>
      </c>
      <c r="R232" s="145">
        <f>Q232*H232</f>
        <v>0.008</v>
      </c>
      <c r="S232" s="145">
        <v>0</v>
      </c>
      <c r="T232" s="146">
        <f>S232*H232</f>
        <v>0</v>
      </c>
      <c r="AR232" s="147" t="s">
        <v>162</v>
      </c>
      <c r="AT232" s="147" t="s">
        <v>326</v>
      </c>
      <c r="AU232" s="147" t="s">
        <v>84</v>
      </c>
      <c r="AY232" s="17" t="s">
        <v>125</v>
      </c>
      <c r="BE232" s="148">
        <f>IF(N232="základní",J232,0)</f>
        <v>0</v>
      </c>
      <c r="BF232" s="148">
        <f>IF(N232="snížená",J232,0)</f>
        <v>0</v>
      </c>
      <c r="BG232" s="148">
        <f>IF(N232="zákl. přenesená",J232,0)</f>
        <v>0</v>
      </c>
      <c r="BH232" s="148">
        <f>IF(N232="sníž. přenesená",J232,0)</f>
        <v>0</v>
      </c>
      <c r="BI232" s="148">
        <f>IF(N232="nulová",J232,0)</f>
        <v>0</v>
      </c>
      <c r="BJ232" s="17" t="s">
        <v>82</v>
      </c>
      <c r="BK232" s="148">
        <f>ROUND(I232*H232,2)</f>
        <v>0</v>
      </c>
      <c r="BL232" s="17" t="s">
        <v>132</v>
      </c>
      <c r="BM232" s="147" t="s">
        <v>395</v>
      </c>
    </row>
    <row r="233" spans="2:65" s="1" customFormat="1" ht="16.5" customHeight="1">
      <c r="B233" s="32"/>
      <c r="C233" s="185" t="s">
        <v>396</v>
      </c>
      <c r="D233" s="185" t="s">
        <v>326</v>
      </c>
      <c r="E233" s="186" t="s">
        <v>397</v>
      </c>
      <c r="F233" s="187" t="s">
        <v>398</v>
      </c>
      <c r="G233" s="188" t="s">
        <v>399</v>
      </c>
      <c r="H233" s="189">
        <v>2</v>
      </c>
      <c r="I233" s="190"/>
      <c r="J233" s="191">
        <f>ROUND(I233*H233,2)</f>
        <v>0</v>
      </c>
      <c r="K233" s="187" t="s">
        <v>1</v>
      </c>
      <c r="L233" s="192"/>
      <c r="M233" s="193" t="s">
        <v>1</v>
      </c>
      <c r="N233" s="194" t="s">
        <v>42</v>
      </c>
      <c r="P233" s="145">
        <f>O233*H233</f>
        <v>0</v>
      </c>
      <c r="Q233" s="145">
        <v>0.0136</v>
      </c>
      <c r="R233" s="145">
        <f>Q233*H233</f>
        <v>0.0272</v>
      </c>
      <c r="S233" s="145">
        <v>0</v>
      </c>
      <c r="T233" s="146">
        <f>S233*H233</f>
        <v>0</v>
      </c>
      <c r="AR233" s="147" t="s">
        <v>162</v>
      </c>
      <c r="AT233" s="147" t="s">
        <v>326</v>
      </c>
      <c r="AU233" s="147" t="s">
        <v>84</v>
      </c>
      <c r="AY233" s="17" t="s">
        <v>125</v>
      </c>
      <c r="BE233" s="148">
        <f>IF(N233="základní",J233,0)</f>
        <v>0</v>
      </c>
      <c r="BF233" s="148">
        <f>IF(N233="snížená",J233,0)</f>
        <v>0</v>
      </c>
      <c r="BG233" s="148">
        <f>IF(N233="zákl. přenesená",J233,0)</f>
        <v>0</v>
      </c>
      <c r="BH233" s="148">
        <f>IF(N233="sníž. přenesená",J233,0)</f>
        <v>0</v>
      </c>
      <c r="BI233" s="148">
        <f>IF(N233="nulová",J233,0)</f>
        <v>0</v>
      </c>
      <c r="BJ233" s="17" t="s">
        <v>82</v>
      </c>
      <c r="BK233" s="148">
        <f>ROUND(I233*H233,2)</f>
        <v>0</v>
      </c>
      <c r="BL233" s="17" t="s">
        <v>132</v>
      </c>
      <c r="BM233" s="147" t="s">
        <v>400</v>
      </c>
    </row>
    <row r="234" spans="2:65" s="1" customFormat="1" ht="24.2" customHeight="1">
      <c r="B234" s="32"/>
      <c r="C234" s="136" t="s">
        <v>401</v>
      </c>
      <c r="D234" s="136" t="s">
        <v>127</v>
      </c>
      <c r="E234" s="137" t="s">
        <v>402</v>
      </c>
      <c r="F234" s="138" t="s">
        <v>403</v>
      </c>
      <c r="G234" s="139" t="s">
        <v>183</v>
      </c>
      <c r="H234" s="140">
        <v>2</v>
      </c>
      <c r="I234" s="141"/>
      <c r="J234" s="142">
        <f>ROUND(I234*H234,2)</f>
        <v>0</v>
      </c>
      <c r="K234" s="138" t="s">
        <v>131</v>
      </c>
      <c r="L234" s="32"/>
      <c r="M234" s="143" t="s">
        <v>1</v>
      </c>
      <c r="N234" s="144" t="s">
        <v>42</v>
      </c>
      <c r="P234" s="145">
        <f>O234*H234</f>
        <v>0</v>
      </c>
      <c r="Q234" s="145">
        <v>0</v>
      </c>
      <c r="R234" s="145">
        <f>Q234*H234</f>
        <v>0</v>
      </c>
      <c r="S234" s="145">
        <v>0</v>
      </c>
      <c r="T234" s="146">
        <f>S234*H234</f>
        <v>0</v>
      </c>
      <c r="AR234" s="147" t="s">
        <v>132</v>
      </c>
      <c r="AT234" s="147" t="s">
        <v>127</v>
      </c>
      <c r="AU234" s="147" t="s">
        <v>84</v>
      </c>
      <c r="AY234" s="17" t="s">
        <v>125</v>
      </c>
      <c r="BE234" s="148">
        <f>IF(N234="základní",J234,0)</f>
        <v>0</v>
      </c>
      <c r="BF234" s="148">
        <f>IF(N234="snížená",J234,0)</f>
        <v>0</v>
      </c>
      <c r="BG234" s="148">
        <f>IF(N234="zákl. přenesená",J234,0)</f>
        <v>0</v>
      </c>
      <c r="BH234" s="148">
        <f>IF(N234="sníž. přenesená",J234,0)</f>
        <v>0</v>
      </c>
      <c r="BI234" s="148">
        <f>IF(N234="nulová",J234,0)</f>
        <v>0</v>
      </c>
      <c r="BJ234" s="17" t="s">
        <v>82</v>
      </c>
      <c r="BK234" s="148">
        <f>ROUND(I234*H234,2)</f>
        <v>0</v>
      </c>
      <c r="BL234" s="17" t="s">
        <v>132</v>
      </c>
      <c r="BM234" s="147" t="s">
        <v>404</v>
      </c>
    </row>
    <row r="235" spans="2:47" s="1" customFormat="1" ht="12">
      <c r="B235" s="32"/>
      <c r="D235" s="149" t="s">
        <v>134</v>
      </c>
      <c r="F235" s="150" t="s">
        <v>405</v>
      </c>
      <c r="I235" s="151"/>
      <c r="L235" s="32"/>
      <c r="M235" s="152"/>
      <c r="T235" s="56"/>
      <c r="AT235" s="17" t="s">
        <v>134</v>
      </c>
      <c r="AU235" s="17" t="s">
        <v>84</v>
      </c>
    </row>
    <row r="236" spans="2:51" s="13" customFormat="1" ht="12">
      <c r="B236" s="161"/>
      <c r="D236" s="153" t="s">
        <v>137</v>
      </c>
      <c r="E236" s="162" t="s">
        <v>1</v>
      </c>
      <c r="F236" s="163" t="s">
        <v>406</v>
      </c>
      <c r="H236" s="164">
        <v>2</v>
      </c>
      <c r="I236" s="165"/>
      <c r="L236" s="161"/>
      <c r="M236" s="166"/>
      <c r="T236" s="167"/>
      <c r="AT236" s="162" t="s">
        <v>137</v>
      </c>
      <c r="AU236" s="162" t="s">
        <v>84</v>
      </c>
      <c r="AV236" s="13" t="s">
        <v>84</v>
      </c>
      <c r="AW236" s="13" t="s">
        <v>34</v>
      </c>
      <c r="AX236" s="13" t="s">
        <v>82</v>
      </c>
      <c r="AY236" s="162" t="s">
        <v>125</v>
      </c>
    </row>
    <row r="237" spans="2:65" s="1" customFormat="1" ht="16.5" customHeight="1">
      <c r="B237" s="32"/>
      <c r="C237" s="185" t="s">
        <v>407</v>
      </c>
      <c r="D237" s="185" t="s">
        <v>326</v>
      </c>
      <c r="E237" s="186" t="s">
        <v>408</v>
      </c>
      <c r="F237" s="187" t="s">
        <v>409</v>
      </c>
      <c r="G237" s="188" t="s">
        <v>183</v>
      </c>
      <c r="H237" s="189">
        <v>2.03</v>
      </c>
      <c r="I237" s="190"/>
      <c r="J237" s="191">
        <f>ROUND(I237*H237,2)</f>
        <v>0</v>
      </c>
      <c r="K237" s="187" t="s">
        <v>131</v>
      </c>
      <c r="L237" s="192"/>
      <c r="M237" s="193" t="s">
        <v>1</v>
      </c>
      <c r="N237" s="194" t="s">
        <v>42</v>
      </c>
      <c r="P237" s="145">
        <f>O237*H237</f>
        <v>0</v>
      </c>
      <c r="Q237" s="145">
        <v>0.00028</v>
      </c>
      <c r="R237" s="145">
        <f>Q237*H237</f>
        <v>0.0005683999999999999</v>
      </c>
      <c r="S237" s="145">
        <v>0</v>
      </c>
      <c r="T237" s="146">
        <f>S237*H237</f>
        <v>0</v>
      </c>
      <c r="AR237" s="147" t="s">
        <v>162</v>
      </c>
      <c r="AT237" s="147" t="s">
        <v>326</v>
      </c>
      <c r="AU237" s="147" t="s">
        <v>84</v>
      </c>
      <c r="AY237" s="17" t="s">
        <v>125</v>
      </c>
      <c r="BE237" s="148">
        <f>IF(N237="základní",J237,0)</f>
        <v>0</v>
      </c>
      <c r="BF237" s="148">
        <f>IF(N237="snížená",J237,0)</f>
        <v>0</v>
      </c>
      <c r="BG237" s="148">
        <f>IF(N237="zákl. přenesená",J237,0)</f>
        <v>0</v>
      </c>
      <c r="BH237" s="148">
        <f>IF(N237="sníž. přenesená",J237,0)</f>
        <v>0</v>
      </c>
      <c r="BI237" s="148">
        <f>IF(N237="nulová",J237,0)</f>
        <v>0</v>
      </c>
      <c r="BJ237" s="17" t="s">
        <v>82</v>
      </c>
      <c r="BK237" s="148">
        <f>ROUND(I237*H237,2)</f>
        <v>0</v>
      </c>
      <c r="BL237" s="17" t="s">
        <v>132</v>
      </c>
      <c r="BM237" s="147" t="s">
        <v>410</v>
      </c>
    </row>
    <row r="238" spans="2:51" s="13" customFormat="1" ht="12">
      <c r="B238" s="161"/>
      <c r="D238" s="153" t="s">
        <v>137</v>
      </c>
      <c r="F238" s="163" t="s">
        <v>411</v>
      </c>
      <c r="H238" s="164">
        <v>2.03</v>
      </c>
      <c r="I238" s="165"/>
      <c r="L238" s="161"/>
      <c r="M238" s="166"/>
      <c r="T238" s="167"/>
      <c r="AT238" s="162" t="s">
        <v>137</v>
      </c>
      <c r="AU238" s="162" t="s">
        <v>84</v>
      </c>
      <c r="AV238" s="13" t="s">
        <v>84</v>
      </c>
      <c r="AW238" s="13" t="s">
        <v>4</v>
      </c>
      <c r="AX238" s="13" t="s">
        <v>82</v>
      </c>
      <c r="AY238" s="162" t="s">
        <v>125</v>
      </c>
    </row>
    <row r="239" spans="2:65" s="1" customFormat="1" ht="16.5" customHeight="1">
      <c r="B239" s="32"/>
      <c r="C239" s="136" t="s">
        <v>412</v>
      </c>
      <c r="D239" s="136" t="s">
        <v>127</v>
      </c>
      <c r="E239" s="137" t="s">
        <v>413</v>
      </c>
      <c r="F239" s="138" t="s">
        <v>414</v>
      </c>
      <c r="G239" s="139" t="s">
        <v>167</v>
      </c>
      <c r="H239" s="140">
        <v>2</v>
      </c>
      <c r="I239" s="141"/>
      <c r="J239" s="142">
        <f>ROUND(I239*H239,2)</f>
        <v>0</v>
      </c>
      <c r="K239" s="138" t="s">
        <v>131</v>
      </c>
      <c r="L239" s="32"/>
      <c r="M239" s="143" t="s">
        <v>1</v>
      </c>
      <c r="N239" s="144" t="s">
        <v>42</v>
      </c>
      <c r="P239" s="145">
        <f>O239*H239</f>
        <v>0</v>
      </c>
      <c r="Q239" s="145">
        <v>0.00024</v>
      </c>
      <c r="R239" s="145">
        <f>Q239*H239</f>
        <v>0.00048</v>
      </c>
      <c r="S239" s="145">
        <v>0</v>
      </c>
      <c r="T239" s="146">
        <f>S239*H239</f>
        <v>0</v>
      </c>
      <c r="AR239" s="147" t="s">
        <v>132</v>
      </c>
      <c r="AT239" s="147" t="s">
        <v>127</v>
      </c>
      <c r="AU239" s="147" t="s">
        <v>84</v>
      </c>
      <c r="AY239" s="17" t="s">
        <v>125</v>
      </c>
      <c r="BE239" s="148">
        <f>IF(N239="základní",J239,0)</f>
        <v>0</v>
      </c>
      <c r="BF239" s="148">
        <f>IF(N239="snížená",J239,0)</f>
        <v>0</v>
      </c>
      <c r="BG239" s="148">
        <f>IF(N239="zákl. přenesená",J239,0)</f>
        <v>0</v>
      </c>
      <c r="BH239" s="148">
        <f>IF(N239="sníž. přenesená",J239,0)</f>
        <v>0</v>
      </c>
      <c r="BI239" s="148">
        <f>IF(N239="nulová",J239,0)</f>
        <v>0</v>
      </c>
      <c r="BJ239" s="17" t="s">
        <v>82</v>
      </c>
      <c r="BK239" s="148">
        <f>ROUND(I239*H239,2)</f>
        <v>0</v>
      </c>
      <c r="BL239" s="17" t="s">
        <v>132</v>
      </c>
      <c r="BM239" s="147" t="s">
        <v>415</v>
      </c>
    </row>
    <row r="240" spans="2:47" s="1" customFormat="1" ht="12">
      <c r="B240" s="32"/>
      <c r="D240" s="149" t="s">
        <v>134</v>
      </c>
      <c r="F240" s="150" t="s">
        <v>416</v>
      </c>
      <c r="I240" s="151"/>
      <c r="L240" s="32"/>
      <c r="M240" s="152"/>
      <c r="T240" s="56"/>
      <c r="AT240" s="17" t="s">
        <v>134</v>
      </c>
      <c r="AU240" s="17" t="s">
        <v>84</v>
      </c>
    </row>
    <row r="241" spans="2:47" s="1" customFormat="1" ht="29.25">
      <c r="B241" s="32"/>
      <c r="D241" s="153" t="s">
        <v>136</v>
      </c>
      <c r="F241" s="154" t="s">
        <v>417</v>
      </c>
      <c r="I241" s="151"/>
      <c r="L241" s="32"/>
      <c r="M241" s="152"/>
      <c r="T241" s="56"/>
      <c r="AT241" s="17" t="s">
        <v>136</v>
      </c>
      <c r="AU241" s="17" t="s">
        <v>84</v>
      </c>
    </row>
    <row r="242" spans="2:65" s="1" customFormat="1" ht="16.5" customHeight="1">
      <c r="B242" s="32"/>
      <c r="C242" s="185" t="s">
        <v>418</v>
      </c>
      <c r="D242" s="185" t="s">
        <v>326</v>
      </c>
      <c r="E242" s="186" t="s">
        <v>419</v>
      </c>
      <c r="F242" s="187" t="s">
        <v>420</v>
      </c>
      <c r="G242" s="188" t="s">
        <v>167</v>
      </c>
      <c r="H242" s="189">
        <v>2</v>
      </c>
      <c r="I242" s="190"/>
      <c r="J242" s="191">
        <f>ROUND(I242*H242,2)</f>
        <v>0</v>
      </c>
      <c r="K242" s="187" t="s">
        <v>131</v>
      </c>
      <c r="L242" s="192"/>
      <c r="M242" s="193" t="s">
        <v>1</v>
      </c>
      <c r="N242" s="194" t="s">
        <v>42</v>
      </c>
      <c r="P242" s="145">
        <f>O242*H242</f>
        <v>0</v>
      </c>
      <c r="Q242" s="145">
        <v>0.00036</v>
      </c>
      <c r="R242" s="145">
        <f>Q242*H242</f>
        <v>0.00072</v>
      </c>
      <c r="S242" s="145">
        <v>0</v>
      </c>
      <c r="T242" s="146">
        <f>S242*H242</f>
        <v>0</v>
      </c>
      <c r="AR242" s="147" t="s">
        <v>162</v>
      </c>
      <c r="AT242" s="147" t="s">
        <v>326</v>
      </c>
      <c r="AU242" s="147" t="s">
        <v>84</v>
      </c>
      <c r="AY242" s="17" t="s">
        <v>125</v>
      </c>
      <c r="BE242" s="148">
        <f>IF(N242="základní",J242,0)</f>
        <v>0</v>
      </c>
      <c r="BF242" s="148">
        <f>IF(N242="snížená",J242,0)</f>
        <v>0</v>
      </c>
      <c r="BG242" s="148">
        <f>IF(N242="zákl. přenesená",J242,0)</f>
        <v>0</v>
      </c>
      <c r="BH242" s="148">
        <f>IF(N242="sníž. přenesená",J242,0)</f>
        <v>0</v>
      </c>
      <c r="BI242" s="148">
        <f>IF(N242="nulová",J242,0)</f>
        <v>0</v>
      </c>
      <c r="BJ242" s="17" t="s">
        <v>82</v>
      </c>
      <c r="BK242" s="148">
        <f>ROUND(I242*H242,2)</f>
        <v>0</v>
      </c>
      <c r="BL242" s="17" t="s">
        <v>132</v>
      </c>
      <c r="BM242" s="147" t="s">
        <v>421</v>
      </c>
    </row>
    <row r="243" spans="2:65" s="1" customFormat="1" ht="21.75" customHeight="1">
      <c r="B243" s="32"/>
      <c r="C243" s="136" t="s">
        <v>422</v>
      </c>
      <c r="D243" s="136" t="s">
        <v>127</v>
      </c>
      <c r="E243" s="137" t="s">
        <v>423</v>
      </c>
      <c r="F243" s="138" t="s">
        <v>424</v>
      </c>
      <c r="G243" s="139" t="s">
        <v>167</v>
      </c>
      <c r="H243" s="140">
        <v>2</v>
      </c>
      <c r="I243" s="141"/>
      <c r="J243" s="142">
        <f>ROUND(I243*H243,2)</f>
        <v>0</v>
      </c>
      <c r="K243" s="138" t="s">
        <v>131</v>
      </c>
      <c r="L243" s="32"/>
      <c r="M243" s="143" t="s">
        <v>1</v>
      </c>
      <c r="N243" s="144" t="s">
        <v>42</v>
      </c>
      <c r="P243" s="145">
        <f>O243*H243</f>
        <v>0</v>
      </c>
      <c r="Q243" s="145">
        <v>0</v>
      </c>
      <c r="R243" s="145">
        <f>Q243*H243</f>
        <v>0</v>
      </c>
      <c r="S243" s="145">
        <v>0</v>
      </c>
      <c r="T243" s="146">
        <f>S243*H243</f>
        <v>0</v>
      </c>
      <c r="AR243" s="147" t="s">
        <v>132</v>
      </c>
      <c r="AT243" s="147" t="s">
        <v>127</v>
      </c>
      <c r="AU243" s="147" t="s">
        <v>84</v>
      </c>
      <c r="AY243" s="17" t="s">
        <v>125</v>
      </c>
      <c r="BE243" s="148">
        <f>IF(N243="základní",J243,0)</f>
        <v>0</v>
      </c>
      <c r="BF243" s="148">
        <f>IF(N243="snížená",J243,0)</f>
        <v>0</v>
      </c>
      <c r="BG243" s="148">
        <f>IF(N243="zákl. přenesená",J243,0)</f>
        <v>0</v>
      </c>
      <c r="BH243" s="148">
        <f>IF(N243="sníž. přenesená",J243,0)</f>
        <v>0</v>
      </c>
      <c r="BI243" s="148">
        <f>IF(N243="nulová",J243,0)</f>
        <v>0</v>
      </c>
      <c r="BJ243" s="17" t="s">
        <v>82</v>
      </c>
      <c r="BK243" s="148">
        <f>ROUND(I243*H243,2)</f>
        <v>0</v>
      </c>
      <c r="BL243" s="17" t="s">
        <v>132</v>
      </c>
      <c r="BM243" s="147" t="s">
        <v>425</v>
      </c>
    </row>
    <row r="244" spans="2:47" s="1" customFormat="1" ht="12">
      <c r="B244" s="32"/>
      <c r="D244" s="149" t="s">
        <v>134</v>
      </c>
      <c r="F244" s="150" t="s">
        <v>426</v>
      </c>
      <c r="I244" s="151"/>
      <c r="L244" s="32"/>
      <c r="M244" s="152"/>
      <c r="T244" s="56"/>
      <c r="AT244" s="17" t="s">
        <v>134</v>
      </c>
      <c r="AU244" s="17" t="s">
        <v>84</v>
      </c>
    </row>
    <row r="245" spans="2:65" s="1" customFormat="1" ht="24.2" customHeight="1">
      <c r="B245" s="32"/>
      <c r="C245" s="185" t="s">
        <v>427</v>
      </c>
      <c r="D245" s="185" t="s">
        <v>326</v>
      </c>
      <c r="E245" s="186" t="s">
        <v>428</v>
      </c>
      <c r="F245" s="187" t="s">
        <v>429</v>
      </c>
      <c r="G245" s="188" t="s">
        <v>167</v>
      </c>
      <c r="H245" s="189">
        <v>2</v>
      </c>
      <c r="I245" s="190"/>
      <c r="J245" s="191">
        <f>ROUND(I245*H245,2)</f>
        <v>0</v>
      </c>
      <c r="K245" s="187" t="s">
        <v>1</v>
      </c>
      <c r="L245" s="192"/>
      <c r="M245" s="193" t="s">
        <v>1</v>
      </c>
      <c r="N245" s="194" t="s">
        <v>42</v>
      </c>
      <c r="P245" s="145">
        <f>O245*H245</f>
        <v>0</v>
      </c>
      <c r="Q245" s="145">
        <v>0.0038</v>
      </c>
      <c r="R245" s="145">
        <f>Q245*H245</f>
        <v>0.0076</v>
      </c>
      <c r="S245" s="145">
        <v>0</v>
      </c>
      <c r="T245" s="146">
        <f>S245*H245</f>
        <v>0</v>
      </c>
      <c r="AR245" s="147" t="s">
        <v>162</v>
      </c>
      <c r="AT245" s="147" t="s">
        <v>326</v>
      </c>
      <c r="AU245" s="147" t="s">
        <v>84</v>
      </c>
      <c r="AY245" s="17" t="s">
        <v>125</v>
      </c>
      <c r="BE245" s="148">
        <f>IF(N245="základní",J245,0)</f>
        <v>0</v>
      </c>
      <c r="BF245" s="148">
        <f>IF(N245="snížená",J245,0)</f>
        <v>0</v>
      </c>
      <c r="BG245" s="148">
        <f>IF(N245="zákl. přenesená",J245,0)</f>
        <v>0</v>
      </c>
      <c r="BH245" s="148">
        <f>IF(N245="sníž. přenesená",J245,0)</f>
        <v>0</v>
      </c>
      <c r="BI245" s="148">
        <f>IF(N245="nulová",J245,0)</f>
        <v>0</v>
      </c>
      <c r="BJ245" s="17" t="s">
        <v>82</v>
      </c>
      <c r="BK245" s="148">
        <f>ROUND(I245*H245,2)</f>
        <v>0</v>
      </c>
      <c r="BL245" s="17" t="s">
        <v>132</v>
      </c>
      <c r="BM245" s="147" t="s">
        <v>430</v>
      </c>
    </row>
    <row r="246" spans="2:65" s="1" customFormat="1" ht="24.2" customHeight="1">
      <c r="B246" s="32"/>
      <c r="C246" s="185" t="s">
        <v>431</v>
      </c>
      <c r="D246" s="185" t="s">
        <v>326</v>
      </c>
      <c r="E246" s="186" t="s">
        <v>432</v>
      </c>
      <c r="F246" s="187" t="s">
        <v>433</v>
      </c>
      <c r="G246" s="188" t="s">
        <v>167</v>
      </c>
      <c r="H246" s="189">
        <v>2</v>
      </c>
      <c r="I246" s="190"/>
      <c r="J246" s="191">
        <f>ROUND(I246*H246,2)</f>
        <v>0</v>
      </c>
      <c r="K246" s="187" t="s">
        <v>1</v>
      </c>
      <c r="L246" s="192"/>
      <c r="M246" s="193" t="s">
        <v>1</v>
      </c>
      <c r="N246" s="194" t="s">
        <v>42</v>
      </c>
      <c r="P246" s="145">
        <f>O246*H246</f>
        <v>0</v>
      </c>
      <c r="Q246" s="145">
        <v>0.0034</v>
      </c>
      <c r="R246" s="145">
        <f>Q246*H246</f>
        <v>0.0068</v>
      </c>
      <c r="S246" s="145">
        <v>0</v>
      </c>
      <c r="T246" s="146">
        <f>S246*H246</f>
        <v>0</v>
      </c>
      <c r="AR246" s="147" t="s">
        <v>162</v>
      </c>
      <c r="AT246" s="147" t="s">
        <v>326</v>
      </c>
      <c r="AU246" s="147" t="s">
        <v>84</v>
      </c>
      <c r="AY246" s="17" t="s">
        <v>125</v>
      </c>
      <c r="BE246" s="148">
        <f>IF(N246="základní",J246,0)</f>
        <v>0</v>
      </c>
      <c r="BF246" s="148">
        <f>IF(N246="snížená",J246,0)</f>
        <v>0</v>
      </c>
      <c r="BG246" s="148">
        <f>IF(N246="zákl. přenesená",J246,0)</f>
        <v>0</v>
      </c>
      <c r="BH246" s="148">
        <f>IF(N246="sníž. přenesená",J246,0)</f>
        <v>0</v>
      </c>
      <c r="BI246" s="148">
        <f>IF(N246="nulová",J246,0)</f>
        <v>0</v>
      </c>
      <c r="BJ246" s="17" t="s">
        <v>82</v>
      </c>
      <c r="BK246" s="148">
        <f>ROUND(I246*H246,2)</f>
        <v>0</v>
      </c>
      <c r="BL246" s="17" t="s">
        <v>132</v>
      </c>
      <c r="BM246" s="147" t="s">
        <v>434</v>
      </c>
    </row>
    <row r="247" spans="2:65" s="1" customFormat="1" ht="24.2" customHeight="1">
      <c r="B247" s="32"/>
      <c r="C247" s="136" t="s">
        <v>435</v>
      </c>
      <c r="D247" s="136" t="s">
        <v>127</v>
      </c>
      <c r="E247" s="137" t="s">
        <v>436</v>
      </c>
      <c r="F247" s="138" t="s">
        <v>437</v>
      </c>
      <c r="G247" s="139" t="s">
        <v>167</v>
      </c>
      <c r="H247" s="140">
        <v>1</v>
      </c>
      <c r="I247" s="141"/>
      <c r="J247" s="142">
        <f>ROUND(I247*H247,2)</f>
        <v>0</v>
      </c>
      <c r="K247" s="138" t="s">
        <v>131</v>
      </c>
      <c r="L247" s="32"/>
      <c r="M247" s="143" t="s">
        <v>1</v>
      </c>
      <c r="N247" s="144" t="s">
        <v>42</v>
      </c>
      <c r="P247" s="145">
        <f>O247*H247</f>
        <v>0</v>
      </c>
      <c r="Q247" s="145">
        <v>0.00161652</v>
      </c>
      <c r="R247" s="145">
        <f>Q247*H247</f>
        <v>0.00161652</v>
      </c>
      <c r="S247" s="145">
        <v>0</v>
      </c>
      <c r="T247" s="146">
        <f>S247*H247</f>
        <v>0</v>
      </c>
      <c r="AR247" s="147" t="s">
        <v>132</v>
      </c>
      <c r="AT247" s="147" t="s">
        <v>127</v>
      </c>
      <c r="AU247" s="147" t="s">
        <v>84</v>
      </c>
      <c r="AY247" s="17" t="s">
        <v>125</v>
      </c>
      <c r="BE247" s="148">
        <f>IF(N247="základní",J247,0)</f>
        <v>0</v>
      </c>
      <c r="BF247" s="148">
        <f>IF(N247="snížená",J247,0)</f>
        <v>0</v>
      </c>
      <c r="BG247" s="148">
        <f>IF(N247="zákl. přenesená",J247,0)</f>
        <v>0</v>
      </c>
      <c r="BH247" s="148">
        <f>IF(N247="sníž. přenesená",J247,0)</f>
        <v>0</v>
      </c>
      <c r="BI247" s="148">
        <f>IF(N247="nulová",J247,0)</f>
        <v>0</v>
      </c>
      <c r="BJ247" s="17" t="s">
        <v>82</v>
      </c>
      <c r="BK247" s="148">
        <f>ROUND(I247*H247,2)</f>
        <v>0</v>
      </c>
      <c r="BL247" s="17" t="s">
        <v>132</v>
      </c>
      <c r="BM247" s="147" t="s">
        <v>438</v>
      </c>
    </row>
    <row r="248" spans="2:47" s="1" customFormat="1" ht="12">
      <c r="B248" s="32"/>
      <c r="D248" s="149" t="s">
        <v>134</v>
      </c>
      <c r="F248" s="150" t="s">
        <v>439</v>
      </c>
      <c r="I248" s="151"/>
      <c r="L248" s="32"/>
      <c r="M248" s="152"/>
      <c r="T248" s="56"/>
      <c r="AT248" s="17" t="s">
        <v>134</v>
      </c>
      <c r="AU248" s="17" t="s">
        <v>84</v>
      </c>
    </row>
    <row r="249" spans="2:47" s="1" customFormat="1" ht="136.5">
      <c r="B249" s="32"/>
      <c r="D249" s="153" t="s">
        <v>136</v>
      </c>
      <c r="F249" s="154" t="s">
        <v>440</v>
      </c>
      <c r="I249" s="151"/>
      <c r="L249" s="32"/>
      <c r="M249" s="152"/>
      <c r="T249" s="56"/>
      <c r="AT249" s="17" t="s">
        <v>136</v>
      </c>
      <c r="AU249" s="17" t="s">
        <v>84</v>
      </c>
    </row>
    <row r="250" spans="2:51" s="13" customFormat="1" ht="12">
      <c r="B250" s="161"/>
      <c r="D250" s="153" t="s">
        <v>137</v>
      </c>
      <c r="E250" s="162" t="s">
        <v>1</v>
      </c>
      <c r="F250" s="163" t="s">
        <v>441</v>
      </c>
      <c r="H250" s="164">
        <v>1</v>
      </c>
      <c r="I250" s="165"/>
      <c r="L250" s="161"/>
      <c r="M250" s="166"/>
      <c r="T250" s="167"/>
      <c r="AT250" s="162" t="s">
        <v>137</v>
      </c>
      <c r="AU250" s="162" t="s">
        <v>84</v>
      </c>
      <c r="AV250" s="13" t="s">
        <v>84</v>
      </c>
      <c r="AW250" s="13" t="s">
        <v>34</v>
      </c>
      <c r="AX250" s="13" t="s">
        <v>82</v>
      </c>
      <c r="AY250" s="162" t="s">
        <v>125</v>
      </c>
    </row>
    <row r="251" spans="2:65" s="1" customFormat="1" ht="24.2" customHeight="1">
      <c r="B251" s="32"/>
      <c r="C251" s="185" t="s">
        <v>442</v>
      </c>
      <c r="D251" s="185" t="s">
        <v>326</v>
      </c>
      <c r="E251" s="186" t="s">
        <v>443</v>
      </c>
      <c r="F251" s="187" t="s">
        <v>444</v>
      </c>
      <c r="G251" s="188" t="s">
        <v>167</v>
      </c>
      <c r="H251" s="189">
        <v>1</v>
      </c>
      <c r="I251" s="190"/>
      <c r="J251" s="191">
        <f>ROUND(I251*H251,2)</f>
        <v>0</v>
      </c>
      <c r="K251" s="187" t="s">
        <v>1</v>
      </c>
      <c r="L251" s="192"/>
      <c r="M251" s="193" t="s">
        <v>1</v>
      </c>
      <c r="N251" s="194" t="s">
        <v>42</v>
      </c>
      <c r="P251" s="145">
        <f>O251*H251</f>
        <v>0</v>
      </c>
      <c r="Q251" s="145">
        <v>0.01847</v>
      </c>
      <c r="R251" s="145">
        <f>Q251*H251</f>
        <v>0.01847</v>
      </c>
      <c r="S251" s="145">
        <v>0</v>
      </c>
      <c r="T251" s="146">
        <f>S251*H251</f>
        <v>0</v>
      </c>
      <c r="AR251" s="147" t="s">
        <v>162</v>
      </c>
      <c r="AT251" s="147" t="s">
        <v>326</v>
      </c>
      <c r="AU251" s="147" t="s">
        <v>84</v>
      </c>
      <c r="AY251" s="17" t="s">
        <v>125</v>
      </c>
      <c r="BE251" s="148">
        <f>IF(N251="základní",J251,0)</f>
        <v>0</v>
      </c>
      <c r="BF251" s="148">
        <f>IF(N251="snížená",J251,0)</f>
        <v>0</v>
      </c>
      <c r="BG251" s="148">
        <f>IF(N251="zákl. přenesená",J251,0)</f>
        <v>0</v>
      </c>
      <c r="BH251" s="148">
        <f>IF(N251="sníž. přenesená",J251,0)</f>
        <v>0</v>
      </c>
      <c r="BI251" s="148">
        <f>IF(N251="nulová",J251,0)</f>
        <v>0</v>
      </c>
      <c r="BJ251" s="17" t="s">
        <v>82</v>
      </c>
      <c r="BK251" s="148">
        <f>ROUND(I251*H251,2)</f>
        <v>0</v>
      </c>
      <c r="BL251" s="17" t="s">
        <v>132</v>
      </c>
      <c r="BM251" s="147" t="s">
        <v>445</v>
      </c>
    </row>
    <row r="252" spans="2:65" s="1" customFormat="1" ht="24.2" customHeight="1">
      <c r="B252" s="32"/>
      <c r="C252" s="185" t="s">
        <v>446</v>
      </c>
      <c r="D252" s="185" t="s">
        <v>326</v>
      </c>
      <c r="E252" s="186" t="s">
        <v>447</v>
      </c>
      <c r="F252" s="187" t="s">
        <v>448</v>
      </c>
      <c r="G252" s="188" t="s">
        <v>167</v>
      </c>
      <c r="H252" s="189">
        <v>1</v>
      </c>
      <c r="I252" s="190"/>
      <c r="J252" s="191">
        <f>ROUND(I252*H252,2)</f>
        <v>0</v>
      </c>
      <c r="K252" s="187" t="s">
        <v>1</v>
      </c>
      <c r="L252" s="192"/>
      <c r="M252" s="193" t="s">
        <v>1</v>
      </c>
      <c r="N252" s="194" t="s">
        <v>42</v>
      </c>
      <c r="P252" s="145">
        <f>O252*H252</f>
        <v>0</v>
      </c>
      <c r="Q252" s="145">
        <v>0.0073</v>
      </c>
      <c r="R252" s="145">
        <f>Q252*H252</f>
        <v>0.0073</v>
      </c>
      <c r="S252" s="145">
        <v>0</v>
      </c>
      <c r="T252" s="146">
        <f>S252*H252</f>
        <v>0</v>
      </c>
      <c r="AR252" s="147" t="s">
        <v>162</v>
      </c>
      <c r="AT252" s="147" t="s">
        <v>326</v>
      </c>
      <c r="AU252" s="147" t="s">
        <v>84</v>
      </c>
      <c r="AY252" s="17" t="s">
        <v>125</v>
      </c>
      <c r="BE252" s="148">
        <f>IF(N252="základní",J252,0)</f>
        <v>0</v>
      </c>
      <c r="BF252" s="148">
        <f>IF(N252="snížená",J252,0)</f>
        <v>0</v>
      </c>
      <c r="BG252" s="148">
        <f>IF(N252="zákl. přenesená",J252,0)</f>
        <v>0</v>
      </c>
      <c r="BH252" s="148">
        <f>IF(N252="sníž. přenesená",J252,0)</f>
        <v>0</v>
      </c>
      <c r="BI252" s="148">
        <f>IF(N252="nulová",J252,0)</f>
        <v>0</v>
      </c>
      <c r="BJ252" s="17" t="s">
        <v>82</v>
      </c>
      <c r="BK252" s="148">
        <f>ROUND(I252*H252,2)</f>
        <v>0</v>
      </c>
      <c r="BL252" s="17" t="s">
        <v>132</v>
      </c>
      <c r="BM252" s="147" t="s">
        <v>449</v>
      </c>
    </row>
    <row r="253" spans="2:65" s="1" customFormat="1" ht="24.2" customHeight="1">
      <c r="B253" s="32"/>
      <c r="C253" s="136" t="s">
        <v>450</v>
      </c>
      <c r="D253" s="136" t="s">
        <v>127</v>
      </c>
      <c r="E253" s="137" t="s">
        <v>451</v>
      </c>
      <c r="F253" s="138" t="s">
        <v>452</v>
      </c>
      <c r="G253" s="139" t="s">
        <v>167</v>
      </c>
      <c r="H253" s="140">
        <v>2</v>
      </c>
      <c r="I253" s="141"/>
      <c r="J253" s="142">
        <f>ROUND(I253*H253,2)</f>
        <v>0</v>
      </c>
      <c r="K253" s="138" t="s">
        <v>131</v>
      </c>
      <c r="L253" s="32"/>
      <c r="M253" s="143" t="s">
        <v>1</v>
      </c>
      <c r="N253" s="144" t="s">
        <v>42</v>
      </c>
      <c r="P253" s="145">
        <f>O253*H253</f>
        <v>0</v>
      </c>
      <c r="Q253" s="145">
        <v>0</v>
      </c>
      <c r="R253" s="145">
        <f>Q253*H253</f>
        <v>0</v>
      </c>
      <c r="S253" s="145">
        <v>0</v>
      </c>
      <c r="T253" s="146">
        <f>S253*H253</f>
        <v>0</v>
      </c>
      <c r="AR253" s="147" t="s">
        <v>132</v>
      </c>
      <c r="AT253" s="147" t="s">
        <v>127</v>
      </c>
      <c r="AU253" s="147" t="s">
        <v>84</v>
      </c>
      <c r="AY253" s="17" t="s">
        <v>125</v>
      </c>
      <c r="BE253" s="148">
        <f>IF(N253="základní",J253,0)</f>
        <v>0</v>
      </c>
      <c r="BF253" s="148">
        <f>IF(N253="snížená",J253,0)</f>
        <v>0</v>
      </c>
      <c r="BG253" s="148">
        <f>IF(N253="zákl. přenesená",J253,0)</f>
        <v>0</v>
      </c>
      <c r="BH253" s="148">
        <f>IF(N253="sníž. přenesená",J253,0)</f>
        <v>0</v>
      </c>
      <c r="BI253" s="148">
        <f>IF(N253="nulová",J253,0)</f>
        <v>0</v>
      </c>
      <c r="BJ253" s="17" t="s">
        <v>82</v>
      </c>
      <c r="BK253" s="148">
        <f>ROUND(I253*H253,2)</f>
        <v>0</v>
      </c>
      <c r="BL253" s="17" t="s">
        <v>132</v>
      </c>
      <c r="BM253" s="147" t="s">
        <v>453</v>
      </c>
    </row>
    <row r="254" spans="2:47" s="1" customFormat="1" ht="12">
      <c r="B254" s="32"/>
      <c r="D254" s="149" t="s">
        <v>134</v>
      </c>
      <c r="F254" s="150" t="s">
        <v>454</v>
      </c>
      <c r="I254" s="151"/>
      <c r="L254" s="32"/>
      <c r="M254" s="152"/>
      <c r="T254" s="56"/>
      <c r="AT254" s="17" t="s">
        <v>134</v>
      </c>
      <c r="AU254" s="17" t="s">
        <v>84</v>
      </c>
    </row>
    <row r="255" spans="2:65" s="1" customFormat="1" ht="24.2" customHeight="1">
      <c r="B255" s="32"/>
      <c r="C255" s="185" t="s">
        <v>455</v>
      </c>
      <c r="D255" s="185" t="s">
        <v>326</v>
      </c>
      <c r="E255" s="186" t="s">
        <v>456</v>
      </c>
      <c r="F255" s="187" t="s">
        <v>457</v>
      </c>
      <c r="G255" s="188" t="s">
        <v>167</v>
      </c>
      <c r="H255" s="189">
        <v>2</v>
      </c>
      <c r="I255" s="190"/>
      <c r="J255" s="191">
        <f>ROUND(I255*H255,2)</f>
        <v>0</v>
      </c>
      <c r="K255" s="187" t="s">
        <v>1</v>
      </c>
      <c r="L255" s="192"/>
      <c r="M255" s="193" t="s">
        <v>1</v>
      </c>
      <c r="N255" s="194" t="s">
        <v>42</v>
      </c>
      <c r="P255" s="145">
        <f>O255*H255</f>
        <v>0</v>
      </c>
      <c r="Q255" s="145">
        <v>0.0019</v>
      </c>
      <c r="R255" s="145">
        <f>Q255*H255</f>
        <v>0.0038</v>
      </c>
      <c r="S255" s="145">
        <v>0</v>
      </c>
      <c r="T255" s="146">
        <f>S255*H255</f>
        <v>0</v>
      </c>
      <c r="AR255" s="147" t="s">
        <v>162</v>
      </c>
      <c r="AT255" s="147" t="s">
        <v>326</v>
      </c>
      <c r="AU255" s="147" t="s">
        <v>84</v>
      </c>
      <c r="AY255" s="17" t="s">
        <v>125</v>
      </c>
      <c r="BE255" s="148">
        <f>IF(N255="základní",J255,0)</f>
        <v>0</v>
      </c>
      <c r="BF255" s="148">
        <f>IF(N255="snížená",J255,0)</f>
        <v>0</v>
      </c>
      <c r="BG255" s="148">
        <f>IF(N255="zákl. přenesená",J255,0)</f>
        <v>0</v>
      </c>
      <c r="BH255" s="148">
        <f>IF(N255="sníž. přenesená",J255,0)</f>
        <v>0</v>
      </c>
      <c r="BI255" s="148">
        <f>IF(N255="nulová",J255,0)</f>
        <v>0</v>
      </c>
      <c r="BJ255" s="17" t="s">
        <v>82</v>
      </c>
      <c r="BK255" s="148">
        <f>ROUND(I255*H255,2)</f>
        <v>0</v>
      </c>
      <c r="BL255" s="17" t="s">
        <v>132</v>
      </c>
      <c r="BM255" s="147" t="s">
        <v>458</v>
      </c>
    </row>
    <row r="256" spans="2:65" s="1" customFormat="1" ht="16.5" customHeight="1">
      <c r="B256" s="32"/>
      <c r="C256" s="136" t="s">
        <v>459</v>
      </c>
      <c r="D256" s="136" t="s">
        <v>127</v>
      </c>
      <c r="E256" s="137" t="s">
        <v>460</v>
      </c>
      <c r="F256" s="138" t="s">
        <v>461</v>
      </c>
      <c r="G256" s="139" t="s">
        <v>183</v>
      </c>
      <c r="H256" s="140">
        <v>72.5</v>
      </c>
      <c r="I256" s="141"/>
      <c r="J256" s="142">
        <f>ROUND(I256*H256,2)</f>
        <v>0</v>
      </c>
      <c r="K256" s="138" t="s">
        <v>131</v>
      </c>
      <c r="L256" s="32"/>
      <c r="M256" s="143" t="s">
        <v>1</v>
      </c>
      <c r="N256" s="144" t="s">
        <v>42</v>
      </c>
      <c r="P256" s="145">
        <f>O256*H256</f>
        <v>0</v>
      </c>
      <c r="Q256" s="145">
        <v>0</v>
      </c>
      <c r="R256" s="145">
        <f>Q256*H256</f>
        <v>0</v>
      </c>
      <c r="S256" s="145">
        <v>0</v>
      </c>
      <c r="T256" s="146">
        <f>S256*H256</f>
        <v>0</v>
      </c>
      <c r="AR256" s="147" t="s">
        <v>132</v>
      </c>
      <c r="AT256" s="147" t="s">
        <v>127</v>
      </c>
      <c r="AU256" s="147" t="s">
        <v>84</v>
      </c>
      <c r="AY256" s="17" t="s">
        <v>125</v>
      </c>
      <c r="BE256" s="148">
        <f>IF(N256="základní",J256,0)</f>
        <v>0</v>
      </c>
      <c r="BF256" s="148">
        <f>IF(N256="snížená",J256,0)</f>
        <v>0</v>
      </c>
      <c r="BG256" s="148">
        <f>IF(N256="zákl. přenesená",J256,0)</f>
        <v>0</v>
      </c>
      <c r="BH256" s="148">
        <f>IF(N256="sníž. přenesená",J256,0)</f>
        <v>0</v>
      </c>
      <c r="BI256" s="148">
        <f>IF(N256="nulová",J256,0)</f>
        <v>0</v>
      </c>
      <c r="BJ256" s="17" t="s">
        <v>82</v>
      </c>
      <c r="BK256" s="148">
        <f>ROUND(I256*H256,2)</f>
        <v>0</v>
      </c>
      <c r="BL256" s="17" t="s">
        <v>132</v>
      </c>
      <c r="BM256" s="147" t="s">
        <v>462</v>
      </c>
    </row>
    <row r="257" spans="2:47" s="1" customFormat="1" ht="12">
      <c r="B257" s="32"/>
      <c r="D257" s="149" t="s">
        <v>134</v>
      </c>
      <c r="F257" s="150" t="s">
        <v>463</v>
      </c>
      <c r="I257" s="151"/>
      <c r="L257" s="32"/>
      <c r="M257" s="152"/>
      <c r="T257" s="56"/>
      <c r="AT257" s="17" t="s">
        <v>134</v>
      </c>
      <c r="AU257" s="17" t="s">
        <v>84</v>
      </c>
    </row>
    <row r="258" spans="2:47" s="1" customFormat="1" ht="58.5">
      <c r="B258" s="32"/>
      <c r="D258" s="153" t="s">
        <v>136</v>
      </c>
      <c r="F258" s="154" t="s">
        <v>464</v>
      </c>
      <c r="I258" s="151"/>
      <c r="L258" s="32"/>
      <c r="M258" s="152"/>
      <c r="T258" s="56"/>
      <c r="AT258" s="17" t="s">
        <v>136</v>
      </c>
      <c r="AU258" s="17" t="s">
        <v>84</v>
      </c>
    </row>
    <row r="259" spans="2:51" s="13" customFormat="1" ht="12">
      <c r="B259" s="161"/>
      <c r="D259" s="153" t="s">
        <v>137</v>
      </c>
      <c r="E259" s="162" t="s">
        <v>1</v>
      </c>
      <c r="F259" s="163" t="s">
        <v>373</v>
      </c>
      <c r="H259" s="164">
        <v>72.5</v>
      </c>
      <c r="I259" s="165"/>
      <c r="L259" s="161"/>
      <c r="M259" s="166"/>
      <c r="T259" s="167"/>
      <c r="AT259" s="162" t="s">
        <v>137</v>
      </c>
      <c r="AU259" s="162" t="s">
        <v>84</v>
      </c>
      <c r="AV259" s="13" t="s">
        <v>84</v>
      </c>
      <c r="AW259" s="13" t="s">
        <v>34</v>
      </c>
      <c r="AX259" s="13" t="s">
        <v>82</v>
      </c>
      <c r="AY259" s="162" t="s">
        <v>125</v>
      </c>
    </row>
    <row r="260" spans="2:65" s="1" customFormat="1" ht="16.5" customHeight="1">
      <c r="B260" s="32"/>
      <c r="C260" s="136" t="s">
        <v>465</v>
      </c>
      <c r="D260" s="136" t="s">
        <v>127</v>
      </c>
      <c r="E260" s="137" t="s">
        <v>466</v>
      </c>
      <c r="F260" s="138" t="s">
        <v>467</v>
      </c>
      <c r="G260" s="139" t="s">
        <v>183</v>
      </c>
      <c r="H260" s="140">
        <v>72.5</v>
      </c>
      <c r="I260" s="141"/>
      <c r="J260" s="142">
        <f>ROUND(I260*H260,2)</f>
        <v>0</v>
      </c>
      <c r="K260" s="138" t="s">
        <v>131</v>
      </c>
      <c r="L260" s="32"/>
      <c r="M260" s="143" t="s">
        <v>1</v>
      </c>
      <c r="N260" s="144" t="s">
        <v>42</v>
      </c>
      <c r="P260" s="145">
        <f>O260*H260</f>
        <v>0</v>
      </c>
      <c r="Q260" s="145">
        <v>5.5E-07</v>
      </c>
      <c r="R260" s="145">
        <f>Q260*H260</f>
        <v>3.9875E-05</v>
      </c>
      <c r="S260" s="145">
        <v>0</v>
      </c>
      <c r="T260" s="146">
        <f>S260*H260</f>
        <v>0</v>
      </c>
      <c r="AR260" s="147" t="s">
        <v>132</v>
      </c>
      <c r="AT260" s="147" t="s">
        <v>127</v>
      </c>
      <c r="AU260" s="147" t="s">
        <v>84</v>
      </c>
      <c r="AY260" s="17" t="s">
        <v>125</v>
      </c>
      <c r="BE260" s="148">
        <f>IF(N260="základní",J260,0)</f>
        <v>0</v>
      </c>
      <c r="BF260" s="148">
        <f>IF(N260="snížená",J260,0)</f>
        <v>0</v>
      </c>
      <c r="BG260" s="148">
        <f>IF(N260="zákl. přenesená",J260,0)</f>
        <v>0</v>
      </c>
      <c r="BH260" s="148">
        <f>IF(N260="sníž. přenesená",J260,0)</f>
        <v>0</v>
      </c>
      <c r="BI260" s="148">
        <f>IF(N260="nulová",J260,0)</f>
        <v>0</v>
      </c>
      <c r="BJ260" s="17" t="s">
        <v>82</v>
      </c>
      <c r="BK260" s="148">
        <f>ROUND(I260*H260,2)</f>
        <v>0</v>
      </c>
      <c r="BL260" s="17" t="s">
        <v>132</v>
      </c>
      <c r="BM260" s="147" t="s">
        <v>468</v>
      </c>
    </row>
    <row r="261" spans="2:47" s="1" customFormat="1" ht="12">
      <c r="B261" s="32"/>
      <c r="D261" s="149" t="s">
        <v>134</v>
      </c>
      <c r="F261" s="150" t="s">
        <v>469</v>
      </c>
      <c r="I261" s="151"/>
      <c r="L261" s="32"/>
      <c r="M261" s="152"/>
      <c r="T261" s="56"/>
      <c r="AT261" s="17" t="s">
        <v>134</v>
      </c>
      <c r="AU261" s="17" t="s">
        <v>84</v>
      </c>
    </row>
    <row r="262" spans="2:47" s="1" customFormat="1" ht="19.5">
      <c r="B262" s="32"/>
      <c r="D262" s="153" t="s">
        <v>136</v>
      </c>
      <c r="F262" s="154" t="s">
        <v>470</v>
      </c>
      <c r="I262" s="151"/>
      <c r="L262" s="32"/>
      <c r="M262" s="152"/>
      <c r="T262" s="56"/>
      <c r="AT262" s="17" t="s">
        <v>136</v>
      </c>
      <c r="AU262" s="17" t="s">
        <v>84</v>
      </c>
    </row>
    <row r="263" spans="2:51" s="13" customFormat="1" ht="12">
      <c r="B263" s="161"/>
      <c r="D263" s="153" t="s">
        <v>137</v>
      </c>
      <c r="E263" s="162" t="s">
        <v>1</v>
      </c>
      <c r="F263" s="163" t="s">
        <v>373</v>
      </c>
      <c r="H263" s="164">
        <v>72.5</v>
      </c>
      <c r="I263" s="165"/>
      <c r="L263" s="161"/>
      <c r="M263" s="166"/>
      <c r="T263" s="167"/>
      <c r="AT263" s="162" t="s">
        <v>137</v>
      </c>
      <c r="AU263" s="162" t="s">
        <v>84</v>
      </c>
      <c r="AV263" s="13" t="s">
        <v>84</v>
      </c>
      <c r="AW263" s="13" t="s">
        <v>34</v>
      </c>
      <c r="AX263" s="13" t="s">
        <v>82</v>
      </c>
      <c r="AY263" s="162" t="s">
        <v>125</v>
      </c>
    </row>
    <row r="264" spans="2:65" s="1" customFormat="1" ht="16.5" customHeight="1">
      <c r="B264" s="32"/>
      <c r="C264" s="136" t="s">
        <v>471</v>
      </c>
      <c r="D264" s="136" t="s">
        <v>127</v>
      </c>
      <c r="E264" s="137" t="s">
        <v>472</v>
      </c>
      <c r="F264" s="138" t="s">
        <v>473</v>
      </c>
      <c r="G264" s="139" t="s">
        <v>167</v>
      </c>
      <c r="H264" s="140">
        <v>1</v>
      </c>
      <c r="I264" s="141"/>
      <c r="J264" s="142">
        <f>ROUND(I264*H264,2)</f>
        <v>0</v>
      </c>
      <c r="K264" s="138" t="s">
        <v>131</v>
      </c>
      <c r="L264" s="32"/>
      <c r="M264" s="143" t="s">
        <v>1</v>
      </c>
      <c r="N264" s="144" t="s">
        <v>42</v>
      </c>
      <c r="P264" s="145">
        <f>O264*H264</f>
        <v>0</v>
      </c>
      <c r="Q264" s="145">
        <v>0.459372906</v>
      </c>
      <c r="R264" s="145">
        <f>Q264*H264</f>
        <v>0.459372906</v>
      </c>
      <c r="S264" s="145">
        <v>0</v>
      </c>
      <c r="T264" s="146">
        <f>S264*H264</f>
        <v>0</v>
      </c>
      <c r="AR264" s="147" t="s">
        <v>132</v>
      </c>
      <c r="AT264" s="147" t="s">
        <v>127</v>
      </c>
      <c r="AU264" s="147" t="s">
        <v>84</v>
      </c>
      <c r="AY264" s="17" t="s">
        <v>125</v>
      </c>
      <c r="BE264" s="148">
        <f>IF(N264="základní",J264,0)</f>
        <v>0</v>
      </c>
      <c r="BF264" s="148">
        <f>IF(N264="snížená",J264,0)</f>
        <v>0</v>
      </c>
      <c r="BG264" s="148">
        <f>IF(N264="zákl. přenesená",J264,0)</f>
        <v>0</v>
      </c>
      <c r="BH264" s="148">
        <f>IF(N264="sníž. přenesená",J264,0)</f>
        <v>0</v>
      </c>
      <c r="BI264" s="148">
        <f>IF(N264="nulová",J264,0)</f>
        <v>0</v>
      </c>
      <c r="BJ264" s="17" t="s">
        <v>82</v>
      </c>
      <c r="BK264" s="148">
        <f>ROUND(I264*H264,2)</f>
        <v>0</v>
      </c>
      <c r="BL264" s="17" t="s">
        <v>132</v>
      </c>
      <c r="BM264" s="147" t="s">
        <v>474</v>
      </c>
    </row>
    <row r="265" spans="2:47" s="1" customFormat="1" ht="12">
      <c r="B265" s="32"/>
      <c r="D265" s="149" t="s">
        <v>134</v>
      </c>
      <c r="F265" s="150" t="s">
        <v>475</v>
      </c>
      <c r="I265" s="151"/>
      <c r="L265" s="32"/>
      <c r="M265" s="152"/>
      <c r="T265" s="56"/>
      <c r="AT265" s="17" t="s">
        <v>134</v>
      </c>
      <c r="AU265" s="17" t="s">
        <v>84</v>
      </c>
    </row>
    <row r="266" spans="2:47" s="1" customFormat="1" ht="58.5">
      <c r="B266" s="32"/>
      <c r="D266" s="153" t="s">
        <v>136</v>
      </c>
      <c r="F266" s="154" t="s">
        <v>464</v>
      </c>
      <c r="I266" s="151"/>
      <c r="L266" s="32"/>
      <c r="M266" s="152"/>
      <c r="T266" s="56"/>
      <c r="AT266" s="17" t="s">
        <v>136</v>
      </c>
      <c r="AU266" s="17" t="s">
        <v>84</v>
      </c>
    </row>
    <row r="267" spans="2:65" s="1" customFormat="1" ht="16.5" customHeight="1">
      <c r="B267" s="32"/>
      <c r="C267" s="136" t="s">
        <v>476</v>
      </c>
      <c r="D267" s="136" t="s">
        <v>127</v>
      </c>
      <c r="E267" s="137" t="s">
        <v>477</v>
      </c>
      <c r="F267" s="138" t="s">
        <v>478</v>
      </c>
      <c r="G267" s="139" t="s">
        <v>167</v>
      </c>
      <c r="H267" s="140">
        <v>2</v>
      </c>
      <c r="I267" s="141"/>
      <c r="J267" s="142">
        <f>ROUND(I267*H267,2)</f>
        <v>0</v>
      </c>
      <c r="K267" s="138" t="s">
        <v>131</v>
      </c>
      <c r="L267" s="32"/>
      <c r="M267" s="143" t="s">
        <v>1</v>
      </c>
      <c r="N267" s="144" t="s">
        <v>42</v>
      </c>
      <c r="P267" s="145">
        <f>O267*H267</f>
        <v>0</v>
      </c>
      <c r="Q267" s="145">
        <v>0.0638308</v>
      </c>
      <c r="R267" s="145">
        <f>Q267*H267</f>
        <v>0.1276616</v>
      </c>
      <c r="S267" s="145">
        <v>0</v>
      </c>
      <c r="T267" s="146">
        <f>S267*H267</f>
        <v>0</v>
      </c>
      <c r="AR267" s="147" t="s">
        <v>132</v>
      </c>
      <c r="AT267" s="147" t="s">
        <v>127</v>
      </c>
      <c r="AU267" s="147" t="s">
        <v>84</v>
      </c>
      <c r="AY267" s="17" t="s">
        <v>125</v>
      </c>
      <c r="BE267" s="148">
        <f>IF(N267="základní",J267,0)</f>
        <v>0</v>
      </c>
      <c r="BF267" s="148">
        <f>IF(N267="snížená",J267,0)</f>
        <v>0</v>
      </c>
      <c r="BG267" s="148">
        <f>IF(N267="zákl. přenesená",J267,0)</f>
        <v>0</v>
      </c>
      <c r="BH267" s="148">
        <f>IF(N267="sníž. přenesená",J267,0)</f>
        <v>0</v>
      </c>
      <c r="BI267" s="148">
        <f>IF(N267="nulová",J267,0)</f>
        <v>0</v>
      </c>
      <c r="BJ267" s="17" t="s">
        <v>82</v>
      </c>
      <c r="BK267" s="148">
        <f>ROUND(I267*H267,2)</f>
        <v>0</v>
      </c>
      <c r="BL267" s="17" t="s">
        <v>132</v>
      </c>
      <c r="BM267" s="147" t="s">
        <v>479</v>
      </c>
    </row>
    <row r="268" spans="2:47" s="1" customFormat="1" ht="12">
      <c r="B268" s="32"/>
      <c r="D268" s="149" t="s">
        <v>134</v>
      </c>
      <c r="F268" s="150" t="s">
        <v>480</v>
      </c>
      <c r="I268" s="151"/>
      <c r="L268" s="32"/>
      <c r="M268" s="152"/>
      <c r="T268" s="56"/>
      <c r="AT268" s="17" t="s">
        <v>134</v>
      </c>
      <c r="AU268" s="17" t="s">
        <v>84</v>
      </c>
    </row>
    <row r="269" spans="2:47" s="1" customFormat="1" ht="29.25">
      <c r="B269" s="32"/>
      <c r="D269" s="153" t="s">
        <v>136</v>
      </c>
      <c r="F269" s="154" t="s">
        <v>481</v>
      </c>
      <c r="I269" s="151"/>
      <c r="L269" s="32"/>
      <c r="M269" s="152"/>
      <c r="T269" s="56"/>
      <c r="AT269" s="17" t="s">
        <v>136</v>
      </c>
      <c r="AU269" s="17" t="s">
        <v>84</v>
      </c>
    </row>
    <row r="270" spans="2:65" s="1" customFormat="1" ht="24.2" customHeight="1">
      <c r="B270" s="32"/>
      <c r="C270" s="185" t="s">
        <v>482</v>
      </c>
      <c r="D270" s="185" t="s">
        <v>326</v>
      </c>
      <c r="E270" s="186" t="s">
        <v>483</v>
      </c>
      <c r="F270" s="187" t="s">
        <v>484</v>
      </c>
      <c r="G270" s="188" t="s">
        <v>167</v>
      </c>
      <c r="H270" s="189">
        <v>2</v>
      </c>
      <c r="I270" s="190"/>
      <c r="J270" s="191">
        <f>ROUND(I270*H270,2)</f>
        <v>0</v>
      </c>
      <c r="K270" s="187" t="s">
        <v>1</v>
      </c>
      <c r="L270" s="192"/>
      <c r="M270" s="193" t="s">
        <v>1</v>
      </c>
      <c r="N270" s="194" t="s">
        <v>42</v>
      </c>
      <c r="P270" s="145">
        <f>O270*H270</f>
        <v>0</v>
      </c>
      <c r="Q270" s="145">
        <v>0.00897</v>
      </c>
      <c r="R270" s="145">
        <f>Q270*H270</f>
        <v>0.01794</v>
      </c>
      <c r="S270" s="145">
        <v>0</v>
      </c>
      <c r="T270" s="146">
        <f>S270*H270</f>
        <v>0</v>
      </c>
      <c r="AR270" s="147" t="s">
        <v>162</v>
      </c>
      <c r="AT270" s="147" t="s">
        <v>326</v>
      </c>
      <c r="AU270" s="147" t="s">
        <v>84</v>
      </c>
      <c r="AY270" s="17" t="s">
        <v>125</v>
      </c>
      <c r="BE270" s="148">
        <f>IF(N270="základní",J270,0)</f>
        <v>0</v>
      </c>
      <c r="BF270" s="148">
        <f>IF(N270="snížená",J270,0)</f>
        <v>0</v>
      </c>
      <c r="BG270" s="148">
        <f>IF(N270="zákl. přenesená",J270,0)</f>
        <v>0</v>
      </c>
      <c r="BH270" s="148">
        <f>IF(N270="sníž. přenesená",J270,0)</f>
        <v>0</v>
      </c>
      <c r="BI270" s="148">
        <f>IF(N270="nulová",J270,0)</f>
        <v>0</v>
      </c>
      <c r="BJ270" s="17" t="s">
        <v>82</v>
      </c>
      <c r="BK270" s="148">
        <f>ROUND(I270*H270,2)</f>
        <v>0</v>
      </c>
      <c r="BL270" s="17" t="s">
        <v>132</v>
      </c>
      <c r="BM270" s="147" t="s">
        <v>485</v>
      </c>
    </row>
    <row r="271" spans="2:65" s="1" customFormat="1" ht="16.5" customHeight="1">
      <c r="B271" s="32"/>
      <c r="C271" s="136" t="s">
        <v>486</v>
      </c>
      <c r="D271" s="136" t="s">
        <v>127</v>
      </c>
      <c r="E271" s="137" t="s">
        <v>487</v>
      </c>
      <c r="F271" s="138" t="s">
        <v>488</v>
      </c>
      <c r="G271" s="139" t="s">
        <v>167</v>
      </c>
      <c r="H271" s="140">
        <v>1</v>
      </c>
      <c r="I271" s="141"/>
      <c r="J271" s="142">
        <f>ROUND(I271*H271,2)</f>
        <v>0</v>
      </c>
      <c r="K271" s="138" t="s">
        <v>131</v>
      </c>
      <c r="L271" s="32"/>
      <c r="M271" s="143" t="s">
        <v>1</v>
      </c>
      <c r="N271" s="144" t="s">
        <v>42</v>
      </c>
      <c r="P271" s="145">
        <f>O271*H271</f>
        <v>0</v>
      </c>
      <c r="Q271" s="145">
        <v>0.1230316</v>
      </c>
      <c r="R271" s="145">
        <f>Q271*H271</f>
        <v>0.1230316</v>
      </c>
      <c r="S271" s="145">
        <v>0</v>
      </c>
      <c r="T271" s="146">
        <f>S271*H271</f>
        <v>0</v>
      </c>
      <c r="AR271" s="147" t="s">
        <v>132</v>
      </c>
      <c r="AT271" s="147" t="s">
        <v>127</v>
      </c>
      <c r="AU271" s="147" t="s">
        <v>84</v>
      </c>
      <c r="AY271" s="17" t="s">
        <v>125</v>
      </c>
      <c r="BE271" s="148">
        <f>IF(N271="základní",J271,0)</f>
        <v>0</v>
      </c>
      <c r="BF271" s="148">
        <f>IF(N271="snížená",J271,0)</f>
        <v>0</v>
      </c>
      <c r="BG271" s="148">
        <f>IF(N271="zákl. přenesená",J271,0)</f>
        <v>0</v>
      </c>
      <c r="BH271" s="148">
        <f>IF(N271="sníž. přenesená",J271,0)</f>
        <v>0</v>
      </c>
      <c r="BI271" s="148">
        <f>IF(N271="nulová",J271,0)</f>
        <v>0</v>
      </c>
      <c r="BJ271" s="17" t="s">
        <v>82</v>
      </c>
      <c r="BK271" s="148">
        <f>ROUND(I271*H271,2)</f>
        <v>0</v>
      </c>
      <c r="BL271" s="17" t="s">
        <v>132</v>
      </c>
      <c r="BM271" s="147" t="s">
        <v>489</v>
      </c>
    </row>
    <row r="272" spans="2:47" s="1" customFormat="1" ht="12">
      <c r="B272" s="32"/>
      <c r="D272" s="149" t="s">
        <v>134</v>
      </c>
      <c r="F272" s="150" t="s">
        <v>490</v>
      </c>
      <c r="I272" s="151"/>
      <c r="L272" s="32"/>
      <c r="M272" s="152"/>
      <c r="T272" s="56"/>
      <c r="AT272" s="17" t="s">
        <v>134</v>
      </c>
      <c r="AU272" s="17" t="s">
        <v>84</v>
      </c>
    </row>
    <row r="273" spans="2:47" s="1" customFormat="1" ht="29.25">
      <c r="B273" s="32"/>
      <c r="D273" s="153" t="s">
        <v>136</v>
      </c>
      <c r="F273" s="154" t="s">
        <v>481</v>
      </c>
      <c r="I273" s="151"/>
      <c r="L273" s="32"/>
      <c r="M273" s="152"/>
      <c r="T273" s="56"/>
      <c r="AT273" s="17" t="s">
        <v>136</v>
      </c>
      <c r="AU273" s="17" t="s">
        <v>84</v>
      </c>
    </row>
    <row r="274" spans="2:65" s="1" customFormat="1" ht="24.2" customHeight="1">
      <c r="B274" s="32"/>
      <c r="C274" s="185" t="s">
        <v>491</v>
      </c>
      <c r="D274" s="185" t="s">
        <v>326</v>
      </c>
      <c r="E274" s="186" t="s">
        <v>492</v>
      </c>
      <c r="F274" s="187" t="s">
        <v>493</v>
      </c>
      <c r="G274" s="188" t="s">
        <v>167</v>
      </c>
      <c r="H274" s="189">
        <v>1</v>
      </c>
      <c r="I274" s="190"/>
      <c r="J274" s="191">
        <f>ROUND(I274*H274,2)</f>
        <v>0</v>
      </c>
      <c r="K274" s="187" t="s">
        <v>1</v>
      </c>
      <c r="L274" s="192"/>
      <c r="M274" s="193" t="s">
        <v>1</v>
      </c>
      <c r="N274" s="194" t="s">
        <v>42</v>
      </c>
      <c r="P274" s="145">
        <f>O274*H274</f>
        <v>0</v>
      </c>
      <c r="Q274" s="145">
        <v>0.013</v>
      </c>
      <c r="R274" s="145">
        <f>Q274*H274</f>
        <v>0.013</v>
      </c>
      <c r="S274" s="145">
        <v>0</v>
      </c>
      <c r="T274" s="146">
        <f>S274*H274</f>
        <v>0</v>
      </c>
      <c r="AR274" s="147" t="s">
        <v>162</v>
      </c>
      <c r="AT274" s="147" t="s">
        <v>326</v>
      </c>
      <c r="AU274" s="147" t="s">
        <v>84</v>
      </c>
      <c r="AY274" s="17" t="s">
        <v>125</v>
      </c>
      <c r="BE274" s="148">
        <f>IF(N274="základní",J274,0)</f>
        <v>0</v>
      </c>
      <c r="BF274" s="148">
        <f>IF(N274="snížená",J274,0)</f>
        <v>0</v>
      </c>
      <c r="BG274" s="148">
        <f>IF(N274="zákl. přenesená",J274,0)</f>
        <v>0</v>
      </c>
      <c r="BH274" s="148">
        <f>IF(N274="sníž. přenesená",J274,0)</f>
        <v>0</v>
      </c>
      <c r="BI274" s="148">
        <f>IF(N274="nulová",J274,0)</f>
        <v>0</v>
      </c>
      <c r="BJ274" s="17" t="s">
        <v>82</v>
      </c>
      <c r="BK274" s="148">
        <f>ROUND(I274*H274,2)</f>
        <v>0</v>
      </c>
      <c r="BL274" s="17" t="s">
        <v>132</v>
      </c>
      <c r="BM274" s="147" t="s">
        <v>494</v>
      </c>
    </row>
    <row r="275" spans="2:65" s="1" customFormat="1" ht="16.5" customHeight="1">
      <c r="B275" s="32"/>
      <c r="C275" s="136" t="s">
        <v>495</v>
      </c>
      <c r="D275" s="136" t="s">
        <v>127</v>
      </c>
      <c r="E275" s="137" t="s">
        <v>496</v>
      </c>
      <c r="F275" s="138" t="s">
        <v>497</v>
      </c>
      <c r="G275" s="139" t="s">
        <v>183</v>
      </c>
      <c r="H275" s="140">
        <v>78.5</v>
      </c>
      <c r="I275" s="141"/>
      <c r="J275" s="142">
        <f>ROUND(I275*H275,2)</f>
        <v>0</v>
      </c>
      <c r="K275" s="138" t="s">
        <v>1</v>
      </c>
      <c r="L275" s="32"/>
      <c r="M275" s="143" t="s">
        <v>1</v>
      </c>
      <c r="N275" s="144" t="s">
        <v>42</v>
      </c>
      <c r="P275" s="145">
        <f>O275*H275</f>
        <v>0</v>
      </c>
      <c r="Q275" s="145">
        <v>0.00019</v>
      </c>
      <c r="R275" s="145">
        <f>Q275*H275</f>
        <v>0.014915000000000001</v>
      </c>
      <c r="S275" s="145">
        <v>0</v>
      </c>
      <c r="T275" s="146">
        <f>S275*H275</f>
        <v>0</v>
      </c>
      <c r="AR275" s="147" t="s">
        <v>132</v>
      </c>
      <c r="AT275" s="147" t="s">
        <v>127</v>
      </c>
      <c r="AU275" s="147" t="s">
        <v>84</v>
      </c>
      <c r="AY275" s="17" t="s">
        <v>125</v>
      </c>
      <c r="BE275" s="148">
        <f>IF(N275="základní",J275,0)</f>
        <v>0</v>
      </c>
      <c r="BF275" s="148">
        <f>IF(N275="snížená",J275,0)</f>
        <v>0</v>
      </c>
      <c r="BG275" s="148">
        <f>IF(N275="zákl. přenesená",J275,0)</f>
        <v>0</v>
      </c>
      <c r="BH275" s="148">
        <f>IF(N275="sníž. přenesená",J275,0)</f>
        <v>0</v>
      </c>
      <c r="BI275" s="148">
        <f>IF(N275="nulová",J275,0)</f>
        <v>0</v>
      </c>
      <c r="BJ275" s="17" t="s">
        <v>82</v>
      </c>
      <c r="BK275" s="148">
        <f>ROUND(I275*H275,2)</f>
        <v>0</v>
      </c>
      <c r="BL275" s="17" t="s">
        <v>132</v>
      </c>
      <c r="BM275" s="147" t="s">
        <v>498</v>
      </c>
    </row>
    <row r="276" spans="2:51" s="13" customFormat="1" ht="12">
      <c r="B276" s="161"/>
      <c r="D276" s="153" t="s">
        <v>137</v>
      </c>
      <c r="E276" s="162" t="s">
        <v>1</v>
      </c>
      <c r="F276" s="163" t="s">
        <v>499</v>
      </c>
      <c r="H276" s="164">
        <v>78.5</v>
      </c>
      <c r="I276" s="165"/>
      <c r="L276" s="161"/>
      <c r="M276" s="166"/>
      <c r="T276" s="167"/>
      <c r="AT276" s="162" t="s">
        <v>137</v>
      </c>
      <c r="AU276" s="162" t="s">
        <v>84</v>
      </c>
      <c r="AV276" s="13" t="s">
        <v>84</v>
      </c>
      <c r="AW276" s="13" t="s">
        <v>34</v>
      </c>
      <c r="AX276" s="13" t="s">
        <v>82</v>
      </c>
      <c r="AY276" s="162" t="s">
        <v>125</v>
      </c>
    </row>
    <row r="277" spans="2:65" s="1" customFormat="1" ht="16.5" customHeight="1">
      <c r="B277" s="32"/>
      <c r="C277" s="136" t="s">
        <v>500</v>
      </c>
      <c r="D277" s="136" t="s">
        <v>127</v>
      </c>
      <c r="E277" s="137" t="s">
        <v>501</v>
      </c>
      <c r="F277" s="138" t="s">
        <v>502</v>
      </c>
      <c r="G277" s="139" t="s">
        <v>183</v>
      </c>
      <c r="H277" s="140">
        <v>72.5</v>
      </c>
      <c r="I277" s="141"/>
      <c r="J277" s="142">
        <f>ROUND(I277*H277,2)</f>
        <v>0</v>
      </c>
      <c r="K277" s="138" t="s">
        <v>131</v>
      </c>
      <c r="L277" s="32"/>
      <c r="M277" s="143" t="s">
        <v>1</v>
      </c>
      <c r="N277" s="144" t="s">
        <v>42</v>
      </c>
      <c r="P277" s="145">
        <f>O277*H277</f>
        <v>0</v>
      </c>
      <c r="Q277" s="145">
        <v>9.45E-05</v>
      </c>
      <c r="R277" s="145">
        <f>Q277*H277</f>
        <v>0.006851250000000001</v>
      </c>
      <c r="S277" s="145">
        <v>0</v>
      </c>
      <c r="T277" s="146">
        <f>S277*H277</f>
        <v>0</v>
      </c>
      <c r="AR277" s="147" t="s">
        <v>132</v>
      </c>
      <c r="AT277" s="147" t="s">
        <v>127</v>
      </c>
      <c r="AU277" s="147" t="s">
        <v>84</v>
      </c>
      <c r="AY277" s="17" t="s">
        <v>125</v>
      </c>
      <c r="BE277" s="148">
        <f>IF(N277="základní",J277,0)</f>
        <v>0</v>
      </c>
      <c r="BF277" s="148">
        <f>IF(N277="snížená",J277,0)</f>
        <v>0</v>
      </c>
      <c r="BG277" s="148">
        <f>IF(N277="zákl. přenesená",J277,0)</f>
        <v>0</v>
      </c>
      <c r="BH277" s="148">
        <f>IF(N277="sníž. přenesená",J277,0)</f>
        <v>0</v>
      </c>
      <c r="BI277" s="148">
        <f>IF(N277="nulová",J277,0)</f>
        <v>0</v>
      </c>
      <c r="BJ277" s="17" t="s">
        <v>82</v>
      </c>
      <c r="BK277" s="148">
        <f>ROUND(I277*H277,2)</f>
        <v>0</v>
      </c>
      <c r="BL277" s="17" t="s">
        <v>132</v>
      </c>
      <c r="BM277" s="147" t="s">
        <v>503</v>
      </c>
    </row>
    <row r="278" spans="2:47" s="1" customFormat="1" ht="12">
      <c r="B278" s="32"/>
      <c r="D278" s="149" t="s">
        <v>134</v>
      </c>
      <c r="F278" s="150" t="s">
        <v>504</v>
      </c>
      <c r="I278" s="151"/>
      <c r="L278" s="32"/>
      <c r="M278" s="152"/>
      <c r="T278" s="56"/>
      <c r="AT278" s="17" t="s">
        <v>134</v>
      </c>
      <c r="AU278" s="17" t="s">
        <v>84</v>
      </c>
    </row>
    <row r="279" spans="2:51" s="13" customFormat="1" ht="12">
      <c r="B279" s="161"/>
      <c r="D279" s="153" t="s">
        <v>137</v>
      </c>
      <c r="E279" s="162" t="s">
        <v>1</v>
      </c>
      <c r="F279" s="163" t="s">
        <v>373</v>
      </c>
      <c r="H279" s="164">
        <v>72.5</v>
      </c>
      <c r="I279" s="165"/>
      <c r="L279" s="161"/>
      <c r="M279" s="166"/>
      <c r="T279" s="167"/>
      <c r="AT279" s="162" t="s">
        <v>137</v>
      </c>
      <c r="AU279" s="162" t="s">
        <v>84</v>
      </c>
      <c r="AV279" s="13" t="s">
        <v>84</v>
      </c>
      <c r="AW279" s="13" t="s">
        <v>34</v>
      </c>
      <c r="AX279" s="13" t="s">
        <v>82</v>
      </c>
      <c r="AY279" s="162" t="s">
        <v>125</v>
      </c>
    </row>
    <row r="280" spans="2:65" s="1" customFormat="1" ht="24.2" customHeight="1">
      <c r="B280" s="32"/>
      <c r="C280" s="136" t="s">
        <v>505</v>
      </c>
      <c r="D280" s="136" t="s">
        <v>127</v>
      </c>
      <c r="E280" s="137" t="s">
        <v>506</v>
      </c>
      <c r="F280" s="138" t="s">
        <v>507</v>
      </c>
      <c r="G280" s="139" t="s">
        <v>508</v>
      </c>
      <c r="H280" s="140">
        <v>1</v>
      </c>
      <c r="I280" s="141"/>
      <c r="J280" s="142">
        <f>ROUND(I280*H280,2)</f>
        <v>0</v>
      </c>
      <c r="K280" s="138" t="s">
        <v>1</v>
      </c>
      <c r="L280" s="32"/>
      <c r="M280" s="143" t="s">
        <v>1</v>
      </c>
      <c r="N280" s="144" t="s">
        <v>42</v>
      </c>
      <c r="P280" s="145">
        <f>O280*H280</f>
        <v>0</v>
      </c>
      <c r="Q280" s="145">
        <v>0</v>
      </c>
      <c r="R280" s="145">
        <f>Q280*H280</f>
        <v>0</v>
      </c>
      <c r="S280" s="145">
        <v>0</v>
      </c>
      <c r="T280" s="146">
        <f>S280*H280</f>
        <v>0</v>
      </c>
      <c r="AR280" s="147" t="s">
        <v>509</v>
      </c>
      <c r="AT280" s="147" t="s">
        <v>127</v>
      </c>
      <c r="AU280" s="147" t="s">
        <v>84</v>
      </c>
      <c r="AY280" s="17" t="s">
        <v>125</v>
      </c>
      <c r="BE280" s="148">
        <f>IF(N280="základní",J280,0)</f>
        <v>0</v>
      </c>
      <c r="BF280" s="148">
        <f>IF(N280="snížená",J280,0)</f>
        <v>0</v>
      </c>
      <c r="BG280" s="148">
        <f>IF(N280="zákl. přenesená",J280,0)</f>
        <v>0</v>
      </c>
      <c r="BH280" s="148">
        <f>IF(N280="sníž. přenesená",J280,0)</f>
        <v>0</v>
      </c>
      <c r="BI280" s="148">
        <f>IF(N280="nulová",J280,0)</f>
        <v>0</v>
      </c>
      <c r="BJ280" s="17" t="s">
        <v>82</v>
      </c>
      <c r="BK280" s="148">
        <f>ROUND(I280*H280,2)</f>
        <v>0</v>
      </c>
      <c r="BL280" s="17" t="s">
        <v>509</v>
      </c>
      <c r="BM280" s="147" t="s">
        <v>510</v>
      </c>
    </row>
    <row r="281" spans="2:63" s="11" customFormat="1" ht="22.9" customHeight="1">
      <c r="B281" s="124"/>
      <c r="D281" s="125" t="s">
        <v>76</v>
      </c>
      <c r="E281" s="134" t="s">
        <v>212</v>
      </c>
      <c r="F281" s="134" t="s">
        <v>213</v>
      </c>
      <c r="I281" s="127"/>
      <c r="J281" s="135">
        <f>BK281</f>
        <v>0</v>
      </c>
      <c r="L281" s="124"/>
      <c r="M281" s="129"/>
      <c r="P281" s="130">
        <f>SUM(P282:P284)</f>
        <v>0</v>
      </c>
      <c r="R281" s="130">
        <f>SUM(R282:R284)</f>
        <v>0</v>
      </c>
      <c r="T281" s="131">
        <f>SUM(T282:T284)</f>
        <v>0</v>
      </c>
      <c r="AR281" s="125" t="s">
        <v>82</v>
      </c>
      <c r="AT281" s="132" t="s">
        <v>76</v>
      </c>
      <c r="AU281" s="132" t="s">
        <v>82</v>
      </c>
      <c r="AY281" s="125" t="s">
        <v>125</v>
      </c>
      <c r="BK281" s="133">
        <f>SUM(BK282:BK284)</f>
        <v>0</v>
      </c>
    </row>
    <row r="282" spans="2:65" s="1" customFormat="1" ht="24.2" customHeight="1">
      <c r="B282" s="32"/>
      <c r="C282" s="136" t="s">
        <v>511</v>
      </c>
      <c r="D282" s="136" t="s">
        <v>127</v>
      </c>
      <c r="E282" s="137" t="s">
        <v>512</v>
      </c>
      <c r="F282" s="138" t="s">
        <v>513</v>
      </c>
      <c r="G282" s="139" t="s">
        <v>197</v>
      </c>
      <c r="H282" s="140">
        <v>2.388</v>
      </c>
      <c r="I282" s="141"/>
      <c r="J282" s="142">
        <f>ROUND(I282*H282,2)</f>
        <v>0</v>
      </c>
      <c r="K282" s="138" t="s">
        <v>131</v>
      </c>
      <c r="L282" s="32"/>
      <c r="M282" s="143" t="s">
        <v>1</v>
      </c>
      <c r="N282" s="144" t="s">
        <v>42</v>
      </c>
      <c r="P282" s="145">
        <f>O282*H282</f>
        <v>0</v>
      </c>
      <c r="Q282" s="145">
        <v>0</v>
      </c>
      <c r="R282" s="145">
        <f>Q282*H282</f>
        <v>0</v>
      </c>
      <c r="S282" s="145">
        <v>0</v>
      </c>
      <c r="T282" s="146">
        <f>S282*H282</f>
        <v>0</v>
      </c>
      <c r="AR282" s="147" t="s">
        <v>132</v>
      </c>
      <c r="AT282" s="147" t="s">
        <v>127</v>
      </c>
      <c r="AU282" s="147" t="s">
        <v>84</v>
      </c>
      <c r="AY282" s="17" t="s">
        <v>125</v>
      </c>
      <c r="BE282" s="148">
        <f>IF(N282="základní",J282,0)</f>
        <v>0</v>
      </c>
      <c r="BF282" s="148">
        <f>IF(N282="snížená",J282,0)</f>
        <v>0</v>
      </c>
      <c r="BG282" s="148">
        <f>IF(N282="zákl. přenesená",J282,0)</f>
        <v>0</v>
      </c>
      <c r="BH282" s="148">
        <f>IF(N282="sníž. přenesená",J282,0)</f>
        <v>0</v>
      </c>
      <c r="BI282" s="148">
        <f>IF(N282="nulová",J282,0)</f>
        <v>0</v>
      </c>
      <c r="BJ282" s="17" t="s">
        <v>82</v>
      </c>
      <c r="BK282" s="148">
        <f>ROUND(I282*H282,2)</f>
        <v>0</v>
      </c>
      <c r="BL282" s="17" t="s">
        <v>132</v>
      </c>
      <c r="BM282" s="147" t="s">
        <v>514</v>
      </c>
    </row>
    <row r="283" spans="2:47" s="1" customFormat="1" ht="12">
      <c r="B283" s="32"/>
      <c r="D283" s="149" t="s">
        <v>134</v>
      </c>
      <c r="F283" s="150" t="s">
        <v>515</v>
      </c>
      <c r="I283" s="151"/>
      <c r="L283" s="32"/>
      <c r="M283" s="152"/>
      <c r="T283" s="56"/>
      <c r="AT283" s="17" t="s">
        <v>134</v>
      </c>
      <c r="AU283" s="17" t="s">
        <v>84</v>
      </c>
    </row>
    <row r="284" spans="2:47" s="1" customFormat="1" ht="29.25">
      <c r="B284" s="32"/>
      <c r="D284" s="153" t="s">
        <v>136</v>
      </c>
      <c r="F284" s="154" t="s">
        <v>516</v>
      </c>
      <c r="I284" s="151"/>
      <c r="L284" s="32"/>
      <c r="M284" s="152"/>
      <c r="T284" s="56"/>
      <c r="AT284" s="17" t="s">
        <v>136</v>
      </c>
      <c r="AU284" s="17" t="s">
        <v>84</v>
      </c>
    </row>
    <row r="285" spans="2:63" s="11" customFormat="1" ht="25.9" customHeight="1">
      <c r="B285" s="124"/>
      <c r="D285" s="125" t="s">
        <v>76</v>
      </c>
      <c r="E285" s="126" t="s">
        <v>219</v>
      </c>
      <c r="F285" s="126" t="s">
        <v>220</v>
      </c>
      <c r="I285" s="127"/>
      <c r="J285" s="128">
        <f>BK285</f>
        <v>0</v>
      </c>
      <c r="L285" s="124"/>
      <c r="M285" s="129"/>
      <c r="P285" s="130">
        <f>P286+P302+P310+P324</f>
        <v>0</v>
      </c>
      <c r="R285" s="130">
        <f>R286+R302+R310+R324</f>
        <v>0</v>
      </c>
      <c r="T285" s="131">
        <f>T286+T302+T310+T324</f>
        <v>0</v>
      </c>
      <c r="AR285" s="125" t="s">
        <v>82</v>
      </c>
      <c r="AT285" s="132" t="s">
        <v>76</v>
      </c>
      <c r="AU285" s="132" t="s">
        <v>77</v>
      </c>
      <c r="AY285" s="125" t="s">
        <v>125</v>
      </c>
      <c r="BK285" s="133">
        <f>BK286+BK302+BK310+BK324</f>
        <v>0</v>
      </c>
    </row>
    <row r="286" spans="2:63" s="11" customFormat="1" ht="22.9" customHeight="1">
      <c r="B286" s="124"/>
      <c r="D286" s="125" t="s">
        <v>76</v>
      </c>
      <c r="E286" s="134" t="s">
        <v>517</v>
      </c>
      <c r="F286" s="134" t="s">
        <v>518</v>
      </c>
      <c r="I286" s="127"/>
      <c r="J286" s="135">
        <f>BK286</f>
        <v>0</v>
      </c>
      <c r="L286" s="124"/>
      <c r="M286" s="129"/>
      <c r="P286" s="130">
        <f>SUM(P287:P301)</f>
        <v>0</v>
      </c>
      <c r="R286" s="130">
        <f>SUM(R287:R301)</f>
        <v>0</v>
      </c>
      <c r="T286" s="131">
        <f>SUM(T287:T301)</f>
        <v>0</v>
      </c>
      <c r="AR286" s="125" t="s">
        <v>82</v>
      </c>
      <c r="AT286" s="132" t="s">
        <v>76</v>
      </c>
      <c r="AU286" s="132" t="s">
        <v>82</v>
      </c>
      <c r="AY286" s="125" t="s">
        <v>125</v>
      </c>
      <c r="BK286" s="133">
        <f>SUM(BK287:BK301)</f>
        <v>0</v>
      </c>
    </row>
    <row r="287" spans="2:65" s="1" customFormat="1" ht="16.5" customHeight="1">
      <c r="B287" s="32"/>
      <c r="C287" s="136" t="s">
        <v>519</v>
      </c>
      <c r="D287" s="136" t="s">
        <v>127</v>
      </c>
      <c r="E287" s="137" t="s">
        <v>520</v>
      </c>
      <c r="F287" s="138" t="s">
        <v>521</v>
      </c>
      <c r="G287" s="139" t="s">
        <v>167</v>
      </c>
      <c r="H287" s="140">
        <v>1</v>
      </c>
      <c r="I287" s="141"/>
      <c r="J287" s="142">
        <f>ROUND(I287*H287,2)</f>
        <v>0</v>
      </c>
      <c r="K287" s="138" t="s">
        <v>131</v>
      </c>
      <c r="L287" s="32"/>
      <c r="M287" s="143" t="s">
        <v>1</v>
      </c>
      <c r="N287" s="144" t="s">
        <v>42</v>
      </c>
      <c r="P287" s="145">
        <f>O287*H287</f>
        <v>0</v>
      </c>
      <c r="Q287" s="145">
        <v>0</v>
      </c>
      <c r="R287" s="145">
        <f>Q287*H287</f>
        <v>0</v>
      </c>
      <c r="S287" s="145">
        <v>0</v>
      </c>
      <c r="T287" s="146">
        <f>S287*H287</f>
        <v>0</v>
      </c>
      <c r="AR287" s="147" t="s">
        <v>224</v>
      </c>
      <c r="AT287" s="147" t="s">
        <v>127</v>
      </c>
      <c r="AU287" s="147" t="s">
        <v>84</v>
      </c>
      <c r="AY287" s="17" t="s">
        <v>125</v>
      </c>
      <c r="BE287" s="148">
        <f>IF(N287="základní",J287,0)</f>
        <v>0</v>
      </c>
      <c r="BF287" s="148">
        <f>IF(N287="snížená",J287,0)</f>
        <v>0</v>
      </c>
      <c r="BG287" s="148">
        <f>IF(N287="zákl. přenesená",J287,0)</f>
        <v>0</v>
      </c>
      <c r="BH287" s="148">
        <f>IF(N287="sníž. přenesená",J287,0)</f>
        <v>0</v>
      </c>
      <c r="BI287" s="148">
        <f>IF(N287="nulová",J287,0)</f>
        <v>0</v>
      </c>
      <c r="BJ287" s="17" t="s">
        <v>82</v>
      </c>
      <c r="BK287" s="148">
        <f>ROUND(I287*H287,2)</f>
        <v>0</v>
      </c>
      <c r="BL287" s="17" t="s">
        <v>224</v>
      </c>
      <c r="BM287" s="147" t="s">
        <v>522</v>
      </c>
    </row>
    <row r="288" spans="2:47" s="1" customFormat="1" ht="12">
      <c r="B288" s="32"/>
      <c r="D288" s="149" t="s">
        <v>134</v>
      </c>
      <c r="F288" s="150" t="s">
        <v>523</v>
      </c>
      <c r="I288" s="151"/>
      <c r="L288" s="32"/>
      <c r="M288" s="152"/>
      <c r="T288" s="56"/>
      <c r="AT288" s="17" t="s">
        <v>134</v>
      </c>
      <c r="AU288" s="17" t="s">
        <v>84</v>
      </c>
    </row>
    <row r="289" spans="2:47" s="1" customFormat="1" ht="19.5">
      <c r="B289" s="32"/>
      <c r="D289" s="153" t="s">
        <v>136</v>
      </c>
      <c r="F289" s="154" t="s">
        <v>524</v>
      </c>
      <c r="I289" s="151"/>
      <c r="L289" s="32"/>
      <c r="M289" s="152"/>
      <c r="T289" s="56"/>
      <c r="AT289" s="17" t="s">
        <v>136</v>
      </c>
      <c r="AU289" s="17" t="s">
        <v>84</v>
      </c>
    </row>
    <row r="290" spans="2:65" s="1" customFormat="1" ht="16.5" customHeight="1">
      <c r="B290" s="32"/>
      <c r="C290" s="136" t="s">
        <v>525</v>
      </c>
      <c r="D290" s="136" t="s">
        <v>127</v>
      </c>
      <c r="E290" s="137" t="s">
        <v>526</v>
      </c>
      <c r="F290" s="138" t="s">
        <v>527</v>
      </c>
      <c r="G290" s="139" t="s">
        <v>167</v>
      </c>
      <c r="H290" s="140">
        <v>1</v>
      </c>
      <c r="I290" s="141"/>
      <c r="J290" s="142">
        <f>ROUND(I290*H290,2)</f>
        <v>0</v>
      </c>
      <c r="K290" s="138" t="s">
        <v>131</v>
      </c>
      <c r="L290" s="32"/>
      <c r="M290" s="143" t="s">
        <v>1</v>
      </c>
      <c r="N290" s="144" t="s">
        <v>42</v>
      </c>
      <c r="P290" s="145">
        <f>O290*H290</f>
        <v>0</v>
      </c>
      <c r="Q290" s="145">
        <v>0</v>
      </c>
      <c r="R290" s="145">
        <f>Q290*H290</f>
        <v>0</v>
      </c>
      <c r="S290" s="145">
        <v>0</v>
      </c>
      <c r="T290" s="146">
        <f>S290*H290</f>
        <v>0</v>
      </c>
      <c r="AR290" s="147" t="s">
        <v>224</v>
      </c>
      <c r="AT290" s="147" t="s">
        <v>127</v>
      </c>
      <c r="AU290" s="147" t="s">
        <v>84</v>
      </c>
      <c r="AY290" s="17" t="s">
        <v>125</v>
      </c>
      <c r="BE290" s="148">
        <f>IF(N290="základní",J290,0)</f>
        <v>0</v>
      </c>
      <c r="BF290" s="148">
        <f>IF(N290="snížená",J290,0)</f>
        <v>0</v>
      </c>
      <c r="BG290" s="148">
        <f>IF(N290="zákl. přenesená",J290,0)</f>
        <v>0</v>
      </c>
      <c r="BH290" s="148">
        <f>IF(N290="sníž. přenesená",J290,0)</f>
        <v>0</v>
      </c>
      <c r="BI290" s="148">
        <f>IF(N290="nulová",J290,0)</f>
        <v>0</v>
      </c>
      <c r="BJ290" s="17" t="s">
        <v>82</v>
      </c>
      <c r="BK290" s="148">
        <f>ROUND(I290*H290,2)</f>
        <v>0</v>
      </c>
      <c r="BL290" s="17" t="s">
        <v>224</v>
      </c>
      <c r="BM290" s="147" t="s">
        <v>528</v>
      </c>
    </row>
    <row r="291" spans="2:47" s="1" customFormat="1" ht="12">
      <c r="B291" s="32"/>
      <c r="D291" s="149" t="s">
        <v>134</v>
      </c>
      <c r="F291" s="150" t="s">
        <v>529</v>
      </c>
      <c r="I291" s="151"/>
      <c r="L291" s="32"/>
      <c r="M291" s="152"/>
      <c r="T291" s="56"/>
      <c r="AT291" s="17" t="s">
        <v>134</v>
      </c>
      <c r="AU291" s="17" t="s">
        <v>84</v>
      </c>
    </row>
    <row r="292" spans="2:47" s="1" customFormat="1" ht="19.5">
      <c r="B292" s="32"/>
      <c r="D292" s="153" t="s">
        <v>136</v>
      </c>
      <c r="F292" s="154" t="s">
        <v>227</v>
      </c>
      <c r="I292" s="151"/>
      <c r="L292" s="32"/>
      <c r="M292" s="152"/>
      <c r="T292" s="56"/>
      <c r="AT292" s="17" t="s">
        <v>136</v>
      </c>
      <c r="AU292" s="17" t="s">
        <v>84</v>
      </c>
    </row>
    <row r="293" spans="2:51" s="12" customFormat="1" ht="12">
      <c r="B293" s="155"/>
      <c r="D293" s="153" t="s">
        <v>137</v>
      </c>
      <c r="E293" s="156" t="s">
        <v>1</v>
      </c>
      <c r="F293" s="157" t="s">
        <v>530</v>
      </c>
      <c r="H293" s="156" t="s">
        <v>1</v>
      </c>
      <c r="I293" s="158"/>
      <c r="L293" s="155"/>
      <c r="M293" s="159"/>
      <c r="T293" s="160"/>
      <c r="AT293" s="156" t="s">
        <v>137</v>
      </c>
      <c r="AU293" s="156" t="s">
        <v>84</v>
      </c>
      <c r="AV293" s="12" t="s">
        <v>82</v>
      </c>
      <c r="AW293" s="12" t="s">
        <v>34</v>
      </c>
      <c r="AX293" s="12" t="s">
        <v>77</v>
      </c>
      <c r="AY293" s="156" t="s">
        <v>125</v>
      </c>
    </row>
    <row r="294" spans="2:51" s="12" customFormat="1" ht="12">
      <c r="B294" s="155"/>
      <c r="D294" s="153" t="s">
        <v>137</v>
      </c>
      <c r="E294" s="156" t="s">
        <v>1</v>
      </c>
      <c r="F294" s="157" t="s">
        <v>531</v>
      </c>
      <c r="H294" s="156" t="s">
        <v>1</v>
      </c>
      <c r="I294" s="158"/>
      <c r="L294" s="155"/>
      <c r="M294" s="159"/>
      <c r="T294" s="160"/>
      <c r="AT294" s="156" t="s">
        <v>137</v>
      </c>
      <c r="AU294" s="156" t="s">
        <v>84</v>
      </c>
      <c r="AV294" s="12" t="s">
        <v>82</v>
      </c>
      <c r="AW294" s="12" t="s">
        <v>34</v>
      </c>
      <c r="AX294" s="12" t="s">
        <v>77</v>
      </c>
      <c r="AY294" s="156" t="s">
        <v>125</v>
      </c>
    </row>
    <row r="295" spans="2:51" s="13" customFormat="1" ht="12">
      <c r="B295" s="161"/>
      <c r="D295" s="153" t="s">
        <v>137</v>
      </c>
      <c r="E295" s="162" t="s">
        <v>1</v>
      </c>
      <c r="F295" s="163" t="s">
        <v>82</v>
      </c>
      <c r="H295" s="164">
        <v>1</v>
      </c>
      <c r="I295" s="165"/>
      <c r="L295" s="161"/>
      <c r="M295" s="166"/>
      <c r="T295" s="167"/>
      <c r="AT295" s="162" t="s">
        <v>137</v>
      </c>
      <c r="AU295" s="162" t="s">
        <v>84</v>
      </c>
      <c r="AV295" s="13" t="s">
        <v>84</v>
      </c>
      <c r="AW295" s="13" t="s">
        <v>34</v>
      </c>
      <c r="AX295" s="13" t="s">
        <v>82</v>
      </c>
      <c r="AY295" s="162" t="s">
        <v>125</v>
      </c>
    </row>
    <row r="296" spans="2:65" s="1" customFormat="1" ht="16.5" customHeight="1">
      <c r="B296" s="32"/>
      <c r="C296" s="136" t="s">
        <v>532</v>
      </c>
      <c r="D296" s="136" t="s">
        <v>127</v>
      </c>
      <c r="E296" s="137" t="s">
        <v>533</v>
      </c>
      <c r="F296" s="138" t="s">
        <v>534</v>
      </c>
      <c r="G296" s="139" t="s">
        <v>167</v>
      </c>
      <c r="H296" s="140">
        <v>1</v>
      </c>
      <c r="I296" s="141"/>
      <c r="J296" s="142">
        <f>ROUND(I296*H296,2)</f>
        <v>0</v>
      </c>
      <c r="K296" s="138" t="s">
        <v>131</v>
      </c>
      <c r="L296" s="32"/>
      <c r="M296" s="143" t="s">
        <v>1</v>
      </c>
      <c r="N296" s="144" t="s">
        <v>42</v>
      </c>
      <c r="P296" s="145">
        <f>O296*H296</f>
        <v>0</v>
      </c>
      <c r="Q296" s="145">
        <v>0</v>
      </c>
      <c r="R296" s="145">
        <f>Q296*H296</f>
        <v>0</v>
      </c>
      <c r="S296" s="145">
        <v>0</v>
      </c>
      <c r="T296" s="146">
        <f>S296*H296</f>
        <v>0</v>
      </c>
      <c r="AR296" s="147" t="s">
        <v>224</v>
      </c>
      <c r="AT296" s="147" t="s">
        <v>127</v>
      </c>
      <c r="AU296" s="147" t="s">
        <v>84</v>
      </c>
      <c r="AY296" s="17" t="s">
        <v>125</v>
      </c>
      <c r="BE296" s="148">
        <f>IF(N296="základní",J296,0)</f>
        <v>0</v>
      </c>
      <c r="BF296" s="148">
        <f>IF(N296="snížená",J296,0)</f>
        <v>0</v>
      </c>
      <c r="BG296" s="148">
        <f>IF(N296="zákl. přenesená",J296,0)</f>
        <v>0</v>
      </c>
      <c r="BH296" s="148">
        <f>IF(N296="sníž. přenesená",J296,0)</f>
        <v>0</v>
      </c>
      <c r="BI296" s="148">
        <f>IF(N296="nulová",J296,0)</f>
        <v>0</v>
      </c>
      <c r="BJ296" s="17" t="s">
        <v>82</v>
      </c>
      <c r="BK296" s="148">
        <f>ROUND(I296*H296,2)</f>
        <v>0</v>
      </c>
      <c r="BL296" s="17" t="s">
        <v>224</v>
      </c>
      <c r="BM296" s="147" t="s">
        <v>535</v>
      </c>
    </row>
    <row r="297" spans="2:47" s="1" customFormat="1" ht="12">
      <c r="B297" s="32"/>
      <c r="D297" s="149" t="s">
        <v>134</v>
      </c>
      <c r="F297" s="150" t="s">
        <v>536</v>
      </c>
      <c r="I297" s="151"/>
      <c r="L297" s="32"/>
      <c r="M297" s="152"/>
      <c r="T297" s="56"/>
      <c r="AT297" s="17" t="s">
        <v>134</v>
      </c>
      <c r="AU297" s="17" t="s">
        <v>84</v>
      </c>
    </row>
    <row r="298" spans="2:47" s="1" customFormat="1" ht="19.5">
      <c r="B298" s="32"/>
      <c r="D298" s="153" t="s">
        <v>136</v>
      </c>
      <c r="F298" s="154" t="s">
        <v>524</v>
      </c>
      <c r="I298" s="151"/>
      <c r="L298" s="32"/>
      <c r="M298" s="152"/>
      <c r="T298" s="56"/>
      <c r="AT298" s="17" t="s">
        <v>136</v>
      </c>
      <c r="AU298" s="17" t="s">
        <v>84</v>
      </c>
    </row>
    <row r="299" spans="2:51" s="12" customFormat="1" ht="12">
      <c r="B299" s="155"/>
      <c r="D299" s="153" t="s">
        <v>137</v>
      </c>
      <c r="E299" s="156" t="s">
        <v>1</v>
      </c>
      <c r="F299" s="157" t="s">
        <v>537</v>
      </c>
      <c r="H299" s="156" t="s">
        <v>1</v>
      </c>
      <c r="I299" s="158"/>
      <c r="L299" s="155"/>
      <c r="M299" s="159"/>
      <c r="T299" s="160"/>
      <c r="AT299" s="156" t="s">
        <v>137</v>
      </c>
      <c r="AU299" s="156" t="s">
        <v>84</v>
      </c>
      <c r="AV299" s="12" t="s">
        <v>82</v>
      </c>
      <c r="AW299" s="12" t="s">
        <v>34</v>
      </c>
      <c r="AX299" s="12" t="s">
        <v>77</v>
      </c>
      <c r="AY299" s="156" t="s">
        <v>125</v>
      </c>
    </row>
    <row r="300" spans="2:51" s="12" customFormat="1" ht="12">
      <c r="B300" s="155"/>
      <c r="D300" s="153" t="s">
        <v>137</v>
      </c>
      <c r="E300" s="156" t="s">
        <v>1</v>
      </c>
      <c r="F300" s="157" t="s">
        <v>538</v>
      </c>
      <c r="H300" s="156" t="s">
        <v>1</v>
      </c>
      <c r="I300" s="158"/>
      <c r="L300" s="155"/>
      <c r="M300" s="159"/>
      <c r="T300" s="160"/>
      <c r="AT300" s="156" t="s">
        <v>137</v>
      </c>
      <c r="AU300" s="156" t="s">
        <v>84</v>
      </c>
      <c r="AV300" s="12" t="s">
        <v>82</v>
      </c>
      <c r="AW300" s="12" t="s">
        <v>34</v>
      </c>
      <c r="AX300" s="12" t="s">
        <v>77</v>
      </c>
      <c r="AY300" s="156" t="s">
        <v>125</v>
      </c>
    </row>
    <row r="301" spans="2:51" s="13" customFormat="1" ht="12">
      <c r="B301" s="161"/>
      <c r="D301" s="153" t="s">
        <v>137</v>
      </c>
      <c r="E301" s="162" t="s">
        <v>1</v>
      </c>
      <c r="F301" s="163" t="s">
        <v>82</v>
      </c>
      <c r="H301" s="164">
        <v>1</v>
      </c>
      <c r="I301" s="165"/>
      <c r="L301" s="161"/>
      <c r="M301" s="166"/>
      <c r="T301" s="167"/>
      <c r="AT301" s="162" t="s">
        <v>137</v>
      </c>
      <c r="AU301" s="162" t="s">
        <v>84</v>
      </c>
      <c r="AV301" s="13" t="s">
        <v>84</v>
      </c>
      <c r="AW301" s="13" t="s">
        <v>34</v>
      </c>
      <c r="AX301" s="13" t="s">
        <v>82</v>
      </c>
      <c r="AY301" s="162" t="s">
        <v>125</v>
      </c>
    </row>
    <row r="302" spans="2:63" s="11" customFormat="1" ht="22.9" customHeight="1">
      <c r="B302" s="124"/>
      <c r="D302" s="125" t="s">
        <v>76</v>
      </c>
      <c r="E302" s="134" t="s">
        <v>539</v>
      </c>
      <c r="F302" s="134" t="s">
        <v>540</v>
      </c>
      <c r="I302" s="127"/>
      <c r="J302" s="135">
        <f>BK302</f>
        <v>0</v>
      </c>
      <c r="L302" s="124"/>
      <c r="M302" s="129"/>
      <c r="P302" s="130">
        <f>SUM(P303:P309)</f>
        <v>0</v>
      </c>
      <c r="R302" s="130">
        <f>SUM(R303:R309)</f>
        <v>0</v>
      </c>
      <c r="T302" s="131">
        <f>SUM(T303:T309)</f>
        <v>0</v>
      </c>
      <c r="AR302" s="125" t="s">
        <v>145</v>
      </c>
      <c r="AT302" s="132" t="s">
        <v>76</v>
      </c>
      <c r="AU302" s="132" t="s">
        <v>82</v>
      </c>
      <c r="AY302" s="125" t="s">
        <v>125</v>
      </c>
      <c r="BK302" s="133">
        <f>SUM(BK303:BK309)</f>
        <v>0</v>
      </c>
    </row>
    <row r="303" spans="2:65" s="1" customFormat="1" ht="16.5" customHeight="1">
      <c r="B303" s="32"/>
      <c r="C303" s="136" t="s">
        <v>541</v>
      </c>
      <c r="D303" s="136" t="s">
        <v>127</v>
      </c>
      <c r="E303" s="137" t="s">
        <v>542</v>
      </c>
      <c r="F303" s="138" t="s">
        <v>540</v>
      </c>
      <c r="G303" s="139" t="s">
        <v>167</v>
      </c>
      <c r="H303" s="140">
        <v>1</v>
      </c>
      <c r="I303" s="141"/>
      <c r="J303" s="142">
        <f>ROUND(I303*H303,2)</f>
        <v>0</v>
      </c>
      <c r="K303" s="138" t="s">
        <v>131</v>
      </c>
      <c r="L303" s="32"/>
      <c r="M303" s="143" t="s">
        <v>1</v>
      </c>
      <c r="N303" s="144" t="s">
        <v>42</v>
      </c>
      <c r="P303" s="145">
        <f>O303*H303</f>
        <v>0</v>
      </c>
      <c r="Q303" s="145">
        <v>0</v>
      </c>
      <c r="R303" s="145">
        <f>Q303*H303</f>
        <v>0</v>
      </c>
      <c r="S303" s="145">
        <v>0</v>
      </c>
      <c r="T303" s="146">
        <f>S303*H303</f>
        <v>0</v>
      </c>
      <c r="AR303" s="147" t="s">
        <v>224</v>
      </c>
      <c r="AT303" s="147" t="s">
        <v>127</v>
      </c>
      <c r="AU303" s="147" t="s">
        <v>84</v>
      </c>
      <c r="AY303" s="17" t="s">
        <v>125</v>
      </c>
      <c r="BE303" s="148">
        <f>IF(N303="základní",J303,0)</f>
        <v>0</v>
      </c>
      <c r="BF303" s="148">
        <f>IF(N303="snížená",J303,0)</f>
        <v>0</v>
      </c>
      <c r="BG303" s="148">
        <f>IF(N303="zákl. přenesená",J303,0)</f>
        <v>0</v>
      </c>
      <c r="BH303" s="148">
        <f>IF(N303="sníž. přenesená",J303,0)</f>
        <v>0</v>
      </c>
      <c r="BI303" s="148">
        <f>IF(N303="nulová",J303,0)</f>
        <v>0</v>
      </c>
      <c r="BJ303" s="17" t="s">
        <v>82</v>
      </c>
      <c r="BK303" s="148">
        <f>ROUND(I303*H303,2)</f>
        <v>0</v>
      </c>
      <c r="BL303" s="17" t="s">
        <v>224</v>
      </c>
      <c r="BM303" s="147" t="s">
        <v>543</v>
      </c>
    </row>
    <row r="304" spans="2:47" s="1" customFormat="1" ht="12">
      <c r="B304" s="32"/>
      <c r="D304" s="149" t="s">
        <v>134</v>
      </c>
      <c r="F304" s="150" t="s">
        <v>544</v>
      </c>
      <c r="I304" s="151"/>
      <c r="L304" s="32"/>
      <c r="M304" s="152"/>
      <c r="T304" s="56"/>
      <c r="AT304" s="17" t="s">
        <v>134</v>
      </c>
      <c r="AU304" s="17" t="s">
        <v>84</v>
      </c>
    </row>
    <row r="305" spans="2:47" s="1" customFormat="1" ht="19.5">
      <c r="B305" s="32"/>
      <c r="D305" s="153" t="s">
        <v>136</v>
      </c>
      <c r="F305" s="154" t="s">
        <v>227</v>
      </c>
      <c r="I305" s="151"/>
      <c r="L305" s="32"/>
      <c r="M305" s="152"/>
      <c r="T305" s="56"/>
      <c r="AT305" s="17" t="s">
        <v>136</v>
      </c>
      <c r="AU305" s="17" t="s">
        <v>84</v>
      </c>
    </row>
    <row r="306" spans="2:51" s="12" customFormat="1" ht="12">
      <c r="B306" s="155"/>
      <c r="D306" s="153" t="s">
        <v>137</v>
      </c>
      <c r="E306" s="156" t="s">
        <v>1</v>
      </c>
      <c r="F306" s="157" t="s">
        <v>545</v>
      </c>
      <c r="H306" s="156" t="s">
        <v>1</v>
      </c>
      <c r="I306" s="158"/>
      <c r="L306" s="155"/>
      <c r="M306" s="159"/>
      <c r="T306" s="160"/>
      <c r="AT306" s="156" t="s">
        <v>137</v>
      </c>
      <c r="AU306" s="156" t="s">
        <v>84</v>
      </c>
      <c r="AV306" s="12" t="s">
        <v>82</v>
      </c>
      <c r="AW306" s="12" t="s">
        <v>34</v>
      </c>
      <c r="AX306" s="12" t="s">
        <v>77</v>
      </c>
      <c r="AY306" s="156" t="s">
        <v>125</v>
      </c>
    </row>
    <row r="307" spans="2:51" s="12" customFormat="1" ht="12">
      <c r="B307" s="155"/>
      <c r="D307" s="153" t="s">
        <v>137</v>
      </c>
      <c r="E307" s="156" t="s">
        <v>1</v>
      </c>
      <c r="F307" s="157" t="s">
        <v>546</v>
      </c>
      <c r="H307" s="156" t="s">
        <v>1</v>
      </c>
      <c r="I307" s="158"/>
      <c r="L307" s="155"/>
      <c r="M307" s="159"/>
      <c r="T307" s="160"/>
      <c r="AT307" s="156" t="s">
        <v>137</v>
      </c>
      <c r="AU307" s="156" t="s">
        <v>84</v>
      </c>
      <c r="AV307" s="12" t="s">
        <v>82</v>
      </c>
      <c r="AW307" s="12" t="s">
        <v>34</v>
      </c>
      <c r="AX307" s="12" t="s">
        <v>77</v>
      </c>
      <c r="AY307" s="156" t="s">
        <v>125</v>
      </c>
    </row>
    <row r="308" spans="2:51" s="12" customFormat="1" ht="12">
      <c r="B308" s="155"/>
      <c r="D308" s="153" t="s">
        <v>137</v>
      </c>
      <c r="E308" s="156" t="s">
        <v>1</v>
      </c>
      <c r="F308" s="157" t="s">
        <v>547</v>
      </c>
      <c r="H308" s="156" t="s">
        <v>1</v>
      </c>
      <c r="I308" s="158"/>
      <c r="L308" s="155"/>
      <c r="M308" s="159"/>
      <c r="T308" s="160"/>
      <c r="AT308" s="156" t="s">
        <v>137</v>
      </c>
      <c r="AU308" s="156" t="s">
        <v>84</v>
      </c>
      <c r="AV308" s="12" t="s">
        <v>82</v>
      </c>
      <c r="AW308" s="12" t="s">
        <v>34</v>
      </c>
      <c r="AX308" s="12" t="s">
        <v>77</v>
      </c>
      <c r="AY308" s="156" t="s">
        <v>125</v>
      </c>
    </row>
    <row r="309" spans="2:51" s="13" customFormat="1" ht="12">
      <c r="B309" s="161"/>
      <c r="D309" s="153" t="s">
        <v>137</v>
      </c>
      <c r="E309" s="162" t="s">
        <v>1</v>
      </c>
      <c r="F309" s="163" t="s">
        <v>82</v>
      </c>
      <c r="H309" s="164">
        <v>1</v>
      </c>
      <c r="I309" s="165"/>
      <c r="L309" s="161"/>
      <c r="M309" s="166"/>
      <c r="T309" s="167"/>
      <c r="AT309" s="162" t="s">
        <v>137</v>
      </c>
      <c r="AU309" s="162" t="s">
        <v>84</v>
      </c>
      <c r="AV309" s="13" t="s">
        <v>84</v>
      </c>
      <c r="AW309" s="13" t="s">
        <v>34</v>
      </c>
      <c r="AX309" s="13" t="s">
        <v>82</v>
      </c>
      <c r="AY309" s="162" t="s">
        <v>125</v>
      </c>
    </row>
    <row r="310" spans="2:63" s="11" customFormat="1" ht="22.9" customHeight="1">
      <c r="B310" s="124"/>
      <c r="D310" s="125" t="s">
        <v>76</v>
      </c>
      <c r="E310" s="134" t="s">
        <v>221</v>
      </c>
      <c r="F310" s="134" t="s">
        <v>222</v>
      </c>
      <c r="I310" s="127"/>
      <c r="J310" s="135">
        <f>BK310</f>
        <v>0</v>
      </c>
      <c r="L310" s="124"/>
      <c r="M310" s="129"/>
      <c r="P310" s="130">
        <f>SUM(P311:P323)</f>
        <v>0</v>
      </c>
      <c r="R310" s="130">
        <f>SUM(R311:R323)</f>
        <v>0</v>
      </c>
      <c r="T310" s="131">
        <f>SUM(T311:T323)</f>
        <v>0</v>
      </c>
      <c r="AR310" s="125" t="s">
        <v>145</v>
      </c>
      <c r="AT310" s="132" t="s">
        <v>76</v>
      </c>
      <c r="AU310" s="132" t="s">
        <v>82</v>
      </c>
      <c r="AY310" s="125" t="s">
        <v>125</v>
      </c>
      <c r="BK310" s="133">
        <f>SUM(BK311:BK323)</f>
        <v>0</v>
      </c>
    </row>
    <row r="311" spans="2:65" s="1" customFormat="1" ht="16.5" customHeight="1">
      <c r="B311" s="32"/>
      <c r="C311" s="136" t="s">
        <v>548</v>
      </c>
      <c r="D311" s="136" t="s">
        <v>127</v>
      </c>
      <c r="E311" s="137" t="s">
        <v>223</v>
      </c>
      <c r="F311" s="138" t="s">
        <v>222</v>
      </c>
      <c r="G311" s="139" t="s">
        <v>167</v>
      </c>
      <c r="H311" s="140">
        <v>1</v>
      </c>
      <c r="I311" s="141"/>
      <c r="J311" s="142">
        <f>ROUND(I311*H311,2)</f>
        <v>0</v>
      </c>
      <c r="K311" s="138" t="s">
        <v>131</v>
      </c>
      <c r="L311" s="32"/>
      <c r="M311" s="143" t="s">
        <v>1</v>
      </c>
      <c r="N311" s="144" t="s">
        <v>42</v>
      </c>
      <c r="P311" s="145">
        <f>O311*H311</f>
        <v>0</v>
      </c>
      <c r="Q311" s="145">
        <v>0</v>
      </c>
      <c r="R311" s="145">
        <f>Q311*H311</f>
        <v>0</v>
      </c>
      <c r="S311" s="145">
        <v>0</v>
      </c>
      <c r="T311" s="146">
        <f>S311*H311</f>
        <v>0</v>
      </c>
      <c r="AR311" s="147" t="s">
        <v>224</v>
      </c>
      <c r="AT311" s="147" t="s">
        <v>127</v>
      </c>
      <c r="AU311" s="147" t="s">
        <v>84</v>
      </c>
      <c r="AY311" s="17" t="s">
        <v>125</v>
      </c>
      <c r="BE311" s="148">
        <f>IF(N311="základní",J311,0)</f>
        <v>0</v>
      </c>
      <c r="BF311" s="148">
        <f>IF(N311="snížená",J311,0)</f>
        <v>0</v>
      </c>
      <c r="BG311" s="148">
        <f>IF(N311="zákl. přenesená",J311,0)</f>
        <v>0</v>
      </c>
      <c r="BH311" s="148">
        <f>IF(N311="sníž. přenesená",J311,0)</f>
        <v>0</v>
      </c>
      <c r="BI311" s="148">
        <f>IF(N311="nulová",J311,0)</f>
        <v>0</v>
      </c>
      <c r="BJ311" s="17" t="s">
        <v>82</v>
      </c>
      <c r="BK311" s="148">
        <f>ROUND(I311*H311,2)</f>
        <v>0</v>
      </c>
      <c r="BL311" s="17" t="s">
        <v>224</v>
      </c>
      <c r="BM311" s="147" t="s">
        <v>549</v>
      </c>
    </row>
    <row r="312" spans="2:47" s="1" customFormat="1" ht="12">
      <c r="B312" s="32"/>
      <c r="D312" s="149" t="s">
        <v>134</v>
      </c>
      <c r="F312" s="150" t="s">
        <v>226</v>
      </c>
      <c r="I312" s="151"/>
      <c r="L312" s="32"/>
      <c r="M312" s="152"/>
      <c r="T312" s="56"/>
      <c r="AT312" s="17" t="s">
        <v>134</v>
      </c>
      <c r="AU312" s="17" t="s">
        <v>84</v>
      </c>
    </row>
    <row r="313" spans="2:47" s="1" customFormat="1" ht="19.5">
      <c r="B313" s="32"/>
      <c r="D313" s="153" t="s">
        <v>136</v>
      </c>
      <c r="F313" s="154" t="s">
        <v>227</v>
      </c>
      <c r="I313" s="151"/>
      <c r="L313" s="32"/>
      <c r="M313" s="152"/>
      <c r="T313" s="56"/>
      <c r="AT313" s="17" t="s">
        <v>136</v>
      </c>
      <c r="AU313" s="17" t="s">
        <v>84</v>
      </c>
    </row>
    <row r="314" spans="2:51" s="12" customFormat="1" ht="12">
      <c r="B314" s="155"/>
      <c r="D314" s="153" t="s">
        <v>137</v>
      </c>
      <c r="E314" s="156" t="s">
        <v>1</v>
      </c>
      <c r="F314" s="157" t="s">
        <v>228</v>
      </c>
      <c r="H314" s="156" t="s">
        <v>1</v>
      </c>
      <c r="I314" s="158"/>
      <c r="L314" s="155"/>
      <c r="M314" s="159"/>
      <c r="T314" s="160"/>
      <c r="AT314" s="156" t="s">
        <v>137</v>
      </c>
      <c r="AU314" s="156" t="s">
        <v>84</v>
      </c>
      <c r="AV314" s="12" t="s">
        <v>82</v>
      </c>
      <c r="AW314" s="12" t="s">
        <v>34</v>
      </c>
      <c r="AX314" s="12" t="s">
        <v>77</v>
      </c>
      <c r="AY314" s="156" t="s">
        <v>125</v>
      </c>
    </row>
    <row r="315" spans="2:51" s="13" customFormat="1" ht="12">
      <c r="B315" s="161"/>
      <c r="D315" s="153" t="s">
        <v>137</v>
      </c>
      <c r="E315" s="162" t="s">
        <v>1</v>
      </c>
      <c r="F315" s="163" t="s">
        <v>82</v>
      </c>
      <c r="H315" s="164">
        <v>1</v>
      </c>
      <c r="I315" s="165"/>
      <c r="L315" s="161"/>
      <c r="M315" s="166"/>
      <c r="T315" s="167"/>
      <c r="AT315" s="162" t="s">
        <v>137</v>
      </c>
      <c r="AU315" s="162" t="s">
        <v>84</v>
      </c>
      <c r="AV315" s="13" t="s">
        <v>84</v>
      </c>
      <c r="AW315" s="13" t="s">
        <v>34</v>
      </c>
      <c r="AX315" s="13" t="s">
        <v>82</v>
      </c>
      <c r="AY315" s="162" t="s">
        <v>125</v>
      </c>
    </row>
    <row r="316" spans="2:65" s="1" customFormat="1" ht="16.5" customHeight="1">
      <c r="B316" s="32"/>
      <c r="C316" s="136" t="s">
        <v>550</v>
      </c>
      <c r="D316" s="136" t="s">
        <v>127</v>
      </c>
      <c r="E316" s="137" t="s">
        <v>230</v>
      </c>
      <c r="F316" s="138" t="s">
        <v>231</v>
      </c>
      <c r="G316" s="139" t="s">
        <v>167</v>
      </c>
      <c r="H316" s="140">
        <v>1</v>
      </c>
      <c r="I316" s="141"/>
      <c r="J316" s="142">
        <f>ROUND(I316*H316,2)</f>
        <v>0</v>
      </c>
      <c r="K316" s="138" t="s">
        <v>131</v>
      </c>
      <c r="L316" s="32"/>
      <c r="M316" s="143" t="s">
        <v>1</v>
      </c>
      <c r="N316" s="144" t="s">
        <v>42</v>
      </c>
      <c r="P316" s="145">
        <f>O316*H316</f>
        <v>0</v>
      </c>
      <c r="Q316" s="145">
        <v>0</v>
      </c>
      <c r="R316" s="145">
        <f>Q316*H316</f>
        <v>0</v>
      </c>
      <c r="S316" s="145">
        <v>0</v>
      </c>
      <c r="T316" s="146">
        <f>S316*H316</f>
        <v>0</v>
      </c>
      <c r="AR316" s="147" t="s">
        <v>224</v>
      </c>
      <c r="AT316" s="147" t="s">
        <v>127</v>
      </c>
      <c r="AU316" s="147" t="s">
        <v>84</v>
      </c>
      <c r="AY316" s="17" t="s">
        <v>125</v>
      </c>
      <c r="BE316" s="148">
        <f>IF(N316="základní",J316,0)</f>
        <v>0</v>
      </c>
      <c r="BF316" s="148">
        <f>IF(N316="snížená",J316,0)</f>
        <v>0</v>
      </c>
      <c r="BG316" s="148">
        <f>IF(N316="zákl. přenesená",J316,0)</f>
        <v>0</v>
      </c>
      <c r="BH316" s="148">
        <f>IF(N316="sníž. přenesená",J316,0)</f>
        <v>0</v>
      </c>
      <c r="BI316" s="148">
        <f>IF(N316="nulová",J316,0)</f>
        <v>0</v>
      </c>
      <c r="BJ316" s="17" t="s">
        <v>82</v>
      </c>
      <c r="BK316" s="148">
        <f>ROUND(I316*H316,2)</f>
        <v>0</v>
      </c>
      <c r="BL316" s="17" t="s">
        <v>224</v>
      </c>
      <c r="BM316" s="147" t="s">
        <v>551</v>
      </c>
    </row>
    <row r="317" spans="2:47" s="1" customFormat="1" ht="12">
      <c r="B317" s="32"/>
      <c r="D317" s="149" t="s">
        <v>134</v>
      </c>
      <c r="F317" s="150" t="s">
        <v>233</v>
      </c>
      <c r="I317" s="151"/>
      <c r="L317" s="32"/>
      <c r="M317" s="152"/>
      <c r="T317" s="56"/>
      <c r="AT317" s="17" t="s">
        <v>134</v>
      </c>
      <c r="AU317" s="17" t="s">
        <v>84</v>
      </c>
    </row>
    <row r="318" spans="2:47" s="1" customFormat="1" ht="19.5">
      <c r="B318" s="32"/>
      <c r="D318" s="153" t="s">
        <v>136</v>
      </c>
      <c r="F318" s="154" t="s">
        <v>234</v>
      </c>
      <c r="I318" s="151"/>
      <c r="L318" s="32"/>
      <c r="M318" s="152"/>
      <c r="T318" s="56"/>
      <c r="AT318" s="17" t="s">
        <v>136</v>
      </c>
      <c r="AU318" s="17" t="s">
        <v>84</v>
      </c>
    </row>
    <row r="319" spans="2:51" s="12" customFormat="1" ht="12">
      <c r="B319" s="155"/>
      <c r="D319" s="153" t="s">
        <v>137</v>
      </c>
      <c r="E319" s="156" t="s">
        <v>1</v>
      </c>
      <c r="F319" s="157" t="s">
        <v>552</v>
      </c>
      <c r="H319" s="156" t="s">
        <v>1</v>
      </c>
      <c r="I319" s="158"/>
      <c r="L319" s="155"/>
      <c r="M319" s="159"/>
      <c r="T319" s="160"/>
      <c r="AT319" s="156" t="s">
        <v>137</v>
      </c>
      <c r="AU319" s="156" t="s">
        <v>84</v>
      </c>
      <c r="AV319" s="12" t="s">
        <v>82</v>
      </c>
      <c r="AW319" s="12" t="s">
        <v>34</v>
      </c>
      <c r="AX319" s="12" t="s">
        <v>77</v>
      </c>
      <c r="AY319" s="156" t="s">
        <v>125</v>
      </c>
    </row>
    <row r="320" spans="2:51" s="12" customFormat="1" ht="12">
      <c r="B320" s="155"/>
      <c r="D320" s="153" t="s">
        <v>137</v>
      </c>
      <c r="E320" s="156" t="s">
        <v>1</v>
      </c>
      <c r="F320" s="157" t="s">
        <v>553</v>
      </c>
      <c r="H320" s="156" t="s">
        <v>1</v>
      </c>
      <c r="I320" s="158"/>
      <c r="L320" s="155"/>
      <c r="M320" s="159"/>
      <c r="T320" s="160"/>
      <c r="AT320" s="156" t="s">
        <v>137</v>
      </c>
      <c r="AU320" s="156" t="s">
        <v>84</v>
      </c>
      <c r="AV320" s="12" t="s">
        <v>82</v>
      </c>
      <c r="AW320" s="12" t="s">
        <v>34</v>
      </c>
      <c r="AX320" s="12" t="s">
        <v>77</v>
      </c>
      <c r="AY320" s="156" t="s">
        <v>125</v>
      </c>
    </row>
    <row r="321" spans="2:51" s="12" customFormat="1" ht="12">
      <c r="B321" s="155"/>
      <c r="D321" s="153" t="s">
        <v>137</v>
      </c>
      <c r="E321" s="156" t="s">
        <v>1</v>
      </c>
      <c r="F321" s="157" t="s">
        <v>235</v>
      </c>
      <c r="H321" s="156" t="s">
        <v>1</v>
      </c>
      <c r="I321" s="158"/>
      <c r="L321" s="155"/>
      <c r="M321" s="159"/>
      <c r="T321" s="160"/>
      <c r="AT321" s="156" t="s">
        <v>137</v>
      </c>
      <c r="AU321" s="156" t="s">
        <v>84</v>
      </c>
      <c r="AV321" s="12" t="s">
        <v>82</v>
      </c>
      <c r="AW321" s="12" t="s">
        <v>34</v>
      </c>
      <c r="AX321" s="12" t="s">
        <v>77</v>
      </c>
      <c r="AY321" s="156" t="s">
        <v>125</v>
      </c>
    </row>
    <row r="322" spans="2:51" s="12" customFormat="1" ht="12">
      <c r="B322" s="155"/>
      <c r="D322" s="153" t="s">
        <v>137</v>
      </c>
      <c r="E322" s="156" t="s">
        <v>1</v>
      </c>
      <c r="F322" s="157" t="s">
        <v>236</v>
      </c>
      <c r="H322" s="156" t="s">
        <v>1</v>
      </c>
      <c r="I322" s="158"/>
      <c r="L322" s="155"/>
      <c r="M322" s="159"/>
      <c r="T322" s="160"/>
      <c r="AT322" s="156" t="s">
        <v>137</v>
      </c>
      <c r="AU322" s="156" t="s">
        <v>84</v>
      </c>
      <c r="AV322" s="12" t="s">
        <v>82</v>
      </c>
      <c r="AW322" s="12" t="s">
        <v>34</v>
      </c>
      <c r="AX322" s="12" t="s">
        <v>77</v>
      </c>
      <c r="AY322" s="156" t="s">
        <v>125</v>
      </c>
    </row>
    <row r="323" spans="2:51" s="13" customFormat="1" ht="12">
      <c r="B323" s="161"/>
      <c r="D323" s="153" t="s">
        <v>137</v>
      </c>
      <c r="E323" s="162" t="s">
        <v>1</v>
      </c>
      <c r="F323" s="163" t="s">
        <v>82</v>
      </c>
      <c r="H323" s="164">
        <v>1</v>
      </c>
      <c r="I323" s="165"/>
      <c r="L323" s="161"/>
      <c r="M323" s="166"/>
      <c r="T323" s="167"/>
      <c r="AT323" s="162" t="s">
        <v>137</v>
      </c>
      <c r="AU323" s="162" t="s">
        <v>84</v>
      </c>
      <c r="AV323" s="13" t="s">
        <v>84</v>
      </c>
      <c r="AW323" s="13" t="s">
        <v>34</v>
      </c>
      <c r="AX323" s="13" t="s">
        <v>82</v>
      </c>
      <c r="AY323" s="162" t="s">
        <v>125</v>
      </c>
    </row>
    <row r="324" spans="2:63" s="11" customFormat="1" ht="22.9" customHeight="1">
      <c r="B324" s="124"/>
      <c r="D324" s="125" t="s">
        <v>76</v>
      </c>
      <c r="E324" s="134" t="s">
        <v>237</v>
      </c>
      <c r="F324" s="134" t="s">
        <v>238</v>
      </c>
      <c r="I324" s="127"/>
      <c r="J324" s="135">
        <f>BK324</f>
        <v>0</v>
      </c>
      <c r="L324" s="124"/>
      <c r="M324" s="129"/>
      <c r="P324" s="130">
        <f>SUM(P325:P337)</f>
        <v>0</v>
      </c>
      <c r="R324" s="130">
        <f>SUM(R325:R337)</f>
        <v>0</v>
      </c>
      <c r="T324" s="131">
        <f>SUM(T325:T337)</f>
        <v>0</v>
      </c>
      <c r="AR324" s="125" t="s">
        <v>145</v>
      </c>
      <c r="AT324" s="132" t="s">
        <v>76</v>
      </c>
      <c r="AU324" s="132" t="s">
        <v>82</v>
      </c>
      <c r="AY324" s="125" t="s">
        <v>125</v>
      </c>
      <c r="BK324" s="133">
        <f>SUM(BK325:BK337)</f>
        <v>0</v>
      </c>
    </row>
    <row r="325" spans="2:65" s="1" customFormat="1" ht="16.5" customHeight="1">
      <c r="B325" s="32"/>
      <c r="C325" s="136" t="s">
        <v>554</v>
      </c>
      <c r="D325" s="136" t="s">
        <v>127</v>
      </c>
      <c r="E325" s="137" t="s">
        <v>555</v>
      </c>
      <c r="F325" s="138" t="s">
        <v>238</v>
      </c>
      <c r="G325" s="139" t="s">
        <v>167</v>
      </c>
      <c r="H325" s="140">
        <v>1</v>
      </c>
      <c r="I325" s="141"/>
      <c r="J325" s="142">
        <f>ROUND(I325*H325,2)</f>
        <v>0</v>
      </c>
      <c r="K325" s="138" t="s">
        <v>131</v>
      </c>
      <c r="L325" s="32"/>
      <c r="M325" s="143" t="s">
        <v>1</v>
      </c>
      <c r="N325" s="144" t="s">
        <v>42</v>
      </c>
      <c r="P325" s="145">
        <f>O325*H325</f>
        <v>0</v>
      </c>
      <c r="Q325" s="145">
        <v>0</v>
      </c>
      <c r="R325" s="145">
        <f>Q325*H325</f>
        <v>0</v>
      </c>
      <c r="S325" s="145">
        <v>0</v>
      </c>
      <c r="T325" s="146">
        <f>S325*H325</f>
        <v>0</v>
      </c>
      <c r="AR325" s="147" t="s">
        <v>224</v>
      </c>
      <c r="AT325" s="147" t="s">
        <v>127</v>
      </c>
      <c r="AU325" s="147" t="s">
        <v>84</v>
      </c>
      <c r="AY325" s="17" t="s">
        <v>125</v>
      </c>
      <c r="BE325" s="148">
        <f>IF(N325="základní",J325,0)</f>
        <v>0</v>
      </c>
      <c r="BF325" s="148">
        <f>IF(N325="snížená",J325,0)</f>
        <v>0</v>
      </c>
      <c r="BG325" s="148">
        <f>IF(N325="zákl. přenesená",J325,0)</f>
        <v>0</v>
      </c>
      <c r="BH325" s="148">
        <f>IF(N325="sníž. přenesená",J325,0)</f>
        <v>0</v>
      </c>
      <c r="BI325" s="148">
        <f>IF(N325="nulová",J325,0)</f>
        <v>0</v>
      </c>
      <c r="BJ325" s="17" t="s">
        <v>82</v>
      </c>
      <c r="BK325" s="148">
        <f>ROUND(I325*H325,2)</f>
        <v>0</v>
      </c>
      <c r="BL325" s="17" t="s">
        <v>224</v>
      </c>
      <c r="BM325" s="147" t="s">
        <v>556</v>
      </c>
    </row>
    <row r="326" spans="2:47" s="1" customFormat="1" ht="12">
      <c r="B326" s="32"/>
      <c r="D326" s="149" t="s">
        <v>134</v>
      </c>
      <c r="F326" s="150" t="s">
        <v>557</v>
      </c>
      <c r="I326" s="151"/>
      <c r="L326" s="32"/>
      <c r="M326" s="152"/>
      <c r="T326" s="56"/>
      <c r="AT326" s="17" t="s">
        <v>134</v>
      </c>
      <c r="AU326" s="17" t="s">
        <v>84</v>
      </c>
    </row>
    <row r="327" spans="2:47" s="1" customFormat="1" ht="19.5">
      <c r="B327" s="32"/>
      <c r="D327" s="153" t="s">
        <v>136</v>
      </c>
      <c r="F327" s="154" t="s">
        <v>227</v>
      </c>
      <c r="I327" s="151"/>
      <c r="L327" s="32"/>
      <c r="M327" s="152"/>
      <c r="T327" s="56"/>
      <c r="AT327" s="17" t="s">
        <v>136</v>
      </c>
      <c r="AU327" s="17" t="s">
        <v>84</v>
      </c>
    </row>
    <row r="328" spans="2:65" s="1" customFormat="1" ht="16.5" customHeight="1">
      <c r="B328" s="32"/>
      <c r="C328" s="136" t="s">
        <v>558</v>
      </c>
      <c r="D328" s="136" t="s">
        <v>127</v>
      </c>
      <c r="E328" s="137" t="s">
        <v>240</v>
      </c>
      <c r="F328" s="138" t="s">
        <v>241</v>
      </c>
      <c r="G328" s="139" t="s">
        <v>167</v>
      </c>
      <c r="H328" s="140">
        <v>1</v>
      </c>
      <c r="I328" s="141"/>
      <c r="J328" s="142">
        <f>ROUND(I328*H328,2)</f>
        <v>0</v>
      </c>
      <c r="K328" s="138" t="s">
        <v>131</v>
      </c>
      <c r="L328" s="32"/>
      <c r="M328" s="143" t="s">
        <v>1</v>
      </c>
      <c r="N328" s="144" t="s">
        <v>42</v>
      </c>
      <c r="P328" s="145">
        <f>O328*H328</f>
        <v>0</v>
      </c>
      <c r="Q328" s="145">
        <v>0</v>
      </c>
      <c r="R328" s="145">
        <f>Q328*H328</f>
        <v>0</v>
      </c>
      <c r="S328" s="145">
        <v>0</v>
      </c>
      <c r="T328" s="146">
        <f>S328*H328</f>
        <v>0</v>
      </c>
      <c r="AR328" s="147" t="s">
        <v>224</v>
      </c>
      <c r="AT328" s="147" t="s">
        <v>127</v>
      </c>
      <c r="AU328" s="147" t="s">
        <v>84</v>
      </c>
      <c r="AY328" s="17" t="s">
        <v>125</v>
      </c>
      <c r="BE328" s="148">
        <f>IF(N328="základní",J328,0)</f>
        <v>0</v>
      </c>
      <c r="BF328" s="148">
        <f>IF(N328="snížená",J328,0)</f>
        <v>0</v>
      </c>
      <c r="BG328" s="148">
        <f>IF(N328="zákl. přenesená",J328,0)</f>
        <v>0</v>
      </c>
      <c r="BH328" s="148">
        <f>IF(N328="sníž. přenesená",J328,0)</f>
        <v>0</v>
      </c>
      <c r="BI328" s="148">
        <f>IF(N328="nulová",J328,0)</f>
        <v>0</v>
      </c>
      <c r="BJ328" s="17" t="s">
        <v>82</v>
      </c>
      <c r="BK328" s="148">
        <f>ROUND(I328*H328,2)</f>
        <v>0</v>
      </c>
      <c r="BL328" s="17" t="s">
        <v>224</v>
      </c>
      <c r="BM328" s="147" t="s">
        <v>559</v>
      </c>
    </row>
    <row r="329" spans="2:47" s="1" customFormat="1" ht="12">
      <c r="B329" s="32"/>
      <c r="D329" s="149" t="s">
        <v>134</v>
      </c>
      <c r="F329" s="150" t="s">
        <v>243</v>
      </c>
      <c r="I329" s="151"/>
      <c r="L329" s="32"/>
      <c r="M329" s="152"/>
      <c r="T329" s="56"/>
      <c r="AT329" s="17" t="s">
        <v>134</v>
      </c>
      <c r="AU329" s="17" t="s">
        <v>84</v>
      </c>
    </row>
    <row r="330" spans="2:47" s="1" customFormat="1" ht="19.5">
      <c r="B330" s="32"/>
      <c r="D330" s="153" t="s">
        <v>136</v>
      </c>
      <c r="F330" s="154" t="s">
        <v>227</v>
      </c>
      <c r="I330" s="151"/>
      <c r="L330" s="32"/>
      <c r="M330" s="152"/>
      <c r="T330" s="56"/>
      <c r="AT330" s="17" t="s">
        <v>136</v>
      </c>
      <c r="AU330" s="17" t="s">
        <v>84</v>
      </c>
    </row>
    <row r="331" spans="2:51" s="12" customFormat="1" ht="12">
      <c r="B331" s="155"/>
      <c r="D331" s="153" t="s">
        <v>137</v>
      </c>
      <c r="E331" s="156" t="s">
        <v>1</v>
      </c>
      <c r="F331" s="157" t="s">
        <v>560</v>
      </c>
      <c r="H331" s="156" t="s">
        <v>1</v>
      </c>
      <c r="I331" s="158"/>
      <c r="L331" s="155"/>
      <c r="M331" s="159"/>
      <c r="T331" s="160"/>
      <c r="AT331" s="156" t="s">
        <v>137</v>
      </c>
      <c r="AU331" s="156" t="s">
        <v>84</v>
      </c>
      <c r="AV331" s="12" t="s">
        <v>82</v>
      </c>
      <c r="AW331" s="12" t="s">
        <v>34</v>
      </c>
      <c r="AX331" s="12" t="s">
        <v>77</v>
      </c>
      <c r="AY331" s="156" t="s">
        <v>125</v>
      </c>
    </row>
    <row r="332" spans="2:51" s="13" customFormat="1" ht="12">
      <c r="B332" s="161"/>
      <c r="D332" s="153" t="s">
        <v>137</v>
      </c>
      <c r="E332" s="162" t="s">
        <v>1</v>
      </c>
      <c r="F332" s="163" t="s">
        <v>82</v>
      </c>
      <c r="H332" s="164">
        <v>1</v>
      </c>
      <c r="I332" s="165"/>
      <c r="L332" s="161"/>
      <c r="M332" s="166"/>
      <c r="T332" s="167"/>
      <c r="AT332" s="162" t="s">
        <v>137</v>
      </c>
      <c r="AU332" s="162" t="s">
        <v>84</v>
      </c>
      <c r="AV332" s="13" t="s">
        <v>84</v>
      </c>
      <c r="AW332" s="13" t="s">
        <v>34</v>
      </c>
      <c r="AX332" s="13" t="s">
        <v>82</v>
      </c>
      <c r="AY332" s="162" t="s">
        <v>125</v>
      </c>
    </row>
    <row r="333" spans="2:65" s="1" customFormat="1" ht="16.5" customHeight="1">
      <c r="B333" s="32"/>
      <c r="C333" s="136" t="s">
        <v>561</v>
      </c>
      <c r="D333" s="136" t="s">
        <v>127</v>
      </c>
      <c r="E333" s="137" t="s">
        <v>562</v>
      </c>
      <c r="F333" s="138" t="s">
        <v>563</v>
      </c>
      <c r="G333" s="139" t="s">
        <v>167</v>
      </c>
      <c r="H333" s="140">
        <v>1</v>
      </c>
      <c r="I333" s="141"/>
      <c r="J333" s="142">
        <f>ROUND(I333*H333,2)</f>
        <v>0</v>
      </c>
      <c r="K333" s="138" t="s">
        <v>131</v>
      </c>
      <c r="L333" s="32"/>
      <c r="M333" s="143" t="s">
        <v>1</v>
      </c>
      <c r="N333" s="144" t="s">
        <v>42</v>
      </c>
      <c r="P333" s="145">
        <f>O333*H333</f>
        <v>0</v>
      </c>
      <c r="Q333" s="145">
        <v>0</v>
      </c>
      <c r="R333" s="145">
        <f>Q333*H333</f>
        <v>0</v>
      </c>
      <c r="S333" s="145">
        <v>0</v>
      </c>
      <c r="T333" s="146">
        <f>S333*H333</f>
        <v>0</v>
      </c>
      <c r="AR333" s="147" t="s">
        <v>224</v>
      </c>
      <c r="AT333" s="147" t="s">
        <v>127</v>
      </c>
      <c r="AU333" s="147" t="s">
        <v>84</v>
      </c>
      <c r="AY333" s="17" t="s">
        <v>125</v>
      </c>
      <c r="BE333" s="148">
        <f>IF(N333="základní",J333,0)</f>
        <v>0</v>
      </c>
      <c r="BF333" s="148">
        <f>IF(N333="snížená",J333,0)</f>
        <v>0</v>
      </c>
      <c r="BG333" s="148">
        <f>IF(N333="zákl. přenesená",J333,0)</f>
        <v>0</v>
      </c>
      <c r="BH333" s="148">
        <f>IF(N333="sníž. přenesená",J333,0)</f>
        <v>0</v>
      </c>
      <c r="BI333" s="148">
        <f>IF(N333="nulová",J333,0)</f>
        <v>0</v>
      </c>
      <c r="BJ333" s="17" t="s">
        <v>82</v>
      </c>
      <c r="BK333" s="148">
        <f>ROUND(I333*H333,2)</f>
        <v>0</v>
      </c>
      <c r="BL333" s="17" t="s">
        <v>224</v>
      </c>
      <c r="BM333" s="147" t="s">
        <v>564</v>
      </c>
    </row>
    <row r="334" spans="2:47" s="1" customFormat="1" ht="12">
      <c r="B334" s="32"/>
      <c r="D334" s="149" t="s">
        <v>134</v>
      </c>
      <c r="F334" s="150" t="s">
        <v>565</v>
      </c>
      <c r="I334" s="151"/>
      <c r="L334" s="32"/>
      <c r="M334" s="152"/>
      <c r="T334" s="56"/>
      <c r="AT334" s="17" t="s">
        <v>134</v>
      </c>
      <c r="AU334" s="17" t="s">
        <v>84</v>
      </c>
    </row>
    <row r="335" spans="2:47" s="1" customFormat="1" ht="19.5">
      <c r="B335" s="32"/>
      <c r="D335" s="153" t="s">
        <v>136</v>
      </c>
      <c r="F335" s="154" t="s">
        <v>566</v>
      </c>
      <c r="I335" s="151"/>
      <c r="L335" s="32"/>
      <c r="M335" s="152"/>
      <c r="T335" s="56"/>
      <c r="AT335" s="17" t="s">
        <v>136</v>
      </c>
      <c r="AU335" s="17" t="s">
        <v>84</v>
      </c>
    </row>
    <row r="336" spans="2:51" s="12" customFormat="1" ht="12">
      <c r="B336" s="155"/>
      <c r="D336" s="153" t="s">
        <v>137</v>
      </c>
      <c r="E336" s="156" t="s">
        <v>1</v>
      </c>
      <c r="F336" s="157" t="s">
        <v>567</v>
      </c>
      <c r="H336" s="156" t="s">
        <v>1</v>
      </c>
      <c r="I336" s="158"/>
      <c r="L336" s="155"/>
      <c r="M336" s="159"/>
      <c r="T336" s="160"/>
      <c r="AT336" s="156" t="s">
        <v>137</v>
      </c>
      <c r="AU336" s="156" t="s">
        <v>84</v>
      </c>
      <c r="AV336" s="12" t="s">
        <v>82</v>
      </c>
      <c r="AW336" s="12" t="s">
        <v>34</v>
      </c>
      <c r="AX336" s="12" t="s">
        <v>77</v>
      </c>
      <c r="AY336" s="156" t="s">
        <v>125</v>
      </c>
    </row>
    <row r="337" spans="2:51" s="13" customFormat="1" ht="12">
      <c r="B337" s="161"/>
      <c r="D337" s="153" t="s">
        <v>137</v>
      </c>
      <c r="E337" s="162" t="s">
        <v>1</v>
      </c>
      <c r="F337" s="163" t="s">
        <v>82</v>
      </c>
      <c r="H337" s="164">
        <v>1</v>
      </c>
      <c r="I337" s="165"/>
      <c r="L337" s="161"/>
      <c r="M337" s="168"/>
      <c r="N337" s="169"/>
      <c r="O337" s="169"/>
      <c r="P337" s="169"/>
      <c r="Q337" s="169"/>
      <c r="R337" s="169"/>
      <c r="S337" s="169"/>
      <c r="T337" s="170"/>
      <c r="AT337" s="162" t="s">
        <v>137</v>
      </c>
      <c r="AU337" s="162" t="s">
        <v>84</v>
      </c>
      <c r="AV337" s="13" t="s">
        <v>84</v>
      </c>
      <c r="AW337" s="13" t="s">
        <v>34</v>
      </c>
      <c r="AX337" s="13" t="s">
        <v>82</v>
      </c>
      <c r="AY337" s="162" t="s">
        <v>125</v>
      </c>
    </row>
    <row r="338" spans="2:12" s="1" customFormat="1" ht="6.95" customHeight="1">
      <c r="B338" s="44"/>
      <c r="C338" s="45"/>
      <c r="D338" s="45"/>
      <c r="E338" s="45"/>
      <c r="F338" s="45"/>
      <c r="G338" s="45"/>
      <c r="H338" s="45"/>
      <c r="I338" s="45"/>
      <c r="J338" s="45"/>
      <c r="K338" s="45"/>
      <c r="L338" s="32"/>
    </row>
  </sheetData>
  <sheetProtection algorithmName="SHA-512" hashValue="Izlx2wh5zGwOz8V02v8rpHqtaX9GTZfX30WIIcWZmVaOUohUf4h1lATBb8qH+YPT3jvdIPxDB3JxncJqAZHehw==" saltValue="CWUprUZRe+xD4APQGXIeYg==" spinCount="100000" sheet="1" objects="1" scenarios="1" formatColumns="0" formatRows="0" autoFilter="0"/>
  <autoFilter ref="C130:K337"/>
  <mergeCells count="12">
    <mergeCell ref="E123:H123"/>
    <mergeCell ref="L2:V2"/>
    <mergeCell ref="E85:H85"/>
    <mergeCell ref="E87:H87"/>
    <mergeCell ref="E89:H89"/>
    <mergeCell ref="E119:H119"/>
    <mergeCell ref="E121:H121"/>
    <mergeCell ref="E7:H7"/>
    <mergeCell ref="E9:H9"/>
    <mergeCell ref="E11:H11"/>
    <mergeCell ref="E20:H20"/>
    <mergeCell ref="E29:H29"/>
  </mergeCells>
  <hyperlinks>
    <hyperlink ref="F135" r:id="rId1" display="https://podminky.urs.cz/item/CS_URS_2023_01/113107163"/>
    <hyperlink ref="F141" r:id="rId2" display="https://podminky.urs.cz/item/CS_URS_2023_01/119001411"/>
    <hyperlink ref="F144" r:id="rId3" display="https://podminky.urs.cz/item/CS_URS_2023_01/119001421"/>
    <hyperlink ref="F148" r:id="rId4" display="https://podminky.urs.cz/item/CS_URS_2023_01/120001101"/>
    <hyperlink ref="F153" r:id="rId5" display="https://podminky.urs.cz/item/CS_URS_2023_01/132254204"/>
    <hyperlink ref="F161" r:id="rId6" display="https://podminky.urs.cz/item/CS_URS_2023_01/132354204"/>
    <hyperlink ref="F163" r:id="rId7" display="https://podminky.urs.cz/item/CS_URS_2023_01/151101101"/>
    <hyperlink ref="F169" r:id="rId8" display="https://podminky.urs.cz/item/CS_URS_2023_01/151101111"/>
    <hyperlink ref="F171" r:id="rId9" display="https://podminky.urs.cz/item/CS_URS_2023_01/162551108"/>
    <hyperlink ref="F176" r:id="rId10" display="https://podminky.urs.cz/item/CS_URS_2023_01/167151111"/>
    <hyperlink ref="F187" r:id="rId11" display="https://podminky.urs.cz/item/CS_URS_2023_01/174101101"/>
    <hyperlink ref="F197" r:id="rId12" display="https://podminky.urs.cz/item/CS_URS_2023_01/175151101"/>
    <hyperlink ref="F208" r:id="rId13" display="https://podminky.urs.cz/item/CS_URS_2023_01/451572111"/>
    <hyperlink ref="F215" r:id="rId14" display="https://podminky.urs.cz/item/CS_URS_2023_01/564871016"/>
    <hyperlink ref="F219" r:id="rId15" display="https://podminky.urs.cz/item/CS_URS_2023_01/850245121"/>
    <hyperlink ref="F222" r:id="rId16" display="https://podminky.urs.cz/item/CS_URS_2023_01/851241131"/>
    <hyperlink ref="F229" r:id="rId17" display="https://podminky.urs.cz/item/CS_URS_2023_01/857242122"/>
    <hyperlink ref="F235" r:id="rId18" display="https://podminky.urs.cz/item/CS_URS_2023_01/871161211"/>
    <hyperlink ref="F240" r:id="rId19" display="https://podminky.urs.cz/item/CS_URS_2023_01/879161111"/>
    <hyperlink ref="F244" r:id="rId20" display="https://podminky.urs.cz/item/CS_URS_2023_01/891161324"/>
    <hyperlink ref="F248" r:id="rId21" display="https://podminky.urs.cz/item/CS_URS_2023_01/891241112"/>
    <hyperlink ref="F254" r:id="rId22" display="https://podminky.urs.cz/item/CS_URS_2023_01/891249111"/>
    <hyperlink ref="F257" r:id="rId23" display="https://podminky.urs.cz/item/CS_URS_2023_01/892241111"/>
    <hyperlink ref="F261" r:id="rId24" display="https://podminky.urs.cz/item/CS_URS_2023_01/892273122"/>
    <hyperlink ref="F265" r:id="rId25" display="https://podminky.urs.cz/item/CS_URS_2023_01/892372111"/>
    <hyperlink ref="F268" r:id="rId26" display="https://podminky.urs.cz/item/CS_URS_2023_01/899401111"/>
    <hyperlink ref="F272" r:id="rId27" display="https://podminky.urs.cz/item/CS_URS_2023_01/899401112"/>
    <hyperlink ref="F278" r:id="rId28" display="https://podminky.urs.cz/item/CS_URS_2023_01/899722113"/>
    <hyperlink ref="F283" r:id="rId29" display="https://podminky.urs.cz/item/CS_URS_2023_01/998273102"/>
    <hyperlink ref="F288" r:id="rId30" display="https://podminky.urs.cz/item/CS_URS_2023_01/011314000"/>
    <hyperlink ref="F291" r:id="rId31" display="https://podminky.urs.cz/item/CS_URS_2023_01/012002000"/>
    <hyperlink ref="F297" r:id="rId32" display="https://podminky.urs.cz/item/CS_URS_2023_01/013254000"/>
    <hyperlink ref="F304" r:id="rId33" display="https://podminky.urs.cz/item/CS_URS_2023_01/020001000"/>
    <hyperlink ref="F312" r:id="rId34" display="https://podminky.urs.cz/item/CS_URS_2023_01/030001000"/>
    <hyperlink ref="F317" r:id="rId35" display="https://podminky.urs.cz/item/CS_URS_2023_01/034303000"/>
    <hyperlink ref="F326" r:id="rId36" display="https://podminky.urs.cz/item/CS_URS_2023_01/040001000"/>
    <hyperlink ref="F329" r:id="rId37" display="https://podminky.urs.cz/item/CS_URS_2023_01/043002000"/>
    <hyperlink ref="F334" r:id="rId38" display="https://podminky.urs.cz/item/CS_URS_2023_01/0452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94"/>
  <sheetViews>
    <sheetView showGridLines="0" workbookViewId="0" topLeftCell="A1">
      <selection activeCell="E11" sqref="E11:H1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95"/>
      <c r="M2" s="195"/>
      <c r="N2" s="195"/>
      <c r="O2" s="195"/>
      <c r="P2" s="195"/>
      <c r="Q2" s="195"/>
      <c r="R2" s="195"/>
      <c r="S2" s="195"/>
      <c r="T2" s="195"/>
      <c r="U2" s="195"/>
      <c r="V2" s="195"/>
      <c r="AT2" s="17" t="s">
        <v>90</v>
      </c>
    </row>
    <row r="3" spans="2:46" ht="6.95" customHeight="1">
      <c r="B3" s="18"/>
      <c r="C3" s="19"/>
      <c r="D3" s="19"/>
      <c r="E3" s="19"/>
      <c r="F3" s="19"/>
      <c r="G3" s="19"/>
      <c r="H3" s="19"/>
      <c r="I3" s="19"/>
      <c r="J3" s="19"/>
      <c r="K3" s="19"/>
      <c r="L3" s="20"/>
      <c r="AT3" s="17" t="s">
        <v>84</v>
      </c>
    </row>
    <row r="4" spans="2:46" ht="24.95" customHeight="1">
      <c r="B4" s="20"/>
      <c r="D4" s="21" t="s">
        <v>92</v>
      </c>
      <c r="L4" s="20"/>
      <c r="M4" s="93" t="s">
        <v>10</v>
      </c>
      <c r="AT4" s="17" t="s">
        <v>4</v>
      </c>
    </row>
    <row r="5" spans="2:12" ht="6.95" customHeight="1">
      <c r="B5" s="20"/>
      <c r="L5" s="20"/>
    </row>
    <row r="6" spans="2:12" ht="12" customHeight="1">
      <c r="B6" s="20"/>
      <c r="D6" s="27" t="s">
        <v>15</v>
      </c>
      <c r="L6" s="20"/>
    </row>
    <row r="7" spans="2:12" ht="16.5" customHeight="1">
      <c r="B7" s="20"/>
      <c r="E7" s="240" t="str">
        <f>'Rekapitulace stavby'!K6</f>
        <v>Klatovy (ul. Družstevní), Štěpánovice (pod hřbitovem) - Výměna vodovodu</v>
      </c>
      <c r="F7" s="241"/>
      <c r="G7" s="241"/>
      <c r="H7" s="241"/>
      <c r="L7" s="20"/>
    </row>
    <row r="8" spans="2:12" ht="12" customHeight="1">
      <c r="B8" s="20"/>
      <c r="D8" s="27" t="s">
        <v>93</v>
      </c>
      <c r="L8" s="20"/>
    </row>
    <row r="9" spans="2:12" s="1" customFormat="1" ht="16.5" customHeight="1">
      <c r="B9" s="32"/>
      <c r="E9" s="240" t="s">
        <v>784</v>
      </c>
      <c r="F9" s="239"/>
      <c r="G9" s="239"/>
      <c r="H9" s="239"/>
      <c r="L9" s="32"/>
    </row>
    <row r="10" spans="2:12" s="1" customFormat="1" ht="12" customHeight="1">
      <c r="B10" s="32"/>
      <c r="D10" s="27" t="s">
        <v>94</v>
      </c>
      <c r="L10" s="32"/>
    </row>
    <row r="11" spans="2:12" s="1" customFormat="1" ht="16.5" customHeight="1">
      <c r="B11" s="32"/>
      <c r="E11" s="230" t="s">
        <v>785</v>
      </c>
      <c r="F11" s="239"/>
      <c r="G11" s="239"/>
      <c r="H11" s="239"/>
      <c r="L11" s="32"/>
    </row>
    <row r="12" spans="2:12" s="1" customFormat="1" ht="12">
      <c r="B12" s="32"/>
      <c r="L12" s="32"/>
    </row>
    <row r="13" spans="2:12" s="1" customFormat="1" ht="12" customHeight="1">
      <c r="B13" s="32"/>
      <c r="D13" s="27" t="s">
        <v>16</v>
      </c>
      <c r="F13" s="25" t="s">
        <v>1</v>
      </c>
      <c r="I13" s="27" t="s">
        <v>17</v>
      </c>
      <c r="J13" s="25" t="s">
        <v>1</v>
      </c>
      <c r="L13" s="32"/>
    </row>
    <row r="14" spans="2:12" s="1" customFormat="1" ht="12" customHeight="1">
      <c r="B14" s="32"/>
      <c r="D14" s="27" t="s">
        <v>18</v>
      </c>
      <c r="F14" s="25" t="s">
        <v>19</v>
      </c>
      <c r="I14" s="27" t="s">
        <v>20</v>
      </c>
      <c r="J14" s="52" t="str">
        <f>'Rekapitulace stavby'!AN8</f>
        <v>30. 3. 2023</v>
      </c>
      <c r="L14" s="32"/>
    </row>
    <row r="15" spans="2:12" s="1" customFormat="1" ht="10.9" customHeight="1">
      <c r="B15" s="32"/>
      <c r="L15" s="32"/>
    </row>
    <row r="16" spans="2:12" s="1" customFormat="1" ht="12" customHeight="1">
      <c r="B16" s="32"/>
      <c r="D16" s="27" t="s">
        <v>22</v>
      </c>
      <c r="I16" s="27" t="s">
        <v>23</v>
      </c>
      <c r="J16" s="25" t="s">
        <v>24</v>
      </c>
      <c r="L16" s="32"/>
    </row>
    <row r="17" spans="2:12" s="1" customFormat="1" ht="18" customHeight="1">
      <c r="B17" s="32"/>
      <c r="E17" s="25" t="s">
        <v>25</v>
      </c>
      <c r="I17" s="27" t="s">
        <v>26</v>
      </c>
      <c r="J17" s="25" t="s">
        <v>27</v>
      </c>
      <c r="L17" s="32"/>
    </row>
    <row r="18" spans="2:12" s="1" customFormat="1" ht="6.95" customHeight="1">
      <c r="B18" s="32"/>
      <c r="L18" s="32"/>
    </row>
    <row r="19" spans="2:12" s="1" customFormat="1" ht="12" customHeight="1">
      <c r="B19" s="32"/>
      <c r="D19" s="27" t="s">
        <v>28</v>
      </c>
      <c r="I19" s="27" t="s">
        <v>23</v>
      </c>
      <c r="J19" s="28" t="str">
        <f>'Rekapitulace stavby'!AN13</f>
        <v>Vyplň údaj</v>
      </c>
      <c r="L19" s="32"/>
    </row>
    <row r="20" spans="2:12" s="1" customFormat="1" ht="18" customHeight="1">
      <c r="B20" s="32"/>
      <c r="E20" s="242" t="str">
        <f>'Rekapitulace stavby'!E14</f>
        <v>Vyplň údaj</v>
      </c>
      <c r="F20" s="196"/>
      <c r="G20" s="196"/>
      <c r="H20" s="196"/>
      <c r="I20" s="27" t="s">
        <v>26</v>
      </c>
      <c r="J20" s="28" t="str">
        <f>'Rekapitulace stavby'!AN14</f>
        <v>Vyplň údaj</v>
      </c>
      <c r="L20" s="32"/>
    </row>
    <row r="21" spans="2:12" s="1" customFormat="1" ht="6.95" customHeight="1">
      <c r="B21" s="32"/>
      <c r="L21" s="32"/>
    </row>
    <row r="22" spans="2:12" s="1" customFormat="1" ht="12" customHeight="1">
      <c r="B22" s="32"/>
      <c r="D22" s="27" t="s">
        <v>30</v>
      </c>
      <c r="I22" s="27" t="s">
        <v>23</v>
      </c>
      <c r="J22" s="25" t="s">
        <v>31</v>
      </c>
      <c r="L22" s="32"/>
    </row>
    <row r="23" spans="2:12" s="1" customFormat="1" ht="18" customHeight="1">
      <c r="B23" s="32"/>
      <c r="E23" s="25" t="s">
        <v>32</v>
      </c>
      <c r="I23" s="27" t="s">
        <v>26</v>
      </c>
      <c r="J23" s="25" t="s">
        <v>33</v>
      </c>
      <c r="L23" s="32"/>
    </row>
    <row r="24" spans="2:12" s="1" customFormat="1" ht="6.95" customHeight="1">
      <c r="B24" s="32"/>
      <c r="L24" s="32"/>
    </row>
    <row r="25" spans="2:12" s="1" customFormat="1" ht="12" customHeight="1">
      <c r="B25" s="32"/>
      <c r="D25" s="27" t="s">
        <v>35</v>
      </c>
      <c r="I25" s="27" t="s">
        <v>23</v>
      </c>
      <c r="J25" s="25" t="s">
        <v>31</v>
      </c>
      <c r="L25" s="32"/>
    </row>
    <row r="26" spans="2:12" s="1" customFormat="1" ht="18" customHeight="1">
      <c r="B26" s="32"/>
      <c r="E26" s="25" t="s">
        <v>32</v>
      </c>
      <c r="I26" s="27" t="s">
        <v>26</v>
      </c>
      <c r="J26" s="25" t="s">
        <v>33</v>
      </c>
      <c r="L26" s="32"/>
    </row>
    <row r="27" spans="2:12" s="1" customFormat="1" ht="6.95" customHeight="1">
      <c r="B27" s="32"/>
      <c r="L27" s="32"/>
    </row>
    <row r="28" spans="2:12" s="1" customFormat="1" ht="12" customHeight="1">
      <c r="B28" s="32"/>
      <c r="D28" s="27" t="s">
        <v>36</v>
      </c>
      <c r="L28" s="32"/>
    </row>
    <row r="29" spans="2:12" s="7" customFormat="1" ht="16.5" customHeight="1">
      <c r="B29" s="94"/>
      <c r="E29" s="210" t="s">
        <v>1</v>
      </c>
      <c r="F29" s="210"/>
      <c r="G29" s="210"/>
      <c r="H29" s="210"/>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ROUND((SUM(BE130:BE193)),2)</f>
        <v>0</v>
      </c>
      <c r="I35" s="96">
        <v>0.21</v>
      </c>
      <c r="J35" s="86">
        <f>ROUND(((SUM(BE130:BE193))*I35),2)</f>
        <v>0</v>
      </c>
      <c r="L35" s="32"/>
    </row>
    <row r="36" spans="2:12" s="1" customFormat="1" ht="14.45" customHeight="1">
      <c r="B36" s="32"/>
      <c r="E36" s="27" t="s">
        <v>43</v>
      </c>
      <c r="F36" s="86">
        <f>ROUND((SUM(BF130:BF193)),2)</f>
        <v>0</v>
      </c>
      <c r="I36" s="96">
        <v>0.15</v>
      </c>
      <c r="J36" s="86">
        <f>ROUND(((SUM(BF130:BF193))*I36),2)</f>
        <v>0</v>
      </c>
      <c r="L36" s="32"/>
    </row>
    <row r="37" spans="2:12" s="1" customFormat="1" ht="14.45" customHeight="1" hidden="1">
      <c r="B37" s="32"/>
      <c r="E37" s="27" t="s">
        <v>44</v>
      </c>
      <c r="F37" s="86">
        <f>ROUND((SUM(BG130:BG193)),2)</f>
        <v>0</v>
      </c>
      <c r="I37" s="96">
        <v>0.21</v>
      </c>
      <c r="J37" s="86">
        <f>0</f>
        <v>0</v>
      </c>
      <c r="L37" s="32"/>
    </row>
    <row r="38" spans="2:12" s="1" customFormat="1" ht="14.45" customHeight="1" hidden="1">
      <c r="B38" s="32"/>
      <c r="E38" s="27" t="s">
        <v>45</v>
      </c>
      <c r="F38" s="86">
        <f>ROUND((SUM(BH130:BH193)),2)</f>
        <v>0</v>
      </c>
      <c r="I38" s="96">
        <v>0.15</v>
      </c>
      <c r="J38" s="86">
        <f>0</f>
        <v>0</v>
      </c>
      <c r="L38" s="32"/>
    </row>
    <row r="39" spans="2:12" s="1" customFormat="1" ht="14.45" customHeight="1" hidden="1">
      <c r="B39" s="32"/>
      <c r="E39" s="27" t="s">
        <v>46</v>
      </c>
      <c r="F39" s="86">
        <f>ROUND((SUM(BI130:BI193)),2)</f>
        <v>0</v>
      </c>
      <c r="I39" s="96">
        <v>0</v>
      </c>
      <c r="J39" s="86">
        <f>0</f>
        <v>0</v>
      </c>
      <c r="L39" s="32"/>
    </row>
    <row r="40" spans="2:12" s="1" customFormat="1" ht="6.95" customHeight="1">
      <c r="B40" s="32"/>
      <c r="L40" s="32"/>
    </row>
    <row r="41" spans="2:12" s="1" customFormat="1" ht="25.35" customHeight="1">
      <c r="B41" s="32"/>
      <c r="C41" s="97"/>
      <c r="D41" s="98" t="s">
        <v>47</v>
      </c>
      <c r="E41" s="57"/>
      <c r="F41" s="57"/>
      <c r="G41" s="99" t="s">
        <v>48</v>
      </c>
      <c r="H41" s="100" t="s">
        <v>49</v>
      </c>
      <c r="I41" s="57"/>
      <c r="J41" s="101">
        <f>SUM(J32:J39)</f>
        <v>0</v>
      </c>
      <c r="K41" s="102"/>
      <c r="L41" s="32"/>
    </row>
    <row r="42" spans="2:12" s="1" customFormat="1" ht="14.45" customHeight="1" hidden="1">
      <c r="B42" s="32"/>
      <c r="L42" s="32"/>
    </row>
    <row r="43" spans="2:12" ht="14.45" customHeight="1" hidden="1">
      <c r="B43" s="20"/>
      <c r="L43" s="20"/>
    </row>
    <row r="44" spans="2:12" ht="14.45" customHeight="1" hidden="1">
      <c r="B44" s="20"/>
      <c r="L44" s="20"/>
    </row>
    <row r="45" spans="2:12" ht="14.45" customHeight="1" hidden="1">
      <c r="B45" s="20"/>
      <c r="L45" s="20"/>
    </row>
    <row r="46" spans="2:12" ht="14.45" customHeight="1" hidden="1">
      <c r="B46" s="20"/>
      <c r="L46" s="20"/>
    </row>
    <row r="47" spans="2:12" ht="14.45" customHeight="1" hidden="1">
      <c r="B47" s="20"/>
      <c r="L47" s="20"/>
    </row>
    <row r="48" spans="2:12" ht="14.45" customHeight="1" hidden="1">
      <c r="B48" s="20"/>
      <c r="L48" s="20"/>
    </row>
    <row r="49" spans="2:12" ht="14.45" customHeight="1" hidden="1">
      <c r="B49" s="20"/>
      <c r="L49" s="20"/>
    </row>
    <row r="50" spans="2:12" s="1" customFormat="1" ht="14.45" customHeight="1" hidden="1">
      <c r="B50" s="32"/>
      <c r="D50" s="41" t="s">
        <v>50</v>
      </c>
      <c r="E50" s="42"/>
      <c r="F50" s="42"/>
      <c r="G50" s="41" t="s">
        <v>51</v>
      </c>
      <c r="H50" s="42"/>
      <c r="I50" s="42"/>
      <c r="J50" s="42"/>
      <c r="K50" s="42"/>
      <c r="L50" s="3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2:12" s="1" customFormat="1" ht="12.75" hidden="1">
      <c r="B61" s="32"/>
      <c r="D61" s="43" t="s">
        <v>52</v>
      </c>
      <c r="E61" s="34"/>
      <c r="F61" s="103" t="s">
        <v>53</v>
      </c>
      <c r="G61" s="43" t="s">
        <v>52</v>
      </c>
      <c r="H61" s="34"/>
      <c r="I61" s="34"/>
      <c r="J61" s="104" t="s">
        <v>53</v>
      </c>
      <c r="K61" s="34"/>
      <c r="L61" s="32"/>
    </row>
    <row r="62" spans="2:12" ht="12" hidden="1">
      <c r="B62" s="20"/>
      <c r="L62" s="20"/>
    </row>
    <row r="63" spans="2:12" ht="12" hidden="1">
      <c r="B63" s="20"/>
      <c r="L63" s="20"/>
    </row>
    <row r="64" spans="2:12" ht="12" hidden="1">
      <c r="B64" s="20"/>
      <c r="L64" s="20"/>
    </row>
    <row r="65" spans="2:12" s="1" customFormat="1" ht="12.75" hidden="1">
      <c r="B65" s="32"/>
      <c r="D65" s="41" t="s">
        <v>54</v>
      </c>
      <c r="E65" s="42"/>
      <c r="F65" s="42"/>
      <c r="G65" s="41" t="s">
        <v>55</v>
      </c>
      <c r="H65" s="42"/>
      <c r="I65" s="42"/>
      <c r="J65" s="42"/>
      <c r="K65" s="42"/>
      <c r="L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2:12" s="1" customFormat="1" ht="12.75" hidden="1">
      <c r="B76" s="32"/>
      <c r="D76" s="43" t="s">
        <v>52</v>
      </c>
      <c r="E76" s="34"/>
      <c r="F76" s="103" t="s">
        <v>53</v>
      </c>
      <c r="G76" s="43" t="s">
        <v>52</v>
      </c>
      <c r="H76" s="34"/>
      <c r="I76" s="34"/>
      <c r="J76" s="104"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95</v>
      </c>
      <c r="L82" s="32"/>
    </row>
    <row r="83" spans="2:12" s="1" customFormat="1" ht="6.95" customHeight="1">
      <c r="B83" s="32"/>
      <c r="L83" s="32"/>
    </row>
    <row r="84" spans="2:12" s="1" customFormat="1" ht="12" customHeight="1">
      <c r="B84" s="32"/>
      <c r="C84" s="27" t="s">
        <v>15</v>
      </c>
      <c r="L84" s="32"/>
    </row>
    <row r="85" spans="2:12" s="1" customFormat="1" ht="16.5" customHeight="1">
      <c r="B85" s="32"/>
      <c r="E85" s="240" t="str">
        <f>E7</f>
        <v>Klatovy (ul. Družstevní), Štěpánovice (pod hřbitovem) - Výměna vodovodu</v>
      </c>
      <c r="F85" s="241"/>
      <c r="G85" s="241"/>
      <c r="H85" s="241"/>
      <c r="L85" s="32"/>
    </row>
    <row r="86" spans="2:12" ht="12" customHeight="1">
      <c r="B86" s="20"/>
      <c r="C86" s="27" t="s">
        <v>93</v>
      </c>
      <c r="L86" s="20"/>
    </row>
    <row r="87" spans="2:12" s="1" customFormat="1" ht="16.5" customHeight="1">
      <c r="B87" s="32"/>
      <c r="E87" s="240" t="s">
        <v>784</v>
      </c>
      <c r="F87" s="239"/>
      <c r="G87" s="239"/>
      <c r="H87" s="239"/>
      <c r="L87" s="32"/>
    </row>
    <row r="88" spans="2:12" s="1" customFormat="1" ht="12" customHeight="1">
      <c r="B88" s="32"/>
      <c r="C88" s="27" t="s">
        <v>94</v>
      </c>
      <c r="L88" s="32"/>
    </row>
    <row r="89" spans="2:12" s="1" customFormat="1" ht="16.5" customHeight="1">
      <c r="B89" s="32"/>
      <c r="E89" s="230" t="str">
        <f>E11</f>
        <v>SO 102 - OBNOVA KOMUNIKACE</v>
      </c>
      <c r="F89" s="239"/>
      <c r="G89" s="239"/>
      <c r="H89" s="239"/>
      <c r="L89" s="32"/>
    </row>
    <row r="90" spans="2:12" s="1" customFormat="1" ht="6.95" customHeight="1">
      <c r="B90" s="32"/>
      <c r="L90" s="32"/>
    </row>
    <row r="91" spans="2:12" s="1" customFormat="1" ht="12" customHeight="1">
      <c r="B91" s="32"/>
      <c r="C91" s="27" t="s">
        <v>18</v>
      </c>
      <c r="F91" s="25" t="str">
        <f>F14</f>
        <v>Klatovy</v>
      </c>
      <c r="I91" s="27" t="s">
        <v>20</v>
      </c>
      <c r="J91" s="52" t="str">
        <f>IF(J14="","",J14)</f>
        <v>30. 3. 2023</v>
      </c>
      <c r="L91" s="32"/>
    </row>
    <row r="92" spans="2:12" s="1" customFormat="1" ht="6.95" customHeight="1">
      <c r="B92" s="32"/>
      <c r="L92" s="32"/>
    </row>
    <row r="93" spans="2:12" s="1" customFormat="1" ht="25.7" customHeight="1">
      <c r="B93" s="32"/>
      <c r="C93" s="27" t="s">
        <v>22</v>
      </c>
      <c r="F93" s="25" t="str">
        <f>E17</f>
        <v>Město Klatovy</v>
      </c>
      <c r="I93" s="27" t="s">
        <v>30</v>
      </c>
      <c r="J93" s="30" t="str">
        <f>E23</f>
        <v>Šumavské vodovody a kanalizace a.s.</v>
      </c>
      <c r="L93" s="32"/>
    </row>
    <row r="94" spans="2:12" s="1" customFormat="1" ht="25.7" customHeight="1">
      <c r="B94" s="32"/>
      <c r="C94" s="27" t="s">
        <v>28</v>
      </c>
      <c r="F94" s="25" t="str">
        <f>IF(E20="","",E20)</f>
        <v>Vyplň údaj</v>
      </c>
      <c r="I94" s="27" t="s">
        <v>35</v>
      </c>
      <c r="J94" s="30" t="str">
        <f>E26</f>
        <v>Šumavské vodovody a kanalizace a.s.</v>
      </c>
      <c r="L94" s="32"/>
    </row>
    <row r="95" spans="2:12" s="1" customFormat="1" ht="10.35" customHeight="1">
      <c r="B95" s="32"/>
      <c r="L95" s="32"/>
    </row>
    <row r="96" spans="2:12" s="1" customFormat="1" ht="29.25" customHeight="1">
      <c r="B96" s="32"/>
      <c r="C96" s="105" t="s">
        <v>96</v>
      </c>
      <c r="D96" s="97"/>
      <c r="E96" s="97"/>
      <c r="F96" s="97"/>
      <c r="G96" s="97"/>
      <c r="H96" s="97"/>
      <c r="I96" s="97"/>
      <c r="J96" s="106" t="s">
        <v>97</v>
      </c>
      <c r="K96" s="97"/>
      <c r="L96" s="32"/>
    </row>
    <row r="97" spans="2:12" s="1" customFormat="1" ht="10.35" customHeight="1">
      <c r="B97" s="32"/>
      <c r="L97" s="32"/>
    </row>
    <row r="98" spans="2:47" s="1" customFormat="1" ht="22.9" customHeight="1">
      <c r="B98" s="32"/>
      <c r="C98" s="107" t="s">
        <v>98</v>
      </c>
      <c r="J98" s="66">
        <f>J130</f>
        <v>0</v>
      </c>
      <c r="L98" s="32"/>
      <c r="AU98" s="17" t="s">
        <v>99</v>
      </c>
    </row>
    <row r="99" spans="2:12" s="8" customFormat="1" ht="24.95" customHeight="1">
      <c r="B99" s="108"/>
      <c r="D99" s="109" t="s">
        <v>100</v>
      </c>
      <c r="E99" s="110"/>
      <c r="F99" s="110"/>
      <c r="G99" s="110"/>
      <c r="H99" s="110"/>
      <c r="I99" s="110"/>
      <c r="J99" s="111">
        <f>J131</f>
        <v>0</v>
      </c>
      <c r="L99" s="108"/>
    </row>
    <row r="100" spans="2:12" s="9" customFormat="1" ht="19.9" customHeight="1">
      <c r="B100" s="112"/>
      <c r="D100" s="113" t="s">
        <v>101</v>
      </c>
      <c r="E100" s="114"/>
      <c r="F100" s="114"/>
      <c r="G100" s="114"/>
      <c r="H100" s="114"/>
      <c r="I100" s="114"/>
      <c r="J100" s="115">
        <f>J132</f>
        <v>0</v>
      </c>
      <c r="L100" s="112"/>
    </row>
    <row r="101" spans="2:12" s="9" customFormat="1" ht="19.9" customHeight="1">
      <c r="B101" s="112"/>
      <c r="D101" s="113" t="s">
        <v>102</v>
      </c>
      <c r="E101" s="114"/>
      <c r="F101" s="114"/>
      <c r="G101" s="114"/>
      <c r="H101" s="114"/>
      <c r="I101" s="114"/>
      <c r="J101" s="115">
        <f>J141</f>
        <v>0</v>
      </c>
      <c r="L101" s="112"/>
    </row>
    <row r="102" spans="2:12" s="9" customFormat="1" ht="19.9" customHeight="1">
      <c r="B102" s="112"/>
      <c r="D102" s="113" t="s">
        <v>103</v>
      </c>
      <c r="E102" s="114"/>
      <c r="F102" s="114"/>
      <c r="G102" s="114"/>
      <c r="H102" s="114"/>
      <c r="I102" s="114"/>
      <c r="J102" s="115">
        <f>J152</f>
        <v>0</v>
      </c>
      <c r="L102" s="112"/>
    </row>
    <row r="103" spans="2:12" s="9" customFormat="1" ht="14.85" customHeight="1">
      <c r="B103" s="112"/>
      <c r="D103" s="113" t="s">
        <v>104</v>
      </c>
      <c r="E103" s="114"/>
      <c r="F103" s="114"/>
      <c r="G103" s="114"/>
      <c r="H103" s="114"/>
      <c r="I103" s="114"/>
      <c r="J103" s="115">
        <f>J159</f>
        <v>0</v>
      </c>
      <c r="L103" s="112"/>
    </row>
    <row r="104" spans="2:12" s="9" customFormat="1" ht="19.9" customHeight="1">
      <c r="B104" s="112"/>
      <c r="D104" s="113" t="s">
        <v>105</v>
      </c>
      <c r="E104" s="114"/>
      <c r="F104" s="114"/>
      <c r="G104" s="114"/>
      <c r="H104" s="114"/>
      <c r="I104" s="114"/>
      <c r="J104" s="115">
        <f>J166</f>
        <v>0</v>
      </c>
      <c r="L104" s="112"/>
    </row>
    <row r="105" spans="2:12" s="9" customFormat="1" ht="19.9" customHeight="1">
      <c r="B105" s="112"/>
      <c r="D105" s="113" t="s">
        <v>106</v>
      </c>
      <c r="E105" s="114"/>
      <c r="F105" s="114"/>
      <c r="G105" s="114"/>
      <c r="H105" s="114"/>
      <c r="I105" s="114"/>
      <c r="J105" s="115">
        <f>J175</f>
        <v>0</v>
      </c>
      <c r="L105" s="112"/>
    </row>
    <row r="106" spans="2:12" s="8" customFormat="1" ht="24.95" customHeight="1">
      <c r="B106" s="108"/>
      <c r="D106" s="109" t="s">
        <v>107</v>
      </c>
      <c r="E106" s="110"/>
      <c r="F106" s="110"/>
      <c r="G106" s="110"/>
      <c r="H106" s="110"/>
      <c r="I106" s="110"/>
      <c r="J106" s="111">
        <f>J178</f>
        <v>0</v>
      </c>
      <c r="L106" s="108"/>
    </row>
    <row r="107" spans="2:12" s="9" customFormat="1" ht="19.9" customHeight="1">
      <c r="B107" s="112"/>
      <c r="D107" s="113" t="s">
        <v>108</v>
      </c>
      <c r="E107" s="114"/>
      <c r="F107" s="114"/>
      <c r="G107" s="114"/>
      <c r="H107" s="114"/>
      <c r="I107" s="114"/>
      <c r="J107" s="115">
        <f>J179</f>
        <v>0</v>
      </c>
      <c r="L107" s="112"/>
    </row>
    <row r="108" spans="2:12" s="9" customFormat="1" ht="19.9" customHeight="1">
      <c r="B108" s="112"/>
      <c r="D108" s="113" t="s">
        <v>109</v>
      </c>
      <c r="E108" s="114"/>
      <c r="F108" s="114"/>
      <c r="G108" s="114"/>
      <c r="H108" s="114"/>
      <c r="I108" s="114"/>
      <c r="J108" s="115">
        <f>J189</f>
        <v>0</v>
      </c>
      <c r="L108" s="112"/>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110</v>
      </c>
      <c r="L115" s="32"/>
    </row>
    <row r="116" spans="2:12" s="1" customFormat="1" ht="6.95" customHeight="1">
      <c r="B116" s="32"/>
      <c r="L116" s="32"/>
    </row>
    <row r="117" spans="2:12" s="1" customFormat="1" ht="12" customHeight="1">
      <c r="B117" s="32"/>
      <c r="C117" s="27" t="s">
        <v>15</v>
      </c>
      <c r="L117" s="32"/>
    </row>
    <row r="118" spans="2:12" s="1" customFormat="1" ht="16.5" customHeight="1">
      <c r="B118" s="32"/>
      <c r="E118" s="240" t="str">
        <f>E7</f>
        <v>Klatovy (ul. Družstevní), Štěpánovice (pod hřbitovem) - Výměna vodovodu</v>
      </c>
      <c r="F118" s="241"/>
      <c r="G118" s="241"/>
      <c r="H118" s="241"/>
      <c r="L118" s="32"/>
    </row>
    <row r="119" spans="2:12" ht="12" customHeight="1">
      <c r="B119" s="20"/>
      <c r="C119" s="27" t="s">
        <v>93</v>
      </c>
      <c r="L119" s="20"/>
    </row>
    <row r="120" spans="2:12" s="1" customFormat="1" ht="16.5" customHeight="1">
      <c r="B120" s="32"/>
      <c r="E120" s="240" t="s">
        <v>784</v>
      </c>
      <c r="F120" s="239"/>
      <c r="G120" s="239"/>
      <c r="H120" s="239"/>
      <c r="L120" s="32"/>
    </row>
    <row r="121" spans="2:12" s="1" customFormat="1" ht="12" customHeight="1">
      <c r="B121" s="32"/>
      <c r="C121" s="27" t="s">
        <v>94</v>
      </c>
      <c r="L121" s="32"/>
    </row>
    <row r="122" spans="2:12" s="1" customFormat="1" ht="16.5" customHeight="1">
      <c r="B122" s="32"/>
      <c r="E122" s="230" t="str">
        <f>E11</f>
        <v>SO 102 - OBNOVA KOMUNIKACE</v>
      </c>
      <c r="F122" s="239"/>
      <c r="G122" s="239"/>
      <c r="H122" s="239"/>
      <c r="L122" s="32"/>
    </row>
    <row r="123" spans="2:12" s="1" customFormat="1" ht="6.95" customHeight="1">
      <c r="B123" s="32"/>
      <c r="L123" s="32"/>
    </row>
    <row r="124" spans="2:12" s="1" customFormat="1" ht="12" customHeight="1">
      <c r="B124" s="32"/>
      <c r="C124" s="27" t="s">
        <v>18</v>
      </c>
      <c r="F124" s="25" t="str">
        <f>F14</f>
        <v>Klatovy</v>
      </c>
      <c r="I124" s="27" t="s">
        <v>20</v>
      </c>
      <c r="J124" s="52" t="str">
        <f>IF(J14="","",J14)</f>
        <v>30. 3. 2023</v>
      </c>
      <c r="L124" s="32"/>
    </row>
    <row r="125" spans="2:12" s="1" customFormat="1" ht="6.95" customHeight="1">
      <c r="B125" s="32"/>
      <c r="L125" s="32"/>
    </row>
    <row r="126" spans="2:12" s="1" customFormat="1" ht="25.7" customHeight="1">
      <c r="B126" s="32"/>
      <c r="C126" s="27" t="s">
        <v>22</v>
      </c>
      <c r="F126" s="25" t="str">
        <f>E17</f>
        <v>Město Klatovy</v>
      </c>
      <c r="I126" s="27" t="s">
        <v>30</v>
      </c>
      <c r="J126" s="30" t="str">
        <f>E23</f>
        <v>Šumavské vodovody a kanalizace a.s.</v>
      </c>
      <c r="L126" s="32"/>
    </row>
    <row r="127" spans="2:12" s="1" customFormat="1" ht="25.7" customHeight="1">
      <c r="B127" s="32"/>
      <c r="C127" s="27" t="s">
        <v>28</v>
      </c>
      <c r="F127" s="25" t="str">
        <f>IF(E20="","",E20)</f>
        <v>Vyplň údaj</v>
      </c>
      <c r="I127" s="27" t="s">
        <v>35</v>
      </c>
      <c r="J127" s="30" t="str">
        <f>E26</f>
        <v>Šumavské vodovody a kanalizace a.s.</v>
      </c>
      <c r="L127" s="32"/>
    </row>
    <row r="128" spans="2:12" s="1" customFormat="1" ht="10.35" customHeight="1">
      <c r="B128" s="32"/>
      <c r="L128" s="32"/>
    </row>
    <row r="129" spans="2:20" s="10" customFormat="1" ht="29.25" customHeight="1">
      <c r="B129" s="116"/>
      <c r="C129" s="117" t="s">
        <v>111</v>
      </c>
      <c r="D129" s="118" t="s">
        <v>62</v>
      </c>
      <c r="E129" s="118" t="s">
        <v>58</v>
      </c>
      <c r="F129" s="118" t="s">
        <v>59</v>
      </c>
      <c r="G129" s="118" t="s">
        <v>112</v>
      </c>
      <c r="H129" s="118" t="s">
        <v>113</v>
      </c>
      <c r="I129" s="118" t="s">
        <v>114</v>
      </c>
      <c r="J129" s="118" t="s">
        <v>97</v>
      </c>
      <c r="K129" s="119" t="s">
        <v>115</v>
      </c>
      <c r="L129" s="116"/>
      <c r="M129" s="59" t="s">
        <v>1</v>
      </c>
      <c r="N129" s="60" t="s">
        <v>41</v>
      </c>
      <c r="O129" s="60" t="s">
        <v>116</v>
      </c>
      <c r="P129" s="60" t="s">
        <v>117</v>
      </c>
      <c r="Q129" s="60" t="s">
        <v>118</v>
      </c>
      <c r="R129" s="60" t="s">
        <v>119</v>
      </c>
      <c r="S129" s="60" t="s">
        <v>120</v>
      </c>
      <c r="T129" s="61" t="s">
        <v>121</v>
      </c>
    </row>
    <row r="130" spans="2:63" s="1" customFormat="1" ht="22.9" customHeight="1">
      <c r="B130" s="32"/>
      <c r="C130" s="64" t="s">
        <v>122</v>
      </c>
      <c r="J130" s="120">
        <f>BK130</f>
        <v>0</v>
      </c>
      <c r="L130" s="32"/>
      <c r="M130" s="62"/>
      <c r="N130" s="53"/>
      <c r="O130" s="53"/>
      <c r="P130" s="121">
        <f>P131+P178</f>
        <v>0</v>
      </c>
      <c r="Q130" s="53"/>
      <c r="R130" s="121">
        <f>R131+R178</f>
        <v>93.04403722160001</v>
      </c>
      <c r="S130" s="53"/>
      <c r="T130" s="122">
        <f>T131+T178</f>
        <v>74.75</v>
      </c>
      <c r="AT130" s="17" t="s">
        <v>76</v>
      </c>
      <c r="AU130" s="17" t="s">
        <v>99</v>
      </c>
      <c r="BK130" s="123">
        <f>BK131+BK178</f>
        <v>0</v>
      </c>
    </row>
    <row r="131" spans="2:63" s="11" customFormat="1" ht="25.9" customHeight="1">
      <c r="B131" s="124"/>
      <c r="D131" s="125" t="s">
        <v>76</v>
      </c>
      <c r="E131" s="126" t="s">
        <v>123</v>
      </c>
      <c r="F131" s="126" t="s">
        <v>124</v>
      </c>
      <c r="I131" s="127"/>
      <c r="J131" s="128">
        <f>BK131</f>
        <v>0</v>
      </c>
      <c r="L131" s="124"/>
      <c r="M131" s="129"/>
      <c r="P131" s="130">
        <f>P132+P141+P152+P166+P175</f>
        <v>0</v>
      </c>
      <c r="R131" s="130">
        <f>R132+R141+R152+R166+R175</f>
        <v>93.04403722160001</v>
      </c>
      <c r="T131" s="131">
        <f>T132+T141+T152+T166+T175</f>
        <v>74.75</v>
      </c>
      <c r="AR131" s="125" t="s">
        <v>82</v>
      </c>
      <c r="AT131" s="132" t="s">
        <v>76</v>
      </c>
      <c r="AU131" s="132" t="s">
        <v>77</v>
      </c>
      <c r="AY131" s="125" t="s">
        <v>125</v>
      </c>
      <c r="BK131" s="133">
        <f>BK132+BK141+BK152+BK166+BK175</f>
        <v>0</v>
      </c>
    </row>
    <row r="132" spans="2:63" s="11" customFormat="1" ht="22.9" customHeight="1">
      <c r="B132" s="124"/>
      <c r="D132" s="125" t="s">
        <v>76</v>
      </c>
      <c r="E132" s="134" t="s">
        <v>82</v>
      </c>
      <c r="F132" s="134" t="s">
        <v>126</v>
      </c>
      <c r="I132" s="127"/>
      <c r="J132" s="135">
        <f>BK132</f>
        <v>0</v>
      </c>
      <c r="L132" s="124"/>
      <c r="M132" s="129"/>
      <c r="P132" s="130">
        <f>SUM(P133:P140)</f>
        <v>0</v>
      </c>
      <c r="R132" s="130">
        <f>SUM(R133:R140)</f>
        <v>0.026007000000000002</v>
      </c>
      <c r="T132" s="131">
        <f>SUM(T133:T140)</f>
        <v>74.75</v>
      </c>
      <c r="AR132" s="125" t="s">
        <v>82</v>
      </c>
      <c r="AT132" s="132" t="s">
        <v>76</v>
      </c>
      <c r="AU132" s="132" t="s">
        <v>82</v>
      </c>
      <c r="AY132" s="125" t="s">
        <v>125</v>
      </c>
      <c r="BK132" s="133">
        <f>SUM(BK133:BK140)</f>
        <v>0</v>
      </c>
    </row>
    <row r="133" spans="2:65" s="1" customFormat="1" ht="24.2" customHeight="1">
      <c r="B133" s="32"/>
      <c r="C133" s="136" t="s">
        <v>82</v>
      </c>
      <c r="D133" s="136" t="s">
        <v>127</v>
      </c>
      <c r="E133" s="137" t="s">
        <v>128</v>
      </c>
      <c r="F133" s="138" t="s">
        <v>129</v>
      </c>
      <c r="G133" s="139" t="s">
        <v>130</v>
      </c>
      <c r="H133" s="140">
        <v>400</v>
      </c>
      <c r="I133" s="141"/>
      <c r="J133" s="142">
        <f>ROUND(I133*H133,2)</f>
        <v>0</v>
      </c>
      <c r="K133" s="138" t="s">
        <v>131</v>
      </c>
      <c r="L133" s="32"/>
      <c r="M133" s="143" t="s">
        <v>1</v>
      </c>
      <c r="N133" s="144" t="s">
        <v>42</v>
      </c>
      <c r="P133" s="145">
        <f>O133*H133</f>
        <v>0</v>
      </c>
      <c r="Q133" s="145">
        <v>4.058E-05</v>
      </c>
      <c r="R133" s="145">
        <f>Q133*H133</f>
        <v>0.016232</v>
      </c>
      <c r="S133" s="145">
        <v>0.115</v>
      </c>
      <c r="T133" s="146">
        <f>S133*H133</f>
        <v>46</v>
      </c>
      <c r="AR133" s="147" t="s">
        <v>132</v>
      </c>
      <c r="AT133" s="147" t="s">
        <v>127</v>
      </c>
      <c r="AU133" s="147" t="s">
        <v>84</v>
      </c>
      <c r="AY133" s="17" t="s">
        <v>125</v>
      </c>
      <c r="BE133" s="148">
        <f>IF(N133="základní",J133,0)</f>
        <v>0</v>
      </c>
      <c r="BF133" s="148">
        <f>IF(N133="snížená",J133,0)</f>
        <v>0</v>
      </c>
      <c r="BG133" s="148">
        <f>IF(N133="zákl. přenesená",J133,0)</f>
        <v>0</v>
      </c>
      <c r="BH133" s="148">
        <f>IF(N133="sníž. přenesená",J133,0)</f>
        <v>0</v>
      </c>
      <c r="BI133" s="148">
        <f>IF(N133="nulová",J133,0)</f>
        <v>0</v>
      </c>
      <c r="BJ133" s="17" t="s">
        <v>82</v>
      </c>
      <c r="BK133" s="148">
        <f>ROUND(I133*H133,2)</f>
        <v>0</v>
      </c>
      <c r="BL133" s="17" t="s">
        <v>132</v>
      </c>
      <c r="BM133" s="147" t="s">
        <v>568</v>
      </c>
    </row>
    <row r="134" spans="2:47" s="1" customFormat="1" ht="12">
      <c r="B134" s="32"/>
      <c r="D134" s="149" t="s">
        <v>134</v>
      </c>
      <c r="F134" s="150" t="s">
        <v>135</v>
      </c>
      <c r="I134" s="151"/>
      <c r="L134" s="32"/>
      <c r="M134" s="152"/>
      <c r="T134" s="56"/>
      <c r="AT134" s="17" t="s">
        <v>134</v>
      </c>
      <c r="AU134" s="17" t="s">
        <v>84</v>
      </c>
    </row>
    <row r="135" spans="2:51" s="12" customFormat="1" ht="12">
      <c r="B135" s="155"/>
      <c r="D135" s="153" t="s">
        <v>137</v>
      </c>
      <c r="E135" s="156" t="s">
        <v>1</v>
      </c>
      <c r="F135" s="157" t="s">
        <v>138</v>
      </c>
      <c r="H135" s="156" t="s">
        <v>1</v>
      </c>
      <c r="I135" s="158"/>
      <c r="L135" s="155"/>
      <c r="M135" s="159"/>
      <c r="T135" s="160"/>
      <c r="AT135" s="156" t="s">
        <v>137</v>
      </c>
      <c r="AU135" s="156" t="s">
        <v>84</v>
      </c>
      <c r="AV135" s="12" t="s">
        <v>82</v>
      </c>
      <c r="AW135" s="12" t="s">
        <v>34</v>
      </c>
      <c r="AX135" s="12" t="s">
        <v>77</v>
      </c>
      <c r="AY135" s="156" t="s">
        <v>125</v>
      </c>
    </row>
    <row r="136" spans="2:51" s="13" customFormat="1" ht="12">
      <c r="B136" s="161"/>
      <c r="D136" s="153" t="s">
        <v>137</v>
      </c>
      <c r="E136" s="162" t="s">
        <v>1</v>
      </c>
      <c r="F136" s="163" t="s">
        <v>569</v>
      </c>
      <c r="H136" s="164">
        <v>400</v>
      </c>
      <c r="I136" s="165"/>
      <c r="L136" s="161"/>
      <c r="M136" s="166"/>
      <c r="T136" s="167"/>
      <c r="AT136" s="162" t="s">
        <v>137</v>
      </c>
      <c r="AU136" s="162" t="s">
        <v>84</v>
      </c>
      <c r="AV136" s="13" t="s">
        <v>84</v>
      </c>
      <c r="AW136" s="13" t="s">
        <v>34</v>
      </c>
      <c r="AX136" s="13" t="s">
        <v>82</v>
      </c>
      <c r="AY136" s="162" t="s">
        <v>125</v>
      </c>
    </row>
    <row r="137" spans="2:65" s="1" customFormat="1" ht="24.2" customHeight="1">
      <c r="B137" s="32"/>
      <c r="C137" s="136" t="s">
        <v>84</v>
      </c>
      <c r="D137" s="136" t="s">
        <v>127</v>
      </c>
      <c r="E137" s="137" t="s">
        <v>140</v>
      </c>
      <c r="F137" s="138" t="s">
        <v>141</v>
      </c>
      <c r="G137" s="139" t="s">
        <v>130</v>
      </c>
      <c r="H137" s="140">
        <v>125</v>
      </c>
      <c r="I137" s="141"/>
      <c r="J137" s="142">
        <f>ROUND(I137*H137,2)</f>
        <v>0</v>
      </c>
      <c r="K137" s="138" t="s">
        <v>131</v>
      </c>
      <c r="L137" s="32"/>
      <c r="M137" s="143" t="s">
        <v>1</v>
      </c>
      <c r="N137" s="144" t="s">
        <v>42</v>
      </c>
      <c r="P137" s="145">
        <f>O137*H137</f>
        <v>0</v>
      </c>
      <c r="Q137" s="145">
        <v>7.82E-05</v>
      </c>
      <c r="R137" s="145">
        <f>Q137*H137</f>
        <v>0.009775</v>
      </c>
      <c r="S137" s="145">
        <v>0.23</v>
      </c>
      <c r="T137" s="146">
        <f>S137*H137</f>
        <v>28.75</v>
      </c>
      <c r="AR137" s="147" t="s">
        <v>132</v>
      </c>
      <c r="AT137" s="147" t="s">
        <v>127</v>
      </c>
      <c r="AU137" s="147" t="s">
        <v>84</v>
      </c>
      <c r="AY137" s="17" t="s">
        <v>125</v>
      </c>
      <c r="BE137" s="148">
        <f>IF(N137="základní",J137,0)</f>
        <v>0</v>
      </c>
      <c r="BF137" s="148">
        <f>IF(N137="snížená",J137,0)</f>
        <v>0</v>
      </c>
      <c r="BG137" s="148">
        <f>IF(N137="zákl. přenesená",J137,0)</f>
        <v>0</v>
      </c>
      <c r="BH137" s="148">
        <f>IF(N137="sníž. přenesená",J137,0)</f>
        <v>0</v>
      </c>
      <c r="BI137" s="148">
        <f>IF(N137="nulová",J137,0)</f>
        <v>0</v>
      </c>
      <c r="BJ137" s="17" t="s">
        <v>82</v>
      </c>
      <c r="BK137" s="148">
        <f>ROUND(I137*H137,2)</f>
        <v>0</v>
      </c>
      <c r="BL137" s="17" t="s">
        <v>132</v>
      </c>
      <c r="BM137" s="147" t="s">
        <v>570</v>
      </c>
    </row>
    <row r="138" spans="2:47" s="1" customFormat="1" ht="12">
      <c r="B138" s="32"/>
      <c r="D138" s="149" t="s">
        <v>134</v>
      </c>
      <c r="F138" s="150" t="s">
        <v>143</v>
      </c>
      <c r="I138" s="151"/>
      <c r="L138" s="32"/>
      <c r="M138" s="152"/>
      <c r="T138" s="56"/>
      <c r="AT138" s="17" t="s">
        <v>134</v>
      </c>
      <c r="AU138" s="17" t="s">
        <v>84</v>
      </c>
    </row>
    <row r="139" spans="2:51" s="12" customFormat="1" ht="12">
      <c r="B139" s="155"/>
      <c r="D139" s="153" t="s">
        <v>137</v>
      </c>
      <c r="E139" s="156" t="s">
        <v>1</v>
      </c>
      <c r="F139" s="157" t="s">
        <v>138</v>
      </c>
      <c r="H139" s="156" t="s">
        <v>1</v>
      </c>
      <c r="I139" s="158"/>
      <c r="L139" s="155"/>
      <c r="M139" s="159"/>
      <c r="T139" s="160"/>
      <c r="AT139" s="156" t="s">
        <v>137</v>
      </c>
      <c r="AU139" s="156" t="s">
        <v>84</v>
      </c>
      <c r="AV139" s="12" t="s">
        <v>82</v>
      </c>
      <c r="AW139" s="12" t="s">
        <v>34</v>
      </c>
      <c r="AX139" s="12" t="s">
        <v>77</v>
      </c>
      <c r="AY139" s="156" t="s">
        <v>125</v>
      </c>
    </row>
    <row r="140" spans="2:51" s="13" customFormat="1" ht="12">
      <c r="B140" s="161"/>
      <c r="D140" s="153" t="s">
        <v>137</v>
      </c>
      <c r="E140" s="162" t="s">
        <v>1</v>
      </c>
      <c r="F140" s="163" t="s">
        <v>571</v>
      </c>
      <c r="H140" s="164">
        <v>125</v>
      </c>
      <c r="I140" s="165"/>
      <c r="L140" s="161"/>
      <c r="M140" s="166"/>
      <c r="T140" s="167"/>
      <c r="AT140" s="162" t="s">
        <v>137</v>
      </c>
      <c r="AU140" s="162" t="s">
        <v>84</v>
      </c>
      <c r="AV140" s="13" t="s">
        <v>84</v>
      </c>
      <c r="AW140" s="13" t="s">
        <v>34</v>
      </c>
      <c r="AX140" s="13" t="s">
        <v>82</v>
      </c>
      <c r="AY140" s="162" t="s">
        <v>125</v>
      </c>
    </row>
    <row r="141" spans="2:63" s="11" customFormat="1" ht="22.9" customHeight="1">
      <c r="B141" s="124"/>
      <c r="D141" s="125" t="s">
        <v>76</v>
      </c>
      <c r="E141" s="134" t="s">
        <v>145</v>
      </c>
      <c r="F141" s="134" t="s">
        <v>138</v>
      </c>
      <c r="I141" s="127"/>
      <c r="J141" s="135">
        <f>BK141</f>
        <v>0</v>
      </c>
      <c r="L141" s="124"/>
      <c r="M141" s="129"/>
      <c r="P141" s="130">
        <f>SUM(P142:P151)</f>
        <v>0</v>
      </c>
      <c r="R141" s="130">
        <f>SUM(R142:R151)</f>
        <v>88.29175</v>
      </c>
      <c r="T141" s="131">
        <f>SUM(T142:T151)</f>
        <v>0</v>
      </c>
      <c r="AR141" s="125" t="s">
        <v>82</v>
      </c>
      <c r="AT141" s="132" t="s">
        <v>76</v>
      </c>
      <c r="AU141" s="132" t="s">
        <v>82</v>
      </c>
      <c r="AY141" s="125" t="s">
        <v>125</v>
      </c>
      <c r="BK141" s="133">
        <f>SUM(BK142:BK151)</f>
        <v>0</v>
      </c>
    </row>
    <row r="142" spans="2:65" s="1" customFormat="1" ht="24.2" customHeight="1">
      <c r="B142" s="32"/>
      <c r="C142" s="136" t="s">
        <v>146</v>
      </c>
      <c r="D142" s="136" t="s">
        <v>127</v>
      </c>
      <c r="E142" s="137" t="s">
        <v>147</v>
      </c>
      <c r="F142" s="138" t="s">
        <v>148</v>
      </c>
      <c r="G142" s="139" t="s">
        <v>130</v>
      </c>
      <c r="H142" s="140">
        <v>125</v>
      </c>
      <c r="I142" s="141"/>
      <c r="J142" s="142">
        <f>ROUND(I142*H142,2)</f>
        <v>0</v>
      </c>
      <c r="K142" s="138" t="s">
        <v>131</v>
      </c>
      <c r="L142" s="32"/>
      <c r="M142" s="143" t="s">
        <v>1</v>
      </c>
      <c r="N142" s="144" t="s">
        <v>42</v>
      </c>
      <c r="P142" s="145">
        <f>O142*H142</f>
        <v>0</v>
      </c>
      <c r="Q142" s="145">
        <v>0.29011</v>
      </c>
      <c r="R142" s="145">
        <f>Q142*H142</f>
        <v>36.263749999999995</v>
      </c>
      <c r="S142" s="145">
        <v>0</v>
      </c>
      <c r="T142" s="146">
        <f>S142*H142</f>
        <v>0</v>
      </c>
      <c r="AR142" s="147" t="s">
        <v>132</v>
      </c>
      <c r="AT142" s="147" t="s">
        <v>127</v>
      </c>
      <c r="AU142" s="147" t="s">
        <v>84</v>
      </c>
      <c r="AY142" s="17" t="s">
        <v>125</v>
      </c>
      <c r="BE142" s="148">
        <f>IF(N142="základní",J142,0)</f>
        <v>0</v>
      </c>
      <c r="BF142" s="148">
        <f>IF(N142="snížená",J142,0)</f>
        <v>0</v>
      </c>
      <c r="BG142" s="148">
        <f>IF(N142="zákl. přenesená",J142,0)</f>
        <v>0</v>
      </c>
      <c r="BH142" s="148">
        <f>IF(N142="sníž. přenesená",J142,0)</f>
        <v>0</v>
      </c>
      <c r="BI142" s="148">
        <f>IF(N142="nulová",J142,0)</f>
        <v>0</v>
      </c>
      <c r="BJ142" s="17" t="s">
        <v>82</v>
      </c>
      <c r="BK142" s="148">
        <f>ROUND(I142*H142,2)</f>
        <v>0</v>
      </c>
      <c r="BL142" s="17" t="s">
        <v>132</v>
      </c>
      <c r="BM142" s="147" t="s">
        <v>572</v>
      </c>
    </row>
    <row r="143" spans="2:47" s="1" customFormat="1" ht="12">
      <c r="B143" s="32"/>
      <c r="D143" s="149" t="s">
        <v>134</v>
      </c>
      <c r="F143" s="150" t="s">
        <v>150</v>
      </c>
      <c r="I143" s="151"/>
      <c r="L143" s="32"/>
      <c r="M143" s="152"/>
      <c r="T143" s="56"/>
      <c r="AT143" s="17" t="s">
        <v>134</v>
      </c>
      <c r="AU143" s="17" t="s">
        <v>84</v>
      </c>
    </row>
    <row r="144" spans="2:51" s="13" customFormat="1" ht="12">
      <c r="B144" s="161"/>
      <c r="D144" s="153" t="s">
        <v>137</v>
      </c>
      <c r="E144" s="162" t="s">
        <v>1</v>
      </c>
      <c r="F144" s="163" t="s">
        <v>573</v>
      </c>
      <c r="H144" s="164">
        <v>125</v>
      </c>
      <c r="I144" s="165"/>
      <c r="L144" s="161"/>
      <c r="M144" s="166"/>
      <c r="T144" s="167"/>
      <c r="AT144" s="162" t="s">
        <v>137</v>
      </c>
      <c r="AU144" s="162" t="s">
        <v>84</v>
      </c>
      <c r="AV144" s="13" t="s">
        <v>84</v>
      </c>
      <c r="AW144" s="13" t="s">
        <v>34</v>
      </c>
      <c r="AX144" s="13" t="s">
        <v>82</v>
      </c>
      <c r="AY144" s="162" t="s">
        <v>125</v>
      </c>
    </row>
    <row r="145" spans="2:65" s="1" customFormat="1" ht="16.5" customHeight="1">
      <c r="B145" s="32"/>
      <c r="C145" s="136" t="s">
        <v>132</v>
      </c>
      <c r="D145" s="136" t="s">
        <v>127</v>
      </c>
      <c r="E145" s="137" t="s">
        <v>152</v>
      </c>
      <c r="F145" s="138" t="s">
        <v>153</v>
      </c>
      <c r="G145" s="139" t="s">
        <v>130</v>
      </c>
      <c r="H145" s="140">
        <v>400</v>
      </c>
      <c r="I145" s="141"/>
      <c r="J145" s="142">
        <f>ROUND(I145*H145,2)</f>
        <v>0</v>
      </c>
      <c r="K145" s="138" t="s">
        <v>131</v>
      </c>
      <c r="L145" s="32"/>
      <c r="M145" s="143" t="s">
        <v>1</v>
      </c>
      <c r="N145" s="144" t="s">
        <v>42</v>
      </c>
      <c r="P145" s="145">
        <f>O145*H145</f>
        <v>0</v>
      </c>
      <c r="Q145" s="145">
        <v>0.00041</v>
      </c>
      <c r="R145" s="145">
        <f>Q145*H145</f>
        <v>0.164</v>
      </c>
      <c r="S145" s="145">
        <v>0</v>
      </c>
      <c r="T145" s="146">
        <f>S145*H145</f>
        <v>0</v>
      </c>
      <c r="AR145" s="147" t="s">
        <v>132</v>
      </c>
      <c r="AT145" s="147" t="s">
        <v>127</v>
      </c>
      <c r="AU145" s="147" t="s">
        <v>84</v>
      </c>
      <c r="AY145" s="17" t="s">
        <v>125</v>
      </c>
      <c r="BE145" s="148">
        <f>IF(N145="základní",J145,0)</f>
        <v>0</v>
      </c>
      <c r="BF145" s="148">
        <f>IF(N145="snížená",J145,0)</f>
        <v>0</v>
      </c>
      <c r="BG145" s="148">
        <f>IF(N145="zákl. přenesená",J145,0)</f>
        <v>0</v>
      </c>
      <c r="BH145" s="148">
        <f>IF(N145="sníž. přenesená",J145,0)</f>
        <v>0</v>
      </c>
      <c r="BI145" s="148">
        <f>IF(N145="nulová",J145,0)</f>
        <v>0</v>
      </c>
      <c r="BJ145" s="17" t="s">
        <v>82</v>
      </c>
      <c r="BK145" s="148">
        <f>ROUND(I145*H145,2)</f>
        <v>0</v>
      </c>
      <c r="BL145" s="17" t="s">
        <v>132</v>
      </c>
      <c r="BM145" s="147" t="s">
        <v>574</v>
      </c>
    </row>
    <row r="146" spans="2:47" s="1" customFormat="1" ht="12">
      <c r="B146" s="32"/>
      <c r="D146" s="149" t="s">
        <v>134</v>
      </c>
      <c r="F146" s="150" t="s">
        <v>155</v>
      </c>
      <c r="I146" s="151"/>
      <c r="L146" s="32"/>
      <c r="M146" s="152"/>
      <c r="T146" s="56"/>
      <c r="AT146" s="17" t="s">
        <v>134</v>
      </c>
      <c r="AU146" s="17" t="s">
        <v>84</v>
      </c>
    </row>
    <row r="147" spans="2:51" s="12" customFormat="1" ht="12">
      <c r="B147" s="155"/>
      <c r="D147" s="153" t="s">
        <v>137</v>
      </c>
      <c r="E147" s="156" t="s">
        <v>1</v>
      </c>
      <c r="F147" s="157" t="s">
        <v>138</v>
      </c>
      <c r="H147" s="156" t="s">
        <v>1</v>
      </c>
      <c r="I147" s="158"/>
      <c r="L147" s="155"/>
      <c r="M147" s="159"/>
      <c r="T147" s="160"/>
      <c r="AT147" s="156" t="s">
        <v>137</v>
      </c>
      <c r="AU147" s="156" t="s">
        <v>84</v>
      </c>
      <c r="AV147" s="12" t="s">
        <v>82</v>
      </c>
      <c r="AW147" s="12" t="s">
        <v>34</v>
      </c>
      <c r="AX147" s="12" t="s">
        <v>77</v>
      </c>
      <c r="AY147" s="156" t="s">
        <v>125</v>
      </c>
    </row>
    <row r="148" spans="2:51" s="13" customFormat="1" ht="12">
      <c r="B148" s="161"/>
      <c r="D148" s="153" t="s">
        <v>137</v>
      </c>
      <c r="E148" s="162" t="s">
        <v>1</v>
      </c>
      <c r="F148" s="163" t="s">
        <v>575</v>
      </c>
      <c r="H148" s="164">
        <v>400</v>
      </c>
      <c r="I148" s="165"/>
      <c r="L148" s="161"/>
      <c r="M148" s="166"/>
      <c r="T148" s="167"/>
      <c r="AT148" s="162" t="s">
        <v>137</v>
      </c>
      <c r="AU148" s="162" t="s">
        <v>84</v>
      </c>
      <c r="AV148" s="13" t="s">
        <v>84</v>
      </c>
      <c r="AW148" s="13" t="s">
        <v>34</v>
      </c>
      <c r="AX148" s="13" t="s">
        <v>82</v>
      </c>
      <c r="AY148" s="162" t="s">
        <v>125</v>
      </c>
    </row>
    <row r="149" spans="2:65" s="1" customFormat="1" ht="24.2" customHeight="1">
      <c r="B149" s="32"/>
      <c r="C149" s="136" t="s">
        <v>145</v>
      </c>
      <c r="D149" s="136" t="s">
        <v>127</v>
      </c>
      <c r="E149" s="137" t="s">
        <v>157</v>
      </c>
      <c r="F149" s="138" t="s">
        <v>158</v>
      </c>
      <c r="G149" s="139" t="s">
        <v>130</v>
      </c>
      <c r="H149" s="140">
        <v>400</v>
      </c>
      <c r="I149" s="141"/>
      <c r="J149" s="142">
        <f>ROUND(I149*H149,2)</f>
        <v>0</v>
      </c>
      <c r="K149" s="138" t="s">
        <v>131</v>
      </c>
      <c r="L149" s="32"/>
      <c r="M149" s="143" t="s">
        <v>1</v>
      </c>
      <c r="N149" s="144" t="s">
        <v>42</v>
      </c>
      <c r="P149" s="145">
        <f>O149*H149</f>
        <v>0</v>
      </c>
      <c r="Q149" s="145">
        <v>0.12966</v>
      </c>
      <c r="R149" s="145">
        <f>Q149*H149</f>
        <v>51.864</v>
      </c>
      <c r="S149" s="145">
        <v>0</v>
      </c>
      <c r="T149" s="146">
        <f>S149*H149</f>
        <v>0</v>
      </c>
      <c r="AR149" s="147" t="s">
        <v>132</v>
      </c>
      <c r="AT149" s="147" t="s">
        <v>127</v>
      </c>
      <c r="AU149" s="147" t="s">
        <v>84</v>
      </c>
      <c r="AY149" s="17" t="s">
        <v>125</v>
      </c>
      <c r="BE149" s="148">
        <f>IF(N149="základní",J149,0)</f>
        <v>0</v>
      </c>
      <c r="BF149" s="148">
        <f>IF(N149="snížená",J149,0)</f>
        <v>0</v>
      </c>
      <c r="BG149" s="148">
        <f>IF(N149="zákl. přenesená",J149,0)</f>
        <v>0</v>
      </c>
      <c r="BH149" s="148">
        <f>IF(N149="sníž. přenesená",J149,0)</f>
        <v>0</v>
      </c>
      <c r="BI149" s="148">
        <f>IF(N149="nulová",J149,0)</f>
        <v>0</v>
      </c>
      <c r="BJ149" s="17" t="s">
        <v>82</v>
      </c>
      <c r="BK149" s="148">
        <f>ROUND(I149*H149,2)</f>
        <v>0</v>
      </c>
      <c r="BL149" s="17" t="s">
        <v>132</v>
      </c>
      <c r="BM149" s="147" t="s">
        <v>576</v>
      </c>
    </row>
    <row r="150" spans="2:47" s="1" customFormat="1" ht="12">
      <c r="B150" s="32"/>
      <c r="D150" s="149" t="s">
        <v>134</v>
      </c>
      <c r="F150" s="150" t="s">
        <v>160</v>
      </c>
      <c r="I150" s="151"/>
      <c r="L150" s="32"/>
      <c r="M150" s="152"/>
      <c r="T150" s="56"/>
      <c r="AT150" s="17" t="s">
        <v>134</v>
      </c>
      <c r="AU150" s="17" t="s">
        <v>84</v>
      </c>
    </row>
    <row r="151" spans="2:51" s="13" customFormat="1" ht="12">
      <c r="B151" s="161"/>
      <c r="D151" s="153" t="s">
        <v>137</v>
      </c>
      <c r="E151" s="162" t="s">
        <v>1</v>
      </c>
      <c r="F151" s="163" t="s">
        <v>577</v>
      </c>
      <c r="H151" s="164">
        <v>400</v>
      </c>
      <c r="I151" s="165"/>
      <c r="L151" s="161"/>
      <c r="M151" s="166"/>
      <c r="T151" s="167"/>
      <c r="AT151" s="162" t="s">
        <v>137</v>
      </c>
      <c r="AU151" s="162" t="s">
        <v>84</v>
      </c>
      <c r="AV151" s="13" t="s">
        <v>84</v>
      </c>
      <c r="AW151" s="13" t="s">
        <v>34</v>
      </c>
      <c r="AX151" s="13" t="s">
        <v>82</v>
      </c>
      <c r="AY151" s="162" t="s">
        <v>125</v>
      </c>
    </row>
    <row r="152" spans="2:63" s="11" customFormat="1" ht="22.9" customHeight="1">
      <c r="B152" s="124"/>
      <c r="D152" s="125" t="s">
        <v>76</v>
      </c>
      <c r="E152" s="134" t="s">
        <v>162</v>
      </c>
      <c r="F152" s="134" t="s">
        <v>163</v>
      </c>
      <c r="I152" s="127"/>
      <c r="J152" s="135">
        <f>BK152</f>
        <v>0</v>
      </c>
      <c r="L152" s="124"/>
      <c r="M152" s="129"/>
      <c r="P152" s="130">
        <f>P153+SUM(P154:P159)</f>
        <v>0</v>
      </c>
      <c r="R152" s="130">
        <f>R153+SUM(R154:R159)</f>
        <v>4.7262802216</v>
      </c>
      <c r="T152" s="131">
        <f>T153+SUM(T154:T159)</f>
        <v>0</v>
      </c>
      <c r="AR152" s="125" t="s">
        <v>82</v>
      </c>
      <c r="AT152" s="132" t="s">
        <v>76</v>
      </c>
      <c r="AU152" s="132" t="s">
        <v>82</v>
      </c>
      <c r="AY152" s="125" t="s">
        <v>125</v>
      </c>
      <c r="BK152" s="133">
        <f>BK153+SUM(BK154:BK159)</f>
        <v>0</v>
      </c>
    </row>
    <row r="153" spans="2:65" s="1" customFormat="1" ht="16.5" customHeight="1">
      <c r="B153" s="32"/>
      <c r="C153" s="136" t="s">
        <v>164</v>
      </c>
      <c r="D153" s="136" t="s">
        <v>127</v>
      </c>
      <c r="E153" s="137" t="s">
        <v>165</v>
      </c>
      <c r="F153" s="138" t="s">
        <v>166</v>
      </c>
      <c r="G153" s="139" t="s">
        <v>167</v>
      </c>
      <c r="H153" s="140">
        <v>3</v>
      </c>
      <c r="I153" s="141"/>
      <c r="J153" s="142">
        <f>ROUND(I153*H153,2)</f>
        <v>0</v>
      </c>
      <c r="K153" s="138" t="s">
        <v>131</v>
      </c>
      <c r="L153" s="32"/>
      <c r="M153" s="143" t="s">
        <v>1</v>
      </c>
      <c r="N153" s="144" t="s">
        <v>42</v>
      </c>
      <c r="P153" s="145">
        <f>O153*H153</f>
        <v>0</v>
      </c>
      <c r="Q153" s="145">
        <v>0.42368</v>
      </c>
      <c r="R153" s="145">
        <f>Q153*H153</f>
        <v>1.27104</v>
      </c>
      <c r="S153" s="145">
        <v>0</v>
      </c>
      <c r="T153" s="146">
        <f>S153*H153</f>
        <v>0</v>
      </c>
      <c r="AR153" s="147" t="s">
        <v>132</v>
      </c>
      <c r="AT153" s="147" t="s">
        <v>127</v>
      </c>
      <c r="AU153" s="147" t="s">
        <v>84</v>
      </c>
      <c r="AY153" s="17" t="s">
        <v>125</v>
      </c>
      <c r="BE153" s="148">
        <f>IF(N153="základní",J153,0)</f>
        <v>0</v>
      </c>
      <c r="BF153" s="148">
        <f>IF(N153="snížená",J153,0)</f>
        <v>0</v>
      </c>
      <c r="BG153" s="148">
        <f>IF(N153="zákl. přenesená",J153,0)</f>
        <v>0</v>
      </c>
      <c r="BH153" s="148">
        <f>IF(N153="sníž. přenesená",J153,0)</f>
        <v>0</v>
      </c>
      <c r="BI153" s="148">
        <f>IF(N153="nulová",J153,0)</f>
        <v>0</v>
      </c>
      <c r="BJ153" s="17" t="s">
        <v>82</v>
      </c>
      <c r="BK153" s="148">
        <f>ROUND(I153*H153,2)</f>
        <v>0</v>
      </c>
      <c r="BL153" s="17" t="s">
        <v>132</v>
      </c>
      <c r="BM153" s="147" t="s">
        <v>578</v>
      </c>
    </row>
    <row r="154" spans="2:47" s="1" customFormat="1" ht="12">
      <c r="B154" s="32"/>
      <c r="D154" s="149" t="s">
        <v>134</v>
      </c>
      <c r="F154" s="150" t="s">
        <v>169</v>
      </c>
      <c r="I154" s="151"/>
      <c r="L154" s="32"/>
      <c r="M154" s="152"/>
      <c r="T154" s="56"/>
      <c r="AT154" s="17" t="s">
        <v>134</v>
      </c>
      <c r="AU154" s="17" t="s">
        <v>84</v>
      </c>
    </row>
    <row r="155" spans="2:65" s="1" customFormat="1" ht="16.5" customHeight="1">
      <c r="B155" s="32"/>
      <c r="C155" s="136" t="s">
        <v>170</v>
      </c>
      <c r="D155" s="136" t="s">
        <v>127</v>
      </c>
      <c r="E155" s="137" t="s">
        <v>171</v>
      </c>
      <c r="F155" s="138" t="s">
        <v>172</v>
      </c>
      <c r="G155" s="139" t="s">
        <v>167</v>
      </c>
      <c r="H155" s="140">
        <v>3</v>
      </c>
      <c r="I155" s="141"/>
      <c r="J155" s="142">
        <f>ROUND(I155*H155,2)</f>
        <v>0</v>
      </c>
      <c r="K155" s="138" t="s">
        <v>131</v>
      </c>
      <c r="L155" s="32"/>
      <c r="M155" s="143" t="s">
        <v>1</v>
      </c>
      <c r="N155" s="144" t="s">
        <v>42</v>
      </c>
      <c r="P155" s="145">
        <f>O155*H155</f>
        <v>0</v>
      </c>
      <c r="Q155" s="145">
        <v>0.4208</v>
      </c>
      <c r="R155" s="145">
        <f>Q155*H155</f>
        <v>1.2624</v>
      </c>
      <c r="S155" s="145">
        <v>0</v>
      </c>
      <c r="T155" s="146">
        <f>S155*H155</f>
        <v>0</v>
      </c>
      <c r="AR155" s="147" t="s">
        <v>132</v>
      </c>
      <c r="AT155" s="147" t="s">
        <v>127</v>
      </c>
      <c r="AU155" s="147" t="s">
        <v>84</v>
      </c>
      <c r="AY155" s="17" t="s">
        <v>125</v>
      </c>
      <c r="BE155" s="148">
        <f>IF(N155="základní",J155,0)</f>
        <v>0</v>
      </c>
      <c r="BF155" s="148">
        <f>IF(N155="snížená",J155,0)</f>
        <v>0</v>
      </c>
      <c r="BG155" s="148">
        <f>IF(N155="zákl. přenesená",J155,0)</f>
        <v>0</v>
      </c>
      <c r="BH155" s="148">
        <f>IF(N155="sníž. přenesená",J155,0)</f>
        <v>0</v>
      </c>
      <c r="BI155" s="148">
        <f>IF(N155="nulová",J155,0)</f>
        <v>0</v>
      </c>
      <c r="BJ155" s="17" t="s">
        <v>82</v>
      </c>
      <c r="BK155" s="148">
        <f>ROUND(I155*H155,2)</f>
        <v>0</v>
      </c>
      <c r="BL155" s="17" t="s">
        <v>132</v>
      </c>
      <c r="BM155" s="147" t="s">
        <v>579</v>
      </c>
    </row>
    <row r="156" spans="2:47" s="1" customFormat="1" ht="12">
      <c r="B156" s="32"/>
      <c r="D156" s="149" t="s">
        <v>134</v>
      </c>
      <c r="F156" s="150" t="s">
        <v>174</v>
      </c>
      <c r="I156" s="151"/>
      <c r="L156" s="32"/>
      <c r="M156" s="152"/>
      <c r="T156" s="56"/>
      <c r="AT156" s="17" t="s">
        <v>134</v>
      </c>
      <c r="AU156" s="17" t="s">
        <v>84</v>
      </c>
    </row>
    <row r="157" spans="2:65" s="1" customFormat="1" ht="24.2" customHeight="1">
      <c r="B157" s="32"/>
      <c r="C157" s="136" t="s">
        <v>162</v>
      </c>
      <c r="D157" s="136" t="s">
        <v>127</v>
      </c>
      <c r="E157" s="137" t="s">
        <v>175</v>
      </c>
      <c r="F157" s="138" t="s">
        <v>176</v>
      </c>
      <c r="G157" s="139" t="s">
        <v>167</v>
      </c>
      <c r="H157" s="140">
        <v>7</v>
      </c>
      <c r="I157" s="141"/>
      <c r="J157" s="142">
        <f>ROUND(I157*H157,2)</f>
        <v>0</v>
      </c>
      <c r="K157" s="138" t="s">
        <v>131</v>
      </c>
      <c r="L157" s="32"/>
      <c r="M157" s="143" t="s">
        <v>1</v>
      </c>
      <c r="N157" s="144" t="s">
        <v>42</v>
      </c>
      <c r="P157" s="145">
        <f>O157*H157</f>
        <v>0</v>
      </c>
      <c r="Q157" s="145">
        <v>0.31108</v>
      </c>
      <c r="R157" s="145">
        <f>Q157*H157</f>
        <v>2.17756</v>
      </c>
      <c r="S157" s="145">
        <v>0</v>
      </c>
      <c r="T157" s="146">
        <f>S157*H157</f>
        <v>0</v>
      </c>
      <c r="AR157" s="147" t="s">
        <v>132</v>
      </c>
      <c r="AT157" s="147" t="s">
        <v>127</v>
      </c>
      <c r="AU157" s="147" t="s">
        <v>84</v>
      </c>
      <c r="AY157" s="17" t="s">
        <v>125</v>
      </c>
      <c r="BE157" s="148">
        <f>IF(N157="základní",J157,0)</f>
        <v>0</v>
      </c>
      <c r="BF157" s="148">
        <f>IF(N157="snížená",J157,0)</f>
        <v>0</v>
      </c>
      <c r="BG157" s="148">
        <f>IF(N157="zákl. přenesená",J157,0)</f>
        <v>0</v>
      </c>
      <c r="BH157" s="148">
        <f>IF(N157="sníž. přenesená",J157,0)</f>
        <v>0</v>
      </c>
      <c r="BI157" s="148">
        <f>IF(N157="nulová",J157,0)</f>
        <v>0</v>
      </c>
      <c r="BJ157" s="17" t="s">
        <v>82</v>
      </c>
      <c r="BK157" s="148">
        <f>ROUND(I157*H157,2)</f>
        <v>0</v>
      </c>
      <c r="BL157" s="17" t="s">
        <v>132</v>
      </c>
      <c r="BM157" s="147" t="s">
        <v>580</v>
      </c>
    </row>
    <row r="158" spans="2:47" s="1" customFormat="1" ht="12">
      <c r="B158" s="32"/>
      <c r="D158" s="149" t="s">
        <v>134</v>
      </c>
      <c r="F158" s="150" t="s">
        <v>178</v>
      </c>
      <c r="I158" s="151"/>
      <c r="L158" s="32"/>
      <c r="M158" s="152"/>
      <c r="T158" s="56"/>
      <c r="AT158" s="17" t="s">
        <v>134</v>
      </c>
      <c r="AU158" s="17" t="s">
        <v>84</v>
      </c>
    </row>
    <row r="159" spans="2:63" s="11" customFormat="1" ht="20.85" customHeight="1">
      <c r="B159" s="124"/>
      <c r="D159" s="125" t="s">
        <v>76</v>
      </c>
      <c r="E159" s="134" t="s">
        <v>179</v>
      </c>
      <c r="F159" s="134" t="s">
        <v>180</v>
      </c>
      <c r="I159" s="127"/>
      <c r="J159" s="135">
        <f>BK159</f>
        <v>0</v>
      </c>
      <c r="L159" s="124"/>
      <c r="M159" s="129"/>
      <c r="P159" s="130">
        <f>SUM(P160:P165)</f>
        <v>0</v>
      </c>
      <c r="R159" s="130">
        <f>SUM(R160:R165)</f>
        <v>0.0152802216</v>
      </c>
      <c r="T159" s="131">
        <f>SUM(T160:T165)</f>
        <v>0</v>
      </c>
      <c r="AR159" s="125" t="s">
        <v>82</v>
      </c>
      <c r="AT159" s="132" t="s">
        <v>76</v>
      </c>
      <c r="AU159" s="132" t="s">
        <v>84</v>
      </c>
      <c r="AY159" s="125" t="s">
        <v>125</v>
      </c>
      <c r="BK159" s="133">
        <f>SUM(BK160:BK165)</f>
        <v>0</v>
      </c>
    </row>
    <row r="160" spans="2:65" s="1" customFormat="1" ht="33" customHeight="1">
      <c r="B160" s="32"/>
      <c r="C160" s="136" t="s">
        <v>179</v>
      </c>
      <c r="D160" s="136" t="s">
        <v>127</v>
      </c>
      <c r="E160" s="137" t="s">
        <v>181</v>
      </c>
      <c r="F160" s="138" t="s">
        <v>182</v>
      </c>
      <c r="G160" s="139" t="s">
        <v>183</v>
      </c>
      <c r="H160" s="140">
        <v>25.2</v>
      </c>
      <c r="I160" s="141"/>
      <c r="J160" s="142">
        <f>ROUND(I160*H160,2)</f>
        <v>0</v>
      </c>
      <c r="K160" s="138" t="s">
        <v>131</v>
      </c>
      <c r="L160" s="32"/>
      <c r="M160" s="143" t="s">
        <v>1</v>
      </c>
      <c r="N160" s="144" t="s">
        <v>42</v>
      </c>
      <c r="P160" s="145">
        <f>O160*H160</f>
        <v>0</v>
      </c>
      <c r="Q160" s="145">
        <v>0.000605063</v>
      </c>
      <c r="R160" s="145">
        <f>Q160*H160</f>
        <v>0.0152475876</v>
      </c>
      <c r="S160" s="145">
        <v>0</v>
      </c>
      <c r="T160" s="146">
        <f>S160*H160</f>
        <v>0</v>
      </c>
      <c r="AR160" s="147" t="s">
        <v>132</v>
      </c>
      <c r="AT160" s="147" t="s">
        <v>127</v>
      </c>
      <c r="AU160" s="147" t="s">
        <v>146</v>
      </c>
      <c r="AY160" s="17" t="s">
        <v>125</v>
      </c>
      <c r="BE160" s="148">
        <f>IF(N160="základní",J160,0)</f>
        <v>0</v>
      </c>
      <c r="BF160" s="148">
        <f>IF(N160="snížená",J160,0)</f>
        <v>0</v>
      </c>
      <c r="BG160" s="148">
        <f>IF(N160="zákl. přenesená",J160,0)</f>
        <v>0</v>
      </c>
      <c r="BH160" s="148">
        <f>IF(N160="sníž. přenesená",J160,0)</f>
        <v>0</v>
      </c>
      <c r="BI160" s="148">
        <f>IF(N160="nulová",J160,0)</f>
        <v>0</v>
      </c>
      <c r="BJ160" s="17" t="s">
        <v>82</v>
      </c>
      <c r="BK160" s="148">
        <f>ROUND(I160*H160,2)</f>
        <v>0</v>
      </c>
      <c r="BL160" s="17" t="s">
        <v>132</v>
      </c>
      <c r="BM160" s="147" t="s">
        <v>581</v>
      </c>
    </row>
    <row r="161" spans="2:47" s="1" customFormat="1" ht="12">
      <c r="B161" s="32"/>
      <c r="D161" s="149" t="s">
        <v>134</v>
      </c>
      <c r="F161" s="150" t="s">
        <v>185</v>
      </c>
      <c r="I161" s="151"/>
      <c r="L161" s="32"/>
      <c r="M161" s="152"/>
      <c r="T161" s="56"/>
      <c r="AT161" s="17" t="s">
        <v>134</v>
      </c>
      <c r="AU161" s="17" t="s">
        <v>146</v>
      </c>
    </row>
    <row r="162" spans="2:51" s="13" customFormat="1" ht="12">
      <c r="B162" s="161"/>
      <c r="D162" s="153" t="s">
        <v>137</v>
      </c>
      <c r="E162" s="162" t="s">
        <v>1</v>
      </c>
      <c r="F162" s="163" t="s">
        <v>582</v>
      </c>
      <c r="H162" s="164">
        <v>25.2</v>
      </c>
      <c r="I162" s="165"/>
      <c r="L162" s="161"/>
      <c r="M162" s="166"/>
      <c r="T162" s="167"/>
      <c r="AT162" s="162" t="s">
        <v>137</v>
      </c>
      <c r="AU162" s="162" t="s">
        <v>146</v>
      </c>
      <c r="AV162" s="13" t="s">
        <v>84</v>
      </c>
      <c r="AW162" s="13" t="s">
        <v>34</v>
      </c>
      <c r="AX162" s="13" t="s">
        <v>82</v>
      </c>
      <c r="AY162" s="162" t="s">
        <v>125</v>
      </c>
    </row>
    <row r="163" spans="2:65" s="1" customFormat="1" ht="16.5" customHeight="1">
      <c r="B163" s="32"/>
      <c r="C163" s="136" t="s">
        <v>187</v>
      </c>
      <c r="D163" s="136" t="s">
        <v>127</v>
      </c>
      <c r="E163" s="137" t="s">
        <v>188</v>
      </c>
      <c r="F163" s="138" t="s">
        <v>189</v>
      </c>
      <c r="G163" s="139" t="s">
        <v>183</v>
      </c>
      <c r="H163" s="140">
        <v>25.2</v>
      </c>
      <c r="I163" s="141"/>
      <c r="J163" s="142">
        <f>ROUND(I163*H163,2)</f>
        <v>0</v>
      </c>
      <c r="K163" s="138" t="s">
        <v>131</v>
      </c>
      <c r="L163" s="32"/>
      <c r="M163" s="143" t="s">
        <v>1</v>
      </c>
      <c r="N163" s="144" t="s">
        <v>42</v>
      </c>
      <c r="P163" s="145">
        <f>O163*H163</f>
        <v>0</v>
      </c>
      <c r="Q163" s="145">
        <v>1.295E-06</v>
      </c>
      <c r="R163" s="145">
        <f>Q163*H163</f>
        <v>3.2634E-05</v>
      </c>
      <c r="S163" s="145">
        <v>0</v>
      </c>
      <c r="T163" s="146">
        <f>S163*H163</f>
        <v>0</v>
      </c>
      <c r="AR163" s="147" t="s">
        <v>132</v>
      </c>
      <c r="AT163" s="147" t="s">
        <v>127</v>
      </c>
      <c r="AU163" s="147" t="s">
        <v>146</v>
      </c>
      <c r="AY163" s="17" t="s">
        <v>125</v>
      </c>
      <c r="BE163" s="148">
        <f>IF(N163="základní",J163,0)</f>
        <v>0</v>
      </c>
      <c r="BF163" s="148">
        <f>IF(N163="snížená",J163,0)</f>
        <v>0</v>
      </c>
      <c r="BG163" s="148">
        <f>IF(N163="zákl. přenesená",J163,0)</f>
        <v>0</v>
      </c>
      <c r="BH163" s="148">
        <f>IF(N163="sníž. přenesená",J163,0)</f>
        <v>0</v>
      </c>
      <c r="BI163" s="148">
        <f>IF(N163="nulová",J163,0)</f>
        <v>0</v>
      </c>
      <c r="BJ163" s="17" t="s">
        <v>82</v>
      </c>
      <c r="BK163" s="148">
        <f>ROUND(I163*H163,2)</f>
        <v>0</v>
      </c>
      <c r="BL163" s="17" t="s">
        <v>132</v>
      </c>
      <c r="BM163" s="147" t="s">
        <v>583</v>
      </c>
    </row>
    <row r="164" spans="2:47" s="1" customFormat="1" ht="12">
      <c r="B164" s="32"/>
      <c r="D164" s="149" t="s">
        <v>134</v>
      </c>
      <c r="F164" s="150" t="s">
        <v>191</v>
      </c>
      <c r="I164" s="151"/>
      <c r="L164" s="32"/>
      <c r="M164" s="152"/>
      <c r="T164" s="56"/>
      <c r="AT164" s="17" t="s">
        <v>134</v>
      </c>
      <c r="AU164" s="17" t="s">
        <v>146</v>
      </c>
    </row>
    <row r="165" spans="2:51" s="13" customFormat="1" ht="12">
      <c r="B165" s="161"/>
      <c r="D165" s="153" t="s">
        <v>137</v>
      </c>
      <c r="E165" s="162" t="s">
        <v>1</v>
      </c>
      <c r="F165" s="163" t="s">
        <v>582</v>
      </c>
      <c r="H165" s="164">
        <v>25.2</v>
      </c>
      <c r="I165" s="165"/>
      <c r="L165" s="161"/>
      <c r="M165" s="166"/>
      <c r="T165" s="167"/>
      <c r="AT165" s="162" t="s">
        <v>137</v>
      </c>
      <c r="AU165" s="162" t="s">
        <v>146</v>
      </c>
      <c r="AV165" s="13" t="s">
        <v>84</v>
      </c>
      <c r="AW165" s="13" t="s">
        <v>34</v>
      </c>
      <c r="AX165" s="13" t="s">
        <v>82</v>
      </c>
      <c r="AY165" s="162" t="s">
        <v>125</v>
      </c>
    </row>
    <row r="166" spans="2:63" s="11" customFormat="1" ht="22.9" customHeight="1">
      <c r="B166" s="124"/>
      <c r="D166" s="125" t="s">
        <v>76</v>
      </c>
      <c r="E166" s="134" t="s">
        <v>192</v>
      </c>
      <c r="F166" s="134" t="s">
        <v>193</v>
      </c>
      <c r="I166" s="127"/>
      <c r="J166" s="135">
        <f>BK166</f>
        <v>0</v>
      </c>
      <c r="L166" s="124"/>
      <c r="M166" s="129"/>
      <c r="P166" s="130">
        <f>SUM(P167:P174)</f>
        <v>0</v>
      </c>
      <c r="R166" s="130">
        <f>SUM(R167:R174)</f>
        <v>0</v>
      </c>
      <c r="T166" s="131">
        <f>SUM(T167:T174)</f>
        <v>0</v>
      </c>
      <c r="AR166" s="125" t="s">
        <v>82</v>
      </c>
      <c r="AT166" s="132" t="s">
        <v>76</v>
      </c>
      <c r="AU166" s="132" t="s">
        <v>82</v>
      </c>
      <c r="AY166" s="125" t="s">
        <v>125</v>
      </c>
      <c r="BK166" s="133">
        <f>SUM(BK167:BK174)</f>
        <v>0</v>
      </c>
    </row>
    <row r="167" spans="2:65" s="1" customFormat="1" ht="24.2" customHeight="1">
      <c r="B167" s="32"/>
      <c r="C167" s="136" t="s">
        <v>194</v>
      </c>
      <c r="D167" s="136" t="s">
        <v>127</v>
      </c>
      <c r="E167" s="137" t="s">
        <v>195</v>
      </c>
      <c r="F167" s="138" t="s">
        <v>196</v>
      </c>
      <c r="G167" s="139" t="s">
        <v>197</v>
      </c>
      <c r="H167" s="140">
        <v>74.75</v>
      </c>
      <c r="I167" s="141"/>
      <c r="J167" s="142">
        <f>ROUND(I167*H167,2)</f>
        <v>0</v>
      </c>
      <c r="K167" s="138" t="s">
        <v>131</v>
      </c>
      <c r="L167" s="32"/>
      <c r="M167" s="143" t="s">
        <v>1</v>
      </c>
      <c r="N167" s="144" t="s">
        <v>42</v>
      </c>
      <c r="P167" s="145">
        <f>O167*H167</f>
        <v>0</v>
      </c>
      <c r="Q167" s="145">
        <v>0</v>
      </c>
      <c r="R167" s="145">
        <f>Q167*H167</f>
        <v>0</v>
      </c>
      <c r="S167" s="145">
        <v>0</v>
      </c>
      <c r="T167" s="146">
        <f>S167*H167</f>
        <v>0</v>
      </c>
      <c r="AR167" s="147" t="s">
        <v>132</v>
      </c>
      <c r="AT167" s="147" t="s">
        <v>127</v>
      </c>
      <c r="AU167" s="147" t="s">
        <v>84</v>
      </c>
      <c r="AY167" s="17" t="s">
        <v>125</v>
      </c>
      <c r="BE167" s="148">
        <f>IF(N167="základní",J167,0)</f>
        <v>0</v>
      </c>
      <c r="BF167" s="148">
        <f>IF(N167="snížená",J167,0)</f>
        <v>0</v>
      </c>
      <c r="BG167" s="148">
        <f>IF(N167="zákl. přenesená",J167,0)</f>
        <v>0</v>
      </c>
      <c r="BH167" s="148">
        <f>IF(N167="sníž. přenesená",J167,0)</f>
        <v>0</v>
      </c>
      <c r="BI167" s="148">
        <f>IF(N167="nulová",J167,0)</f>
        <v>0</v>
      </c>
      <c r="BJ167" s="17" t="s">
        <v>82</v>
      </c>
      <c r="BK167" s="148">
        <f>ROUND(I167*H167,2)</f>
        <v>0</v>
      </c>
      <c r="BL167" s="17" t="s">
        <v>132</v>
      </c>
      <c r="BM167" s="147" t="s">
        <v>584</v>
      </c>
    </row>
    <row r="168" spans="2:47" s="1" customFormat="1" ht="12">
      <c r="B168" s="32"/>
      <c r="D168" s="149" t="s">
        <v>134</v>
      </c>
      <c r="F168" s="150" t="s">
        <v>199</v>
      </c>
      <c r="I168" s="151"/>
      <c r="L168" s="32"/>
      <c r="M168" s="152"/>
      <c r="T168" s="56"/>
      <c r="AT168" s="17" t="s">
        <v>134</v>
      </c>
      <c r="AU168" s="17" t="s">
        <v>84</v>
      </c>
    </row>
    <row r="169" spans="2:51" s="13" customFormat="1" ht="12">
      <c r="B169" s="161"/>
      <c r="D169" s="153" t="s">
        <v>137</v>
      </c>
      <c r="E169" s="162" t="s">
        <v>1</v>
      </c>
      <c r="F169" s="163" t="s">
        <v>585</v>
      </c>
      <c r="H169" s="164">
        <v>74.75</v>
      </c>
      <c r="I169" s="165"/>
      <c r="L169" s="161"/>
      <c r="M169" s="166"/>
      <c r="T169" s="167"/>
      <c r="AT169" s="162" t="s">
        <v>137</v>
      </c>
      <c r="AU169" s="162" t="s">
        <v>84</v>
      </c>
      <c r="AV169" s="13" t="s">
        <v>84</v>
      </c>
      <c r="AW169" s="13" t="s">
        <v>34</v>
      </c>
      <c r="AX169" s="13" t="s">
        <v>82</v>
      </c>
      <c r="AY169" s="162" t="s">
        <v>125</v>
      </c>
    </row>
    <row r="170" spans="2:65" s="1" customFormat="1" ht="24.2" customHeight="1">
      <c r="B170" s="32"/>
      <c r="C170" s="136" t="s">
        <v>201</v>
      </c>
      <c r="D170" s="136" t="s">
        <v>127</v>
      </c>
      <c r="E170" s="137" t="s">
        <v>202</v>
      </c>
      <c r="F170" s="138" t="s">
        <v>203</v>
      </c>
      <c r="G170" s="139" t="s">
        <v>197</v>
      </c>
      <c r="H170" s="140">
        <v>224.25</v>
      </c>
      <c r="I170" s="141"/>
      <c r="J170" s="142">
        <f>ROUND(I170*H170,2)</f>
        <v>0</v>
      </c>
      <c r="K170" s="138" t="s">
        <v>131</v>
      </c>
      <c r="L170" s="32"/>
      <c r="M170" s="143" t="s">
        <v>1</v>
      </c>
      <c r="N170" s="144" t="s">
        <v>42</v>
      </c>
      <c r="P170" s="145">
        <f>O170*H170</f>
        <v>0</v>
      </c>
      <c r="Q170" s="145">
        <v>0</v>
      </c>
      <c r="R170" s="145">
        <f>Q170*H170</f>
        <v>0</v>
      </c>
      <c r="S170" s="145">
        <v>0</v>
      </c>
      <c r="T170" s="146">
        <f>S170*H170</f>
        <v>0</v>
      </c>
      <c r="AR170" s="147" t="s">
        <v>132</v>
      </c>
      <c r="AT170" s="147" t="s">
        <v>127</v>
      </c>
      <c r="AU170" s="147" t="s">
        <v>84</v>
      </c>
      <c r="AY170" s="17" t="s">
        <v>125</v>
      </c>
      <c r="BE170" s="148">
        <f>IF(N170="základní",J170,0)</f>
        <v>0</v>
      </c>
      <c r="BF170" s="148">
        <f>IF(N170="snížená",J170,0)</f>
        <v>0</v>
      </c>
      <c r="BG170" s="148">
        <f>IF(N170="zákl. přenesená",J170,0)</f>
        <v>0</v>
      </c>
      <c r="BH170" s="148">
        <f>IF(N170="sníž. přenesená",J170,0)</f>
        <v>0</v>
      </c>
      <c r="BI170" s="148">
        <f>IF(N170="nulová",J170,0)</f>
        <v>0</v>
      </c>
      <c r="BJ170" s="17" t="s">
        <v>82</v>
      </c>
      <c r="BK170" s="148">
        <f>ROUND(I170*H170,2)</f>
        <v>0</v>
      </c>
      <c r="BL170" s="17" t="s">
        <v>132</v>
      </c>
      <c r="BM170" s="147" t="s">
        <v>586</v>
      </c>
    </row>
    <row r="171" spans="2:47" s="1" customFormat="1" ht="12">
      <c r="B171" s="32"/>
      <c r="D171" s="149" t="s">
        <v>134</v>
      </c>
      <c r="F171" s="150" t="s">
        <v>205</v>
      </c>
      <c r="I171" s="151"/>
      <c r="L171" s="32"/>
      <c r="M171" s="152"/>
      <c r="T171" s="56"/>
      <c r="AT171" s="17" t="s">
        <v>134</v>
      </c>
      <c r="AU171" s="17" t="s">
        <v>84</v>
      </c>
    </row>
    <row r="172" spans="2:51" s="13" customFormat="1" ht="12">
      <c r="B172" s="161"/>
      <c r="D172" s="153" t="s">
        <v>137</v>
      </c>
      <c r="E172" s="162" t="s">
        <v>1</v>
      </c>
      <c r="F172" s="163" t="s">
        <v>587</v>
      </c>
      <c r="H172" s="164">
        <v>224.25</v>
      </c>
      <c r="I172" s="165"/>
      <c r="L172" s="161"/>
      <c r="M172" s="166"/>
      <c r="T172" s="167"/>
      <c r="AT172" s="162" t="s">
        <v>137</v>
      </c>
      <c r="AU172" s="162" t="s">
        <v>84</v>
      </c>
      <c r="AV172" s="13" t="s">
        <v>84</v>
      </c>
      <c r="AW172" s="13" t="s">
        <v>34</v>
      </c>
      <c r="AX172" s="13" t="s">
        <v>82</v>
      </c>
      <c r="AY172" s="162" t="s">
        <v>125</v>
      </c>
    </row>
    <row r="173" spans="2:65" s="1" customFormat="1" ht="24.2" customHeight="1">
      <c r="B173" s="32"/>
      <c r="C173" s="136" t="s">
        <v>207</v>
      </c>
      <c r="D173" s="136" t="s">
        <v>127</v>
      </c>
      <c r="E173" s="137" t="s">
        <v>208</v>
      </c>
      <c r="F173" s="138" t="s">
        <v>209</v>
      </c>
      <c r="G173" s="139" t="s">
        <v>197</v>
      </c>
      <c r="H173" s="140">
        <v>74.75</v>
      </c>
      <c r="I173" s="141"/>
      <c r="J173" s="142">
        <f>ROUND(I173*H173,2)</f>
        <v>0</v>
      </c>
      <c r="K173" s="138" t="s">
        <v>131</v>
      </c>
      <c r="L173" s="32"/>
      <c r="M173" s="143" t="s">
        <v>1</v>
      </c>
      <c r="N173" s="144" t="s">
        <v>42</v>
      </c>
      <c r="P173" s="145">
        <f>O173*H173</f>
        <v>0</v>
      </c>
      <c r="Q173" s="145">
        <v>0</v>
      </c>
      <c r="R173" s="145">
        <f>Q173*H173</f>
        <v>0</v>
      </c>
      <c r="S173" s="145">
        <v>0</v>
      </c>
      <c r="T173" s="146">
        <f>S173*H173</f>
        <v>0</v>
      </c>
      <c r="AR173" s="147" t="s">
        <v>132</v>
      </c>
      <c r="AT173" s="147" t="s">
        <v>127</v>
      </c>
      <c r="AU173" s="147" t="s">
        <v>84</v>
      </c>
      <c r="AY173" s="17" t="s">
        <v>125</v>
      </c>
      <c r="BE173" s="148">
        <f>IF(N173="základní",J173,0)</f>
        <v>0</v>
      </c>
      <c r="BF173" s="148">
        <f>IF(N173="snížená",J173,0)</f>
        <v>0</v>
      </c>
      <c r="BG173" s="148">
        <f>IF(N173="zákl. přenesená",J173,0)</f>
        <v>0</v>
      </c>
      <c r="BH173" s="148">
        <f>IF(N173="sníž. přenesená",J173,0)</f>
        <v>0</v>
      </c>
      <c r="BI173" s="148">
        <f>IF(N173="nulová",J173,0)</f>
        <v>0</v>
      </c>
      <c r="BJ173" s="17" t="s">
        <v>82</v>
      </c>
      <c r="BK173" s="148">
        <f>ROUND(I173*H173,2)</f>
        <v>0</v>
      </c>
      <c r="BL173" s="17" t="s">
        <v>132</v>
      </c>
      <c r="BM173" s="147" t="s">
        <v>588</v>
      </c>
    </row>
    <row r="174" spans="2:47" s="1" customFormat="1" ht="12">
      <c r="B174" s="32"/>
      <c r="D174" s="149" t="s">
        <v>134</v>
      </c>
      <c r="F174" s="150" t="s">
        <v>211</v>
      </c>
      <c r="I174" s="151"/>
      <c r="L174" s="32"/>
      <c r="M174" s="152"/>
      <c r="T174" s="56"/>
      <c r="AT174" s="17" t="s">
        <v>134</v>
      </c>
      <c r="AU174" s="17" t="s">
        <v>84</v>
      </c>
    </row>
    <row r="175" spans="2:63" s="11" customFormat="1" ht="22.9" customHeight="1">
      <c r="B175" s="124"/>
      <c r="D175" s="125" t="s">
        <v>76</v>
      </c>
      <c r="E175" s="134" t="s">
        <v>212</v>
      </c>
      <c r="F175" s="134" t="s">
        <v>213</v>
      </c>
      <c r="I175" s="127"/>
      <c r="J175" s="135">
        <f>BK175</f>
        <v>0</v>
      </c>
      <c r="L175" s="124"/>
      <c r="M175" s="129"/>
      <c r="P175" s="130">
        <f>SUM(P176:P177)</f>
        <v>0</v>
      </c>
      <c r="R175" s="130">
        <f>SUM(R176:R177)</f>
        <v>0</v>
      </c>
      <c r="T175" s="131">
        <f>SUM(T176:T177)</f>
        <v>0</v>
      </c>
      <c r="AR175" s="125" t="s">
        <v>82</v>
      </c>
      <c r="AT175" s="132" t="s">
        <v>76</v>
      </c>
      <c r="AU175" s="132" t="s">
        <v>82</v>
      </c>
      <c r="AY175" s="125" t="s">
        <v>125</v>
      </c>
      <c r="BK175" s="133">
        <f>SUM(BK176:BK177)</f>
        <v>0</v>
      </c>
    </row>
    <row r="176" spans="2:65" s="1" customFormat="1" ht="24.2" customHeight="1">
      <c r="B176" s="32"/>
      <c r="C176" s="136" t="s">
        <v>214</v>
      </c>
      <c r="D176" s="136" t="s">
        <v>127</v>
      </c>
      <c r="E176" s="137" t="s">
        <v>215</v>
      </c>
      <c r="F176" s="138" t="s">
        <v>216</v>
      </c>
      <c r="G176" s="139" t="s">
        <v>197</v>
      </c>
      <c r="H176" s="140">
        <v>93.044</v>
      </c>
      <c r="I176" s="141"/>
      <c r="J176" s="142">
        <f>ROUND(I176*H176,2)</f>
        <v>0</v>
      </c>
      <c r="K176" s="138" t="s">
        <v>131</v>
      </c>
      <c r="L176" s="32"/>
      <c r="M176" s="143" t="s">
        <v>1</v>
      </c>
      <c r="N176" s="144" t="s">
        <v>42</v>
      </c>
      <c r="P176" s="145">
        <f>O176*H176</f>
        <v>0</v>
      </c>
      <c r="Q176" s="145">
        <v>0</v>
      </c>
      <c r="R176" s="145">
        <f>Q176*H176</f>
        <v>0</v>
      </c>
      <c r="S176" s="145">
        <v>0</v>
      </c>
      <c r="T176" s="146">
        <f>S176*H176</f>
        <v>0</v>
      </c>
      <c r="AR176" s="147" t="s">
        <v>132</v>
      </c>
      <c r="AT176" s="147" t="s">
        <v>127</v>
      </c>
      <c r="AU176" s="147" t="s">
        <v>84</v>
      </c>
      <c r="AY176" s="17" t="s">
        <v>125</v>
      </c>
      <c r="BE176" s="148">
        <f>IF(N176="základní",J176,0)</f>
        <v>0</v>
      </c>
      <c r="BF176" s="148">
        <f>IF(N176="snížená",J176,0)</f>
        <v>0</v>
      </c>
      <c r="BG176" s="148">
        <f>IF(N176="zákl. přenesená",J176,0)</f>
        <v>0</v>
      </c>
      <c r="BH176" s="148">
        <f>IF(N176="sníž. přenesená",J176,0)</f>
        <v>0</v>
      </c>
      <c r="BI176" s="148">
        <f>IF(N176="nulová",J176,0)</f>
        <v>0</v>
      </c>
      <c r="BJ176" s="17" t="s">
        <v>82</v>
      </c>
      <c r="BK176" s="148">
        <f>ROUND(I176*H176,2)</f>
        <v>0</v>
      </c>
      <c r="BL176" s="17" t="s">
        <v>132</v>
      </c>
      <c r="BM176" s="147" t="s">
        <v>589</v>
      </c>
    </row>
    <row r="177" spans="2:47" s="1" customFormat="1" ht="12">
      <c r="B177" s="32"/>
      <c r="D177" s="149" t="s">
        <v>134</v>
      </c>
      <c r="F177" s="150" t="s">
        <v>218</v>
      </c>
      <c r="I177" s="151"/>
      <c r="L177" s="32"/>
      <c r="M177" s="152"/>
      <c r="T177" s="56"/>
      <c r="AT177" s="17" t="s">
        <v>134</v>
      </c>
      <c r="AU177" s="17" t="s">
        <v>84</v>
      </c>
    </row>
    <row r="178" spans="2:63" s="11" customFormat="1" ht="25.9" customHeight="1">
      <c r="B178" s="124"/>
      <c r="D178" s="125" t="s">
        <v>76</v>
      </c>
      <c r="E178" s="126" t="s">
        <v>219</v>
      </c>
      <c r="F178" s="126" t="s">
        <v>220</v>
      </c>
      <c r="I178" s="127"/>
      <c r="J178" s="128">
        <f>BK178</f>
        <v>0</v>
      </c>
      <c r="L178" s="124"/>
      <c r="M178" s="129"/>
      <c r="P178" s="130">
        <f>P179+P189</f>
        <v>0</v>
      </c>
      <c r="R178" s="130">
        <f>R179+R189</f>
        <v>0</v>
      </c>
      <c r="T178" s="131">
        <f>T179+T189</f>
        <v>0</v>
      </c>
      <c r="AR178" s="125" t="s">
        <v>145</v>
      </c>
      <c r="AT178" s="132" t="s">
        <v>76</v>
      </c>
      <c r="AU178" s="132" t="s">
        <v>77</v>
      </c>
      <c r="AY178" s="125" t="s">
        <v>125</v>
      </c>
      <c r="BK178" s="133">
        <f>BK179+BK189</f>
        <v>0</v>
      </c>
    </row>
    <row r="179" spans="2:63" s="11" customFormat="1" ht="22.9" customHeight="1">
      <c r="B179" s="124"/>
      <c r="D179" s="125" t="s">
        <v>76</v>
      </c>
      <c r="E179" s="134" t="s">
        <v>221</v>
      </c>
      <c r="F179" s="134" t="s">
        <v>222</v>
      </c>
      <c r="I179" s="127"/>
      <c r="J179" s="135">
        <f>BK179</f>
        <v>0</v>
      </c>
      <c r="L179" s="124"/>
      <c r="M179" s="129"/>
      <c r="P179" s="130">
        <f>SUM(P180:P188)</f>
        <v>0</v>
      </c>
      <c r="R179" s="130">
        <f>SUM(R180:R188)</f>
        <v>0</v>
      </c>
      <c r="T179" s="131">
        <f>SUM(T180:T188)</f>
        <v>0</v>
      </c>
      <c r="AR179" s="125" t="s">
        <v>145</v>
      </c>
      <c r="AT179" s="132" t="s">
        <v>76</v>
      </c>
      <c r="AU179" s="132" t="s">
        <v>82</v>
      </c>
      <c r="AY179" s="125" t="s">
        <v>125</v>
      </c>
      <c r="BK179" s="133">
        <f>SUM(BK180:BK188)</f>
        <v>0</v>
      </c>
    </row>
    <row r="180" spans="2:65" s="1" customFormat="1" ht="16.5" customHeight="1">
      <c r="B180" s="32"/>
      <c r="C180" s="136" t="s">
        <v>8</v>
      </c>
      <c r="D180" s="136" t="s">
        <v>127</v>
      </c>
      <c r="E180" s="137" t="s">
        <v>223</v>
      </c>
      <c r="F180" s="138" t="s">
        <v>222</v>
      </c>
      <c r="G180" s="139" t="s">
        <v>167</v>
      </c>
      <c r="H180" s="140">
        <v>1</v>
      </c>
      <c r="I180" s="141"/>
      <c r="J180" s="142">
        <f>ROUND(I180*H180,2)</f>
        <v>0</v>
      </c>
      <c r="K180" s="138" t="s">
        <v>131</v>
      </c>
      <c r="L180" s="32"/>
      <c r="M180" s="143" t="s">
        <v>1</v>
      </c>
      <c r="N180" s="144" t="s">
        <v>42</v>
      </c>
      <c r="P180" s="145">
        <f>O180*H180</f>
        <v>0</v>
      </c>
      <c r="Q180" s="145">
        <v>0</v>
      </c>
      <c r="R180" s="145">
        <f>Q180*H180</f>
        <v>0</v>
      </c>
      <c r="S180" s="145">
        <v>0</v>
      </c>
      <c r="T180" s="146">
        <f>S180*H180</f>
        <v>0</v>
      </c>
      <c r="AR180" s="147" t="s">
        <v>224</v>
      </c>
      <c r="AT180" s="147" t="s">
        <v>127</v>
      </c>
      <c r="AU180" s="147" t="s">
        <v>84</v>
      </c>
      <c r="AY180" s="17" t="s">
        <v>125</v>
      </c>
      <c r="BE180" s="148">
        <f>IF(N180="základní",J180,0)</f>
        <v>0</v>
      </c>
      <c r="BF180" s="148">
        <f>IF(N180="snížená",J180,0)</f>
        <v>0</v>
      </c>
      <c r="BG180" s="148">
        <f>IF(N180="zákl. přenesená",J180,0)</f>
        <v>0</v>
      </c>
      <c r="BH180" s="148">
        <f>IF(N180="sníž. přenesená",J180,0)</f>
        <v>0</v>
      </c>
      <c r="BI180" s="148">
        <f>IF(N180="nulová",J180,0)</f>
        <v>0</v>
      </c>
      <c r="BJ180" s="17" t="s">
        <v>82</v>
      </c>
      <c r="BK180" s="148">
        <f>ROUND(I180*H180,2)</f>
        <v>0</v>
      </c>
      <c r="BL180" s="17" t="s">
        <v>224</v>
      </c>
      <c r="BM180" s="147" t="s">
        <v>590</v>
      </c>
    </row>
    <row r="181" spans="2:47" s="1" customFormat="1" ht="12">
      <c r="B181" s="32"/>
      <c r="D181" s="149" t="s">
        <v>134</v>
      </c>
      <c r="F181" s="150" t="s">
        <v>226</v>
      </c>
      <c r="I181" s="151"/>
      <c r="L181" s="32"/>
      <c r="M181" s="152"/>
      <c r="T181" s="56"/>
      <c r="AT181" s="17" t="s">
        <v>134</v>
      </c>
      <c r="AU181" s="17" t="s">
        <v>84</v>
      </c>
    </row>
    <row r="182" spans="2:51" s="12" customFormat="1" ht="12">
      <c r="B182" s="155"/>
      <c r="D182" s="153" t="s">
        <v>137</v>
      </c>
      <c r="E182" s="156" t="s">
        <v>1</v>
      </c>
      <c r="F182" s="157" t="s">
        <v>228</v>
      </c>
      <c r="H182" s="156" t="s">
        <v>1</v>
      </c>
      <c r="I182" s="158"/>
      <c r="L182" s="155"/>
      <c r="M182" s="159"/>
      <c r="T182" s="160"/>
      <c r="AT182" s="156" t="s">
        <v>137</v>
      </c>
      <c r="AU182" s="156" t="s">
        <v>84</v>
      </c>
      <c r="AV182" s="12" t="s">
        <v>82</v>
      </c>
      <c r="AW182" s="12" t="s">
        <v>34</v>
      </c>
      <c r="AX182" s="12" t="s">
        <v>77</v>
      </c>
      <c r="AY182" s="156" t="s">
        <v>125</v>
      </c>
    </row>
    <row r="183" spans="2:51" s="13" customFormat="1" ht="12">
      <c r="B183" s="161"/>
      <c r="D183" s="153" t="s">
        <v>137</v>
      </c>
      <c r="E183" s="162" t="s">
        <v>1</v>
      </c>
      <c r="F183" s="163" t="s">
        <v>82</v>
      </c>
      <c r="H183" s="164">
        <v>1</v>
      </c>
      <c r="I183" s="165"/>
      <c r="L183" s="161"/>
      <c r="M183" s="166"/>
      <c r="T183" s="167"/>
      <c r="AT183" s="162" t="s">
        <v>137</v>
      </c>
      <c r="AU183" s="162" t="s">
        <v>84</v>
      </c>
      <c r="AV183" s="13" t="s">
        <v>84</v>
      </c>
      <c r="AW183" s="13" t="s">
        <v>34</v>
      </c>
      <c r="AX183" s="13" t="s">
        <v>82</v>
      </c>
      <c r="AY183" s="162" t="s">
        <v>125</v>
      </c>
    </row>
    <row r="184" spans="2:65" s="1" customFormat="1" ht="16.5" customHeight="1">
      <c r="B184" s="32"/>
      <c r="C184" s="136" t="s">
        <v>229</v>
      </c>
      <c r="D184" s="136" t="s">
        <v>127</v>
      </c>
      <c r="E184" s="137" t="s">
        <v>230</v>
      </c>
      <c r="F184" s="138" t="s">
        <v>231</v>
      </c>
      <c r="G184" s="139" t="s">
        <v>167</v>
      </c>
      <c r="H184" s="140">
        <v>1</v>
      </c>
      <c r="I184" s="141"/>
      <c r="J184" s="142">
        <f>ROUND(I184*H184,2)</f>
        <v>0</v>
      </c>
      <c r="K184" s="138" t="s">
        <v>131</v>
      </c>
      <c r="L184" s="32"/>
      <c r="M184" s="143" t="s">
        <v>1</v>
      </c>
      <c r="N184" s="144" t="s">
        <v>42</v>
      </c>
      <c r="P184" s="145">
        <f>O184*H184</f>
        <v>0</v>
      </c>
      <c r="Q184" s="145">
        <v>0</v>
      </c>
      <c r="R184" s="145">
        <f>Q184*H184</f>
        <v>0</v>
      </c>
      <c r="S184" s="145">
        <v>0</v>
      </c>
      <c r="T184" s="146">
        <f>S184*H184</f>
        <v>0</v>
      </c>
      <c r="AR184" s="147" t="s">
        <v>224</v>
      </c>
      <c r="AT184" s="147" t="s">
        <v>127</v>
      </c>
      <c r="AU184" s="147" t="s">
        <v>84</v>
      </c>
      <c r="AY184" s="17" t="s">
        <v>125</v>
      </c>
      <c r="BE184" s="148">
        <f>IF(N184="základní",J184,0)</f>
        <v>0</v>
      </c>
      <c r="BF184" s="148">
        <f>IF(N184="snížená",J184,0)</f>
        <v>0</v>
      </c>
      <c r="BG184" s="148">
        <f>IF(N184="zákl. přenesená",J184,0)</f>
        <v>0</v>
      </c>
      <c r="BH184" s="148">
        <f>IF(N184="sníž. přenesená",J184,0)</f>
        <v>0</v>
      </c>
      <c r="BI184" s="148">
        <f>IF(N184="nulová",J184,0)</f>
        <v>0</v>
      </c>
      <c r="BJ184" s="17" t="s">
        <v>82</v>
      </c>
      <c r="BK184" s="148">
        <f>ROUND(I184*H184,2)</f>
        <v>0</v>
      </c>
      <c r="BL184" s="17" t="s">
        <v>224</v>
      </c>
      <c r="BM184" s="147" t="s">
        <v>591</v>
      </c>
    </row>
    <row r="185" spans="2:47" s="1" customFormat="1" ht="12">
      <c r="B185" s="32"/>
      <c r="D185" s="149" t="s">
        <v>134</v>
      </c>
      <c r="F185" s="150" t="s">
        <v>233</v>
      </c>
      <c r="I185" s="151"/>
      <c r="L185" s="32"/>
      <c r="M185" s="152"/>
      <c r="T185" s="56"/>
      <c r="AT185" s="17" t="s">
        <v>134</v>
      </c>
      <c r="AU185" s="17" t="s">
        <v>84</v>
      </c>
    </row>
    <row r="186" spans="2:51" s="12" customFormat="1" ht="12">
      <c r="B186" s="155"/>
      <c r="D186" s="153" t="s">
        <v>137</v>
      </c>
      <c r="E186" s="156" t="s">
        <v>1</v>
      </c>
      <c r="F186" s="157" t="s">
        <v>235</v>
      </c>
      <c r="H186" s="156" t="s">
        <v>1</v>
      </c>
      <c r="I186" s="158"/>
      <c r="L186" s="155"/>
      <c r="M186" s="159"/>
      <c r="T186" s="160"/>
      <c r="AT186" s="156" t="s">
        <v>137</v>
      </c>
      <c r="AU186" s="156" t="s">
        <v>84</v>
      </c>
      <c r="AV186" s="12" t="s">
        <v>82</v>
      </c>
      <c r="AW186" s="12" t="s">
        <v>34</v>
      </c>
      <c r="AX186" s="12" t="s">
        <v>77</v>
      </c>
      <c r="AY186" s="156" t="s">
        <v>125</v>
      </c>
    </row>
    <row r="187" spans="2:51" s="12" customFormat="1" ht="12">
      <c r="B187" s="155"/>
      <c r="D187" s="153" t="s">
        <v>137</v>
      </c>
      <c r="E187" s="156" t="s">
        <v>1</v>
      </c>
      <c r="F187" s="157" t="s">
        <v>236</v>
      </c>
      <c r="H187" s="156" t="s">
        <v>1</v>
      </c>
      <c r="I187" s="158"/>
      <c r="L187" s="155"/>
      <c r="M187" s="159"/>
      <c r="T187" s="160"/>
      <c r="AT187" s="156" t="s">
        <v>137</v>
      </c>
      <c r="AU187" s="156" t="s">
        <v>84</v>
      </c>
      <c r="AV187" s="12" t="s">
        <v>82</v>
      </c>
      <c r="AW187" s="12" t="s">
        <v>34</v>
      </c>
      <c r="AX187" s="12" t="s">
        <v>77</v>
      </c>
      <c r="AY187" s="156" t="s">
        <v>125</v>
      </c>
    </row>
    <row r="188" spans="2:51" s="13" customFormat="1" ht="12">
      <c r="B188" s="161"/>
      <c r="D188" s="153" t="s">
        <v>137</v>
      </c>
      <c r="E188" s="162" t="s">
        <v>1</v>
      </c>
      <c r="F188" s="163" t="s">
        <v>82</v>
      </c>
      <c r="H188" s="164">
        <v>1</v>
      </c>
      <c r="I188" s="165"/>
      <c r="L188" s="161"/>
      <c r="M188" s="166"/>
      <c r="T188" s="167"/>
      <c r="AT188" s="162" t="s">
        <v>137</v>
      </c>
      <c r="AU188" s="162" t="s">
        <v>84</v>
      </c>
      <c r="AV188" s="13" t="s">
        <v>84</v>
      </c>
      <c r="AW188" s="13" t="s">
        <v>34</v>
      </c>
      <c r="AX188" s="13" t="s">
        <v>82</v>
      </c>
      <c r="AY188" s="162" t="s">
        <v>125</v>
      </c>
    </row>
    <row r="189" spans="2:63" s="11" customFormat="1" ht="22.9" customHeight="1">
      <c r="B189" s="124"/>
      <c r="D189" s="125" t="s">
        <v>76</v>
      </c>
      <c r="E189" s="134" t="s">
        <v>237</v>
      </c>
      <c r="F189" s="134" t="s">
        <v>238</v>
      </c>
      <c r="I189" s="127"/>
      <c r="J189" s="135">
        <f>BK189</f>
        <v>0</v>
      </c>
      <c r="L189" s="124"/>
      <c r="M189" s="129"/>
      <c r="P189" s="130">
        <f>SUM(P190:P193)</f>
        <v>0</v>
      </c>
      <c r="R189" s="130">
        <f>SUM(R190:R193)</f>
        <v>0</v>
      </c>
      <c r="T189" s="131">
        <f>SUM(T190:T193)</f>
        <v>0</v>
      </c>
      <c r="AR189" s="125" t="s">
        <v>145</v>
      </c>
      <c r="AT189" s="132" t="s">
        <v>76</v>
      </c>
      <c r="AU189" s="132" t="s">
        <v>82</v>
      </c>
      <c r="AY189" s="125" t="s">
        <v>125</v>
      </c>
      <c r="BK189" s="133">
        <f>SUM(BK190:BK193)</f>
        <v>0</v>
      </c>
    </row>
    <row r="190" spans="2:65" s="1" customFormat="1" ht="16.5" customHeight="1">
      <c r="B190" s="32"/>
      <c r="C190" s="136" t="s">
        <v>239</v>
      </c>
      <c r="D190" s="136" t="s">
        <v>127</v>
      </c>
      <c r="E190" s="137" t="s">
        <v>240</v>
      </c>
      <c r="F190" s="138" t="s">
        <v>241</v>
      </c>
      <c r="G190" s="139" t="s">
        <v>167</v>
      </c>
      <c r="H190" s="140">
        <v>1</v>
      </c>
      <c r="I190" s="141"/>
      <c r="J190" s="142">
        <f>ROUND(I190*H190,2)</f>
        <v>0</v>
      </c>
      <c r="K190" s="138" t="s">
        <v>131</v>
      </c>
      <c r="L190" s="32"/>
      <c r="M190" s="143" t="s">
        <v>1</v>
      </c>
      <c r="N190" s="144" t="s">
        <v>42</v>
      </c>
      <c r="P190" s="145">
        <f>O190*H190</f>
        <v>0</v>
      </c>
      <c r="Q190" s="145">
        <v>0</v>
      </c>
      <c r="R190" s="145">
        <f>Q190*H190</f>
        <v>0</v>
      </c>
      <c r="S190" s="145">
        <v>0</v>
      </c>
      <c r="T190" s="146">
        <f>S190*H190</f>
        <v>0</v>
      </c>
      <c r="AR190" s="147" t="s">
        <v>224</v>
      </c>
      <c r="AT190" s="147" t="s">
        <v>127</v>
      </c>
      <c r="AU190" s="147" t="s">
        <v>84</v>
      </c>
      <c r="AY190" s="17" t="s">
        <v>125</v>
      </c>
      <c r="BE190" s="148">
        <f>IF(N190="základní",J190,0)</f>
        <v>0</v>
      </c>
      <c r="BF190" s="148">
        <f>IF(N190="snížená",J190,0)</f>
        <v>0</v>
      </c>
      <c r="BG190" s="148">
        <f>IF(N190="zákl. přenesená",J190,0)</f>
        <v>0</v>
      </c>
      <c r="BH190" s="148">
        <f>IF(N190="sníž. přenesená",J190,0)</f>
        <v>0</v>
      </c>
      <c r="BI190" s="148">
        <f>IF(N190="nulová",J190,0)</f>
        <v>0</v>
      </c>
      <c r="BJ190" s="17" t="s">
        <v>82</v>
      </c>
      <c r="BK190" s="148">
        <f>ROUND(I190*H190,2)</f>
        <v>0</v>
      </c>
      <c r="BL190" s="17" t="s">
        <v>224</v>
      </c>
      <c r="BM190" s="147" t="s">
        <v>592</v>
      </c>
    </row>
    <row r="191" spans="2:47" s="1" customFormat="1" ht="12">
      <c r="B191" s="32"/>
      <c r="D191" s="149" t="s">
        <v>134</v>
      </c>
      <c r="F191" s="150" t="s">
        <v>243</v>
      </c>
      <c r="I191" s="151"/>
      <c r="L191" s="32"/>
      <c r="M191" s="152"/>
      <c r="T191" s="56"/>
      <c r="AT191" s="17" t="s">
        <v>134</v>
      </c>
      <c r="AU191" s="17" t="s">
        <v>84</v>
      </c>
    </row>
    <row r="192" spans="2:51" s="12" customFormat="1" ht="12">
      <c r="B192" s="155"/>
      <c r="D192" s="153" t="s">
        <v>137</v>
      </c>
      <c r="E192" s="156" t="s">
        <v>1</v>
      </c>
      <c r="F192" s="157" t="s">
        <v>244</v>
      </c>
      <c r="H192" s="156" t="s">
        <v>1</v>
      </c>
      <c r="I192" s="158"/>
      <c r="L192" s="155"/>
      <c r="M192" s="159"/>
      <c r="T192" s="160"/>
      <c r="AT192" s="156" t="s">
        <v>137</v>
      </c>
      <c r="AU192" s="156" t="s">
        <v>84</v>
      </c>
      <c r="AV192" s="12" t="s">
        <v>82</v>
      </c>
      <c r="AW192" s="12" t="s">
        <v>34</v>
      </c>
      <c r="AX192" s="12" t="s">
        <v>77</v>
      </c>
      <c r="AY192" s="156" t="s">
        <v>125</v>
      </c>
    </row>
    <row r="193" spans="2:51" s="13" customFormat="1" ht="12">
      <c r="B193" s="161"/>
      <c r="D193" s="153" t="s">
        <v>137</v>
      </c>
      <c r="E193" s="162" t="s">
        <v>1</v>
      </c>
      <c r="F193" s="163" t="s">
        <v>82</v>
      </c>
      <c r="H193" s="164">
        <v>1</v>
      </c>
      <c r="I193" s="165"/>
      <c r="L193" s="161"/>
      <c r="M193" s="168"/>
      <c r="N193" s="169"/>
      <c r="O193" s="169"/>
      <c r="P193" s="169"/>
      <c r="Q193" s="169"/>
      <c r="R193" s="169"/>
      <c r="S193" s="169"/>
      <c r="T193" s="170"/>
      <c r="AT193" s="162" t="s">
        <v>137</v>
      </c>
      <c r="AU193" s="162" t="s">
        <v>84</v>
      </c>
      <c r="AV193" s="13" t="s">
        <v>84</v>
      </c>
      <c r="AW193" s="13" t="s">
        <v>34</v>
      </c>
      <c r="AX193" s="13" t="s">
        <v>82</v>
      </c>
      <c r="AY193" s="162" t="s">
        <v>125</v>
      </c>
    </row>
    <row r="194" spans="2:12" s="1" customFormat="1" ht="6.95" customHeight="1">
      <c r="B194" s="44"/>
      <c r="C194" s="45"/>
      <c r="D194" s="45"/>
      <c r="E194" s="45"/>
      <c r="F194" s="45"/>
      <c r="G194" s="45"/>
      <c r="H194" s="45"/>
      <c r="I194" s="45"/>
      <c r="J194" s="45"/>
      <c r="K194" s="45"/>
      <c r="L194" s="32"/>
    </row>
  </sheetData>
  <sheetProtection algorithmName="SHA-512" hashValue="9eUSCGO/0kM1vKWrC9q/Stjkk84QyoiScaNySuWYTe3jTbbUE/I8EqCbwO6rlyxJMAZJHusaZ+K78Pr6i+JU1Q==" saltValue="b0SRI2KqMTx07G9sKRqphQ==" spinCount="100000" sheet="1" objects="1" scenarios="1" formatColumns="0" formatRows="0" autoFilter="0"/>
  <autoFilter ref="C129:K193"/>
  <mergeCells count="12">
    <mergeCell ref="E122:H122"/>
    <mergeCell ref="L2:V2"/>
    <mergeCell ref="E85:H85"/>
    <mergeCell ref="E87:H87"/>
    <mergeCell ref="E89:H89"/>
    <mergeCell ref="E118:H118"/>
    <mergeCell ref="E120:H120"/>
    <mergeCell ref="E7:H7"/>
    <mergeCell ref="E9:H9"/>
    <mergeCell ref="E11:H11"/>
    <mergeCell ref="E20:H20"/>
    <mergeCell ref="E29:H29"/>
  </mergeCells>
  <hyperlinks>
    <hyperlink ref="F134" r:id="rId1" display="https://podminky.urs.cz/item/CS_URS_2023_01/113154113"/>
    <hyperlink ref="F138" r:id="rId2" display="https://podminky.urs.cz/item/CS_URS_2023_01/113154114"/>
    <hyperlink ref="F143" r:id="rId3" display="https://podminky.urs.cz/item/CS_URS_2023_01/565175102"/>
    <hyperlink ref="F146" r:id="rId4" display="https://podminky.urs.cz/item/CS_URS_2023_01/573211108"/>
    <hyperlink ref="F150" r:id="rId5" display="https://podminky.urs.cz/item/CS_URS_2023_01/577144131"/>
    <hyperlink ref="F154" r:id="rId6" display="https://podminky.urs.cz/item/CS_URS_2023_01/899231111"/>
    <hyperlink ref="F156" r:id="rId7" display="https://podminky.urs.cz/item/CS_URS_2023_01/899331111"/>
    <hyperlink ref="F158" r:id="rId8" display="https://podminky.urs.cz/item/CS_URS_2023_01/899431111"/>
    <hyperlink ref="F161" r:id="rId9" display="https://podminky.urs.cz/item/CS_URS_2023_01/919732211"/>
    <hyperlink ref="F164" r:id="rId10" display="https://podminky.urs.cz/item/CS_URS_2023_01/919735111"/>
    <hyperlink ref="F168" r:id="rId11" display="https://podminky.urs.cz/item/CS_URS_2023_01/997221551"/>
    <hyperlink ref="F171" r:id="rId12" display="https://podminky.urs.cz/item/CS_URS_2023_01/997221559"/>
    <hyperlink ref="F174" r:id="rId13" display="https://podminky.urs.cz/item/CS_URS_2023_01/997221875"/>
    <hyperlink ref="F177" r:id="rId14" display="https://podminky.urs.cz/item/CS_URS_2023_01/998225111"/>
    <hyperlink ref="F181" r:id="rId15" display="https://podminky.urs.cz/item/CS_URS_2023_01/030001000"/>
    <hyperlink ref="F185" r:id="rId16" display="https://podminky.urs.cz/item/CS_URS_2023_01/034303000"/>
    <hyperlink ref="F191" r:id="rId17" display="https://podminky.urs.cz/item/CS_URS_2023_01/043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362"/>
  <sheetViews>
    <sheetView showGridLines="0" workbookViewId="0" topLeftCell="A1">
      <selection activeCell="E11" sqref="E11:H1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95"/>
      <c r="M2" s="195"/>
      <c r="N2" s="195"/>
      <c r="O2" s="195"/>
      <c r="P2" s="195"/>
      <c r="Q2" s="195"/>
      <c r="R2" s="195"/>
      <c r="S2" s="195"/>
      <c r="T2" s="195"/>
      <c r="U2" s="195"/>
      <c r="V2" s="195"/>
      <c r="AT2" s="17" t="s">
        <v>91</v>
      </c>
    </row>
    <row r="3" spans="2:46" ht="6.95" customHeight="1">
      <c r="B3" s="18"/>
      <c r="C3" s="19"/>
      <c r="D3" s="19"/>
      <c r="E3" s="19"/>
      <c r="F3" s="19"/>
      <c r="G3" s="19"/>
      <c r="H3" s="19"/>
      <c r="I3" s="19"/>
      <c r="J3" s="19"/>
      <c r="K3" s="19"/>
      <c r="L3" s="20"/>
      <c r="AT3" s="17" t="s">
        <v>84</v>
      </c>
    </row>
    <row r="4" spans="2:46" ht="24.95" customHeight="1">
      <c r="B4" s="20"/>
      <c r="D4" s="21" t="s">
        <v>92</v>
      </c>
      <c r="L4" s="20"/>
      <c r="M4" s="93" t="s">
        <v>10</v>
      </c>
      <c r="AT4" s="17" t="s">
        <v>4</v>
      </c>
    </row>
    <row r="5" spans="2:12" ht="6.95" customHeight="1">
      <c r="B5" s="20"/>
      <c r="L5" s="20"/>
    </row>
    <row r="6" spans="2:12" ht="12" customHeight="1">
      <c r="B6" s="20"/>
      <c r="D6" s="27" t="s">
        <v>15</v>
      </c>
      <c r="L6" s="20"/>
    </row>
    <row r="7" spans="2:12" ht="16.5" customHeight="1">
      <c r="B7" s="20"/>
      <c r="E7" s="240" t="str">
        <f>'Rekapitulace stavby'!K6</f>
        <v>Klatovy (ul. Družstevní), Štěpánovice (pod hřbitovem) - Výměna vodovodu</v>
      </c>
      <c r="F7" s="241"/>
      <c r="G7" s="241"/>
      <c r="H7" s="241"/>
      <c r="L7" s="20"/>
    </row>
    <row r="8" spans="2:12" ht="12" customHeight="1">
      <c r="B8" s="20"/>
      <c r="D8" s="27" t="s">
        <v>93</v>
      </c>
      <c r="L8" s="20"/>
    </row>
    <row r="9" spans="2:12" s="1" customFormat="1" ht="16.5" customHeight="1">
      <c r="B9" s="32"/>
      <c r="E9" s="240" t="s">
        <v>784</v>
      </c>
      <c r="F9" s="239"/>
      <c r="G9" s="239"/>
      <c r="H9" s="239"/>
      <c r="L9" s="32"/>
    </row>
    <row r="10" spans="2:12" s="1" customFormat="1" ht="12" customHeight="1">
      <c r="B10" s="32"/>
      <c r="D10" s="27" t="s">
        <v>94</v>
      </c>
      <c r="L10" s="32"/>
    </row>
    <row r="11" spans="2:12" s="1" customFormat="1" ht="16.5" customHeight="1">
      <c r="B11" s="32"/>
      <c r="E11" s="230" t="s">
        <v>786</v>
      </c>
      <c r="F11" s="239"/>
      <c r="G11" s="239"/>
      <c r="H11" s="239"/>
      <c r="L11" s="32"/>
    </row>
    <row r="12" spans="2:12" s="1" customFormat="1" ht="12">
      <c r="B12" s="32"/>
      <c r="L12" s="32"/>
    </row>
    <row r="13" spans="2:12" s="1" customFormat="1" ht="12" customHeight="1">
      <c r="B13" s="32"/>
      <c r="D13" s="27" t="s">
        <v>16</v>
      </c>
      <c r="F13" s="25" t="s">
        <v>1</v>
      </c>
      <c r="I13" s="27" t="s">
        <v>17</v>
      </c>
      <c r="J13" s="25" t="s">
        <v>1</v>
      </c>
      <c r="L13" s="32"/>
    </row>
    <row r="14" spans="2:12" s="1" customFormat="1" ht="12" customHeight="1">
      <c r="B14" s="32"/>
      <c r="D14" s="27" t="s">
        <v>18</v>
      </c>
      <c r="F14" s="25" t="s">
        <v>19</v>
      </c>
      <c r="I14" s="27" t="s">
        <v>20</v>
      </c>
      <c r="J14" s="52" t="str">
        <f>'Rekapitulace stavby'!AN8</f>
        <v>30. 3. 2023</v>
      </c>
      <c r="L14" s="32"/>
    </row>
    <row r="15" spans="2:12" s="1" customFormat="1" ht="10.9" customHeight="1">
      <c r="B15" s="32"/>
      <c r="L15" s="32"/>
    </row>
    <row r="16" spans="2:12" s="1" customFormat="1" ht="12" customHeight="1">
      <c r="B16" s="32"/>
      <c r="D16" s="27" t="s">
        <v>22</v>
      </c>
      <c r="I16" s="27" t="s">
        <v>23</v>
      </c>
      <c r="J16" s="25" t="s">
        <v>24</v>
      </c>
      <c r="L16" s="32"/>
    </row>
    <row r="17" spans="2:12" s="1" customFormat="1" ht="18" customHeight="1">
      <c r="B17" s="32"/>
      <c r="E17" s="25" t="s">
        <v>25</v>
      </c>
      <c r="I17" s="27" t="s">
        <v>26</v>
      </c>
      <c r="J17" s="25" t="s">
        <v>27</v>
      </c>
      <c r="L17" s="32"/>
    </row>
    <row r="18" spans="2:12" s="1" customFormat="1" ht="6.95" customHeight="1">
      <c r="B18" s="32"/>
      <c r="L18" s="32"/>
    </row>
    <row r="19" spans="2:12" s="1" customFormat="1" ht="12" customHeight="1">
      <c r="B19" s="32"/>
      <c r="D19" s="27" t="s">
        <v>28</v>
      </c>
      <c r="I19" s="27" t="s">
        <v>23</v>
      </c>
      <c r="J19" s="28" t="str">
        <f>'Rekapitulace stavby'!AN13</f>
        <v>Vyplň údaj</v>
      </c>
      <c r="L19" s="32"/>
    </row>
    <row r="20" spans="2:12" s="1" customFormat="1" ht="18" customHeight="1">
      <c r="B20" s="32"/>
      <c r="E20" s="242" t="str">
        <f>'Rekapitulace stavby'!E14</f>
        <v>Vyplň údaj</v>
      </c>
      <c r="F20" s="196"/>
      <c r="G20" s="196"/>
      <c r="H20" s="196"/>
      <c r="I20" s="27" t="s">
        <v>26</v>
      </c>
      <c r="J20" s="28" t="str">
        <f>'Rekapitulace stavby'!AN14</f>
        <v>Vyplň údaj</v>
      </c>
      <c r="L20" s="32"/>
    </row>
    <row r="21" spans="2:12" s="1" customFormat="1" ht="6.95" customHeight="1">
      <c r="B21" s="32"/>
      <c r="L21" s="32"/>
    </row>
    <row r="22" spans="2:12" s="1" customFormat="1" ht="12" customHeight="1">
      <c r="B22" s="32"/>
      <c r="D22" s="27" t="s">
        <v>30</v>
      </c>
      <c r="I22" s="27" t="s">
        <v>23</v>
      </c>
      <c r="J22" s="25" t="s">
        <v>31</v>
      </c>
      <c r="L22" s="32"/>
    </row>
    <row r="23" spans="2:12" s="1" customFormat="1" ht="18" customHeight="1">
      <c r="B23" s="32"/>
      <c r="E23" s="25" t="s">
        <v>32</v>
      </c>
      <c r="I23" s="27" t="s">
        <v>26</v>
      </c>
      <c r="J23" s="25" t="s">
        <v>33</v>
      </c>
      <c r="L23" s="32"/>
    </row>
    <row r="24" spans="2:12" s="1" customFormat="1" ht="6.95" customHeight="1">
      <c r="B24" s="32"/>
      <c r="L24" s="32"/>
    </row>
    <row r="25" spans="2:12" s="1" customFormat="1" ht="12" customHeight="1">
      <c r="B25" s="32"/>
      <c r="D25" s="27" t="s">
        <v>35</v>
      </c>
      <c r="I25" s="27" t="s">
        <v>23</v>
      </c>
      <c r="J25" s="25" t="s">
        <v>31</v>
      </c>
      <c r="L25" s="32"/>
    </row>
    <row r="26" spans="2:12" s="1" customFormat="1" ht="18" customHeight="1">
      <c r="B26" s="32"/>
      <c r="E26" s="25" t="s">
        <v>32</v>
      </c>
      <c r="I26" s="27" t="s">
        <v>26</v>
      </c>
      <c r="J26" s="25" t="s">
        <v>33</v>
      </c>
      <c r="L26" s="32"/>
    </row>
    <row r="27" spans="2:12" s="1" customFormat="1" ht="6.95" customHeight="1">
      <c r="B27" s="32"/>
      <c r="L27" s="32"/>
    </row>
    <row r="28" spans="2:12" s="1" customFormat="1" ht="12" customHeight="1">
      <c r="B28" s="32"/>
      <c r="D28" s="27" t="s">
        <v>36</v>
      </c>
      <c r="L28" s="32"/>
    </row>
    <row r="29" spans="2:12" s="7" customFormat="1" ht="16.5" customHeight="1">
      <c r="B29" s="94"/>
      <c r="E29" s="210" t="s">
        <v>1</v>
      </c>
      <c r="F29" s="210"/>
      <c r="G29" s="210"/>
      <c r="H29" s="210"/>
      <c r="L29" s="94"/>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5" t="s">
        <v>37</v>
      </c>
      <c r="J32" s="66">
        <f>ROUND(J131,2)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ROUND((SUM(BE131:BE361)),2)</f>
        <v>0</v>
      </c>
      <c r="I35" s="96">
        <v>0.21</v>
      </c>
      <c r="J35" s="86">
        <f>ROUND(((SUM(BE131:BE361))*I35),2)</f>
        <v>0</v>
      </c>
      <c r="L35" s="32"/>
    </row>
    <row r="36" spans="2:12" s="1" customFormat="1" ht="14.45" customHeight="1">
      <c r="B36" s="32"/>
      <c r="E36" s="27" t="s">
        <v>43</v>
      </c>
      <c r="F36" s="86">
        <f>ROUND((SUM(BF131:BF361)),2)</f>
        <v>0</v>
      </c>
      <c r="I36" s="96">
        <v>0.15</v>
      </c>
      <c r="J36" s="86">
        <f>ROUND(((SUM(BF131:BF361))*I36),2)</f>
        <v>0</v>
      </c>
      <c r="L36" s="32"/>
    </row>
    <row r="37" spans="2:12" s="1" customFormat="1" ht="14.45" customHeight="1" hidden="1">
      <c r="B37" s="32"/>
      <c r="E37" s="27" t="s">
        <v>44</v>
      </c>
      <c r="F37" s="86">
        <f>ROUND((SUM(BG131:BG361)),2)</f>
        <v>0</v>
      </c>
      <c r="I37" s="96">
        <v>0.21</v>
      </c>
      <c r="J37" s="86">
        <f>0</f>
        <v>0</v>
      </c>
      <c r="L37" s="32"/>
    </row>
    <row r="38" spans="2:12" s="1" customFormat="1" ht="14.45" customHeight="1" hidden="1">
      <c r="B38" s="32"/>
      <c r="E38" s="27" t="s">
        <v>45</v>
      </c>
      <c r="F38" s="86">
        <f>ROUND((SUM(BH131:BH361)),2)</f>
        <v>0</v>
      </c>
      <c r="I38" s="96">
        <v>0.15</v>
      </c>
      <c r="J38" s="86">
        <f>0</f>
        <v>0</v>
      </c>
      <c r="L38" s="32"/>
    </row>
    <row r="39" spans="2:12" s="1" customFormat="1" ht="14.45" customHeight="1" hidden="1">
      <c r="B39" s="32"/>
      <c r="E39" s="27" t="s">
        <v>46</v>
      </c>
      <c r="F39" s="86">
        <f>ROUND((SUM(BI131:BI361)),2)</f>
        <v>0</v>
      </c>
      <c r="I39" s="96">
        <v>0</v>
      </c>
      <c r="J39" s="86">
        <f>0</f>
        <v>0</v>
      </c>
      <c r="L39" s="32"/>
    </row>
    <row r="40" spans="2:12" s="1" customFormat="1" ht="6.95" customHeight="1">
      <c r="B40" s="32"/>
      <c r="L40" s="32"/>
    </row>
    <row r="41" spans="2:12" s="1" customFormat="1" ht="25.35" customHeight="1">
      <c r="B41" s="32"/>
      <c r="C41" s="97"/>
      <c r="D41" s="98" t="s">
        <v>47</v>
      </c>
      <c r="E41" s="57"/>
      <c r="F41" s="57"/>
      <c r="G41" s="99" t="s">
        <v>48</v>
      </c>
      <c r="H41" s="100" t="s">
        <v>49</v>
      </c>
      <c r="I41" s="57"/>
      <c r="J41" s="101">
        <f>SUM(J32:J39)</f>
        <v>0</v>
      </c>
      <c r="K41" s="102"/>
      <c r="L41" s="32"/>
    </row>
    <row r="42" spans="2:12" s="1" customFormat="1" ht="14.45" customHeight="1" hidden="1">
      <c r="B42" s="32"/>
      <c r="L42" s="32"/>
    </row>
    <row r="43" spans="2:12" ht="14.45" customHeight="1" hidden="1">
      <c r="B43" s="20"/>
      <c r="L43" s="20"/>
    </row>
    <row r="44" spans="2:12" ht="14.45" customHeight="1" hidden="1">
      <c r="B44" s="20"/>
      <c r="L44" s="20"/>
    </row>
    <row r="45" spans="2:12" ht="14.45" customHeight="1" hidden="1">
      <c r="B45" s="20"/>
      <c r="L45" s="20"/>
    </row>
    <row r="46" spans="2:12" ht="14.45" customHeight="1" hidden="1">
      <c r="B46" s="20"/>
      <c r="L46" s="20"/>
    </row>
    <row r="47" spans="2:12" ht="14.45" customHeight="1" hidden="1">
      <c r="B47" s="20"/>
      <c r="L47" s="20"/>
    </row>
    <row r="48" spans="2:12" ht="14.45" customHeight="1" hidden="1">
      <c r="B48" s="20"/>
      <c r="L48" s="20"/>
    </row>
    <row r="49" spans="2:12" ht="14.45" customHeight="1" hidden="1">
      <c r="B49" s="20"/>
      <c r="L49" s="20"/>
    </row>
    <row r="50" spans="2:12" s="1" customFormat="1" ht="14.45" customHeight="1" hidden="1">
      <c r="B50" s="32"/>
      <c r="D50" s="41" t="s">
        <v>50</v>
      </c>
      <c r="E50" s="42"/>
      <c r="F50" s="42"/>
      <c r="G50" s="41" t="s">
        <v>51</v>
      </c>
      <c r="H50" s="42"/>
      <c r="I50" s="42"/>
      <c r="J50" s="42"/>
      <c r="K50" s="42"/>
      <c r="L50" s="3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2:12" s="1" customFormat="1" ht="12.75" hidden="1">
      <c r="B61" s="32"/>
      <c r="D61" s="43" t="s">
        <v>52</v>
      </c>
      <c r="E61" s="34"/>
      <c r="F61" s="103" t="s">
        <v>53</v>
      </c>
      <c r="G61" s="43" t="s">
        <v>52</v>
      </c>
      <c r="H61" s="34"/>
      <c r="I61" s="34"/>
      <c r="J61" s="104" t="s">
        <v>53</v>
      </c>
      <c r="K61" s="34"/>
      <c r="L61" s="32"/>
    </row>
    <row r="62" spans="2:12" ht="12" hidden="1">
      <c r="B62" s="20"/>
      <c r="L62" s="20"/>
    </row>
    <row r="63" spans="2:12" ht="12" hidden="1">
      <c r="B63" s="20"/>
      <c r="L63" s="20"/>
    </row>
    <row r="64" spans="2:12" ht="12" hidden="1">
      <c r="B64" s="20"/>
      <c r="L64" s="20"/>
    </row>
    <row r="65" spans="2:12" s="1" customFormat="1" ht="12.75" hidden="1">
      <c r="B65" s="32"/>
      <c r="D65" s="41" t="s">
        <v>54</v>
      </c>
      <c r="E65" s="42"/>
      <c r="F65" s="42"/>
      <c r="G65" s="41" t="s">
        <v>55</v>
      </c>
      <c r="H65" s="42"/>
      <c r="I65" s="42"/>
      <c r="J65" s="42"/>
      <c r="K65" s="42"/>
      <c r="L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2:12" s="1" customFormat="1" ht="12.75" hidden="1">
      <c r="B76" s="32"/>
      <c r="D76" s="43" t="s">
        <v>52</v>
      </c>
      <c r="E76" s="34"/>
      <c r="F76" s="103" t="s">
        <v>53</v>
      </c>
      <c r="G76" s="43" t="s">
        <v>52</v>
      </c>
      <c r="H76" s="34"/>
      <c r="I76" s="34"/>
      <c r="J76" s="104"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95</v>
      </c>
      <c r="L82" s="32"/>
    </row>
    <row r="83" spans="2:12" s="1" customFormat="1" ht="6.95" customHeight="1">
      <c r="B83" s="32"/>
      <c r="L83" s="32"/>
    </row>
    <row r="84" spans="2:12" s="1" customFormat="1" ht="12" customHeight="1">
      <c r="B84" s="32"/>
      <c r="C84" s="27" t="s">
        <v>15</v>
      </c>
      <c r="L84" s="32"/>
    </row>
    <row r="85" spans="2:12" s="1" customFormat="1" ht="16.5" customHeight="1">
      <c r="B85" s="32"/>
      <c r="E85" s="240" t="str">
        <f>E7</f>
        <v>Klatovy (ul. Družstevní), Štěpánovice (pod hřbitovem) - Výměna vodovodu</v>
      </c>
      <c r="F85" s="241"/>
      <c r="G85" s="241"/>
      <c r="H85" s="241"/>
      <c r="L85" s="32"/>
    </row>
    <row r="86" spans="2:12" ht="12" customHeight="1">
      <c r="B86" s="20"/>
      <c r="C86" s="27" t="s">
        <v>93</v>
      </c>
      <c r="L86" s="20"/>
    </row>
    <row r="87" spans="2:12" s="1" customFormat="1" ht="16.5" customHeight="1">
      <c r="B87" s="32"/>
      <c r="E87" s="240" t="s">
        <v>784</v>
      </c>
      <c r="F87" s="239"/>
      <c r="G87" s="239"/>
      <c r="H87" s="239"/>
      <c r="L87" s="32"/>
    </row>
    <row r="88" spans="2:12" s="1" customFormat="1" ht="12" customHeight="1">
      <c r="B88" s="32"/>
      <c r="C88" s="27" t="s">
        <v>94</v>
      </c>
      <c r="L88" s="32"/>
    </row>
    <row r="89" spans="2:12" s="1" customFormat="1" ht="16.5" customHeight="1">
      <c r="B89" s="32"/>
      <c r="E89" s="230" t="str">
        <f>E11</f>
        <v>SO 302 - VÝMĚNA VODOVODU</v>
      </c>
      <c r="F89" s="239"/>
      <c r="G89" s="239"/>
      <c r="H89" s="239"/>
      <c r="L89" s="32"/>
    </row>
    <row r="90" spans="2:12" s="1" customFormat="1" ht="6.95" customHeight="1">
      <c r="B90" s="32"/>
      <c r="L90" s="32"/>
    </row>
    <row r="91" spans="2:12" s="1" customFormat="1" ht="12" customHeight="1">
      <c r="B91" s="32"/>
      <c r="C91" s="27" t="s">
        <v>18</v>
      </c>
      <c r="F91" s="25" t="str">
        <f>F14</f>
        <v>Klatovy</v>
      </c>
      <c r="I91" s="27" t="s">
        <v>20</v>
      </c>
      <c r="J91" s="52" t="str">
        <f>IF(J14="","",J14)</f>
        <v>30. 3. 2023</v>
      </c>
      <c r="L91" s="32"/>
    </row>
    <row r="92" spans="2:12" s="1" customFormat="1" ht="6.95" customHeight="1">
      <c r="B92" s="32"/>
      <c r="L92" s="32"/>
    </row>
    <row r="93" spans="2:12" s="1" customFormat="1" ht="25.7" customHeight="1">
      <c r="B93" s="32"/>
      <c r="C93" s="27" t="s">
        <v>22</v>
      </c>
      <c r="F93" s="25" t="str">
        <f>E17</f>
        <v>Město Klatovy</v>
      </c>
      <c r="I93" s="27" t="s">
        <v>30</v>
      </c>
      <c r="J93" s="30" t="str">
        <f>E23</f>
        <v>Šumavské vodovody a kanalizace a.s.</v>
      </c>
      <c r="L93" s="32"/>
    </row>
    <row r="94" spans="2:12" s="1" customFormat="1" ht="25.7" customHeight="1">
      <c r="B94" s="32"/>
      <c r="C94" s="27" t="s">
        <v>28</v>
      </c>
      <c r="F94" s="25" t="str">
        <f>IF(E20="","",E20)</f>
        <v>Vyplň údaj</v>
      </c>
      <c r="I94" s="27" t="s">
        <v>35</v>
      </c>
      <c r="J94" s="30" t="str">
        <f>E26</f>
        <v>Šumavské vodovody a kanalizace a.s.</v>
      </c>
      <c r="L94" s="32"/>
    </row>
    <row r="95" spans="2:12" s="1" customFormat="1" ht="10.35" customHeight="1">
      <c r="B95" s="32"/>
      <c r="L95" s="32"/>
    </row>
    <row r="96" spans="2:12" s="1" customFormat="1" ht="29.25" customHeight="1">
      <c r="B96" s="32"/>
      <c r="C96" s="105" t="s">
        <v>96</v>
      </c>
      <c r="D96" s="97"/>
      <c r="E96" s="97"/>
      <c r="F96" s="97"/>
      <c r="G96" s="97"/>
      <c r="H96" s="97"/>
      <c r="I96" s="97"/>
      <c r="J96" s="106" t="s">
        <v>97</v>
      </c>
      <c r="K96" s="97"/>
      <c r="L96" s="32"/>
    </row>
    <row r="97" spans="2:12" s="1" customFormat="1" ht="10.35" customHeight="1">
      <c r="B97" s="32"/>
      <c r="L97" s="32"/>
    </row>
    <row r="98" spans="2:47" s="1" customFormat="1" ht="22.9" customHeight="1">
      <c r="B98" s="32"/>
      <c r="C98" s="107" t="s">
        <v>98</v>
      </c>
      <c r="J98" s="66">
        <f>J131</f>
        <v>0</v>
      </c>
      <c r="L98" s="32"/>
      <c r="AU98" s="17" t="s">
        <v>99</v>
      </c>
    </row>
    <row r="99" spans="2:12" s="8" customFormat="1" ht="24.95" customHeight="1">
      <c r="B99" s="108"/>
      <c r="D99" s="109" t="s">
        <v>100</v>
      </c>
      <c r="E99" s="110"/>
      <c r="F99" s="110"/>
      <c r="G99" s="110"/>
      <c r="H99" s="110"/>
      <c r="I99" s="110"/>
      <c r="J99" s="111">
        <f>J132</f>
        <v>0</v>
      </c>
      <c r="L99" s="108"/>
    </row>
    <row r="100" spans="2:12" s="9" customFormat="1" ht="19.9" customHeight="1">
      <c r="B100" s="112"/>
      <c r="D100" s="113" t="s">
        <v>101</v>
      </c>
      <c r="E100" s="114"/>
      <c r="F100" s="114"/>
      <c r="G100" s="114"/>
      <c r="H100" s="114"/>
      <c r="I100" s="114"/>
      <c r="J100" s="115">
        <f>J133</f>
        <v>0</v>
      </c>
      <c r="L100" s="112"/>
    </row>
    <row r="101" spans="2:12" s="9" customFormat="1" ht="19.9" customHeight="1">
      <c r="B101" s="112"/>
      <c r="D101" s="113" t="s">
        <v>245</v>
      </c>
      <c r="E101" s="114"/>
      <c r="F101" s="114"/>
      <c r="G101" s="114"/>
      <c r="H101" s="114"/>
      <c r="I101" s="114"/>
      <c r="J101" s="115">
        <f>J205</f>
        <v>0</v>
      </c>
      <c r="L101" s="112"/>
    </row>
    <row r="102" spans="2:12" s="9" customFormat="1" ht="19.9" customHeight="1">
      <c r="B102" s="112"/>
      <c r="D102" s="113" t="s">
        <v>102</v>
      </c>
      <c r="E102" s="114"/>
      <c r="F102" s="114"/>
      <c r="G102" s="114"/>
      <c r="H102" s="114"/>
      <c r="I102" s="114"/>
      <c r="J102" s="115">
        <f>J212</f>
        <v>0</v>
      </c>
      <c r="L102" s="112"/>
    </row>
    <row r="103" spans="2:12" s="9" customFormat="1" ht="19.9" customHeight="1">
      <c r="B103" s="112"/>
      <c r="D103" s="113" t="s">
        <v>103</v>
      </c>
      <c r="E103" s="114"/>
      <c r="F103" s="114"/>
      <c r="G103" s="114"/>
      <c r="H103" s="114"/>
      <c r="I103" s="114"/>
      <c r="J103" s="115">
        <f>J216</f>
        <v>0</v>
      </c>
      <c r="L103" s="112"/>
    </row>
    <row r="104" spans="2:12" s="9" customFormat="1" ht="19.9" customHeight="1">
      <c r="B104" s="112"/>
      <c r="D104" s="113" t="s">
        <v>106</v>
      </c>
      <c r="E104" s="114"/>
      <c r="F104" s="114"/>
      <c r="G104" s="114"/>
      <c r="H104" s="114"/>
      <c r="I104" s="114"/>
      <c r="J104" s="115">
        <f>J306</f>
        <v>0</v>
      </c>
      <c r="L104" s="112"/>
    </row>
    <row r="105" spans="2:12" s="8" customFormat="1" ht="24.95" customHeight="1">
      <c r="B105" s="108"/>
      <c r="D105" s="109" t="s">
        <v>107</v>
      </c>
      <c r="E105" s="110"/>
      <c r="F105" s="110"/>
      <c r="G105" s="110"/>
      <c r="H105" s="110"/>
      <c r="I105" s="110"/>
      <c r="J105" s="111">
        <f>J309</f>
        <v>0</v>
      </c>
      <c r="L105" s="108"/>
    </row>
    <row r="106" spans="2:12" s="9" customFormat="1" ht="19.9" customHeight="1">
      <c r="B106" s="112"/>
      <c r="D106" s="113" t="s">
        <v>246</v>
      </c>
      <c r="E106" s="114"/>
      <c r="F106" s="114"/>
      <c r="G106" s="114"/>
      <c r="H106" s="114"/>
      <c r="I106" s="114"/>
      <c r="J106" s="115">
        <f>J310</f>
        <v>0</v>
      </c>
      <c r="L106" s="112"/>
    </row>
    <row r="107" spans="2:12" s="9" customFormat="1" ht="19.9" customHeight="1">
      <c r="B107" s="112"/>
      <c r="D107" s="113" t="s">
        <v>247</v>
      </c>
      <c r="E107" s="114"/>
      <c r="F107" s="114"/>
      <c r="G107" s="114"/>
      <c r="H107" s="114"/>
      <c r="I107" s="114"/>
      <c r="J107" s="115">
        <f>J326</f>
        <v>0</v>
      </c>
      <c r="L107" s="112"/>
    </row>
    <row r="108" spans="2:12" s="9" customFormat="1" ht="19.9" customHeight="1">
      <c r="B108" s="112"/>
      <c r="D108" s="113" t="s">
        <v>108</v>
      </c>
      <c r="E108" s="114"/>
      <c r="F108" s="114"/>
      <c r="G108" s="114"/>
      <c r="H108" s="114"/>
      <c r="I108" s="114"/>
      <c r="J108" s="115">
        <f>J334</f>
        <v>0</v>
      </c>
      <c r="L108" s="112"/>
    </row>
    <row r="109" spans="2:12" s="9" customFormat="1" ht="19.9" customHeight="1">
      <c r="B109" s="112"/>
      <c r="D109" s="113" t="s">
        <v>109</v>
      </c>
      <c r="E109" s="114"/>
      <c r="F109" s="114"/>
      <c r="G109" s="114"/>
      <c r="H109" s="114"/>
      <c r="I109" s="114"/>
      <c r="J109" s="115">
        <f>J348</f>
        <v>0</v>
      </c>
      <c r="L109" s="112"/>
    </row>
    <row r="110" spans="2:12" s="1" customFormat="1" ht="21.75" customHeight="1">
      <c r="B110" s="32"/>
      <c r="L110" s="32"/>
    </row>
    <row r="111" spans="2:12" s="1" customFormat="1" ht="6.95" customHeight="1">
      <c r="B111" s="44"/>
      <c r="C111" s="45"/>
      <c r="D111" s="45"/>
      <c r="E111" s="45"/>
      <c r="F111" s="45"/>
      <c r="G111" s="45"/>
      <c r="H111" s="45"/>
      <c r="I111" s="45"/>
      <c r="J111" s="45"/>
      <c r="K111" s="45"/>
      <c r="L111" s="32"/>
    </row>
    <row r="115" spans="2:12" s="1" customFormat="1" ht="6.95" customHeight="1">
      <c r="B115" s="46"/>
      <c r="C115" s="47"/>
      <c r="D115" s="47"/>
      <c r="E115" s="47"/>
      <c r="F115" s="47"/>
      <c r="G115" s="47"/>
      <c r="H115" s="47"/>
      <c r="I115" s="47"/>
      <c r="J115" s="47"/>
      <c r="K115" s="47"/>
      <c r="L115" s="32"/>
    </row>
    <row r="116" spans="2:12" s="1" customFormat="1" ht="24.95" customHeight="1">
      <c r="B116" s="32"/>
      <c r="C116" s="21" t="s">
        <v>110</v>
      </c>
      <c r="L116" s="32"/>
    </row>
    <row r="117" spans="2:12" s="1" customFormat="1" ht="6.95" customHeight="1">
      <c r="B117" s="32"/>
      <c r="L117" s="32"/>
    </row>
    <row r="118" spans="2:12" s="1" customFormat="1" ht="12" customHeight="1">
      <c r="B118" s="32"/>
      <c r="C118" s="27" t="s">
        <v>15</v>
      </c>
      <c r="L118" s="32"/>
    </row>
    <row r="119" spans="2:12" s="1" customFormat="1" ht="16.5" customHeight="1">
      <c r="B119" s="32"/>
      <c r="E119" s="240" t="str">
        <f>E7</f>
        <v>Klatovy (ul. Družstevní), Štěpánovice (pod hřbitovem) - Výměna vodovodu</v>
      </c>
      <c r="F119" s="241"/>
      <c r="G119" s="241"/>
      <c r="H119" s="241"/>
      <c r="L119" s="32"/>
    </row>
    <row r="120" spans="2:12" ht="12" customHeight="1">
      <c r="B120" s="20"/>
      <c r="C120" s="27" t="s">
        <v>93</v>
      </c>
      <c r="L120" s="20"/>
    </row>
    <row r="121" spans="2:12" s="1" customFormat="1" ht="16.5" customHeight="1">
      <c r="B121" s="32"/>
      <c r="E121" s="240" t="s">
        <v>784</v>
      </c>
      <c r="F121" s="239"/>
      <c r="G121" s="239"/>
      <c r="H121" s="239"/>
      <c r="L121" s="32"/>
    </row>
    <row r="122" spans="2:12" s="1" customFormat="1" ht="12" customHeight="1">
      <c r="B122" s="32"/>
      <c r="C122" s="27" t="s">
        <v>94</v>
      </c>
      <c r="L122" s="32"/>
    </row>
    <row r="123" spans="2:12" s="1" customFormat="1" ht="16.5" customHeight="1">
      <c r="B123" s="32"/>
      <c r="E123" s="230" t="str">
        <f>E11</f>
        <v>SO 302 - VÝMĚNA VODOVODU</v>
      </c>
      <c r="F123" s="239"/>
      <c r="G123" s="239"/>
      <c r="H123" s="239"/>
      <c r="L123" s="32"/>
    </row>
    <row r="124" spans="2:12" s="1" customFormat="1" ht="6.95" customHeight="1">
      <c r="B124" s="32"/>
      <c r="L124" s="32"/>
    </row>
    <row r="125" spans="2:12" s="1" customFormat="1" ht="12" customHeight="1">
      <c r="B125" s="32"/>
      <c r="C125" s="27" t="s">
        <v>18</v>
      </c>
      <c r="F125" s="25" t="str">
        <f>F14</f>
        <v>Klatovy</v>
      </c>
      <c r="I125" s="27" t="s">
        <v>20</v>
      </c>
      <c r="J125" s="52" t="str">
        <f>IF(J14="","",J14)</f>
        <v>30. 3. 2023</v>
      </c>
      <c r="L125" s="32"/>
    </row>
    <row r="126" spans="2:12" s="1" customFormat="1" ht="6.95" customHeight="1">
      <c r="B126" s="32"/>
      <c r="L126" s="32"/>
    </row>
    <row r="127" spans="2:12" s="1" customFormat="1" ht="25.7" customHeight="1">
      <c r="B127" s="32"/>
      <c r="C127" s="27" t="s">
        <v>22</v>
      </c>
      <c r="F127" s="25" t="str">
        <f>E17</f>
        <v>Město Klatovy</v>
      </c>
      <c r="I127" s="27" t="s">
        <v>30</v>
      </c>
      <c r="J127" s="30" t="str">
        <f>E23</f>
        <v>Šumavské vodovody a kanalizace a.s.</v>
      </c>
      <c r="L127" s="32"/>
    </row>
    <row r="128" spans="2:12" s="1" customFormat="1" ht="25.7" customHeight="1">
      <c r="B128" s="32"/>
      <c r="C128" s="27" t="s">
        <v>28</v>
      </c>
      <c r="F128" s="25" t="str">
        <f>IF(E20="","",E20)</f>
        <v>Vyplň údaj</v>
      </c>
      <c r="I128" s="27" t="s">
        <v>35</v>
      </c>
      <c r="J128" s="30" t="str">
        <f>E26</f>
        <v>Šumavské vodovody a kanalizace a.s.</v>
      </c>
      <c r="L128" s="32"/>
    </row>
    <row r="129" spans="2:12" s="1" customFormat="1" ht="10.35" customHeight="1">
      <c r="B129" s="32"/>
      <c r="L129" s="32"/>
    </row>
    <row r="130" spans="2:20" s="10" customFormat="1" ht="29.25" customHeight="1">
      <c r="B130" s="116"/>
      <c r="C130" s="117" t="s">
        <v>111</v>
      </c>
      <c r="D130" s="118" t="s">
        <v>62</v>
      </c>
      <c r="E130" s="118" t="s">
        <v>58</v>
      </c>
      <c r="F130" s="118" t="s">
        <v>59</v>
      </c>
      <c r="G130" s="118" t="s">
        <v>112</v>
      </c>
      <c r="H130" s="118" t="s">
        <v>113</v>
      </c>
      <c r="I130" s="118" t="s">
        <v>114</v>
      </c>
      <c r="J130" s="118" t="s">
        <v>97</v>
      </c>
      <c r="K130" s="119" t="s">
        <v>115</v>
      </c>
      <c r="L130" s="116"/>
      <c r="M130" s="59" t="s">
        <v>1</v>
      </c>
      <c r="N130" s="60" t="s">
        <v>41</v>
      </c>
      <c r="O130" s="60" t="s">
        <v>116</v>
      </c>
      <c r="P130" s="60" t="s">
        <v>117</v>
      </c>
      <c r="Q130" s="60" t="s">
        <v>118</v>
      </c>
      <c r="R130" s="60" t="s">
        <v>119</v>
      </c>
      <c r="S130" s="60" t="s">
        <v>120</v>
      </c>
      <c r="T130" s="61" t="s">
        <v>121</v>
      </c>
    </row>
    <row r="131" spans="2:63" s="1" customFormat="1" ht="22.9" customHeight="1">
      <c r="B131" s="32"/>
      <c r="C131" s="64" t="s">
        <v>122</v>
      </c>
      <c r="J131" s="120">
        <f>BK131</f>
        <v>0</v>
      </c>
      <c r="L131" s="32"/>
      <c r="M131" s="62"/>
      <c r="N131" s="53"/>
      <c r="O131" s="53"/>
      <c r="P131" s="121">
        <f>P132+P309</f>
        <v>0</v>
      </c>
      <c r="Q131" s="53"/>
      <c r="R131" s="121">
        <f>R132+R309</f>
        <v>2.9776976308000003</v>
      </c>
      <c r="S131" s="53"/>
      <c r="T131" s="122">
        <f>T132+T309</f>
        <v>37.2768</v>
      </c>
      <c r="AT131" s="17" t="s">
        <v>76</v>
      </c>
      <c r="AU131" s="17" t="s">
        <v>99</v>
      </c>
      <c r="BK131" s="123">
        <f>BK132+BK309</f>
        <v>0</v>
      </c>
    </row>
    <row r="132" spans="2:63" s="11" customFormat="1" ht="25.9" customHeight="1">
      <c r="B132" s="124"/>
      <c r="D132" s="125" t="s">
        <v>76</v>
      </c>
      <c r="E132" s="126" t="s">
        <v>123</v>
      </c>
      <c r="F132" s="126" t="s">
        <v>124</v>
      </c>
      <c r="I132" s="127"/>
      <c r="J132" s="128">
        <f>BK132</f>
        <v>0</v>
      </c>
      <c r="L132" s="124"/>
      <c r="M132" s="129"/>
      <c r="P132" s="130">
        <f>P133+P205+P212+P216+P306</f>
        <v>0</v>
      </c>
      <c r="R132" s="130">
        <f>R133+R205+R212+R216+R306</f>
        <v>2.9776976308000003</v>
      </c>
      <c r="T132" s="131">
        <f>T133+T205+T212+T216+T306</f>
        <v>37.2768</v>
      </c>
      <c r="AR132" s="125" t="s">
        <v>82</v>
      </c>
      <c r="AT132" s="132" t="s">
        <v>76</v>
      </c>
      <c r="AU132" s="132" t="s">
        <v>77</v>
      </c>
      <c r="AY132" s="125" t="s">
        <v>125</v>
      </c>
      <c r="BK132" s="133">
        <f>BK133+BK205+BK212+BK216+BK306</f>
        <v>0</v>
      </c>
    </row>
    <row r="133" spans="2:63" s="11" customFormat="1" ht="22.9" customHeight="1">
      <c r="B133" s="124"/>
      <c r="D133" s="125" t="s">
        <v>76</v>
      </c>
      <c r="E133" s="134" t="s">
        <v>82</v>
      </c>
      <c r="F133" s="134" t="s">
        <v>126</v>
      </c>
      <c r="I133" s="127"/>
      <c r="J133" s="135">
        <f>BK133</f>
        <v>0</v>
      </c>
      <c r="L133" s="124"/>
      <c r="M133" s="129"/>
      <c r="P133" s="130">
        <f>SUM(P134:P204)</f>
        <v>0</v>
      </c>
      <c r="R133" s="130">
        <f>SUM(R134:R204)</f>
        <v>0.4995447688</v>
      </c>
      <c r="T133" s="131">
        <f>SUM(T134:T204)</f>
        <v>37.2768</v>
      </c>
      <c r="AR133" s="125" t="s">
        <v>82</v>
      </c>
      <c r="AT133" s="132" t="s">
        <v>76</v>
      </c>
      <c r="AU133" s="132" t="s">
        <v>82</v>
      </c>
      <c r="AY133" s="125" t="s">
        <v>125</v>
      </c>
      <c r="BK133" s="133">
        <f>SUM(BK134:BK204)</f>
        <v>0</v>
      </c>
    </row>
    <row r="134" spans="2:65" s="1" customFormat="1" ht="37.9" customHeight="1">
      <c r="B134" s="32"/>
      <c r="C134" s="136" t="s">
        <v>82</v>
      </c>
      <c r="D134" s="136" t="s">
        <v>127</v>
      </c>
      <c r="E134" s="137" t="s">
        <v>248</v>
      </c>
      <c r="F134" s="138" t="s">
        <v>249</v>
      </c>
      <c r="G134" s="139" t="s">
        <v>130</v>
      </c>
      <c r="H134" s="140">
        <v>84.72</v>
      </c>
      <c r="I134" s="141"/>
      <c r="J134" s="142">
        <f>ROUND(I134*H134,2)</f>
        <v>0</v>
      </c>
      <c r="K134" s="138" t="s">
        <v>131</v>
      </c>
      <c r="L134" s="32"/>
      <c r="M134" s="143" t="s">
        <v>1</v>
      </c>
      <c r="N134" s="144" t="s">
        <v>42</v>
      </c>
      <c r="P134" s="145">
        <f>O134*H134</f>
        <v>0</v>
      </c>
      <c r="Q134" s="145">
        <v>0</v>
      </c>
      <c r="R134" s="145">
        <f>Q134*H134</f>
        <v>0</v>
      </c>
      <c r="S134" s="145">
        <v>0.44</v>
      </c>
      <c r="T134" s="146">
        <f>S134*H134</f>
        <v>37.2768</v>
      </c>
      <c r="AR134" s="147" t="s">
        <v>132</v>
      </c>
      <c r="AT134" s="147" t="s">
        <v>127</v>
      </c>
      <c r="AU134" s="147" t="s">
        <v>84</v>
      </c>
      <c r="AY134" s="17" t="s">
        <v>125</v>
      </c>
      <c r="BE134" s="148">
        <f>IF(N134="základní",J134,0)</f>
        <v>0</v>
      </c>
      <c r="BF134" s="148">
        <f>IF(N134="snížená",J134,0)</f>
        <v>0</v>
      </c>
      <c r="BG134" s="148">
        <f>IF(N134="zákl. přenesená",J134,0)</f>
        <v>0</v>
      </c>
      <c r="BH134" s="148">
        <f>IF(N134="sníž. přenesená",J134,0)</f>
        <v>0</v>
      </c>
      <c r="BI134" s="148">
        <f>IF(N134="nulová",J134,0)</f>
        <v>0</v>
      </c>
      <c r="BJ134" s="17" t="s">
        <v>82</v>
      </c>
      <c r="BK134" s="148">
        <f>ROUND(I134*H134,2)</f>
        <v>0</v>
      </c>
      <c r="BL134" s="17" t="s">
        <v>132</v>
      </c>
      <c r="BM134" s="147" t="s">
        <v>593</v>
      </c>
    </row>
    <row r="135" spans="2:47" s="1" customFormat="1" ht="12">
      <c r="B135" s="32"/>
      <c r="D135" s="149" t="s">
        <v>134</v>
      </c>
      <c r="F135" s="150" t="s">
        <v>251</v>
      </c>
      <c r="I135" s="151"/>
      <c r="L135" s="32"/>
      <c r="M135" s="152"/>
      <c r="T135" s="56"/>
      <c r="AT135" s="17" t="s">
        <v>134</v>
      </c>
      <c r="AU135" s="17" t="s">
        <v>84</v>
      </c>
    </row>
    <row r="136" spans="2:51" s="12" customFormat="1" ht="12">
      <c r="B136" s="155"/>
      <c r="D136" s="153" t="s">
        <v>137</v>
      </c>
      <c r="E136" s="156" t="s">
        <v>1</v>
      </c>
      <c r="F136" s="157" t="s">
        <v>252</v>
      </c>
      <c r="H136" s="156" t="s">
        <v>1</v>
      </c>
      <c r="I136" s="158"/>
      <c r="L136" s="155"/>
      <c r="M136" s="159"/>
      <c r="T136" s="160"/>
      <c r="AT136" s="156" t="s">
        <v>137</v>
      </c>
      <c r="AU136" s="156" t="s">
        <v>84</v>
      </c>
      <c r="AV136" s="12" t="s">
        <v>82</v>
      </c>
      <c r="AW136" s="12" t="s">
        <v>34</v>
      </c>
      <c r="AX136" s="12" t="s">
        <v>77</v>
      </c>
      <c r="AY136" s="156" t="s">
        <v>125</v>
      </c>
    </row>
    <row r="137" spans="2:51" s="13" customFormat="1" ht="12">
      <c r="B137" s="161"/>
      <c r="D137" s="153" t="s">
        <v>137</v>
      </c>
      <c r="E137" s="162" t="s">
        <v>1</v>
      </c>
      <c r="F137" s="163" t="s">
        <v>594</v>
      </c>
      <c r="H137" s="164">
        <v>80</v>
      </c>
      <c r="I137" s="165"/>
      <c r="L137" s="161"/>
      <c r="M137" s="166"/>
      <c r="T137" s="167"/>
      <c r="AT137" s="162" t="s">
        <v>137</v>
      </c>
      <c r="AU137" s="162" t="s">
        <v>84</v>
      </c>
      <c r="AV137" s="13" t="s">
        <v>84</v>
      </c>
      <c r="AW137" s="13" t="s">
        <v>34</v>
      </c>
      <c r="AX137" s="13" t="s">
        <v>77</v>
      </c>
      <c r="AY137" s="162" t="s">
        <v>125</v>
      </c>
    </row>
    <row r="138" spans="2:51" s="13" customFormat="1" ht="12">
      <c r="B138" s="161"/>
      <c r="D138" s="153" t="s">
        <v>137</v>
      </c>
      <c r="E138" s="162" t="s">
        <v>1</v>
      </c>
      <c r="F138" s="163" t="s">
        <v>595</v>
      </c>
      <c r="H138" s="164">
        <v>4.72</v>
      </c>
      <c r="I138" s="165"/>
      <c r="L138" s="161"/>
      <c r="M138" s="166"/>
      <c r="T138" s="167"/>
      <c r="AT138" s="162" t="s">
        <v>137</v>
      </c>
      <c r="AU138" s="162" t="s">
        <v>84</v>
      </c>
      <c r="AV138" s="13" t="s">
        <v>84</v>
      </c>
      <c r="AW138" s="13" t="s">
        <v>34</v>
      </c>
      <c r="AX138" s="13" t="s">
        <v>77</v>
      </c>
      <c r="AY138" s="162" t="s">
        <v>125</v>
      </c>
    </row>
    <row r="139" spans="2:51" s="14" customFormat="1" ht="12">
      <c r="B139" s="171"/>
      <c r="D139" s="153" t="s">
        <v>137</v>
      </c>
      <c r="E139" s="172" t="s">
        <v>1</v>
      </c>
      <c r="F139" s="173" t="s">
        <v>255</v>
      </c>
      <c r="H139" s="174">
        <v>84.72</v>
      </c>
      <c r="I139" s="175"/>
      <c r="L139" s="171"/>
      <c r="M139" s="176"/>
      <c r="T139" s="177"/>
      <c r="AT139" s="172" t="s">
        <v>137</v>
      </c>
      <c r="AU139" s="172" t="s">
        <v>84</v>
      </c>
      <c r="AV139" s="14" t="s">
        <v>132</v>
      </c>
      <c r="AW139" s="14" t="s">
        <v>34</v>
      </c>
      <c r="AX139" s="14" t="s">
        <v>82</v>
      </c>
      <c r="AY139" s="172" t="s">
        <v>125</v>
      </c>
    </row>
    <row r="140" spans="2:65" s="1" customFormat="1" ht="37.9" customHeight="1">
      <c r="B140" s="32"/>
      <c r="C140" s="136" t="s">
        <v>84</v>
      </c>
      <c r="D140" s="136" t="s">
        <v>127</v>
      </c>
      <c r="E140" s="137" t="s">
        <v>596</v>
      </c>
      <c r="F140" s="138" t="s">
        <v>597</v>
      </c>
      <c r="G140" s="139" t="s">
        <v>183</v>
      </c>
      <c r="H140" s="140">
        <v>1.6</v>
      </c>
      <c r="I140" s="141"/>
      <c r="J140" s="142">
        <f>ROUND(I140*H140,2)</f>
        <v>0</v>
      </c>
      <c r="K140" s="138" t="s">
        <v>131</v>
      </c>
      <c r="L140" s="32"/>
      <c r="M140" s="143" t="s">
        <v>1</v>
      </c>
      <c r="N140" s="144" t="s">
        <v>42</v>
      </c>
      <c r="P140" s="145">
        <f>O140*H140</f>
        <v>0</v>
      </c>
      <c r="Q140" s="145">
        <v>0.0369043</v>
      </c>
      <c r="R140" s="145">
        <f>Q140*H140</f>
        <v>0.05904688</v>
      </c>
      <c r="S140" s="145">
        <v>0</v>
      </c>
      <c r="T140" s="146">
        <f>S140*H140</f>
        <v>0</v>
      </c>
      <c r="AR140" s="147" t="s">
        <v>132</v>
      </c>
      <c r="AT140" s="147" t="s">
        <v>127</v>
      </c>
      <c r="AU140" s="147" t="s">
        <v>84</v>
      </c>
      <c r="AY140" s="17" t="s">
        <v>125</v>
      </c>
      <c r="BE140" s="148">
        <f>IF(N140="základní",J140,0)</f>
        <v>0</v>
      </c>
      <c r="BF140" s="148">
        <f>IF(N140="snížená",J140,0)</f>
        <v>0</v>
      </c>
      <c r="BG140" s="148">
        <f>IF(N140="zákl. přenesená",J140,0)</f>
        <v>0</v>
      </c>
      <c r="BH140" s="148">
        <f>IF(N140="sníž. přenesená",J140,0)</f>
        <v>0</v>
      </c>
      <c r="BI140" s="148">
        <f>IF(N140="nulová",J140,0)</f>
        <v>0</v>
      </c>
      <c r="BJ140" s="17" t="s">
        <v>82</v>
      </c>
      <c r="BK140" s="148">
        <f>ROUND(I140*H140,2)</f>
        <v>0</v>
      </c>
      <c r="BL140" s="17" t="s">
        <v>132</v>
      </c>
      <c r="BM140" s="147" t="s">
        <v>598</v>
      </c>
    </row>
    <row r="141" spans="2:47" s="1" customFormat="1" ht="12">
      <c r="B141" s="32"/>
      <c r="D141" s="149" t="s">
        <v>134</v>
      </c>
      <c r="F141" s="150" t="s">
        <v>599</v>
      </c>
      <c r="I141" s="151"/>
      <c r="L141" s="32"/>
      <c r="M141" s="152"/>
      <c r="T141" s="56"/>
      <c r="AT141" s="17" t="s">
        <v>134</v>
      </c>
      <c r="AU141" s="17" t="s">
        <v>84</v>
      </c>
    </row>
    <row r="142" spans="2:51" s="13" customFormat="1" ht="12">
      <c r="B142" s="161"/>
      <c r="D142" s="153" t="s">
        <v>137</v>
      </c>
      <c r="E142" s="162" t="s">
        <v>1</v>
      </c>
      <c r="F142" s="163" t="s">
        <v>600</v>
      </c>
      <c r="H142" s="164">
        <v>1.6</v>
      </c>
      <c r="I142" s="165"/>
      <c r="L142" s="161"/>
      <c r="M142" s="166"/>
      <c r="T142" s="167"/>
      <c r="AT142" s="162" t="s">
        <v>137</v>
      </c>
      <c r="AU142" s="162" t="s">
        <v>84</v>
      </c>
      <c r="AV142" s="13" t="s">
        <v>84</v>
      </c>
      <c r="AW142" s="13" t="s">
        <v>34</v>
      </c>
      <c r="AX142" s="13" t="s">
        <v>82</v>
      </c>
      <c r="AY142" s="162" t="s">
        <v>125</v>
      </c>
    </row>
    <row r="143" spans="2:65" s="1" customFormat="1" ht="37.9" customHeight="1">
      <c r="B143" s="32"/>
      <c r="C143" s="136" t="s">
        <v>146</v>
      </c>
      <c r="D143" s="136" t="s">
        <v>127</v>
      </c>
      <c r="E143" s="137" t="s">
        <v>261</v>
      </c>
      <c r="F143" s="138" t="s">
        <v>597</v>
      </c>
      <c r="G143" s="139" t="s">
        <v>183</v>
      </c>
      <c r="H143" s="140">
        <v>4.6</v>
      </c>
      <c r="I143" s="141"/>
      <c r="J143" s="142">
        <f>ROUND(I143*H143,2)</f>
        <v>0</v>
      </c>
      <c r="K143" s="138" t="s">
        <v>131</v>
      </c>
      <c r="L143" s="32"/>
      <c r="M143" s="143" t="s">
        <v>1</v>
      </c>
      <c r="N143" s="144" t="s">
        <v>42</v>
      </c>
      <c r="P143" s="145">
        <f>O143*H143</f>
        <v>0</v>
      </c>
      <c r="Q143" s="145">
        <v>0.0369043</v>
      </c>
      <c r="R143" s="145">
        <f>Q143*H143</f>
        <v>0.16975978</v>
      </c>
      <c r="S143" s="145">
        <v>0</v>
      </c>
      <c r="T143" s="146">
        <f>S143*H143</f>
        <v>0</v>
      </c>
      <c r="AR143" s="147" t="s">
        <v>132</v>
      </c>
      <c r="AT143" s="147" t="s">
        <v>127</v>
      </c>
      <c r="AU143" s="147" t="s">
        <v>84</v>
      </c>
      <c r="AY143" s="17" t="s">
        <v>125</v>
      </c>
      <c r="BE143" s="148">
        <f>IF(N143="základní",J143,0)</f>
        <v>0</v>
      </c>
      <c r="BF143" s="148">
        <f>IF(N143="snížená",J143,0)</f>
        <v>0</v>
      </c>
      <c r="BG143" s="148">
        <f>IF(N143="zákl. přenesená",J143,0)</f>
        <v>0</v>
      </c>
      <c r="BH143" s="148">
        <f>IF(N143="sníž. přenesená",J143,0)</f>
        <v>0</v>
      </c>
      <c r="BI143" s="148">
        <f>IF(N143="nulová",J143,0)</f>
        <v>0</v>
      </c>
      <c r="BJ143" s="17" t="s">
        <v>82</v>
      </c>
      <c r="BK143" s="148">
        <f>ROUND(I143*H143,2)</f>
        <v>0</v>
      </c>
      <c r="BL143" s="17" t="s">
        <v>132</v>
      </c>
      <c r="BM143" s="147" t="s">
        <v>601</v>
      </c>
    </row>
    <row r="144" spans="2:47" s="1" customFormat="1" ht="12">
      <c r="B144" s="32"/>
      <c r="D144" s="149" t="s">
        <v>134</v>
      </c>
      <c r="F144" s="150" t="s">
        <v>264</v>
      </c>
      <c r="I144" s="151"/>
      <c r="L144" s="32"/>
      <c r="M144" s="152"/>
      <c r="T144" s="56"/>
      <c r="AT144" s="17" t="s">
        <v>134</v>
      </c>
      <c r="AU144" s="17" t="s">
        <v>84</v>
      </c>
    </row>
    <row r="145" spans="2:47" s="1" customFormat="1" ht="39">
      <c r="B145" s="32"/>
      <c r="D145" s="153" t="s">
        <v>136</v>
      </c>
      <c r="F145" s="154" t="s">
        <v>265</v>
      </c>
      <c r="I145" s="151"/>
      <c r="L145" s="32"/>
      <c r="M145" s="152"/>
      <c r="T145" s="56"/>
      <c r="AT145" s="17" t="s">
        <v>136</v>
      </c>
      <c r="AU145" s="17" t="s">
        <v>84</v>
      </c>
    </row>
    <row r="146" spans="2:51" s="13" customFormat="1" ht="12">
      <c r="B146" s="161"/>
      <c r="D146" s="153" t="s">
        <v>137</v>
      </c>
      <c r="E146" s="162" t="s">
        <v>1</v>
      </c>
      <c r="F146" s="163" t="s">
        <v>602</v>
      </c>
      <c r="H146" s="164">
        <v>3</v>
      </c>
      <c r="I146" s="165"/>
      <c r="L146" s="161"/>
      <c r="M146" s="166"/>
      <c r="T146" s="167"/>
      <c r="AT146" s="162" t="s">
        <v>137</v>
      </c>
      <c r="AU146" s="162" t="s">
        <v>84</v>
      </c>
      <c r="AV146" s="13" t="s">
        <v>84</v>
      </c>
      <c r="AW146" s="13" t="s">
        <v>34</v>
      </c>
      <c r="AX146" s="13" t="s">
        <v>77</v>
      </c>
      <c r="AY146" s="162" t="s">
        <v>125</v>
      </c>
    </row>
    <row r="147" spans="2:51" s="13" customFormat="1" ht="12">
      <c r="B147" s="161"/>
      <c r="D147" s="153" t="s">
        <v>137</v>
      </c>
      <c r="E147" s="162" t="s">
        <v>1</v>
      </c>
      <c r="F147" s="163" t="s">
        <v>600</v>
      </c>
      <c r="H147" s="164">
        <v>1.6</v>
      </c>
      <c r="I147" s="165"/>
      <c r="L147" s="161"/>
      <c r="M147" s="166"/>
      <c r="T147" s="167"/>
      <c r="AT147" s="162" t="s">
        <v>137</v>
      </c>
      <c r="AU147" s="162" t="s">
        <v>84</v>
      </c>
      <c r="AV147" s="13" t="s">
        <v>84</v>
      </c>
      <c r="AW147" s="13" t="s">
        <v>34</v>
      </c>
      <c r="AX147" s="13" t="s">
        <v>77</v>
      </c>
      <c r="AY147" s="162" t="s">
        <v>125</v>
      </c>
    </row>
    <row r="148" spans="2:65" s="1" customFormat="1" ht="24.2" customHeight="1">
      <c r="B148" s="32"/>
      <c r="C148" s="136" t="s">
        <v>132</v>
      </c>
      <c r="D148" s="136" t="s">
        <v>127</v>
      </c>
      <c r="E148" s="137" t="s">
        <v>267</v>
      </c>
      <c r="F148" s="138" t="s">
        <v>268</v>
      </c>
      <c r="G148" s="139" t="s">
        <v>269</v>
      </c>
      <c r="H148" s="140">
        <v>6.52</v>
      </c>
      <c r="I148" s="141"/>
      <c r="J148" s="142">
        <f>ROUND(I148*H148,2)</f>
        <v>0</v>
      </c>
      <c r="K148" s="138" t="s">
        <v>131</v>
      </c>
      <c r="L148" s="32"/>
      <c r="M148" s="143" t="s">
        <v>1</v>
      </c>
      <c r="N148" s="144" t="s">
        <v>42</v>
      </c>
      <c r="P148" s="145">
        <f>O148*H148</f>
        <v>0</v>
      </c>
      <c r="Q148" s="145">
        <v>0</v>
      </c>
      <c r="R148" s="145">
        <f>Q148*H148</f>
        <v>0</v>
      </c>
      <c r="S148" s="145">
        <v>0</v>
      </c>
      <c r="T148" s="146">
        <f>S148*H148</f>
        <v>0</v>
      </c>
      <c r="AR148" s="147" t="s">
        <v>132</v>
      </c>
      <c r="AT148" s="147" t="s">
        <v>127</v>
      </c>
      <c r="AU148" s="147" t="s">
        <v>84</v>
      </c>
      <c r="AY148" s="17" t="s">
        <v>125</v>
      </c>
      <c r="BE148" s="148">
        <f>IF(N148="základní",J148,0)</f>
        <v>0</v>
      </c>
      <c r="BF148" s="148">
        <f>IF(N148="snížená",J148,0)</f>
        <v>0</v>
      </c>
      <c r="BG148" s="148">
        <f>IF(N148="zákl. přenesená",J148,0)</f>
        <v>0</v>
      </c>
      <c r="BH148" s="148">
        <f>IF(N148="sníž. přenesená",J148,0)</f>
        <v>0</v>
      </c>
      <c r="BI148" s="148">
        <f>IF(N148="nulová",J148,0)</f>
        <v>0</v>
      </c>
      <c r="BJ148" s="17" t="s">
        <v>82</v>
      </c>
      <c r="BK148" s="148">
        <f>ROUND(I148*H148,2)</f>
        <v>0</v>
      </c>
      <c r="BL148" s="17" t="s">
        <v>132</v>
      </c>
      <c r="BM148" s="147" t="s">
        <v>603</v>
      </c>
    </row>
    <row r="149" spans="2:47" s="1" customFormat="1" ht="12">
      <c r="B149" s="32"/>
      <c r="D149" s="149" t="s">
        <v>134</v>
      </c>
      <c r="F149" s="150" t="s">
        <v>271</v>
      </c>
      <c r="I149" s="151"/>
      <c r="L149" s="32"/>
      <c r="M149" s="152"/>
      <c r="T149" s="56"/>
      <c r="AT149" s="17" t="s">
        <v>134</v>
      </c>
      <c r="AU149" s="17" t="s">
        <v>84</v>
      </c>
    </row>
    <row r="150" spans="2:47" s="1" customFormat="1" ht="185.25">
      <c r="B150" s="32"/>
      <c r="D150" s="153" t="s">
        <v>136</v>
      </c>
      <c r="F150" s="154" t="s">
        <v>272</v>
      </c>
      <c r="I150" s="151"/>
      <c r="L150" s="32"/>
      <c r="M150" s="152"/>
      <c r="T150" s="56"/>
      <c r="AT150" s="17" t="s">
        <v>136</v>
      </c>
      <c r="AU150" s="17" t="s">
        <v>84</v>
      </c>
    </row>
    <row r="151" spans="2:51" s="13" customFormat="1" ht="12">
      <c r="B151" s="161"/>
      <c r="D151" s="153" t="s">
        <v>137</v>
      </c>
      <c r="E151" s="162" t="s">
        <v>1</v>
      </c>
      <c r="F151" s="163" t="s">
        <v>604</v>
      </c>
      <c r="H151" s="164">
        <v>1.92</v>
      </c>
      <c r="I151" s="165"/>
      <c r="L151" s="161"/>
      <c r="M151" s="166"/>
      <c r="T151" s="167"/>
      <c r="AT151" s="162" t="s">
        <v>137</v>
      </c>
      <c r="AU151" s="162" t="s">
        <v>84</v>
      </c>
      <c r="AV151" s="13" t="s">
        <v>84</v>
      </c>
      <c r="AW151" s="13" t="s">
        <v>34</v>
      </c>
      <c r="AX151" s="13" t="s">
        <v>77</v>
      </c>
      <c r="AY151" s="162" t="s">
        <v>125</v>
      </c>
    </row>
    <row r="152" spans="2:51" s="13" customFormat="1" ht="12">
      <c r="B152" s="161"/>
      <c r="D152" s="153" t="s">
        <v>137</v>
      </c>
      <c r="E152" s="162" t="s">
        <v>1</v>
      </c>
      <c r="F152" s="163" t="s">
        <v>605</v>
      </c>
      <c r="H152" s="164">
        <v>4.6</v>
      </c>
      <c r="I152" s="165"/>
      <c r="L152" s="161"/>
      <c r="M152" s="166"/>
      <c r="T152" s="167"/>
      <c r="AT152" s="162" t="s">
        <v>137</v>
      </c>
      <c r="AU152" s="162" t="s">
        <v>84</v>
      </c>
      <c r="AV152" s="13" t="s">
        <v>84</v>
      </c>
      <c r="AW152" s="13" t="s">
        <v>34</v>
      </c>
      <c r="AX152" s="13" t="s">
        <v>77</v>
      </c>
      <c r="AY152" s="162" t="s">
        <v>125</v>
      </c>
    </row>
    <row r="153" spans="2:65" s="1" customFormat="1" ht="24.2" customHeight="1">
      <c r="B153" s="32"/>
      <c r="C153" s="136" t="s">
        <v>145</v>
      </c>
      <c r="D153" s="136" t="s">
        <v>127</v>
      </c>
      <c r="E153" s="137" t="s">
        <v>275</v>
      </c>
      <c r="F153" s="138" t="s">
        <v>276</v>
      </c>
      <c r="G153" s="139" t="s">
        <v>269</v>
      </c>
      <c r="H153" s="140">
        <v>62.832</v>
      </c>
      <c r="I153" s="141"/>
      <c r="J153" s="142">
        <f>ROUND(I153*H153,2)</f>
        <v>0</v>
      </c>
      <c r="K153" s="138" t="s">
        <v>131</v>
      </c>
      <c r="L153" s="32"/>
      <c r="M153" s="143" t="s">
        <v>1</v>
      </c>
      <c r="N153" s="144" t="s">
        <v>42</v>
      </c>
      <c r="P153" s="145">
        <f>O153*H153</f>
        <v>0</v>
      </c>
      <c r="Q153" s="145">
        <v>0</v>
      </c>
      <c r="R153" s="145">
        <f>Q153*H153</f>
        <v>0</v>
      </c>
      <c r="S153" s="145">
        <v>0</v>
      </c>
      <c r="T153" s="146">
        <f>S153*H153</f>
        <v>0</v>
      </c>
      <c r="AR153" s="147" t="s">
        <v>132</v>
      </c>
      <c r="AT153" s="147" t="s">
        <v>127</v>
      </c>
      <c r="AU153" s="147" t="s">
        <v>84</v>
      </c>
      <c r="AY153" s="17" t="s">
        <v>125</v>
      </c>
      <c r="BE153" s="148">
        <f>IF(N153="základní",J153,0)</f>
        <v>0</v>
      </c>
      <c r="BF153" s="148">
        <f>IF(N153="snížená",J153,0)</f>
        <v>0</v>
      </c>
      <c r="BG153" s="148">
        <f>IF(N153="zákl. přenesená",J153,0)</f>
        <v>0</v>
      </c>
      <c r="BH153" s="148">
        <f>IF(N153="sníž. přenesená",J153,0)</f>
        <v>0</v>
      </c>
      <c r="BI153" s="148">
        <f>IF(N153="nulová",J153,0)</f>
        <v>0</v>
      </c>
      <c r="BJ153" s="17" t="s">
        <v>82</v>
      </c>
      <c r="BK153" s="148">
        <f>ROUND(I153*H153,2)</f>
        <v>0</v>
      </c>
      <c r="BL153" s="17" t="s">
        <v>132</v>
      </c>
      <c r="BM153" s="147" t="s">
        <v>606</v>
      </c>
    </row>
    <row r="154" spans="2:47" s="1" customFormat="1" ht="12">
      <c r="B154" s="32"/>
      <c r="D154" s="149" t="s">
        <v>134</v>
      </c>
      <c r="F154" s="150" t="s">
        <v>278</v>
      </c>
      <c r="I154" s="151"/>
      <c r="L154" s="32"/>
      <c r="M154" s="152"/>
      <c r="T154" s="56"/>
      <c r="AT154" s="17" t="s">
        <v>134</v>
      </c>
      <c r="AU154" s="17" t="s">
        <v>84</v>
      </c>
    </row>
    <row r="155" spans="2:51" s="13" customFormat="1" ht="12">
      <c r="B155" s="161"/>
      <c r="D155" s="153" t="s">
        <v>137</v>
      </c>
      <c r="E155" s="162" t="s">
        <v>1</v>
      </c>
      <c r="F155" s="163" t="s">
        <v>607</v>
      </c>
      <c r="H155" s="164">
        <v>152</v>
      </c>
      <c r="I155" s="165"/>
      <c r="L155" s="161"/>
      <c r="M155" s="166"/>
      <c r="T155" s="167"/>
      <c r="AT155" s="162" t="s">
        <v>137</v>
      </c>
      <c r="AU155" s="162" t="s">
        <v>84</v>
      </c>
      <c r="AV155" s="13" t="s">
        <v>84</v>
      </c>
      <c r="AW155" s="13" t="s">
        <v>34</v>
      </c>
      <c r="AX155" s="13" t="s">
        <v>77</v>
      </c>
      <c r="AY155" s="162" t="s">
        <v>125</v>
      </c>
    </row>
    <row r="156" spans="2:51" s="13" customFormat="1" ht="12">
      <c r="B156" s="161"/>
      <c r="D156" s="153" t="s">
        <v>137</v>
      </c>
      <c r="E156" s="162" t="s">
        <v>1</v>
      </c>
      <c r="F156" s="163" t="s">
        <v>608</v>
      </c>
      <c r="H156" s="164">
        <v>7.552</v>
      </c>
      <c r="I156" s="165"/>
      <c r="L156" s="161"/>
      <c r="M156" s="166"/>
      <c r="T156" s="167"/>
      <c r="AT156" s="162" t="s">
        <v>137</v>
      </c>
      <c r="AU156" s="162" t="s">
        <v>84</v>
      </c>
      <c r="AV156" s="13" t="s">
        <v>84</v>
      </c>
      <c r="AW156" s="13" t="s">
        <v>34</v>
      </c>
      <c r="AX156" s="13" t="s">
        <v>77</v>
      </c>
      <c r="AY156" s="162" t="s">
        <v>125</v>
      </c>
    </row>
    <row r="157" spans="2:51" s="15" customFormat="1" ht="12">
      <c r="B157" s="178"/>
      <c r="D157" s="153" t="s">
        <v>137</v>
      </c>
      <c r="E157" s="179" t="s">
        <v>1</v>
      </c>
      <c r="F157" s="180" t="s">
        <v>281</v>
      </c>
      <c r="H157" s="181">
        <v>159.552</v>
      </c>
      <c r="I157" s="182"/>
      <c r="L157" s="178"/>
      <c r="M157" s="183"/>
      <c r="T157" s="184"/>
      <c r="AT157" s="179" t="s">
        <v>137</v>
      </c>
      <c r="AU157" s="179" t="s">
        <v>84</v>
      </c>
      <c r="AV157" s="15" t="s">
        <v>146</v>
      </c>
      <c r="AW157" s="15" t="s">
        <v>34</v>
      </c>
      <c r="AX157" s="15" t="s">
        <v>77</v>
      </c>
      <c r="AY157" s="179" t="s">
        <v>125</v>
      </c>
    </row>
    <row r="158" spans="2:51" s="13" customFormat="1" ht="12">
      <c r="B158" s="161"/>
      <c r="D158" s="153" t="s">
        <v>137</v>
      </c>
      <c r="E158" s="162" t="s">
        <v>1</v>
      </c>
      <c r="F158" s="163" t="s">
        <v>609</v>
      </c>
      <c r="H158" s="164">
        <v>-33.888</v>
      </c>
      <c r="I158" s="165"/>
      <c r="L158" s="161"/>
      <c r="M158" s="166"/>
      <c r="T158" s="167"/>
      <c r="AT158" s="162" t="s">
        <v>137</v>
      </c>
      <c r="AU158" s="162" t="s">
        <v>84</v>
      </c>
      <c r="AV158" s="13" t="s">
        <v>84</v>
      </c>
      <c r="AW158" s="13" t="s">
        <v>34</v>
      </c>
      <c r="AX158" s="13" t="s">
        <v>77</v>
      </c>
      <c r="AY158" s="162" t="s">
        <v>125</v>
      </c>
    </row>
    <row r="159" spans="2:51" s="14" customFormat="1" ht="12">
      <c r="B159" s="171"/>
      <c r="D159" s="153" t="s">
        <v>137</v>
      </c>
      <c r="E159" s="172" t="s">
        <v>1</v>
      </c>
      <c r="F159" s="173" t="s">
        <v>255</v>
      </c>
      <c r="H159" s="174">
        <v>125.664</v>
      </c>
      <c r="I159" s="175"/>
      <c r="L159" s="171"/>
      <c r="M159" s="176"/>
      <c r="T159" s="177"/>
      <c r="AT159" s="172" t="s">
        <v>137</v>
      </c>
      <c r="AU159" s="172" t="s">
        <v>84</v>
      </c>
      <c r="AV159" s="14" t="s">
        <v>132</v>
      </c>
      <c r="AW159" s="14" t="s">
        <v>34</v>
      </c>
      <c r="AX159" s="14" t="s">
        <v>77</v>
      </c>
      <c r="AY159" s="172" t="s">
        <v>125</v>
      </c>
    </row>
    <row r="160" spans="2:51" s="13" customFormat="1" ht="12">
      <c r="B160" s="161"/>
      <c r="D160" s="153" t="s">
        <v>137</v>
      </c>
      <c r="E160" s="162" t="s">
        <v>1</v>
      </c>
      <c r="F160" s="163" t="s">
        <v>610</v>
      </c>
      <c r="H160" s="164">
        <v>62.832</v>
      </c>
      <c r="I160" s="165"/>
      <c r="L160" s="161"/>
      <c r="M160" s="166"/>
      <c r="T160" s="167"/>
      <c r="AT160" s="162" t="s">
        <v>137</v>
      </c>
      <c r="AU160" s="162" t="s">
        <v>84</v>
      </c>
      <c r="AV160" s="13" t="s">
        <v>84</v>
      </c>
      <c r="AW160" s="13" t="s">
        <v>34</v>
      </c>
      <c r="AX160" s="13" t="s">
        <v>82</v>
      </c>
      <c r="AY160" s="162" t="s">
        <v>125</v>
      </c>
    </row>
    <row r="161" spans="2:65" s="1" customFormat="1" ht="24.2" customHeight="1">
      <c r="B161" s="32"/>
      <c r="C161" s="136" t="s">
        <v>164</v>
      </c>
      <c r="D161" s="136" t="s">
        <v>127</v>
      </c>
      <c r="E161" s="137" t="s">
        <v>284</v>
      </c>
      <c r="F161" s="138" t="s">
        <v>285</v>
      </c>
      <c r="G161" s="139" t="s">
        <v>269</v>
      </c>
      <c r="H161" s="140">
        <v>62.832</v>
      </c>
      <c r="I161" s="141"/>
      <c r="J161" s="142">
        <f>ROUND(I161*H161,2)</f>
        <v>0</v>
      </c>
      <c r="K161" s="138" t="s">
        <v>131</v>
      </c>
      <c r="L161" s="32"/>
      <c r="M161" s="143" t="s">
        <v>1</v>
      </c>
      <c r="N161" s="144" t="s">
        <v>42</v>
      </c>
      <c r="P161" s="145">
        <f>O161*H161</f>
        <v>0</v>
      </c>
      <c r="Q161" s="145">
        <v>0</v>
      </c>
      <c r="R161" s="145">
        <f>Q161*H161</f>
        <v>0</v>
      </c>
      <c r="S161" s="145">
        <v>0</v>
      </c>
      <c r="T161" s="146">
        <f>S161*H161</f>
        <v>0</v>
      </c>
      <c r="AR161" s="147" t="s">
        <v>132</v>
      </c>
      <c r="AT161" s="147" t="s">
        <v>127</v>
      </c>
      <c r="AU161" s="147" t="s">
        <v>84</v>
      </c>
      <c r="AY161" s="17" t="s">
        <v>125</v>
      </c>
      <c r="BE161" s="148">
        <f>IF(N161="základní",J161,0)</f>
        <v>0</v>
      </c>
      <c r="BF161" s="148">
        <f>IF(N161="snížená",J161,0)</f>
        <v>0</v>
      </c>
      <c r="BG161" s="148">
        <f>IF(N161="zákl. přenesená",J161,0)</f>
        <v>0</v>
      </c>
      <c r="BH161" s="148">
        <f>IF(N161="sníž. přenesená",J161,0)</f>
        <v>0</v>
      </c>
      <c r="BI161" s="148">
        <f>IF(N161="nulová",J161,0)</f>
        <v>0</v>
      </c>
      <c r="BJ161" s="17" t="s">
        <v>82</v>
      </c>
      <c r="BK161" s="148">
        <f>ROUND(I161*H161,2)</f>
        <v>0</v>
      </c>
      <c r="BL161" s="17" t="s">
        <v>132</v>
      </c>
      <c r="BM161" s="147" t="s">
        <v>611</v>
      </c>
    </row>
    <row r="162" spans="2:47" s="1" customFormat="1" ht="12">
      <c r="B162" s="32"/>
      <c r="D162" s="149" t="s">
        <v>134</v>
      </c>
      <c r="F162" s="150" t="s">
        <v>287</v>
      </c>
      <c r="I162" s="151"/>
      <c r="L162" s="32"/>
      <c r="M162" s="152"/>
      <c r="T162" s="56"/>
      <c r="AT162" s="17" t="s">
        <v>134</v>
      </c>
      <c r="AU162" s="17" t="s">
        <v>84</v>
      </c>
    </row>
    <row r="163" spans="2:65" s="1" customFormat="1" ht="21.75" customHeight="1">
      <c r="B163" s="32"/>
      <c r="C163" s="136" t="s">
        <v>170</v>
      </c>
      <c r="D163" s="136" t="s">
        <v>127</v>
      </c>
      <c r="E163" s="137" t="s">
        <v>288</v>
      </c>
      <c r="F163" s="138" t="s">
        <v>289</v>
      </c>
      <c r="G163" s="139" t="s">
        <v>130</v>
      </c>
      <c r="H163" s="140">
        <v>322.88</v>
      </c>
      <c r="I163" s="141"/>
      <c r="J163" s="142">
        <f>ROUND(I163*H163,2)</f>
        <v>0</v>
      </c>
      <c r="K163" s="138" t="s">
        <v>131</v>
      </c>
      <c r="L163" s="32"/>
      <c r="M163" s="143" t="s">
        <v>1</v>
      </c>
      <c r="N163" s="144" t="s">
        <v>42</v>
      </c>
      <c r="P163" s="145">
        <f>O163*H163</f>
        <v>0</v>
      </c>
      <c r="Q163" s="145">
        <v>0.00083851</v>
      </c>
      <c r="R163" s="145">
        <f>Q163*H163</f>
        <v>0.2707381088</v>
      </c>
      <c r="S163" s="145">
        <v>0</v>
      </c>
      <c r="T163" s="146">
        <f>S163*H163</f>
        <v>0</v>
      </c>
      <c r="AR163" s="147" t="s">
        <v>132</v>
      </c>
      <c r="AT163" s="147" t="s">
        <v>127</v>
      </c>
      <c r="AU163" s="147" t="s">
        <v>84</v>
      </c>
      <c r="AY163" s="17" t="s">
        <v>125</v>
      </c>
      <c r="BE163" s="148">
        <f>IF(N163="základní",J163,0)</f>
        <v>0</v>
      </c>
      <c r="BF163" s="148">
        <f>IF(N163="snížená",J163,0)</f>
        <v>0</v>
      </c>
      <c r="BG163" s="148">
        <f>IF(N163="zákl. přenesená",J163,0)</f>
        <v>0</v>
      </c>
      <c r="BH163" s="148">
        <f>IF(N163="sníž. přenesená",J163,0)</f>
        <v>0</v>
      </c>
      <c r="BI163" s="148">
        <f>IF(N163="nulová",J163,0)</f>
        <v>0</v>
      </c>
      <c r="BJ163" s="17" t="s">
        <v>82</v>
      </c>
      <c r="BK163" s="148">
        <f>ROUND(I163*H163,2)</f>
        <v>0</v>
      </c>
      <c r="BL163" s="17" t="s">
        <v>132</v>
      </c>
      <c r="BM163" s="147" t="s">
        <v>612</v>
      </c>
    </row>
    <row r="164" spans="2:47" s="1" customFormat="1" ht="12">
      <c r="B164" s="32"/>
      <c r="D164" s="149" t="s">
        <v>134</v>
      </c>
      <c r="F164" s="150" t="s">
        <v>291</v>
      </c>
      <c r="I164" s="151"/>
      <c r="L164" s="32"/>
      <c r="M164" s="152"/>
      <c r="T164" s="56"/>
      <c r="AT164" s="17" t="s">
        <v>134</v>
      </c>
      <c r="AU164" s="17" t="s">
        <v>84</v>
      </c>
    </row>
    <row r="165" spans="2:47" s="1" customFormat="1" ht="78">
      <c r="B165" s="32"/>
      <c r="D165" s="153" t="s">
        <v>136</v>
      </c>
      <c r="F165" s="154" t="s">
        <v>292</v>
      </c>
      <c r="I165" s="151"/>
      <c r="L165" s="32"/>
      <c r="M165" s="152"/>
      <c r="T165" s="56"/>
      <c r="AT165" s="17" t="s">
        <v>136</v>
      </c>
      <c r="AU165" s="17" t="s">
        <v>84</v>
      </c>
    </row>
    <row r="166" spans="2:51" s="13" customFormat="1" ht="12">
      <c r="B166" s="161"/>
      <c r="D166" s="153" t="s">
        <v>137</v>
      </c>
      <c r="E166" s="162" t="s">
        <v>1</v>
      </c>
      <c r="F166" s="163" t="s">
        <v>613</v>
      </c>
      <c r="H166" s="164">
        <v>304</v>
      </c>
      <c r="I166" s="165"/>
      <c r="L166" s="161"/>
      <c r="M166" s="166"/>
      <c r="T166" s="167"/>
      <c r="AT166" s="162" t="s">
        <v>137</v>
      </c>
      <c r="AU166" s="162" t="s">
        <v>84</v>
      </c>
      <c r="AV166" s="13" t="s">
        <v>84</v>
      </c>
      <c r="AW166" s="13" t="s">
        <v>34</v>
      </c>
      <c r="AX166" s="13" t="s">
        <v>77</v>
      </c>
      <c r="AY166" s="162" t="s">
        <v>125</v>
      </c>
    </row>
    <row r="167" spans="2:51" s="13" customFormat="1" ht="12">
      <c r="B167" s="161"/>
      <c r="D167" s="153" t="s">
        <v>137</v>
      </c>
      <c r="E167" s="162" t="s">
        <v>1</v>
      </c>
      <c r="F167" s="163" t="s">
        <v>614</v>
      </c>
      <c r="H167" s="164">
        <v>18.88</v>
      </c>
      <c r="I167" s="165"/>
      <c r="L167" s="161"/>
      <c r="M167" s="166"/>
      <c r="T167" s="167"/>
      <c r="AT167" s="162" t="s">
        <v>137</v>
      </c>
      <c r="AU167" s="162" t="s">
        <v>84</v>
      </c>
      <c r="AV167" s="13" t="s">
        <v>84</v>
      </c>
      <c r="AW167" s="13" t="s">
        <v>34</v>
      </c>
      <c r="AX167" s="13" t="s">
        <v>77</v>
      </c>
      <c r="AY167" s="162" t="s">
        <v>125</v>
      </c>
    </row>
    <row r="168" spans="2:51" s="14" customFormat="1" ht="12">
      <c r="B168" s="171"/>
      <c r="D168" s="153" t="s">
        <v>137</v>
      </c>
      <c r="E168" s="172" t="s">
        <v>1</v>
      </c>
      <c r="F168" s="173" t="s">
        <v>255</v>
      </c>
      <c r="H168" s="174">
        <v>322.88</v>
      </c>
      <c r="I168" s="175"/>
      <c r="L168" s="171"/>
      <c r="M168" s="176"/>
      <c r="T168" s="177"/>
      <c r="AT168" s="172" t="s">
        <v>137</v>
      </c>
      <c r="AU168" s="172" t="s">
        <v>84</v>
      </c>
      <c r="AV168" s="14" t="s">
        <v>132</v>
      </c>
      <c r="AW168" s="14" t="s">
        <v>34</v>
      </c>
      <c r="AX168" s="14" t="s">
        <v>82</v>
      </c>
      <c r="AY168" s="172" t="s">
        <v>125</v>
      </c>
    </row>
    <row r="169" spans="2:65" s="1" customFormat="1" ht="24.2" customHeight="1">
      <c r="B169" s="32"/>
      <c r="C169" s="136" t="s">
        <v>162</v>
      </c>
      <c r="D169" s="136" t="s">
        <v>127</v>
      </c>
      <c r="E169" s="137" t="s">
        <v>295</v>
      </c>
      <c r="F169" s="138" t="s">
        <v>296</v>
      </c>
      <c r="G169" s="139" t="s">
        <v>130</v>
      </c>
      <c r="H169" s="140">
        <v>322.88</v>
      </c>
      <c r="I169" s="141"/>
      <c r="J169" s="142">
        <f>ROUND(I169*H169,2)</f>
        <v>0</v>
      </c>
      <c r="K169" s="138" t="s">
        <v>131</v>
      </c>
      <c r="L169" s="32"/>
      <c r="M169" s="143" t="s">
        <v>1</v>
      </c>
      <c r="N169" s="144" t="s">
        <v>42</v>
      </c>
      <c r="P169" s="145">
        <f>O169*H169</f>
        <v>0</v>
      </c>
      <c r="Q169" s="145">
        <v>0</v>
      </c>
      <c r="R169" s="145">
        <f>Q169*H169</f>
        <v>0</v>
      </c>
      <c r="S169" s="145">
        <v>0</v>
      </c>
      <c r="T169" s="146">
        <f>S169*H169</f>
        <v>0</v>
      </c>
      <c r="AR169" s="147" t="s">
        <v>132</v>
      </c>
      <c r="AT169" s="147" t="s">
        <v>127</v>
      </c>
      <c r="AU169" s="147" t="s">
        <v>84</v>
      </c>
      <c r="AY169" s="17" t="s">
        <v>125</v>
      </c>
      <c r="BE169" s="148">
        <f>IF(N169="základní",J169,0)</f>
        <v>0</v>
      </c>
      <c r="BF169" s="148">
        <f>IF(N169="snížená",J169,0)</f>
        <v>0</v>
      </c>
      <c r="BG169" s="148">
        <f>IF(N169="zákl. přenesená",J169,0)</f>
        <v>0</v>
      </c>
      <c r="BH169" s="148">
        <f>IF(N169="sníž. přenesená",J169,0)</f>
        <v>0</v>
      </c>
      <c r="BI169" s="148">
        <f>IF(N169="nulová",J169,0)</f>
        <v>0</v>
      </c>
      <c r="BJ169" s="17" t="s">
        <v>82</v>
      </c>
      <c r="BK169" s="148">
        <f>ROUND(I169*H169,2)</f>
        <v>0</v>
      </c>
      <c r="BL169" s="17" t="s">
        <v>132</v>
      </c>
      <c r="BM169" s="147" t="s">
        <v>615</v>
      </c>
    </row>
    <row r="170" spans="2:47" s="1" customFormat="1" ht="12">
      <c r="B170" s="32"/>
      <c r="D170" s="149" t="s">
        <v>134</v>
      </c>
      <c r="F170" s="150" t="s">
        <v>298</v>
      </c>
      <c r="I170" s="151"/>
      <c r="L170" s="32"/>
      <c r="M170" s="152"/>
      <c r="T170" s="56"/>
      <c r="AT170" s="17" t="s">
        <v>134</v>
      </c>
      <c r="AU170" s="17" t="s">
        <v>84</v>
      </c>
    </row>
    <row r="171" spans="2:65" s="1" customFormat="1" ht="37.9" customHeight="1">
      <c r="B171" s="32"/>
      <c r="C171" s="136" t="s">
        <v>179</v>
      </c>
      <c r="D171" s="136" t="s">
        <v>127</v>
      </c>
      <c r="E171" s="137" t="s">
        <v>299</v>
      </c>
      <c r="F171" s="138" t="s">
        <v>300</v>
      </c>
      <c r="G171" s="139" t="s">
        <v>269</v>
      </c>
      <c r="H171" s="140">
        <v>168.194</v>
      </c>
      <c r="I171" s="141"/>
      <c r="J171" s="142">
        <f>ROUND(I171*H171,2)</f>
        <v>0</v>
      </c>
      <c r="K171" s="138" t="s">
        <v>131</v>
      </c>
      <c r="L171" s="32"/>
      <c r="M171" s="143" t="s">
        <v>1</v>
      </c>
      <c r="N171" s="144" t="s">
        <v>42</v>
      </c>
      <c r="P171" s="145">
        <f>O171*H171</f>
        <v>0</v>
      </c>
      <c r="Q171" s="145">
        <v>0</v>
      </c>
      <c r="R171" s="145">
        <f>Q171*H171</f>
        <v>0</v>
      </c>
      <c r="S171" s="145">
        <v>0</v>
      </c>
      <c r="T171" s="146">
        <f>S171*H171</f>
        <v>0</v>
      </c>
      <c r="AR171" s="147" t="s">
        <v>132</v>
      </c>
      <c r="AT171" s="147" t="s">
        <v>127</v>
      </c>
      <c r="AU171" s="147" t="s">
        <v>84</v>
      </c>
      <c r="AY171" s="17" t="s">
        <v>125</v>
      </c>
      <c r="BE171" s="148">
        <f>IF(N171="základní",J171,0)</f>
        <v>0</v>
      </c>
      <c r="BF171" s="148">
        <f>IF(N171="snížená",J171,0)</f>
        <v>0</v>
      </c>
      <c r="BG171" s="148">
        <f>IF(N171="zákl. přenesená",J171,0)</f>
        <v>0</v>
      </c>
      <c r="BH171" s="148">
        <f>IF(N171="sníž. přenesená",J171,0)</f>
        <v>0</v>
      </c>
      <c r="BI171" s="148">
        <f>IF(N171="nulová",J171,0)</f>
        <v>0</v>
      </c>
      <c r="BJ171" s="17" t="s">
        <v>82</v>
      </c>
      <c r="BK171" s="148">
        <f>ROUND(I171*H171,2)</f>
        <v>0</v>
      </c>
      <c r="BL171" s="17" t="s">
        <v>132</v>
      </c>
      <c r="BM171" s="147" t="s">
        <v>616</v>
      </c>
    </row>
    <row r="172" spans="2:47" s="1" customFormat="1" ht="12">
      <c r="B172" s="32"/>
      <c r="D172" s="149" t="s">
        <v>134</v>
      </c>
      <c r="F172" s="150" t="s">
        <v>302</v>
      </c>
      <c r="I172" s="151"/>
      <c r="L172" s="32"/>
      <c r="M172" s="152"/>
      <c r="T172" s="56"/>
      <c r="AT172" s="17" t="s">
        <v>134</v>
      </c>
      <c r="AU172" s="17" t="s">
        <v>84</v>
      </c>
    </row>
    <row r="173" spans="2:51" s="13" customFormat="1" ht="12">
      <c r="B173" s="161"/>
      <c r="D173" s="153" t="s">
        <v>137</v>
      </c>
      <c r="E173" s="162" t="s">
        <v>1</v>
      </c>
      <c r="F173" s="163" t="s">
        <v>617</v>
      </c>
      <c r="H173" s="164">
        <v>125.664</v>
      </c>
      <c r="I173" s="165"/>
      <c r="L173" s="161"/>
      <c r="M173" s="166"/>
      <c r="T173" s="167"/>
      <c r="AT173" s="162" t="s">
        <v>137</v>
      </c>
      <c r="AU173" s="162" t="s">
        <v>84</v>
      </c>
      <c r="AV173" s="13" t="s">
        <v>84</v>
      </c>
      <c r="AW173" s="13" t="s">
        <v>34</v>
      </c>
      <c r="AX173" s="13" t="s">
        <v>77</v>
      </c>
      <c r="AY173" s="162" t="s">
        <v>125</v>
      </c>
    </row>
    <row r="174" spans="2:51" s="13" customFormat="1" ht="12">
      <c r="B174" s="161"/>
      <c r="D174" s="153" t="s">
        <v>137</v>
      </c>
      <c r="E174" s="162" t="s">
        <v>1</v>
      </c>
      <c r="F174" s="163" t="s">
        <v>618</v>
      </c>
      <c r="H174" s="164">
        <v>42.53</v>
      </c>
      <c r="I174" s="165"/>
      <c r="L174" s="161"/>
      <c r="M174" s="166"/>
      <c r="T174" s="167"/>
      <c r="AT174" s="162" t="s">
        <v>137</v>
      </c>
      <c r="AU174" s="162" t="s">
        <v>84</v>
      </c>
      <c r="AV174" s="13" t="s">
        <v>84</v>
      </c>
      <c r="AW174" s="13" t="s">
        <v>34</v>
      </c>
      <c r="AX174" s="13" t="s">
        <v>77</v>
      </c>
      <c r="AY174" s="162" t="s">
        <v>125</v>
      </c>
    </row>
    <row r="175" spans="2:51" s="14" customFormat="1" ht="12">
      <c r="B175" s="171"/>
      <c r="D175" s="153" t="s">
        <v>137</v>
      </c>
      <c r="E175" s="172" t="s">
        <v>1</v>
      </c>
      <c r="F175" s="173" t="s">
        <v>255</v>
      </c>
      <c r="H175" s="174">
        <v>168.194</v>
      </c>
      <c r="I175" s="175"/>
      <c r="L175" s="171"/>
      <c r="M175" s="176"/>
      <c r="T175" s="177"/>
      <c r="AT175" s="172" t="s">
        <v>137</v>
      </c>
      <c r="AU175" s="172" t="s">
        <v>84</v>
      </c>
      <c r="AV175" s="14" t="s">
        <v>132</v>
      </c>
      <c r="AW175" s="14" t="s">
        <v>34</v>
      </c>
      <c r="AX175" s="14" t="s">
        <v>82</v>
      </c>
      <c r="AY175" s="172" t="s">
        <v>125</v>
      </c>
    </row>
    <row r="176" spans="2:65" s="1" customFormat="1" ht="24.2" customHeight="1">
      <c r="B176" s="32"/>
      <c r="C176" s="136" t="s">
        <v>187</v>
      </c>
      <c r="D176" s="136" t="s">
        <v>127</v>
      </c>
      <c r="E176" s="137" t="s">
        <v>305</v>
      </c>
      <c r="F176" s="138" t="s">
        <v>306</v>
      </c>
      <c r="G176" s="139" t="s">
        <v>269</v>
      </c>
      <c r="H176" s="140">
        <v>125.664</v>
      </c>
      <c r="I176" s="141"/>
      <c r="J176" s="142">
        <f>ROUND(I176*H176,2)</f>
        <v>0</v>
      </c>
      <c r="K176" s="138" t="s">
        <v>131</v>
      </c>
      <c r="L176" s="32"/>
      <c r="M176" s="143" t="s">
        <v>1</v>
      </c>
      <c r="N176" s="144" t="s">
        <v>42</v>
      </c>
      <c r="P176" s="145">
        <f>O176*H176</f>
        <v>0</v>
      </c>
      <c r="Q176" s="145">
        <v>0</v>
      </c>
      <c r="R176" s="145">
        <f>Q176*H176</f>
        <v>0</v>
      </c>
      <c r="S176" s="145">
        <v>0</v>
      </c>
      <c r="T176" s="146">
        <f>S176*H176</f>
        <v>0</v>
      </c>
      <c r="AR176" s="147" t="s">
        <v>132</v>
      </c>
      <c r="AT176" s="147" t="s">
        <v>127</v>
      </c>
      <c r="AU176" s="147" t="s">
        <v>84</v>
      </c>
      <c r="AY176" s="17" t="s">
        <v>125</v>
      </c>
      <c r="BE176" s="148">
        <f>IF(N176="základní",J176,0)</f>
        <v>0</v>
      </c>
      <c r="BF176" s="148">
        <f>IF(N176="snížená",J176,0)</f>
        <v>0</v>
      </c>
      <c r="BG176" s="148">
        <f>IF(N176="zákl. přenesená",J176,0)</f>
        <v>0</v>
      </c>
      <c r="BH176" s="148">
        <f>IF(N176="sníž. přenesená",J176,0)</f>
        <v>0</v>
      </c>
      <c r="BI176" s="148">
        <f>IF(N176="nulová",J176,0)</f>
        <v>0</v>
      </c>
      <c r="BJ176" s="17" t="s">
        <v>82</v>
      </c>
      <c r="BK176" s="148">
        <f>ROUND(I176*H176,2)</f>
        <v>0</v>
      </c>
      <c r="BL176" s="17" t="s">
        <v>132</v>
      </c>
      <c r="BM176" s="147" t="s">
        <v>619</v>
      </c>
    </row>
    <row r="177" spans="2:47" s="1" customFormat="1" ht="12">
      <c r="B177" s="32"/>
      <c r="D177" s="149" t="s">
        <v>134</v>
      </c>
      <c r="F177" s="150" t="s">
        <v>308</v>
      </c>
      <c r="I177" s="151"/>
      <c r="L177" s="32"/>
      <c r="M177" s="152"/>
      <c r="T177" s="56"/>
      <c r="AT177" s="17" t="s">
        <v>134</v>
      </c>
      <c r="AU177" s="17" t="s">
        <v>84</v>
      </c>
    </row>
    <row r="178" spans="2:51" s="13" customFormat="1" ht="12">
      <c r="B178" s="161"/>
      <c r="D178" s="153" t="s">
        <v>137</v>
      </c>
      <c r="E178" s="162" t="s">
        <v>1</v>
      </c>
      <c r="F178" s="163" t="s">
        <v>620</v>
      </c>
      <c r="H178" s="164">
        <v>125.664</v>
      </c>
      <c r="I178" s="165"/>
      <c r="L178" s="161"/>
      <c r="M178" s="166"/>
      <c r="T178" s="167"/>
      <c r="AT178" s="162" t="s">
        <v>137</v>
      </c>
      <c r="AU178" s="162" t="s">
        <v>84</v>
      </c>
      <c r="AV178" s="13" t="s">
        <v>84</v>
      </c>
      <c r="AW178" s="13" t="s">
        <v>34</v>
      </c>
      <c r="AX178" s="13" t="s">
        <v>82</v>
      </c>
      <c r="AY178" s="162" t="s">
        <v>125</v>
      </c>
    </row>
    <row r="179" spans="2:65" s="1" customFormat="1" ht="24.2" customHeight="1">
      <c r="B179" s="32"/>
      <c r="C179" s="136" t="s">
        <v>194</v>
      </c>
      <c r="D179" s="136" t="s">
        <v>127</v>
      </c>
      <c r="E179" s="137" t="s">
        <v>310</v>
      </c>
      <c r="F179" s="138" t="s">
        <v>311</v>
      </c>
      <c r="G179" s="139" t="s">
        <v>197</v>
      </c>
      <c r="H179" s="140">
        <v>195.39</v>
      </c>
      <c r="I179" s="141"/>
      <c r="J179" s="142">
        <f>ROUND(I179*H179,2)</f>
        <v>0</v>
      </c>
      <c r="K179" s="138" t="s">
        <v>1</v>
      </c>
      <c r="L179" s="32"/>
      <c r="M179" s="143" t="s">
        <v>1</v>
      </c>
      <c r="N179" s="144" t="s">
        <v>42</v>
      </c>
      <c r="P179" s="145">
        <f>O179*H179</f>
        <v>0</v>
      </c>
      <c r="Q179" s="145">
        <v>0</v>
      </c>
      <c r="R179" s="145">
        <f>Q179*H179</f>
        <v>0</v>
      </c>
      <c r="S179" s="145">
        <v>0</v>
      </c>
      <c r="T179" s="146">
        <f>S179*H179</f>
        <v>0</v>
      </c>
      <c r="AR179" s="147" t="s">
        <v>132</v>
      </c>
      <c r="AT179" s="147" t="s">
        <v>127</v>
      </c>
      <c r="AU179" s="147" t="s">
        <v>84</v>
      </c>
      <c r="AY179" s="17" t="s">
        <v>125</v>
      </c>
      <c r="BE179" s="148">
        <f>IF(N179="základní",J179,0)</f>
        <v>0</v>
      </c>
      <c r="BF179" s="148">
        <f>IF(N179="snížená",J179,0)</f>
        <v>0</v>
      </c>
      <c r="BG179" s="148">
        <f>IF(N179="zákl. přenesená",J179,0)</f>
        <v>0</v>
      </c>
      <c r="BH179" s="148">
        <f>IF(N179="sníž. přenesená",J179,0)</f>
        <v>0</v>
      </c>
      <c r="BI179" s="148">
        <f>IF(N179="nulová",J179,0)</f>
        <v>0</v>
      </c>
      <c r="BJ179" s="17" t="s">
        <v>82</v>
      </c>
      <c r="BK179" s="148">
        <f>ROUND(I179*H179,2)</f>
        <v>0</v>
      </c>
      <c r="BL179" s="17" t="s">
        <v>132</v>
      </c>
      <c r="BM179" s="147" t="s">
        <v>621</v>
      </c>
    </row>
    <row r="180" spans="2:47" s="1" customFormat="1" ht="19.5">
      <c r="B180" s="32"/>
      <c r="D180" s="153" t="s">
        <v>136</v>
      </c>
      <c r="F180" s="154" t="s">
        <v>313</v>
      </c>
      <c r="I180" s="151"/>
      <c r="L180" s="32"/>
      <c r="M180" s="152"/>
      <c r="T180" s="56"/>
      <c r="AT180" s="17" t="s">
        <v>136</v>
      </c>
      <c r="AU180" s="17" t="s">
        <v>84</v>
      </c>
    </row>
    <row r="181" spans="2:51" s="12" customFormat="1" ht="12">
      <c r="B181" s="155"/>
      <c r="D181" s="153" t="s">
        <v>137</v>
      </c>
      <c r="E181" s="156" t="s">
        <v>1</v>
      </c>
      <c r="F181" s="157" t="s">
        <v>314</v>
      </c>
      <c r="H181" s="156" t="s">
        <v>1</v>
      </c>
      <c r="I181" s="158"/>
      <c r="L181" s="155"/>
      <c r="M181" s="159"/>
      <c r="T181" s="160"/>
      <c r="AT181" s="156" t="s">
        <v>137</v>
      </c>
      <c r="AU181" s="156" t="s">
        <v>84</v>
      </c>
      <c r="AV181" s="12" t="s">
        <v>82</v>
      </c>
      <c r="AW181" s="12" t="s">
        <v>34</v>
      </c>
      <c r="AX181" s="12" t="s">
        <v>77</v>
      </c>
      <c r="AY181" s="156" t="s">
        <v>125</v>
      </c>
    </row>
    <row r="182" spans="2:51" s="13" customFormat="1" ht="12">
      <c r="B182" s="161"/>
      <c r="D182" s="153" t="s">
        <v>137</v>
      </c>
      <c r="E182" s="162" t="s">
        <v>1</v>
      </c>
      <c r="F182" s="163" t="s">
        <v>622</v>
      </c>
      <c r="H182" s="164">
        <v>125.664</v>
      </c>
      <c r="I182" s="165"/>
      <c r="L182" s="161"/>
      <c r="M182" s="166"/>
      <c r="T182" s="167"/>
      <c r="AT182" s="162" t="s">
        <v>137</v>
      </c>
      <c r="AU182" s="162" t="s">
        <v>84</v>
      </c>
      <c r="AV182" s="13" t="s">
        <v>84</v>
      </c>
      <c r="AW182" s="13" t="s">
        <v>34</v>
      </c>
      <c r="AX182" s="13" t="s">
        <v>77</v>
      </c>
      <c r="AY182" s="162" t="s">
        <v>125</v>
      </c>
    </row>
    <row r="183" spans="2:51" s="13" customFormat="1" ht="12">
      <c r="B183" s="161"/>
      <c r="D183" s="153" t="s">
        <v>137</v>
      </c>
      <c r="E183" s="162" t="s">
        <v>1</v>
      </c>
      <c r="F183" s="163" t="s">
        <v>623</v>
      </c>
      <c r="H183" s="164">
        <v>-42.53</v>
      </c>
      <c r="I183" s="165"/>
      <c r="L183" s="161"/>
      <c r="M183" s="166"/>
      <c r="T183" s="167"/>
      <c r="AT183" s="162" t="s">
        <v>137</v>
      </c>
      <c r="AU183" s="162" t="s">
        <v>84</v>
      </c>
      <c r="AV183" s="13" t="s">
        <v>84</v>
      </c>
      <c r="AW183" s="13" t="s">
        <v>34</v>
      </c>
      <c r="AX183" s="13" t="s">
        <v>77</v>
      </c>
      <c r="AY183" s="162" t="s">
        <v>125</v>
      </c>
    </row>
    <row r="184" spans="2:51" s="13" customFormat="1" ht="12">
      <c r="B184" s="161"/>
      <c r="D184" s="153" t="s">
        <v>137</v>
      </c>
      <c r="E184" s="162" t="s">
        <v>1</v>
      </c>
      <c r="F184" s="163" t="s">
        <v>624</v>
      </c>
      <c r="H184" s="164">
        <v>25.416</v>
      </c>
      <c r="I184" s="165"/>
      <c r="L184" s="161"/>
      <c r="M184" s="166"/>
      <c r="T184" s="167"/>
      <c r="AT184" s="162" t="s">
        <v>137</v>
      </c>
      <c r="AU184" s="162" t="s">
        <v>84</v>
      </c>
      <c r="AV184" s="13" t="s">
        <v>84</v>
      </c>
      <c r="AW184" s="13" t="s">
        <v>34</v>
      </c>
      <c r="AX184" s="13" t="s">
        <v>77</v>
      </c>
      <c r="AY184" s="162" t="s">
        <v>125</v>
      </c>
    </row>
    <row r="185" spans="2:51" s="14" customFormat="1" ht="12">
      <c r="B185" s="171"/>
      <c r="D185" s="153" t="s">
        <v>137</v>
      </c>
      <c r="E185" s="172" t="s">
        <v>1</v>
      </c>
      <c r="F185" s="173" t="s">
        <v>255</v>
      </c>
      <c r="H185" s="174">
        <v>108.55</v>
      </c>
      <c r="I185" s="175"/>
      <c r="L185" s="171"/>
      <c r="M185" s="176"/>
      <c r="T185" s="177"/>
      <c r="AT185" s="172" t="s">
        <v>137</v>
      </c>
      <c r="AU185" s="172" t="s">
        <v>84</v>
      </c>
      <c r="AV185" s="14" t="s">
        <v>132</v>
      </c>
      <c r="AW185" s="14" t="s">
        <v>34</v>
      </c>
      <c r="AX185" s="14" t="s">
        <v>77</v>
      </c>
      <c r="AY185" s="172" t="s">
        <v>125</v>
      </c>
    </row>
    <row r="186" spans="2:51" s="13" customFormat="1" ht="12">
      <c r="B186" s="161"/>
      <c r="D186" s="153" t="s">
        <v>137</v>
      </c>
      <c r="E186" s="162" t="s">
        <v>1</v>
      </c>
      <c r="F186" s="163" t="s">
        <v>625</v>
      </c>
      <c r="H186" s="164">
        <v>195.39</v>
      </c>
      <c r="I186" s="165"/>
      <c r="L186" s="161"/>
      <c r="M186" s="166"/>
      <c r="T186" s="167"/>
      <c r="AT186" s="162" t="s">
        <v>137</v>
      </c>
      <c r="AU186" s="162" t="s">
        <v>84</v>
      </c>
      <c r="AV186" s="13" t="s">
        <v>84</v>
      </c>
      <c r="AW186" s="13" t="s">
        <v>34</v>
      </c>
      <c r="AX186" s="13" t="s">
        <v>82</v>
      </c>
      <c r="AY186" s="162" t="s">
        <v>125</v>
      </c>
    </row>
    <row r="187" spans="2:65" s="1" customFormat="1" ht="24.2" customHeight="1">
      <c r="B187" s="32"/>
      <c r="C187" s="136" t="s">
        <v>201</v>
      </c>
      <c r="D187" s="136" t="s">
        <v>127</v>
      </c>
      <c r="E187" s="137" t="s">
        <v>319</v>
      </c>
      <c r="F187" s="138" t="s">
        <v>320</v>
      </c>
      <c r="G187" s="139" t="s">
        <v>269</v>
      </c>
      <c r="H187" s="140">
        <v>85.06</v>
      </c>
      <c r="I187" s="141"/>
      <c r="J187" s="142">
        <f>ROUND(I187*H187,2)</f>
        <v>0</v>
      </c>
      <c r="K187" s="138" t="s">
        <v>131</v>
      </c>
      <c r="L187" s="32"/>
      <c r="M187" s="143" t="s">
        <v>1</v>
      </c>
      <c r="N187" s="144" t="s">
        <v>42</v>
      </c>
      <c r="P187" s="145">
        <f>O187*H187</f>
        <v>0</v>
      </c>
      <c r="Q187" s="145">
        <v>0</v>
      </c>
      <c r="R187" s="145">
        <f>Q187*H187</f>
        <v>0</v>
      </c>
      <c r="S187" s="145">
        <v>0</v>
      </c>
      <c r="T187" s="146">
        <f>S187*H187</f>
        <v>0</v>
      </c>
      <c r="AR187" s="147" t="s">
        <v>132</v>
      </c>
      <c r="AT187" s="147" t="s">
        <v>127</v>
      </c>
      <c r="AU187" s="147" t="s">
        <v>84</v>
      </c>
      <c r="AY187" s="17" t="s">
        <v>125</v>
      </c>
      <c r="BE187" s="148">
        <f>IF(N187="základní",J187,0)</f>
        <v>0</v>
      </c>
      <c r="BF187" s="148">
        <f>IF(N187="snížená",J187,0)</f>
        <v>0</v>
      </c>
      <c r="BG187" s="148">
        <f>IF(N187="zákl. přenesená",J187,0)</f>
        <v>0</v>
      </c>
      <c r="BH187" s="148">
        <f>IF(N187="sníž. přenesená",J187,0)</f>
        <v>0</v>
      </c>
      <c r="BI187" s="148">
        <f>IF(N187="nulová",J187,0)</f>
        <v>0</v>
      </c>
      <c r="BJ187" s="17" t="s">
        <v>82</v>
      </c>
      <c r="BK187" s="148">
        <f>ROUND(I187*H187,2)</f>
        <v>0</v>
      </c>
      <c r="BL187" s="17" t="s">
        <v>132</v>
      </c>
      <c r="BM187" s="147" t="s">
        <v>626</v>
      </c>
    </row>
    <row r="188" spans="2:47" s="1" customFormat="1" ht="12">
      <c r="B188" s="32"/>
      <c r="D188" s="149" t="s">
        <v>134</v>
      </c>
      <c r="F188" s="150" t="s">
        <v>322</v>
      </c>
      <c r="I188" s="151"/>
      <c r="L188" s="32"/>
      <c r="M188" s="152"/>
      <c r="T188" s="56"/>
      <c r="AT188" s="17" t="s">
        <v>134</v>
      </c>
      <c r="AU188" s="17" t="s">
        <v>84</v>
      </c>
    </row>
    <row r="189" spans="2:47" s="1" customFormat="1" ht="107.25">
      <c r="B189" s="32"/>
      <c r="D189" s="153" t="s">
        <v>136</v>
      </c>
      <c r="F189" s="154" t="s">
        <v>323</v>
      </c>
      <c r="I189" s="151"/>
      <c r="L189" s="32"/>
      <c r="M189" s="152"/>
      <c r="T189" s="56"/>
      <c r="AT189" s="17" t="s">
        <v>136</v>
      </c>
      <c r="AU189" s="17" t="s">
        <v>84</v>
      </c>
    </row>
    <row r="190" spans="2:51" s="13" customFormat="1" ht="12">
      <c r="B190" s="161"/>
      <c r="D190" s="153" t="s">
        <v>137</v>
      </c>
      <c r="E190" s="162" t="s">
        <v>1</v>
      </c>
      <c r="F190" s="163" t="s">
        <v>622</v>
      </c>
      <c r="H190" s="164">
        <v>125.664</v>
      </c>
      <c r="I190" s="165"/>
      <c r="L190" s="161"/>
      <c r="M190" s="166"/>
      <c r="T190" s="167"/>
      <c r="AT190" s="162" t="s">
        <v>137</v>
      </c>
      <c r="AU190" s="162" t="s">
        <v>84</v>
      </c>
      <c r="AV190" s="13" t="s">
        <v>84</v>
      </c>
      <c r="AW190" s="13" t="s">
        <v>34</v>
      </c>
      <c r="AX190" s="13" t="s">
        <v>77</v>
      </c>
      <c r="AY190" s="162" t="s">
        <v>125</v>
      </c>
    </row>
    <row r="191" spans="2:51" s="13" customFormat="1" ht="12">
      <c r="B191" s="161"/>
      <c r="D191" s="153" t="s">
        <v>137</v>
      </c>
      <c r="E191" s="162" t="s">
        <v>1</v>
      </c>
      <c r="F191" s="163" t="s">
        <v>627</v>
      </c>
      <c r="H191" s="164">
        <v>-8.552</v>
      </c>
      <c r="I191" s="165"/>
      <c r="L191" s="161"/>
      <c r="M191" s="166"/>
      <c r="T191" s="167"/>
      <c r="AT191" s="162" t="s">
        <v>137</v>
      </c>
      <c r="AU191" s="162" t="s">
        <v>84</v>
      </c>
      <c r="AV191" s="13" t="s">
        <v>84</v>
      </c>
      <c r="AW191" s="13" t="s">
        <v>34</v>
      </c>
      <c r="AX191" s="13" t="s">
        <v>77</v>
      </c>
      <c r="AY191" s="162" t="s">
        <v>125</v>
      </c>
    </row>
    <row r="192" spans="2:51" s="13" customFormat="1" ht="12">
      <c r="B192" s="161"/>
      <c r="D192" s="153" t="s">
        <v>137</v>
      </c>
      <c r="E192" s="162" t="s">
        <v>1</v>
      </c>
      <c r="F192" s="163" t="s">
        <v>628</v>
      </c>
      <c r="H192" s="164">
        <v>-32.052</v>
      </c>
      <c r="I192" s="165"/>
      <c r="L192" s="161"/>
      <c r="M192" s="166"/>
      <c r="T192" s="167"/>
      <c r="AT192" s="162" t="s">
        <v>137</v>
      </c>
      <c r="AU192" s="162" t="s">
        <v>84</v>
      </c>
      <c r="AV192" s="13" t="s">
        <v>84</v>
      </c>
      <c r="AW192" s="13" t="s">
        <v>34</v>
      </c>
      <c r="AX192" s="13" t="s">
        <v>77</v>
      </c>
      <c r="AY192" s="162" t="s">
        <v>125</v>
      </c>
    </row>
    <row r="193" spans="2:51" s="14" customFormat="1" ht="12">
      <c r="B193" s="171"/>
      <c r="D193" s="153" t="s">
        <v>137</v>
      </c>
      <c r="E193" s="172" t="s">
        <v>1</v>
      </c>
      <c r="F193" s="173" t="s">
        <v>255</v>
      </c>
      <c r="H193" s="174">
        <v>85.06</v>
      </c>
      <c r="I193" s="175"/>
      <c r="L193" s="171"/>
      <c r="M193" s="176"/>
      <c r="T193" s="177"/>
      <c r="AT193" s="172" t="s">
        <v>137</v>
      </c>
      <c r="AU193" s="172" t="s">
        <v>84</v>
      </c>
      <c r="AV193" s="14" t="s">
        <v>132</v>
      </c>
      <c r="AW193" s="14" t="s">
        <v>34</v>
      </c>
      <c r="AX193" s="14" t="s">
        <v>82</v>
      </c>
      <c r="AY193" s="172" t="s">
        <v>125</v>
      </c>
    </row>
    <row r="194" spans="2:65" s="1" customFormat="1" ht="16.5" customHeight="1">
      <c r="B194" s="32"/>
      <c r="C194" s="185" t="s">
        <v>207</v>
      </c>
      <c r="D194" s="185" t="s">
        <v>326</v>
      </c>
      <c r="E194" s="186" t="s">
        <v>327</v>
      </c>
      <c r="F194" s="187" t="s">
        <v>328</v>
      </c>
      <c r="G194" s="188" t="s">
        <v>197</v>
      </c>
      <c r="H194" s="189">
        <v>80.807</v>
      </c>
      <c r="I194" s="190"/>
      <c r="J194" s="191">
        <f>ROUND(I194*H194,2)</f>
        <v>0</v>
      </c>
      <c r="K194" s="187" t="s">
        <v>131</v>
      </c>
      <c r="L194" s="192"/>
      <c r="M194" s="193" t="s">
        <v>1</v>
      </c>
      <c r="N194" s="194" t="s">
        <v>42</v>
      </c>
      <c r="P194" s="145">
        <f>O194*H194</f>
        <v>0</v>
      </c>
      <c r="Q194" s="145">
        <v>0</v>
      </c>
      <c r="R194" s="145">
        <f>Q194*H194</f>
        <v>0</v>
      </c>
      <c r="S194" s="145">
        <v>0</v>
      </c>
      <c r="T194" s="146">
        <f>S194*H194</f>
        <v>0</v>
      </c>
      <c r="AR194" s="147" t="s">
        <v>162</v>
      </c>
      <c r="AT194" s="147" t="s">
        <v>326</v>
      </c>
      <c r="AU194" s="147" t="s">
        <v>84</v>
      </c>
      <c r="AY194" s="17" t="s">
        <v>125</v>
      </c>
      <c r="BE194" s="148">
        <f>IF(N194="základní",J194,0)</f>
        <v>0</v>
      </c>
      <c r="BF194" s="148">
        <f>IF(N194="snížená",J194,0)</f>
        <v>0</v>
      </c>
      <c r="BG194" s="148">
        <f>IF(N194="zákl. přenesená",J194,0)</f>
        <v>0</v>
      </c>
      <c r="BH194" s="148">
        <f>IF(N194="sníž. přenesená",J194,0)</f>
        <v>0</v>
      </c>
      <c r="BI194" s="148">
        <f>IF(N194="nulová",J194,0)</f>
        <v>0</v>
      </c>
      <c r="BJ194" s="17" t="s">
        <v>82</v>
      </c>
      <c r="BK194" s="148">
        <f>ROUND(I194*H194,2)</f>
        <v>0</v>
      </c>
      <c r="BL194" s="17" t="s">
        <v>132</v>
      </c>
      <c r="BM194" s="147" t="s">
        <v>629</v>
      </c>
    </row>
    <row r="195" spans="2:51" s="12" customFormat="1" ht="12">
      <c r="B195" s="155"/>
      <c r="D195" s="153" t="s">
        <v>137</v>
      </c>
      <c r="E195" s="156" t="s">
        <v>1</v>
      </c>
      <c r="F195" s="157" t="s">
        <v>330</v>
      </c>
      <c r="H195" s="156" t="s">
        <v>1</v>
      </c>
      <c r="I195" s="158"/>
      <c r="L195" s="155"/>
      <c r="M195" s="159"/>
      <c r="T195" s="160"/>
      <c r="AT195" s="156" t="s">
        <v>137</v>
      </c>
      <c r="AU195" s="156" t="s">
        <v>84</v>
      </c>
      <c r="AV195" s="12" t="s">
        <v>82</v>
      </c>
      <c r="AW195" s="12" t="s">
        <v>34</v>
      </c>
      <c r="AX195" s="12" t="s">
        <v>77</v>
      </c>
      <c r="AY195" s="156" t="s">
        <v>125</v>
      </c>
    </row>
    <row r="196" spans="2:51" s="13" customFormat="1" ht="12">
      <c r="B196" s="161"/>
      <c r="D196" s="153" t="s">
        <v>137</v>
      </c>
      <c r="E196" s="162" t="s">
        <v>1</v>
      </c>
      <c r="F196" s="163" t="s">
        <v>630</v>
      </c>
      <c r="H196" s="164">
        <v>80.807</v>
      </c>
      <c r="I196" s="165"/>
      <c r="L196" s="161"/>
      <c r="M196" s="166"/>
      <c r="T196" s="167"/>
      <c r="AT196" s="162" t="s">
        <v>137</v>
      </c>
      <c r="AU196" s="162" t="s">
        <v>84</v>
      </c>
      <c r="AV196" s="13" t="s">
        <v>84</v>
      </c>
      <c r="AW196" s="13" t="s">
        <v>34</v>
      </c>
      <c r="AX196" s="13" t="s">
        <v>82</v>
      </c>
      <c r="AY196" s="162" t="s">
        <v>125</v>
      </c>
    </row>
    <row r="197" spans="2:65" s="1" customFormat="1" ht="37.9" customHeight="1">
      <c r="B197" s="32"/>
      <c r="C197" s="136" t="s">
        <v>214</v>
      </c>
      <c r="D197" s="136" t="s">
        <v>127</v>
      </c>
      <c r="E197" s="137" t="s">
        <v>332</v>
      </c>
      <c r="F197" s="138" t="s">
        <v>333</v>
      </c>
      <c r="G197" s="139" t="s">
        <v>269</v>
      </c>
      <c r="H197" s="140">
        <v>32.052</v>
      </c>
      <c r="I197" s="141"/>
      <c r="J197" s="142">
        <f>ROUND(I197*H197,2)</f>
        <v>0</v>
      </c>
      <c r="K197" s="138" t="s">
        <v>131</v>
      </c>
      <c r="L197" s="32"/>
      <c r="M197" s="143" t="s">
        <v>1</v>
      </c>
      <c r="N197" s="144" t="s">
        <v>42</v>
      </c>
      <c r="P197" s="145">
        <f>O197*H197</f>
        <v>0</v>
      </c>
      <c r="Q197" s="145">
        <v>0</v>
      </c>
      <c r="R197" s="145">
        <f>Q197*H197</f>
        <v>0</v>
      </c>
      <c r="S197" s="145">
        <v>0</v>
      </c>
      <c r="T197" s="146">
        <f>S197*H197</f>
        <v>0</v>
      </c>
      <c r="AR197" s="147" t="s">
        <v>132</v>
      </c>
      <c r="AT197" s="147" t="s">
        <v>127</v>
      </c>
      <c r="AU197" s="147" t="s">
        <v>84</v>
      </c>
      <c r="AY197" s="17" t="s">
        <v>125</v>
      </c>
      <c r="BE197" s="148">
        <f>IF(N197="základní",J197,0)</f>
        <v>0</v>
      </c>
      <c r="BF197" s="148">
        <f>IF(N197="snížená",J197,0)</f>
        <v>0</v>
      </c>
      <c r="BG197" s="148">
        <f>IF(N197="zákl. přenesená",J197,0)</f>
        <v>0</v>
      </c>
      <c r="BH197" s="148">
        <f>IF(N197="sníž. přenesená",J197,0)</f>
        <v>0</v>
      </c>
      <c r="BI197" s="148">
        <f>IF(N197="nulová",J197,0)</f>
        <v>0</v>
      </c>
      <c r="BJ197" s="17" t="s">
        <v>82</v>
      </c>
      <c r="BK197" s="148">
        <f>ROUND(I197*H197,2)</f>
        <v>0</v>
      </c>
      <c r="BL197" s="17" t="s">
        <v>132</v>
      </c>
      <c r="BM197" s="147" t="s">
        <v>631</v>
      </c>
    </row>
    <row r="198" spans="2:47" s="1" customFormat="1" ht="12">
      <c r="B198" s="32"/>
      <c r="D198" s="149" t="s">
        <v>134</v>
      </c>
      <c r="F198" s="150" t="s">
        <v>335</v>
      </c>
      <c r="I198" s="151"/>
      <c r="L198" s="32"/>
      <c r="M198" s="152"/>
      <c r="T198" s="56"/>
      <c r="AT198" s="17" t="s">
        <v>134</v>
      </c>
      <c r="AU198" s="17" t="s">
        <v>84</v>
      </c>
    </row>
    <row r="199" spans="2:47" s="1" customFormat="1" ht="58.5">
      <c r="B199" s="32"/>
      <c r="D199" s="153" t="s">
        <v>136</v>
      </c>
      <c r="F199" s="154" t="s">
        <v>336</v>
      </c>
      <c r="I199" s="151"/>
      <c r="L199" s="32"/>
      <c r="M199" s="152"/>
      <c r="T199" s="56"/>
      <c r="AT199" s="17" t="s">
        <v>136</v>
      </c>
      <c r="AU199" s="17" t="s">
        <v>84</v>
      </c>
    </row>
    <row r="200" spans="2:51" s="13" customFormat="1" ht="12">
      <c r="B200" s="161"/>
      <c r="D200" s="153" t="s">
        <v>137</v>
      </c>
      <c r="E200" s="162" t="s">
        <v>1</v>
      </c>
      <c r="F200" s="163" t="s">
        <v>632</v>
      </c>
      <c r="H200" s="164">
        <v>30.4</v>
      </c>
      <c r="I200" s="165"/>
      <c r="L200" s="161"/>
      <c r="M200" s="166"/>
      <c r="T200" s="167"/>
      <c r="AT200" s="162" t="s">
        <v>137</v>
      </c>
      <c r="AU200" s="162" t="s">
        <v>84</v>
      </c>
      <c r="AV200" s="13" t="s">
        <v>84</v>
      </c>
      <c r="AW200" s="13" t="s">
        <v>34</v>
      </c>
      <c r="AX200" s="13" t="s">
        <v>77</v>
      </c>
      <c r="AY200" s="162" t="s">
        <v>125</v>
      </c>
    </row>
    <row r="201" spans="2:51" s="13" customFormat="1" ht="12">
      <c r="B201" s="161"/>
      <c r="D201" s="153" t="s">
        <v>137</v>
      </c>
      <c r="E201" s="162" t="s">
        <v>1</v>
      </c>
      <c r="F201" s="163" t="s">
        <v>633</v>
      </c>
      <c r="H201" s="164">
        <v>1.652</v>
      </c>
      <c r="I201" s="165"/>
      <c r="L201" s="161"/>
      <c r="M201" s="166"/>
      <c r="T201" s="167"/>
      <c r="AT201" s="162" t="s">
        <v>137</v>
      </c>
      <c r="AU201" s="162" t="s">
        <v>84</v>
      </c>
      <c r="AV201" s="13" t="s">
        <v>84</v>
      </c>
      <c r="AW201" s="13" t="s">
        <v>34</v>
      </c>
      <c r="AX201" s="13" t="s">
        <v>77</v>
      </c>
      <c r="AY201" s="162" t="s">
        <v>125</v>
      </c>
    </row>
    <row r="202" spans="2:51" s="14" customFormat="1" ht="12">
      <c r="B202" s="171"/>
      <c r="D202" s="153" t="s">
        <v>137</v>
      </c>
      <c r="E202" s="172" t="s">
        <v>1</v>
      </c>
      <c r="F202" s="173" t="s">
        <v>255</v>
      </c>
      <c r="H202" s="174">
        <v>32.052</v>
      </c>
      <c r="I202" s="175"/>
      <c r="L202" s="171"/>
      <c r="M202" s="176"/>
      <c r="T202" s="177"/>
      <c r="AT202" s="172" t="s">
        <v>137</v>
      </c>
      <c r="AU202" s="172" t="s">
        <v>84</v>
      </c>
      <c r="AV202" s="14" t="s">
        <v>132</v>
      </c>
      <c r="AW202" s="14" t="s">
        <v>34</v>
      </c>
      <c r="AX202" s="14" t="s">
        <v>82</v>
      </c>
      <c r="AY202" s="172" t="s">
        <v>125</v>
      </c>
    </row>
    <row r="203" spans="2:65" s="1" customFormat="1" ht="16.5" customHeight="1">
      <c r="B203" s="32"/>
      <c r="C203" s="185" t="s">
        <v>8</v>
      </c>
      <c r="D203" s="185" t="s">
        <v>326</v>
      </c>
      <c r="E203" s="186" t="s">
        <v>339</v>
      </c>
      <c r="F203" s="187" t="s">
        <v>340</v>
      </c>
      <c r="G203" s="188" t="s">
        <v>197</v>
      </c>
      <c r="H203" s="189">
        <v>65.707</v>
      </c>
      <c r="I203" s="190"/>
      <c r="J203" s="191">
        <f>ROUND(I203*H203,2)</f>
        <v>0</v>
      </c>
      <c r="K203" s="187" t="s">
        <v>131</v>
      </c>
      <c r="L203" s="192"/>
      <c r="M203" s="193" t="s">
        <v>1</v>
      </c>
      <c r="N203" s="194" t="s">
        <v>42</v>
      </c>
      <c r="P203" s="145">
        <f>O203*H203</f>
        <v>0</v>
      </c>
      <c r="Q203" s="145">
        <v>0</v>
      </c>
      <c r="R203" s="145">
        <f>Q203*H203</f>
        <v>0</v>
      </c>
      <c r="S203" s="145">
        <v>0</v>
      </c>
      <c r="T203" s="146">
        <f>S203*H203</f>
        <v>0</v>
      </c>
      <c r="AR203" s="147" t="s">
        <v>162</v>
      </c>
      <c r="AT203" s="147" t="s">
        <v>326</v>
      </c>
      <c r="AU203" s="147" t="s">
        <v>84</v>
      </c>
      <c r="AY203" s="17" t="s">
        <v>125</v>
      </c>
      <c r="BE203" s="148">
        <f>IF(N203="základní",J203,0)</f>
        <v>0</v>
      </c>
      <c r="BF203" s="148">
        <f>IF(N203="snížená",J203,0)</f>
        <v>0</v>
      </c>
      <c r="BG203" s="148">
        <f>IF(N203="zákl. přenesená",J203,0)</f>
        <v>0</v>
      </c>
      <c r="BH203" s="148">
        <f>IF(N203="sníž. přenesená",J203,0)</f>
        <v>0</v>
      </c>
      <c r="BI203" s="148">
        <f>IF(N203="nulová",J203,0)</f>
        <v>0</v>
      </c>
      <c r="BJ203" s="17" t="s">
        <v>82</v>
      </c>
      <c r="BK203" s="148">
        <f>ROUND(I203*H203,2)</f>
        <v>0</v>
      </c>
      <c r="BL203" s="17" t="s">
        <v>132</v>
      </c>
      <c r="BM203" s="147" t="s">
        <v>634</v>
      </c>
    </row>
    <row r="204" spans="2:51" s="13" customFormat="1" ht="12">
      <c r="B204" s="161"/>
      <c r="D204" s="153" t="s">
        <v>137</v>
      </c>
      <c r="E204" s="162" t="s">
        <v>1</v>
      </c>
      <c r="F204" s="163" t="s">
        <v>635</v>
      </c>
      <c r="H204" s="164">
        <v>65.707</v>
      </c>
      <c r="I204" s="165"/>
      <c r="L204" s="161"/>
      <c r="M204" s="166"/>
      <c r="T204" s="167"/>
      <c r="AT204" s="162" t="s">
        <v>137</v>
      </c>
      <c r="AU204" s="162" t="s">
        <v>84</v>
      </c>
      <c r="AV204" s="13" t="s">
        <v>84</v>
      </c>
      <c r="AW204" s="13" t="s">
        <v>34</v>
      </c>
      <c r="AX204" s="13" t="s">
        <v>82</v>
      </c>
      <c r="AY204" s="162" t="s">
        <v>125</v>
      </c>
    </row>
    <row r="205" spans="2:63" s="11" customFormat="1" ht="22.9" customHeight="1">
      <c r="B205" s="124"/>
      <c r="D205" s="125" t="s">
        <v>76</v>
      </c>
      <c r="E205" s="134" t="s">
        <v>132</v>
      </c>
      <c r="F205" s="134" t="s">
        <v>347</v>
      </c>
      <c r="I205" s="127"/>
      <c r="J205" s="135">
        <f>BK205</f>
        <v>0</v>
      </c>
      <c r="L205" s="124"/>
      <c r="M205" s="129"/>
      <c r="P205" s="130">
        <f>SUM(P206:P211)</f>
        <v>0</v>
      </c>
      <c r="R205" s="130">
        <f>SUM(R206:R211)</f>
        <v>0</v>
      </c>
      <c r="T205" s="131">
        <f>SUM(T206:T211)</f>
        <v>0</v>
      </c>
      <c r="AR205" s="125" t="s">
        <v>82</v>
      </c>
      <c r="AT205" s="132" t="s">
        <v>76</v>
      </c>
      <c r="AU205" s="132" t="s">
        <v>82</v>
      </c>
      <c r="AY205" s="125" t="s">
        <v>125</v>
      </c>
      <c r="BK205" s="133">
        <f>SUM(BK206:BK211)</f>
        <v>0</v>
      </c>
    </row>
    <row r="206" spans="2:65" s="1" customFormat="1" ht="21.75" customHeight="1">
      <c r="B206" s="32"/>
      <c r="C206" s="136" t="s">
        <v>229</v>
      </c>
      <c r="D206" s="136" t="s">
        <v>127</v>
      </c>
      <c r="E206" s="137" t="s">
        <v>348</v>
      </c>
      <c r="F206" s="138" t="s">
        <v>349</v>
      </c>
      <c r="G206" s="139" t="s">
        <v>269</v>
      </c>
      <c r="H206" s="140">
        <v>8.552</v>
      </c>
      <c r="I206" s="141"/>
      <c r="J206" s="142">
        <f>ROUND(I206*H206,2)</f>
        <v>0</v>
      </c>
      <c r="K206" s="138" t="s">
        <v>131</v>
      </c>
      <c r="L206" s="32"/>
      <c r="M206" s="143" t="s">
        <v>1</v>
      </c>
      <c r="N206" s="144" t="s">
        <v>42</v>
      </c>
      <c r="P206" s="145">
        <f>O206*H206</f>
        <v>0</v>
      </c>
      <c r="Q206" s="145">
        <v>0</v>
      </c>
      <c r="R206" s="145">
        <f>Q206*H206</f>
        <v>0</v>
      </c>
      <c r="S206" s="145">
        <v>0</v>
      </c>
      <c r="T206" s="146">
        <f>S206*H206</f>
        <v>0</v>
      </c>
      <c r="AR206" s="147" t="s">
        <v>132</v>
      </c>
      <c r="AT206" s="147" t="s">
        <v>127</v>
      </c>
      <c r="AU206" s="147" t="s">
        <v>84</v>
      </c>
      <c r="AY206" s="17" t="s">
        <v>125</v>
      </c>
      <c r="BE206" s="148">
        <f>IF(N206="základní",J206,0)</f>
        <v>0</v>
      </c>
      <c r="BF206" s="148">
        <f>IF(N206="snížená",J206,0)</f>
        <v>0</v>
      </c>
      <c r="BG206" s="148">
        <f>IF(N206="zákl. přenesená",J206,0)</f>
        <v>0</v>
      </c>
      <c r="BH206" s="148">
        <f>IF(N206="sníž. přenesená",J206,0)</f>
        <v>0</v>
      </c>
      <c r="BI206" s="148">
        <f>IF(N206="nulová",J206,0)</f>
        <v>0</v>
      </c>
      <c r="BJ206" s="17" t="s">
        <v>82</v>
      </c>
      <c r="BK206" s="148">
        <f>ROUND(I206*H206,2)</f>
        <v>0</v>
      </c>
      <c r="BL206" s="17" t="s">
        <v>132</v>
      </c>
      <c r="BM206" s="147" t="s">
        <v>636</v>
      </c>
    </row>
    <row r="207" spans="2:47" s="1" customFormat="1" ht="12">
      <c r="B207" s="32"/>
      <c r="D207" s="149" t="s">
        <v>134</v>
      </c>
      <c r="F207" s="150" t="s">
        <v>351</v>
      </c>
      <c r="I207" s="151"/>
      <c r="L207" s="32"/>
      <c r="M207" s="152"/>
      <c r="T207" s="56"/>
      <c r="AT207" s="17" t="s">
        <v>134</v>
      </c>
      <c r="AU207" s="17" t="s">
        <v>84</v>
      </c>
    </row>
    <row r="208" spans="2:47" s="1" customFormat="1" ht="29.25">
      <c r="B208" s="32"/>
      <c r="D208" s="153" t="s">
        <v>136</v>
      </c>
      <c r="F208" s="154" t="s">
        <v>352</v>
      </c>
      <c r="I208" s="151"/>
      <c r="L208" s="32"/>
      <c r="M208" s="152"/>
      <c r="T208" s="56"/>
      <c r="AT208" s="17" t="s">
        <v>136</v>
      </c>
      <c r="AU208" s="17" t="s">
        <v>84</v>
      </c>
    </row>
    <row r="209" spans="2:51" s="13" customFormat="1" ht="12">
      <c r="B209" s="161"/>
      <c r="D209" s="153" t="s">
        <v>137</v>
      </c>
      <c r="E209" s="162" t="s">
        <v>1</v>
      </c>
      <c r="F209" s="163" t="s">
        <v>637</v>
      </c>
      <c r="H209" s="164">
        <v>8.08</v>
      </c>
      <c r="I209" s="165"/>
      <c r="L209" s="161"/>
      <c r="M209" s="166"/>
      <c r="T209" s="167"/>
      <c r="AT209" s="162" t="s">
        <v>137</v>
      </c>
      <c r="AU209" s="162" t="s">
        <v>84</v>
      </c>
      <c r="AV209" s="13" t="s">
        <v>84</v>
      </c>
      <c r="AW209" s="13" t="s">
        <v>34</v>
      </c>
      <c r="AX209" s="13" t="s">
        <v>77</v>
      </c>
      <c r="AY209" s="162" t="s">
        <v>125</v>
      </c>
    </row>
    <row r="210" spans="2:51" s="13" customFormat="1" ht="12">
      <c r="B210" s="161"/>
      <c r="D210" s="153" t="s">
        <v>137</v>
      </c>
      <c r="E210" s="162" t="s">
        <v>1</v>
      </c>
      <c r="F210" s="163" t="s">
        <v>638</v>
      </c>
      <c r="H210" s="164">
        <v>0.472</v>
      </c>
      <c r="I210" s="165"/>
      <c r="L210" s="161"/>
      <c r="M210" s="166"/>
      <c r="T210" s="167"/>
      <c r="AT210" s="162" t="s">
        <v>137</v>
      </c>
      <c r="AU210" s="162" t="s">
        <v>84</v>
      </c>
      <c r="AV210" s="13" t="s">
        <v>84</v>
      </c>
      <c r="AW210" s="13" t="s">
        <v>34</v>
      </c>
      <c r="AX210" s="13" t="s">
        <v>77</v>
      </c>
      <c r="AY210" s="162" t="s">
        <v>125</v>
      </c>
    </row>
    <row r="211" spans="2:51" s="14" customFormat="1" ht="12">
      <c r="B211" s="171"/>
      <c r="D211" s="153" t="s">
        <v>137</v>
      </c>
      <c r="E211" s="172" t="s">
        <v>1</v>
      </c>
      <c r="F211" s="173" t="s">
        <v>255</v>
      </c>
      <c r="H211" s="174">
        <v>8.552</v>
      </c>
      <c r="I211" s="175"/>
      <c r="L211" s="171"/>
      <c r="M211" s="176"/>
      <c r="T211" s="177"/>
      <c r="AT211" s="172" t="s">
        <v>137</v>
      </c>
      <c r="AU211" s="172" t="s">
        <v>84</v>
      </c>
      <c r="AV211" s="14" t="s">
        <v>132</v>
      </c>
      <c r="AW211" s="14" t="s">
        <v>34</v>
      </c>
      <c r="AX211" s="14" t="s">
        <v>82</v>
      </c>
      <c r="AY211" s="172" t="s">
        <v>125</v>
      </c>
    </row>
    <row r="212" spans="2:63" s="11" customFormat="1" ht="22.9" customHeight="1">
      <c r="B212" s="124"/>
      <c r="D212" s="125" t="s">
        <v>76</v>
      </c>
      <c r="E212" s="134" t="s">
        <v>145</v>
      </c>
      <c r="F212" s="134" t="s">
        <v>138</v>
      </c>
      <c r="I212" s="127"/>
      <c r="J212" s="135">
        <f>BK212</f>
        <v>0</v>
      </c>
      <c r="L212" s="124"/>
      <c r="M212" s="129"/>
      <c r="P212" s="130">
        <f>SUM(P213:P215)</f>
        <v>0</v>
      </c>
      <c r="R212" s="130">
        <f>SUM(R213:R215)</f>
        <v>0</v>
      </c>
      <c r="T212" s="131">
        <f>SUM(T213:T215)</f>
        <v>0</v>
      </c>
      <c r="AR212" s="125" t="s">
        <v>82</v>
      </c>
      <c r="AT212" s="132" t="s">
        <v>76</v>
      </c>
      <c r="AU212" s="132" t="s">
        <v>82</v>
      </c>
      <c r="AY212" s="125" t="s">
        <v>125</v>
      </c>
      <c r="BK212" s="133">
        <f>SUM(BK213:BK215)</f>
        <v>0</v>
      </c>
    </row>
    <row r="213" spans="2:65" s="1" customFormat="1" ht="21.75" customHeight="1">
      <c r="B213" s="32"/>
      <c r="C213" s="136" t="s">
        <v>239</v>
      </c>
      <c r="D213" s="136" t="s">
        <v>127</v>
      </c>
      <c r="E213" s="137" t="s">
        <v>356</v>
      </c>
      <c r="F213" s="138" t="s">
        <v>357</v>
      </c>
      <c r="G213" s="139" t="s">
        <v>130</v>
      </c>
      <c r="H213" s="140">
        <v>84.72</v>
      </c>
      <c r="I213" s="141"/>
      <c r="J213" s="142">
        <f>ROUND(I213*H213,2)</f>
        <v>0</v>
      </c>
      <c r="K213" s="138" t="s">
        <v>131</v>
      </c>
      <c r="L213" s="32"/>
      <c r="M213" s="143" t="s">
        <v>1</v>
      </c>
      <c r="N213" s="144" t="s">
        <v>42</v>
      </c>
      <c r="P213" s="145">
        <f>O213*H213</f>
        <v>0</v>
      </c>
      <c r="Q213" s="145">
        <v>0</v>
      </c>
      <c r="R213" s="145">
        <f>Q213*H213</f>
        <v>0</v>
      </c>
      <c r="S213" s="145">
        <v>0</v>
      </c>
      <c r="T213" s="146">
        <f>S213*H213</f>
        <v>0</v>
      </c>
      <c r="AR213" s="147" t="s">
        <v>132</v>
      </c>
      <c r="AT213" s="147" t="s">
        <v>127</v>
      </c>
      <c r="AU213" s="147" t="s">
        <v>84</v>
      </c>
      <c r="AY213" s="17" t="s">
        <v>125</v>
      </c>
      <c r="BE213" s="148">
        <f>IF(N213="základní",J213,0)</f>
        <v>0</v>
      </c>
      <c r="BF213" s="148">
        <f>IF(N213="snížená",J213,0)</f>
        <v>0</v>
      </c>
      <c r="BG213" s="148">
        <f>IF(N213="zákl. přenesená",J213,0)</f>
        <v>0</v>
      </c>
      <c r="BH213" s="148">
        <f>IF(N213="sníž. přenesená",J213,0)</f>
        <v>0</v>
      </c>
      <c r="BI213" s="148">
        <f>IF(N213="nulová",J213,0)</f>
        <v>0</v>
      </c>
      <c r="BJ213" s="17" t="s">
        <v>82</v>
      </c>
      <c r="BK213" s="148">
        <f>ROUND(I213*H213,2)</f>
        <v>0</v>
      </c>
      <c r="BL213" s="17" t="s">
        <v>132</v>
      </c>
      <c r="BM213" s="147" t="s">
        <v>639</v>
      </c>
    </row>
    <row r="214" spans="2:47" s="1" customFormat="1" ht="12">
      <c r="B214" s="32"/>
      <c r="D214" s="149" t="s">
        <v>134</v>
      </c>
      <c r="F214" s="150" t="s">
        <v>359</v>
      </c>
      <c r="I214" s="151"/>
      <c r="L214" s="32"/>
      <c r="M214" s="152"/>
      <c r="T214" s="56"/>
      <c r="AT214" s="17" t="s">
        <v>134</v>
      </c>
      <c r="AU214" s="17" t="s">
        <v>84</v>
      </c>
    </row>
    <row r="215" spans="2:51" s="13" customFormat="1" ht="12">
      <c r="B215" s="161"/>
      <c r="D215" s="153" t="s">
        <v>137</v>
      </c>
      <c r="E215" s="162" t="s">
        <v>1</v>
      </c>
      <c r="F215" s="163" t="s">
        <v>640</v>
      </c>
      <c r="H215" s="164">
        <v>84.72</v>
      </c>
      <c r="I215" s="165"/>
      <c r="L215" s="161"/>
      <c r="M215" s="166"/>
      <c r="T215" s="167"/>
      <c r="AT215" s="162" t="s">
        <v>137</v>
      </c>
      <c r="AU215" s="162" t="s">
        <v>84</v>
      </c>
      <c r="AV215" s="13" t="s">
        <v>84</v>
      </c>
      <c r="AW215" s="13" t="s">
        <v>34</v>
      </c>
      <c r="AX215" s="13" t="s">
        <v>82</v>
      </c>
      <c r="AY215" s="162" t="s">
        <v>125</v>
      </c>
    </row>
    <row r="216" spans="2:63" s="11" customFormat="1" ht="22.9" customHeight="1">
      <c r="B216" s="124"/>
      <c r="D216" s="125" t="s">
        <v>76</v>
      </c>
      <c r="E216" s="134" t="s">
        <v>162</v>
      </c>
      <c r="F216" s="134" t="s">
        <v>163</v>
      </c>
      <c r="I216" s="127"/>
      <c r="J216" s="135">
        <f>BK216</f>
        <v>0</v>
      </c>
      <c r="L216" s="124"/>
      <c r="M216" s="129"/>
      <c r="P216" s="130">
        <f>SUM(P217:P305)</f>
        <v>0</v>
      </c>
      <c r="R216" s="130">
        <f>SUM(R217:R305)</f>
        <v>2.4781528620000004</v>
      </c>
      <c r="T216" s="131">
        <f>SUM(T217:T305)</f>
        <v>0</v>
      </c>
      <c r="AR216" s="125" t="s">
        <v>82</v>
      </c>
      <c r="AT216" s="132" t="s">
        <v>76</v>
      </c>
      <c r="AU216" s="132" t="s">
        <v>82</v>
      </c>
      <c r="AY216" s="125" t="s">
        <v>125</v>
      </c>
      <c r="BK216" s="133">
        <f>SUM(BK217:BK305)</f>
        <v>0</v>
      </c>
    </row>
    <row r="217" spans="2:65" s="1" customFormat="1" ht="16.5" customHeight="1">
      <c r="B217" s="32"/>
      <c r="C217" s="136" t="s">
        <v>355</v>
      </c>
      <c r="D217" s="136" t="s">
        <v>127</v>
      </c>
      <c r="E217" s="137" t="s">
        <v>362</v>
      </c>
      <c r="F217" s="138" t="s">
        <v>363</v>
      </c>
      <c r="G217" s="139" t="s">
        <v>167</v>
      </c>
      <c r="H217" s="140">
        <v>2</v>
      </c>
      <c r="I217" s="141"/>
      <c r="J217" s="142">
        <f>ROUND(I217*H217,2)</f>
        <v>0</v>
      </c>
      <c r="K217" s="138" t="s">
        <v>131</v>
      </c>
      <c r="L217" s="32"/>
      <c r="M217" s="143" t="s">
        <v>1</v>
      </c>
      <c r="N217" s="144" t="s">
        <v>42</v>
      </c>
      <c r="P217" s="145">
        <f>O217*H217</f>
        <v>0</v>
      </c>
      <c r="Q217" s="145">
        <v>0</v>
      </c>
      <c r="R217" s="145">
        <f>Q217*H217</f>
        <v>0</v>
      </c>
      <c r="S217" s="145">
        <v>0</v>
      </c>
      <c r="T217" s="146">
        <f>S217*H217</f>
        <v>0</v>
      </c>
      <c r="AR217" s="147" t="s">
        <v>132</v>
      </c>
      <c r="AT217" s="147" t="s">
        <v>127</v>
      </c>
      <c r="AU217" s="147" t="s">
        <v>84</v>
      </c>
      <c r="AY217" s="17" t="s">
        <v>125</v>
      </c>
      <c r="BE217" s="148">
        <f>IF(N217="základní",J217,0)</f>
        <v>0</v>
      </c>
      <c r="BF217" s="148">
        <f>IF(N217="snížená",J217,0)</f>
        <v>0</v>
      </c>
      <c r="BG217" s="148">
        <f>IF(N217="zákl. přenesená",J217,0)</f>
        <v>0</v>
      </c>
      <c r="BH217" s="148">
        <f>IF(N217="sníž. přenesená",J217,0)</f>
        <v>0</v>
      </c>
      <c r="BI217" s="148">
        <f>IF(N217="nulová",J217,0)</f>
        <v>0</v>
      </c>
      <c r="BJ217" s="17" t="s">
        <v>82</v>
      </c>
      <c r="BK217" s="148">
        <f>ROUND(I217*H217,2)</f>
        <v>0</v>
      </c>
      <c r="BL217" s="17" t="s">
        <v>132</v>
      </c>
      <c r="BM217" s="147" t="s">
        <v>641</v>
      </c>
    </row>
    <row r="218" spans="2:47" s="1" customFormat="1" ht="12">
      <c r="B218" s="32"/>
      <c r="D218" s="149" t="s">
        <v>134</v>
      </c>
      <c r="F218" s="150" t="s">
        <v>365</v>
      </c>
      <c r="I218" s="151"/>
      <c r="L218" s="32"/>
      <c r="M218" s="152"/>
      <c r="T218" s="56"/>
      <c r="AT218" s="17" t="s">
        <v>134</v>
      </c>
      <c r="AU218" s="17" t="s">
        <v>84</v>
      </c>
    </row>
    <row r="219" spans="2:47" s="1" customFormat="1" ht="39">
      <c r="B219" s="32"/>
      <c r="D219" s="153" t="s">
        <v>136</v>
      </c>
      <c r="F219" s="154" t="s">
        <v>366</v>
      </c>
      <c r="I219" s="151"/>
      <c r="L219" s="32"/>
      <c r="M219" s="152"/>
      <c r="T219" s="56"/>
      <c r="AT219" s="17" t="s">
        <v>136</v>
      </c>
      <c r="AU219" s="17" t="s">
        <v>84</v>
      </c>
    </row>
    <row r="220" spans="2:65" s="1" customFormat="1" ht="24.2" customHeight="1">
      <c r="B220" s="32"/>
      <c r="C220" s="136" t="s">
        <v>361</v>
      </c>
      <c r="D220" s="136" t="s">
        <v>127</v>
      </c>
      <c r="E220" s="137" t="s">
        <v>383</v>
      </c>
      <c r="F220" s="138" t="s">
        <v>384</v>
      </c>
      <c r="G220" s="139" t="s">
        <v>167</v>
      </c>
      <c r="H220" s="140">
        <v>6</v>
      </c>
      <c r="I220" s="141"/>
      <c r="J220" s="142">
        <f>ROUND(I220*H220,2)</f>
        <v>0</v>
      </c>
      <c r="K220" s="138" t="s">
        <v>131</v>
      </c>
      <c r="L220" s="32"/>
      <c r="M220" s="143" t="s">
        <v>1</v>
      </c>
      <c r="N220" s="144" t="s">
        <v>42</v>
      </c>
      <c r="P220" s="145">
        <f>O220*H220</f>
        <v>0</v>
      </c>
      <c r="Q220" s="145">
        <v>0.0016692</v>
      </c>
      <c r="R220" s="145">
        <f>Q220*H220</f>
        <v>0.0100152</v>
      </c>
      <c r="S220" s="145">
        <v>0</v>
      </c>
      <c r="T220" s="146">
        <f>S220*H220</f>
        <v>0</v>
      </c>
      <c r="AR220" s="147" t="s">
        <v>132</v>
      </c>
      <c r="AT220" s="147" t="s">
        <v>127</v>
      </c>
      <c r="AU220" s="147" t="s">
        <v>84</v>
      </c>
      <c r="AY220" s="17" t="s">
        <v>125</v>
      </c>
      <c r="BE220" s="148">
        <f>IF(N220="základní",J220,0)</f>
        <v>0</v>
      </c>
      <c r="BF220" s="148">
        <f>IF(N220="snížená",J220,0)</f>
        <v>0</v>
      </c>
      <c r="BG220" s="148">
        <f>IF(N220="zákl. přenesená",J220,0)</f>
        <v>0</v>
      </c>
      <c r="BH220" s="148">
        <f>IF(N220="sníž. přenesená",J220,0)</f>
        <v>0</v>
      </c>
      <c r="BI220" s="148">
        <f>IF(N220="nulová",J220,0)</f>
        <v>0</v>
      </c>
      <c r="BJ220" s="17" t="s">
        <v>82</v>
      </c>
      <c r="BK220" s="148">
        <f>ROUND(I220*H220,2)</f>
        <v>0</v>
      </c>
      <c r="BL220" s="17" t="s">
        <v>132</v>
      </c>
      <c r="BM220" s="147" t="s">
        <v>642</v>
      </c>
    </row>
    <row r="221" spans="2:47" s="1" customFormat="1" ht="12">
      <c r="B221" s="32"/>
      <c r="D221" s="149" t="s">
        <v>134</v>
      </c>
      <c r="F221" s="150" t="s">
        <v>386</v>
      </c>
      <c r="I221" s="151"/>
      <c r="L221" s="32"/>
      <c r="M221" s="152"/>
      <c r="T221" s="56"/>
      <c r="AT221" s="17" t="s">
        <v>134</v>
      </c>
      <c r="AU221" s="17" t="s">
        <v>84</v>
      </c>
    </row>
    <row r="222" spans="2:47" s="1" customFormat="1" ht="39">
      <c r="B222" s="32"/>
      <c r="D222" s="153" t="s">
        <v>136</v>
      </c>
      <c r="F222" s="154" t="s">
        <v>387</v>
      </c>
      <c r="I222" s="151"/>
      <c r="L222" s="32"/>
      <c r="M222" s="152"/>
      <c r="T222" s="56"/>
      <c r="AT222" s="17" t="s">
        <v>136</v>
      </c>
      <c r="AU222" s="17" t="s">
        <v>84</v>
      </c>
    </row>
    <row r="223" spans="2:65" s="1" customFormat="1" ht="24.2" customHeight="1">
      <c r="B223" s="32"/>
      <c r="C223" s="185" t="s">
        <v>367</v>
      </c>
      <c r="D223" s="185" t="s">
        <v>326</v>
      </c>
      <c r="E223" s="186" t="s">
        <v>393</v>
      </c>
      <c r="F223" s="187" t="s">
        <v>394</v>
      </c>
      <c r="G223" s="188" t="s">
        <v>167</v>
      </c>
      <c r="H223" s="189">
        <v>1</v>
      </c>
      <c r="I223" s="190"/>
      <c r="J223" s="191">
        <f aca="true" t="shared" si="0" ref="J223:J230">ROUND(I223*H223,2)</f>
        <v>0</v>
      </c>
      <c r="K223" s="187" t="s">
        <v>1</v>
      </c>
      <c r="L223" s="192"/>
      <c r="M223" s="193" t="s">
        <v>1</v>
      </c>
      <c r="N223" s="194" t="s">
        <v>42</v>
      </c>
      <c r="P223" s="145">
        <f aca="true" t="shared" si="1" ref="P223:P230">O223*H223</f>
        <v>0</v>
      </c>
      <c r="Q223" s="145">
        <v>0.008</v>
      </c>
      <c r="R223" s="145">
        <f aca="true" t="shared" si="2" ref="R223:R230">Q223*H223</f>
        <v>0.008</v>
      </c>
      <c r="S223" s="145">
        <v>0</v>
      </c>
      <c r="T223" s="146">
        <f aca="true" t="shared" si="3" ref="T223:T230">S223*H223</f>
        <v>0</v>
      </c>
      <c r="AR223" s="147" t="s">
        <v>162</v>
      </c>
      <c r="AT223" s="147" t="s">
        <v>326</v>
      </c>
      <c r="AU223" s="147" t="s">
        <v>84</v>
      </c>
      <c r="AY223" s="17" t="s">
        <v>125</v>
      </c>
      <c r="BE223" s="148">
        <f aca="true" t="shared" si="4" ref="BE223:BE230">IF(N223="základní",J223,0)</f>
        <v>0</v>
      </c>
      <c r="BF223" s="148">
        <f aca="true" t="shared" si="5" ref="BF223:BF230">IF(N223="snížená",J223,0)</f>
        <v>0</v>
      </c>
      <c r="BG223" s="148">
        <f aca="true" t="shared" si="6" ref="BG223:BG230">IF(N223="zákl. přenesená",J223,0)</f>
        <v>0</v>
      </c>
      <c r="BH223" s="148">
        <f aca="true" t="shared" si="7" ref="BH223:BH230">IF(N223="sníž. přenesená",J223,0)</f>
        <v>0</v>
      </c>
      <c r="BI223" s="148">
        <f aca="true" t="shared" si="8" ref="BI223:BI230">IF(N223="nulová",J223,0)</f>
        <v>0</v>
      </c>
      <c r="BJ223" s="17" t="s">
        <v>82</v>
      </c>
      <c r="BK223" s="148">
        <f aca="true" t="shared" si="9" ref="BK223:BK230">ROUND(I223*H223,2)</f>
        <v>0</v>
      </c>
      <c r="BL223" s="17" t="s">
        <v>132</v>
      </c>
      <c r="BM223" s="147" t="s">
        <v>643</v>
      </c>
    </row>
    <row r="224" spans="2:65" s="1" customFormat="1" ht="16.5" customHeight="1">
      <c r="B224" s="32"/>
      <c r="C224" s="185" t="s">
        <v>7</v>
      </c>
      <c r="D224" s="185" t="s">
        <v>326</v>
      </c>
      <c r="E224" s="186" t="s">
        <v>644</v>
      </c>
      <c r="F224" s="187" t="s">
        <v>645</v>
      </c>
      <c r="G224" s="188" t="s">
        <v>167</v>
      </c>
      <c r="H224" s="189">
        <v>1</v>
      </c>
      <c r="I224" s="190"/>
      <c r="J224" s="191">
        <f t="shared" si="0"/>
        <v>0</v>
      </c>
      <c r="K224" s="187" t="s">
        <v>131</v>
      </c>
      <c r="L224" s="192"/>
      <c r="M224" s="193" t="s">
        <v>1</v>
      </c>
      <c r="N224" s="194" t="s">
        <v>42</v>
      </c>
      <c r="P224" s="145">
        <f t="shared" si="1"/>
        <v>0</v>
      </c>
      <c r="Q224" s="145">
        <v>0.016</v>
      </c>
      <c r="R224" s="145">
        <f t="shared" si="2"/>
        <v>0.016</v>
      </c>
      <c r="S224" s="145">
        <v>0</v>
      </c>
      <c r="T224" s="146">
        <f t="shared" si="3"/>
        <v>0</v>
      </c>
      <c r="AR224" s="147" t="s">
        <v>162</v>
      </c>
      <c r="AT224" s="147" t="s">
        <v>326</v>
      </c>
      <c r="AU224" s="147" t="s">
        <v>84</v>
      </c>
      <c r="AY224" s="17" t="s">
        <v>125</v>
      </c>
      <c r="BE224" s="148">
        <f t="shared" si="4"/>
        <v>0</v>
      </c>
      <c r="BF224" s="148">
        <f t="shared" si="5"/>
        <v>0</v>
      </c>
      <c r="BG224" s="148">
        <f t="shared" si="6"/>
        <v>0</v>
      </c>
      <c r="BH224" s="148">
        <f t="shared" si="7"/>
        <v>0</v>
      </c>
      <c r="BI224" s="148">
        <f t="shared" si="8"/>
        <v>0</v>
      </c>
      <c r="BJ224" s="17" t="s">
        <v>82</v>
      </c>
      <c r="BK224" s="148">
        <f t="shared" si="9"/>
        <v>0</v>
      </c>
      <c r="BL224" s="17" t="s">
        <v>132</v>
      </c>
      <c r="BM224" s="147" t="s">
        <v>646</v>
      </c>
    </row>
    <row r="225" spans="2:65" s="1" customFormat="1" ht="16.5" customHeight="1">
      <c r="B225" s="32"/>
      <c r="C225" s="185" t="s">
        <v>378</v>
      </c>
      <c r="D225" s="185" t="s">
        <v>326</v>
      </c>
      <c r="E225" s="186" t="s">
        <v>647</v>
      </c>
      <c r="F225" s="187" t="s">
        <v>648</v>
      </c>
      <c r="G225" s="188" t="s">
        <v>167</v>
      </c>
      <c r="H225" s="189">
        <v>1</v>
      </c>
      <c r="I225" s="190"/>
      <c r="J225" s="191">
        <f t="shared" si="0"/>
        <v>0</v>
      </c>
      <c r="K225" s="187" t="s">
        <v>131</v>
      </c>
      <c r="L225" s="192"/>
      <c r="M225" s="193" t="s">
        <v>1</v>
      </c>
      <c r="N225" s="194" t="s">
        <v>42</v>
      </c>
      <c r="P225" s="145">
        <f t="shared" si="1"/>
        <v>0</v>
      </c>
      <c r="Q225" s="145">
        <v>0.0109</v>
      </c>
      <c r="R225" s="145">
        <f t="shared" si="2"/>
        <v>0.0109</v>
      </c>
      <c r="S225" s="145">
        <v>0</v>
      </c>
      <c r="T225" s="146">
        <f t="shared" si="3"/>
        <v>0</v>
      </c>
      <c r="AR225" s="147" t="s">
        <v>162</v>
      </c>
      <c r="AT225" s="147" t="s">
        <v>326</v>
      </c>
      <c r="AU225" s="147" t="s">
        <v>84</v>
      </c>
      <c r="AY225" s="17" t="s">
        <v>125</v>
      </c>
      <c r="BE225" s="148">
        <f t="shared" si="4"/>
        <v>0</v>
      </c>
      <c r="BF225" s="148">
        <f t="shared" si="5"/>
        <v>0</v>
      </c>
      <c r="BG225" s="148">
        <f t="shared" si="6"/>
        <v>0</v>
      </c>
      <c r="BH225" s="148">
        <f t="shared" si="7"/>
        <v>0</v>
      </c>
      <c r="BI225" s="148">
        <f t="shared" si="8"/>
        <v>0</v>
      </c>
      <c r="BJ225" s="17" t="s">
        <v>82</v>
      </c>
      <c r="BK225" s="148">
        <f t="shared" si="9"/>
        <v>0</v>
      </c>
      <c r="BL225" s="17" t="s">
        <v>132</v>
      </c>
      <c r="BM225" s="147" t="s">
        <v>649</v>
      </c>
    </row>
    <row r="226" spans="2:65" s="1" customFormat="1" ht="24.2" customHeight="1">
      <c r="B226" s="32"/>
      <c r="C226" s="185" t="s">
        <v>382</v>
      </c>
      <c r="D226" s="185" t="s">
        <v>326</v>
      </c>
      <c r="E226" s="186" t="s">
        <v>650</v>
      </c>
      <c r="F226" s="187" t="s">
        <v>651</v>
      </c>
      <c r="G226" s="188" t="s">
        <v>167</v>
      </c>
      <c r="H226" s="189">
        <v>1</v>
      </c>
      <c r="I226" s="190"/>
      <c r="J226" s="191">
        <f t="shared" si="0"/>
        <v>0</v>
      </c>
      <c r="K226" s="187" t="s">
        <v>1</v>
      </c>
      <c r="L226" s="192"/>
      <c r="M226" s="193" t="s">
        <v>1</v>
      </c>
      <c r="N226" s="194" t="s">
        <v>42</v>
      </c>
      <c r="P226" s="145">
        <f t="shared" si="1"/>
        <v>0</v>
      </c>
      <c r="Q226" s="145">
        <v>0.00966</v>
      </c>
      <c r="R226" s="145">
        <f t="shared" si="2"/>
        <v>0.00966</v>
      </c>
      <c r="S226" s="145">
        <v>0</v>
      </c>
      <c r="T226" s="146">
        <f t="shared" si="3"/>
        <v>0</v>
      </c>
      <c r="AR226" s="147" t="s">
        <v>162</v>
      </c>
      <c r="AT226" s="147" t="s">
        <v>326</v>
      </c>
      <c r="AU226" s="147" t="s">
        <v>84</v>
      </c>
      <c r="AY226" s="17" t="s">
        <v>125</v>
      </c>
      <c r="BE226" s="148">
        <f t="shared" si="4"/>
        <v>0</v>
      </c>
      <c r="BF226" s="148">
        <f t="shared" si="5"/>
        <v>0</v>
      </c>
      <c r="BG226" s="148">
        <f t="shared" si="6"/>
        <v>0</v>
      </c>
      <c r="BH226" s="148">
        <f t="shared" si="7"/>
        <v>0</v>
      </c>
      <c r="BI226" s="148">
        <f t="shared" si="8"/>
        <v>0</v>
      </c>
      <c r="BJ226" s="17" t="s">
        <v>82</v>
      </c>
      <c r="BK226" s="148">
        <f t="shared" si="9"/>
        <v>0</v>
      </c>
      <c r="BL226" s="17" t="s">
        <v>132</v>
      </c>
      <c r="BM226" s="147" t="s">
        <v>652</v>
      </c>
    </row>
    <row r="227" spans="2:65" s="1" customFormat="1" ht="16.5" customHeight="1">
      <c r="B227" s="32"/>
      <c r="C227" s="185" t="s">
        <v>388</v>
      </c>
      <c r="D227" s="185" t="s">
        <v>326</v>
      </c>
      <c r="E227" s="186" t="s">
        <v>653</v>
      </c>
      <c r="F227" s="187" t="s">
        <v>654</v>
      </c>
      <c r="G227" s="188" t="s">
        <v>167</v>
      </c>
      <c r="H227" s="189">
        <v>2</v>
      </c>
      <c r="I227" s="190"/>
      <c r="J227" s="191">
        <f t="shared" si="0"/>
        <v>0</v>
      </c>
      <c r="K227" s="187" t="s">
        <v>131</v>
      </c>
      <c r="L227" s="192"/>
      <c r="M227" s="193" t="s">
        <v>1</v>
      </c>
      <c r="N227" s="194" t="s">
        <v>42</v>
      </c>
      <c r="P227" s="145">
        <f t="shared" si="1"/>
        <v>0</v>
      </c>
      <c r="Q227" s="145">
        <v>0.00048</v>
      </c>
      <c r="R227" s="145">
        <f t="shared" si="2"/>
        <v>0.00096</v>
      </c>
      <c r="S227" s="145">
        <v>0</v>
      </c>
      <c r="T227" s="146">
        <f t="shared" si="3"/>
        <v>0</v>
      </c>
      <c r="AR227" s="147" t="s">
        <v>162</v>
      </c>
      <c r="AT227" s="147" t="s">
        <v>326</v>
      </c>
      <c r="AU227" s="147" t="s">
        <v>84</v>
      </c>
      <c r="AY227" s="17" t="s">
        <v>125</v>
      </c>
      <c r="BE227" s="148">
        <f t="shared" si="4"/>
        <v>0</v>
      </c>
      <c r="BF227" s="148">
        <f t="shared" si="5"/>
        <v>0</v>
      </c>
      <c r="BG227" s="148">
        <f t="shared" si="6"/>
        <v>0</v>
      </c>
      <c r="BH227" s="148">
        <f t="shared" si="7"/>
        <v>0</v>
      </c>
      <c r="BI227" s="148">
        <f t="shared" si="8"/>
        <v>0</v>
      </c>
      <c r="BJ227" s="17" t="s">
        <v>82</v>
      </c>
      <c r="BK227" s="148">
        <f t="shared" si="9"/>
        <v>0</v>
      </c>
      <c r="BL227" s="17" t="s">
        <v>132</v>
      </c>
      <c r="BM227" s="147" t="s">
        <v>655</v>
      </c>
    </row>
    <row r="228" spans="2:65" s="1" customFormat="1" ht="16.5" customHeight="1">
      <c r="B228" s="32"/>
      <c r="C228" s="185" t="s">
        <v>392</v>
      </c>
      <c r="D228" s="185" t="s">
        <v>326</v>
      </c>
      <c r="E228" s="186" t="s">
        <v>656</v>
      </c>
      <c r="F228" s="187" t="s">
        <v>657</v>
      </c>
      <c r="G228" s="188" t="s">
        <v>167</v>
      </c>
      <c r="H228" s="189">
        <v>2</v>
      </c>
      <c r="I228" s="190"/>
      <c r="J228" s="191">
        <f t="shared" si="0"/>
        <v>0</v>
      </c>
      <c r="K228" s="187" t="s">
        <v>1</v>
      </c>
      <c r="L228" s="192"/>
      <c r="M228" s="193" t="s">
        <v>1</v>
      </c>
      <c r="N228" s="194" t="s">
        <v>42</v>
      </c>
      <c r="P228" s="145">
        <f t="shared" si="1"/>
        <v>0</v>
      </c>
      <c r="Q228" s="145">
        <v>0.00139</v>
      </c>
      <c r="R228" s="145">
        <f t="shared" si="2"/>
        <v>0.00278</v>
      </c>
      <c r="S228" s="145">
        <v>0</v>
      </c>
      <c r="T228" s="146">
        <f t="shared" si="3"/>
        <v>0</v>
      </c>
      <c r="AR228" s="147" t="s">
        <v>162</v>
      </c>
      <c r="AT228" s="147" t="s">
        <v>326</v>
      </c>
      <c r="AU228" s="147" t="s">
        <v>84</v>
      </c>
      <c r="AY228" s="17" t="s">
        <v>125</v>
      </c>
      <c r="BE228" s="148">
        <f t="shared" si="4"/>
        <v>0</v>
      </c>
      <c r="BF228" s="148">
        <f t="shared" si="5"/>
        <v>0</v>
      </c>
      <c r="BG228" s="148">
        <f t="shared" si="6"/>
        <v>0</v>
      </c>
      <c r="BH228" s="148">
        <f t="shared" si="7"/>
        <v>0</v>
      </c>
      <c r="BI228" s="148">
        <f t="shared" si="8"/>
        <v>0</v>
      </c>
      <c r="BJ228" s="17" t="s">
        <v>82</v>
      </c>
      <c r="BK228" s="148">
        <f t="shared" si="9"/>
        <v>0</v>
      </c>
      <c r="BL228" s="17" t="s">
        <v>132</v>
      </c>
      <c r="BM228" s="147" t="s">
        <v>658</v>
      </c>
    </row>
    <row r="229" spans="2:65" s="1" customFormat="1" ht="16.5" customHeight="1">
      <c r="B229" s="32"/>
      <c r="C229" s="185" t="s">
        <v>396</v>
      </c>
      <c r="D229" s="185" t="s">
        <v>326</v>
      </c>
      <c r="E229" s="186" t="s">
        <v>397</v>
      </c>
      <c r="F229" s="187" t="s">
        <v>398</v>
      </c>
      <c r="G229" s="188" t="s">
        <v>399</v>
      </c>
      <c r="H229" s="189">
        <v>10</v>
      </c>
      <c r="I229" s="190"/>
      <c r="J229" s="191">
        <f t="shared" si="0"/>
        <v>0</v>
      </c>
      <c r="K229" s="187" t="s">
        <v>1</v>
      </c>
      <c r="L229" s="192"/>
      <c r="M229" s="193" t="s">
        <v>1</v>
      </c>
      <c r="N229" s="194" t="s">
        <v>42</v>
      </c>
      <c r="P229" s="145">
        <f t="shared" si="1"/>
        <v>0</v>
      </c>
      <c r="Q229" s="145">
        <v>0.0136</v>
      </c>
      <c r="R229" s="145">
        <f t="shared" si="2"/>
        <v>0.13599999999999998</v>
      </c>
      <c r="S229" s="145">
        <v>0</v>
      </c>
      <c r="T229" s="146">
        <f t="shared" si="3"/>
        <v>0</v>
      </c>
      <c r="AR229" s="147" t="s">
        <v>162</v>
      </c>
      <c r="AT229" s="147" t="s">
        <v>326</v>
      </c>
      <c r="AU229" s="147" t="s">
        <v>84</v>
      </c>
      <c r="AY229" s="17" t="s">
        <v>125</v>
      </c>
      <c r="BE229" s="148">
        <f t="shared" si="4"/>
        <v>0</v>
      </c>
      <c r="BF229" s="148">
        <f t="shared" si="5"/>
        <v>0</v>
      </c>
      <c r="BG229" s="148">
        <f t="shared" si="6"/>
        <v>0</v>
      </c>
      <c r="BH229" s="148">
        <f t="shared" si="7"/>
        <v>0</v>
      </c>
      <c r="BI229" s="148">
        <f t="shared" si="8"/>
        <v>0</v>
      </c>
      <c r="BJ229" s="17" t="s">
        <v>82</v>
      </c>
      <c r="BK229" s="148">
        <f t="shared" si="9"/>
        <v>0</v>
      </c>
      <c r="BL229" s="17" t="s">
        <v>132</v>
      </c>
      <c r="BM229" s="147" t="s">
        <v>659</v>
      </c>
    </row>
    <row r="230" spans="2:65" s="1" customFormat="1" ht="24.2" customHeight="1">
      <c r="B230" s="32"/>
      <c r="C230" s="136" t="s">
        <v>401</v>
      </c>
      <c r="D230" s="136" t="s">
        <v>127</v>
      </c>
      <c r="E230" s="137" t="s">
        <v>660</v>
      </c>
      <c r="F230" s="138" t="s">
        <v>661</v>
      </c>
      <c r="G230" s="139" t="s">
        <v>167</v>
      </c>
      <c r="H230" s="140">
        <v>1</v>
      </c>
      <c r="I230" s="141"/>
      <c r="J230" s="142">
        <f t="shared" si="0"/>
        <v>0</v>
      </c>
      <c r="K230" s="138" t="s">
        <v>131</v>
      </c>
      <c r="L230" s="32"/>
      <c r="M230" s="143" t="s">
        <v>1</v>
      </c>
      <c r="N230" s="144" t="s">
        <v>42</v>
      </c>
      <c r="P230" s="145">
        <f t="shared" si="1"/>
        <v>0</v>
      </c>
      <c r="Q230" s="145">
        <v>0.0017147</v>
      </c>
      <c r="R230" s="145">
        <f t="shared" si="2"/>
        <v>0.0017147</v>
      </c>
      <c r="S230" s="145">
        <v>0</v>
      </c>
      <c r="T230" s="146">
        <f t="shared" si="3"/>
        <v>0</v>
      </c>
      <c r="AR230" s="147" t="s">
        <v>132</v>
      </c>
      <c r="AT230" s="147" t="s">
        <v>127</v>
      </c>
      <c r="AU230" s="147" t="s">
        <v>84</v>
      </c>
      <c r="AY230" s="17" t="s">
        <v>125</v>
      </c>
      <c r="BE230" s="148">
        <f t="shared" si="4"/>
        <v>0</v>
      </c>
      <c r="BF230" s="148">
        <f t="shared" si="5"/>
        <v>0</v>
      </c>
      <c r="BG230" s="148">
        <f t="shared" si="6"/>
        <v>0</v>
      </c>
      <c r="BH230" s="148">
        <f t="shared" si="7"/>
        <v>0</v>
      </c>
      <c r="BI230" s="148">
        <f t="shared" si="8"/>
        <v>0</v>
      </c>
      <c r="BJ230" s="17" t="s">
        <v>82</v>
      </c>
      <c r="BK230" s="148">
        <f t="shared" si="9"/>
        <v>0</v>
      </c>
      <c r="BL230" s="17" t="s">
        <v>132</v>
      </c>
      <c r="BM230" s="147" t="s">
        <v>662</v>
      </c>
    </row>
    <row r="231" spans="2:47" s="1" customFormat="1" ht="12">
      <c r="B231" s="32"/>
      <c r="D231" s="149" t="s">
        <v>134</v>
      </c>
      <c r="F231" s="150" t="s">
        <v>663</v>
      </c>
      <c r="I231" s="151"/>
      <c r="L231" s="32"/>
      <c r="M231" s="152"/>
      <c r="T231" s="56"/>
      <c r="AT231" s="17" t="s">
        <v>134</v>
      </c>
      <c r="AU231" s="17" t="s">
        <v>84</v>
      </c>
    </row>
    <row r="232" spans="2:47" s="1" customFormat="1" ht="39">
      <c r="B232" s="32"/>
      <c r="D232" s="153" t="s">
        <v>136</v>
      </c>
      <c r="F232" s="154" t="s">
        <v>387</v>
      </c>
      <c r="I232" s="151"/>
      <c r="L232" s="32"/>
      <c r="M232" s="152"/>
      <c r="T232" s="56"/>
      <c r="AT232" s="17" t="s">
        <v>136</v>
      </c>
      <c r="AU232" s="17" t="s">
        <v>84</v>
      </c>
    </row>
    <row r="233" spans="2:65" s="1" customFormat="1" ht="16.5" customHeight="1">
      <c r="B233" s="32"/>
      <c r="C233" s="185" t="s">
        <v>407</v>
      </c>
      <c r="D233" s="185" t="s">
        <v>326</v>
      </c>
      <c r="E233" s="186" t="s">
        <v>664</v>
      </c>
      <c r="F233" s="187" t="s">
        <v>665</v>
      </c>
      <c r="G233" s="188" t="s">
        <v>167</v>
      </c>
      <c r="H233" s="189">
        <v>1</v>
      </c>
      <c r="I233" s="190"/>
      <c r="J233" s="191">
        <f>ROUND(I233*H233,2)</f>
        <v>0</v>
      </c>
      <c r="K233" s="187" t="s">
        <v>1</v>
      </c>
      <c r="L233" s="192"/>
      <c r="M233" s="193" t="s">
        <v>1</v>
      </c>
      <c r="N233" s="194" t="s">
        <v>42</v>
      </c>
      <c r="P233" s="145">
        <f>O233*H233</f>
        <v>0</v>
      </c>
      <c r="Q233" s="145">
        <v>0.02</v>
      </c>
      <c r="R233" s="145">
        <f>Q233*H233</f>
        <v>0.02</v>
      </c>
      <c r="S233" s="145">
        <v>0</v>
      </c>
      <c r="T233" s="146">
        <f>S233*H233</f>
        <v>0</v>
      </c>
      <c r="AR233" s="147" t="s">
        <v>162</v>
      </c>
      <c r="AT233" s="147" t="s">
        <v>326</v>
      </c>
      <c r="AU233" s="147" t="s">
        <v>84</v>
      </c>
      <c r="AY233" s="17" t="s">
        <v>125</v>
      </c>
      <c r="BE233" s="148">
        <f>IF(N233="základní",J233,0)</f>
        <v>0</v>
      </c>
      <c r="BF233" s="148">
        <f>IF(N233="snížená",J233,0)</f>
        <v>0</v>
      </c>
      <c r="BG233" s="148">
        <f>IF(N233="zákl. přenesená",J233,0)</f>
        <v>0</v>
      </c>
      <c r="BH233" s="148">
        <f>IF(N233="sníž. přenesená",J233,0)</f>
        <v>0</v>
      </c>
      <c r="BI233" s="148">
        <f>IF(N233="nulová",J233,0)</f>
        <v>0</v>
      </c>
      <c r="BJ233" s="17" t="s">
        <v>82</v>
      </c>
      <c r="BK233" s="148">
        <f>ROUND(I233*H233,2)</f>
        <v>0</v>
      </c>
      <c r="BL233" s="17" t="s">
        <v>132</v>
      </c>
      <c r="BM233" s="147" t="s">
        <v>666</v>
      </c>
    </row>
    <row r="234" spans="2:65" s="1" customFormat="1" ht="24.2" customHeight="1">
      <c r="B234" s="32"/>
      <c r="C234" s="136" t="s">
        <v>412</v>
      </c>
      <c r="D234" s="136" t="s">
        <v>127</v>
      </c>
      <c r="E234" s="137" t="s">
        <v>402</v>
      </c>
      <c r="F234" s="138" t="s">
        <v>403</v>
      </c>
      <c r="G234" s="139" t="s">
        <v>183</v>
      </c>
      <c r="H234" s="140">
        <v>5.9</v>
      </c>
      <c r="I234" s="141"/>
      <c r="J234" s="142">
        <f>ROUND(I234*H234,2)</f>
        <v>0</v>
      </c>
      <c r="K234" s="138" t="s">
        <v>131</v>
      </c>
      <c r="L234" s="32"/>
      <c r="M234" s="143" t="s">
        <v>1</v>
      </c>
      <c r="N234" s="144" t="s">
        <v>42</v>
      </c>
      <c r="P234" s="145">
        <f>O234*H234</f>
        <v>0</v>
      </c>
      <c r="Q234" s="145">
        <v>0</v>
      </c>
      <c r="R234" s="145">
        <f>Q234*H234</f>
        <v>0</v>
      </c>
      <c r="S234" s="145">
        <v>0</v>
      </c>
      <c r="T234" s="146">
        <f>S234*H234</f>
        <v>0</v>
      </c>
      <c r="AR234" s="147" t="s">
        <v>132</v>
      </c>
      <c r="AT234" s="147" t="s">
        <v>127</v>
      </c>
      <c r="AU234" s="147" t="s">
        <v>84</v>
      </c>
      <c r="AY234" s="17" t="s">
        <v>125</v>
      </c>
      <c r="BE234" s="148">
        <f>IF(N234="základní",J234,0)</f>
        <v>0</v>
      </c>
      <c r="BF234" s="148">
        <f>IF(N234="snížená",J234,0)</f>
        <v>0</v>
      </c>
      <c r="BG234" s="148">
        <f>IF(N234="zákl. přenesená",J234,0)</f>
        <v>0</v>
      </c>
      <c r="BH234" s="148">
        <f>IF(N234="sníž. přenesená",J234,0)</f>
        <v>0</v>
      </c>
      <c r="BI234" s="148">
        <f>IF(N234="nulová",J234,0)</f>
        <v>0</v>
      </c>
      <c r="BJ234" s="17" t="s">
        <v>82</v>
      </c>
      <c r="BK234" s="148">
        <f>ROUND(I234*H234,2)</f>
        <v>0</v>
      </c>
      <c r="BL234" s="17" t="s">
        <v>132</v>
      </c>
      <c r="BM234" s="147" t="s">
        <v>667</v>
      </c>
    </row>
    <row r="235" spans="2:47" s="1" customFormat="1" ht="12">
      <c r="B235" s="32"/>
      <c r="D235" s="149" t="s">
        <v>134</v>
      </c>
      <c r="F235" s="150" t="s">
        <v>405</v>
      </c>
      <c r="I235" s="151"/>
      <c r="L235" s="32"/>
      <c r="M235" s="152"/>
      <c r="T235" s="56"/>
      <c r="AT235" s="17" t="s">
        <v>134</v>
      </c>
      <c r="AU235" s="17" t="s">
        <v>84</v>
      </c>
    </row>
    <row r="236" spans="2:51" s="13" customFormat="1" ht="12">
      <c r="B236" s="161"/>
      <c r="D236" s="153" t="s">
        <v>137</v>
      </c>
      <c r="E236" s="162" t="s">
        <v>1</v>
      </c>
      <c r="F236" s="163" t="s">
        <v>668</v>
      </c>
      <c r="H236" s="164">
        <v>5.9</v>
      </c>
      <c r="I236" s="165"/>
      <c r="L236" s="161"/>
      <c r="M236" s="166"/>
      <c r="T236" s="167"/>
      <c r="AT236" s="162" t="s">
        <v>137</v>
      </c>
      <c r="AU236" s="162" t="s">
        <v>84</v>
      </c>
      <c r="AV236" s="13" t="s">
        <v>84</v>
      </c>
      <c r="AW236" s="13" t="s">
        <v>34</v>
      </c>
      <c r="AX236" s="13" t="s">
        <v>82</v>
      </c>
      <c r="AY236" s="162" t="s">
        <v>125</v>
      </c>
    </row>
    <row r="237" spans="2:65" s="1" customFormat="1" ht="16.5" customHeight="1">
      <c r="B237" s="32"/>
      <c r="C237" s="185" t="s">
        <v>418</v>
      </c>
      <c r="D237" s="185" t="s">
        <v>326</v>
      </c>
      <c r="E237" s="186" t="s">
        <v>669</v>
      </c>
      <c r="F237" s="187" t="s">
        <v>670</v>
      </c>
      <c r="G237" s="188" t="s">
        <v>183</v>
      </c>
      <c r="H237" s="189">
        <v>6.077</v>
      </c>
      <c r="I237" s="190"/>
      <c r="J237" s="191">
        <f>ROUND(I237*H237,2)</f>
        <v>0</v>
      </c>
      <c r="K237" s="187" t="s">
        <v>131</v>
      </c>
      <c r="L237" s="192"/>
      <c r="M237" s="193" t="s">
        <v>1</v>
      </c>
      <c r="N237" s="194" t="s">
        <v>42</v>
      </c>
      <c r="P237" s="145">
        <f>O237*H237</f>
        <v>0</v>
      </c>
      <c r="Q237" s="145">
        <v>0.00027</v>
      </c>
      <c r="R237" s="145">
        <f>Q237*H237</f>
        <v>0.00164079</v>
      </c>
      <c r="S237" s="145">
        <v>0</v>
      </c>
      <c r="T237" s="146">
        <f>S237*H237</f>
        <v>0</v>
      </c>
      <c r="AR237" s="147" t="s">
        <v>162</v>
      </c>
      <c r="AT237" s="147" t="s">
        <v>326</v>
      </c>
      <c r="AU237" s="147" t="s">
        <v>84</v>
      </c>
      <c r="AY237" s="17" t="s">
        <v>125</v>
      </c>
      <c r="BE237" s="148">
        <f>IF(N237="základní",J237,0)</f>
        <v>0</v>
      </c>
      <c r="BF237" s="148">
        <f>IF(N237="snížená",J237,0)</f>
        <v>0</v>
      </c>
      <c r="BG237" s="148">
        <f>IF(N237="zákl. přenesená",J237,0)</f>
        <v>0</v>
      </c>
      <c r="BH237" s="148">
        <f>IF(N237="sníž. přenesená",J237,0)</f>
        <v>0</v>
      </c>
      <c r="BI237" s="148">
        <f>IF(N237="nulová",J237,0)</f>
        <v>0</v>
      </c>
      <c r="BJ237" s="17" t="s">
        <v>82</v>
      </c>
      <c r="BK237" s="148">
        <f>ROUND(I237*H237,2)</f>
        <v>0</v>
      </c>
      <c r="BL237" s="17" t="s">
        <v>132</v>
      </c>
      <c r="BM237" s="147" t="s">
        <v>671</v>
      </c>
    </row>
    <row r="238" spans="2:51" s="13" customFormat="1" ht="12">
      <c r="B238" s="161"/>
      <c r="D238" s="153" t="s">
        <v>137</v>
      </c>
      <c r="F238" s="163" t="s">
        <v>672</v>
      </c>
      <c r="H238" s="164">
        <v>6.077</v>
      </c>
      <c r="I238" s="165"/>
      <c r="L238" s="161"/>
      <c r="M238" s="166"/>
      <c r="T238" s="167"/>
      <c r="AT238" s="162" t="s">
        <v>137</v>
      </c>
      <c r="AU238" s="162" t="s">
        <v>84</v>
      </c>
      <c r="AV238" s="13" t="s">
        <v>84</v>
      </c>
      <c r="AW238" s="13" t="s">
        <v>4</v>
      </c>
      <c r="AX238" s="13" t="s">
        <v>82</v>
      </c>
      <c r="AY238" s="162" t="s">
        <v>125</v>
      </c>
    </row>
    <row r="239" spans="2:65" s="1" customFormat="1" ht="24.2" customHeight="1">
      <c r="B239" s="32"/>
      <c r="C239" s="136" t="s">
        <v>422</v>
      </c>
      <c r="D239" s="136" t="s">
        <v>127</v>
      </c>
      <c r="E239" s="137" t="s">
        <v>673</v>
      </c>
      <c r="F239" s="138" t="s">
        <v>674</v>
      </c>
      <c r="G239" s="139" t="s">
        <v>183</v>
      </c>
      <c r="H239" s="140">
        <v>80</v>
      </c>
      <c r="I239" s="141"/>
      <c r="J239" s="142">
        <f>ROUND(I239*H239,2)</f>
        <v>0</v>
      </c>
      <c r="K239" s="138" t="s">
        <v>131</v>
      </c>
      <c r="L239" s="32"/>
      <c r="M239" s="143" t="s">
        <v>1</v>
      </c>
      <c r="N239" s="144" t="s">
        <v>42</v>
      </c>
      <c r="P239" s="145">
        <f>O239*H239</f>
        <v>0</v>
      </c>
      <c r="Q239" s="145">
        <v>0</v>
      </c>
      <c r="R239" s="145">
        <f>Q239*H239</f>
        <v>0</v>
      </c>
      <c r="S239" s="145">
        <v>0</v>
      </c>
      <c r="T239" s="146">
        <f>S239*H239</f>
        <v>0</v>
      </c>
      <c r="AR239" s="147" t="s">
        <v>132</v>
      </c>
      <c r="AT239" s="147" t="s">
        <v>127</v>
      </c>
      <c r="AU239" s="147" t="s">
        <v>84</v>
      </c>
      <c r="AY239" s="17" t="s">
        <v>125</v>
      </c>
      <c r="BE239" s="148">
        <f>IF(N239="základní",J239,0)</f>
        <v>0</v>
      </c>
      <c r="BF239" s="148">
        <f>IF(N239="snížená",J239,0)</f>
        <v>0</v>
      </c>
      <c r="BG239" s="148">
        <f>IF(N239="zákl. přenesená",J239,0)</f>
        <v>0</v>
      </c>
      <c r="BH239" s="148">
        <f>IF(N239="sníž. přenesená",J239,0)</f>
        <v>0</v>
      </c>
      <c r="BI239" s="148">
        <f>IF(N239="nulová",J239,0)</f>
        <v>0</v>
      </c>
      <c r="BJ239" s="17" t="s">
        <v>82</v>
      </c>
      <c r="BK239" s="148">
        <f>ROUND(I239*H239,2)</f>
        <v>0</v>
      </c>
      <c r="BL239" s="17" t="s">
        <v>132</v>
      </c>
      <c r="BM239" s="147" t="s">
        <v>675</v>
      </c>
    </row>
    <row r="240" spans="2:47" s="1" customFormat="1" ht="12">
      <c r="B240" s="32"/>
      <c r="D240" s="149" t="s">
        <v>134</v>
      </c>
      <c r="F240" s="150" t="s">
        <v>676</v>
      </c>
      <c r="I240" s="151"/>
      <c r="L240" s="32"/>
      <c r="M240" s="152"/>
      <c r="T240" s="56"/>
      <c r="AT240" s="17" t="s">
        <v>134</v>
      </c>
      <c r="AU240" s="17" t="s">
        <v>84</v>
      </c>
    </row>
    <row r="241" spans="2:51" s="13" customFormat="1" ht="12">
      <c r="B241" s="161"/>
      <c r="D241" s="153" t="s">
        <v>137</v>
      </c>
      <c r="E241" s="162" t="s">
        <v>1</v>
      </c>
      <c r="F241" s="163" t="s">
        <v>677</v>
      </c>
      <c r="H241" s="164">
        <v>80</v>
      </c>
      <c r="I241" s="165"/>
      <c r="L241" s="161"/>
      <c r="M241" s="166"/>
      <c r="T241" s="167"/>
      <c r="AT241" s="162" t="s">
        <v>137</v>
      </c>
      <c r="AU241" s="162" t="s">
        <v>84</v>
      </c>
      <c r="AV241" s="13" t="s">
        <v>84</v>
      </c>
      <c r="AW241" s="13" t="s">
        <v>34</v>
      </c>
      <c r="AX241" s="13" t="s">
        <v>82</v>
      </c>
      <c r="AY241" s="162" t="s">
        <v>125</v>
      </c>
    </row>
    <row r="242" spans="2:65" s="1" customFormat="1" ht="16.5" customHeight="1">
      <c r="B242" s="32"/>
      <c r="C242" s="185" t="s">
        <v>427</v>
      </c>
      <c r="D242" s="185" t="s">
        <v>326</v>
      </c>
      <c r="E242" s="186" t="s">
        <v>678</v>
      </c>
      <c r="F242" s="187" t="s">
        <v>679</v>
      </c>
      <c r="G242" s="188" t="s">
        <v>183</v>
      </c>
      <c r="H242" s="189">
        <v>82.4</v>
      </c>
      <c r="I242" s="190"/>
      <c r="J242" s="191">
        <f>ROUND(I242*H242,2)</f>
        <v>0</v>
      </c>
      <c r="K242" s="187" t="s">
        <v>131</v>
      </c>
      <c r="L242" s="192"/>
      <c r="M242" s="193" t="s">
        <v>1</v>
      </c>
      <c r="N242" s="194" t="s">
        <v>42</v>
      </c>
      <c r="P242" s="145">
        <f>O242*H242</f>
        <v>0</v>
      </c>
      <c r="Q242" s="145">
        <v>0.00214</v>
      </c>
      <c r="R242" s="145">
        <f>Q242*H242</f>
        <v>0.17633600000000002</v>
      </c>
      <c r="S242" s="145">
        <v>0</v>
      </c>
      <c r="T242" s="146">
        <f>S242*H242</f>
        <v>0</v>
      </c>
      <c r="AR242" s="147" t="s">
        <v>162</v>
      </c>
      <c r="AT242" s="147" t="s">
        <v>326</v>
      </c>
      <c r="AU242" s="147" t="s">
        <v>84</v>
      </c>
      <c r="AY242" s="17" t="s">
        <v>125</v>
      </c>
      <c r="BE242" s="148">
        <f>IF(N242="základní",J242,0)</f>
        <v>0</v>
      </c>
      <c r="BF242" s="148">
        <f>IF(N242="snížená",J242,0)</f>
        <v>0</v>
      </c>
      <c r="BG242" s="148">
        <f>IF(N242="zákl. přenesená",J242,0)</f>
        <v>0</v>
      </c>
      <c r="BH242" s="148">
        <f>IF(N242="sníž. přenesená",J242,0)</f>
        <v>0</v>
      </c>
      <c r="BI242" s="148">
        <f>IF(N242="nulová",J242,0)</f>
        <v>0</v>
      </c>
      <c r="BJ242" s="17" t="s">
        <v>82</v>
      </c>
      <c r="BK242" s="148">
        <f>ROUND(I242*H242,2)</f>
        <v>0</v>
      </c>
      <c r="BL242" s="17" t="s">
        <v>132</v>
      </c>
      <c r="BM242" s="147" t="s">
        <v>680</v>
      </c>
    </row>
    <row r="243" spans="2:51" s="13" customFormat="1" ht="12">
      <c r="B243" s="161"/>
      <c r="D243" s="153" t="s">
        <v>137</v>
      </c>
      <c r="F243" s="163" t="s">
        <v>681</v>
      </c>
      <c r="H243" s="164">
        <v>82.4</v>
      </c>
      <c r="I243" s="165"/>
      <c r="L243" s="161"/>
      <c r="M243" s="166"/>
      <c r="T243" s="167"/>
      <c r="AT243" s="162" t="s">
        <v>137</v>
      </c>
      <c r="AU243" s="162" t="s">
        <v>84</v>
      </c>
      <c r="AV243" s="13" t="s">
        <v>84</v>
      </c>
      <c r="AW243" s="13" t="s">
        <v>4</v>
      </c>
      <c r="AX243" s="13" t="s">
        <v>82</v>
      </c>
      <c r="AY243" s="162" t="s">
        <v>125</v>
      </c>
    </row>
    <row r="244" spans="2:65" s="1" customFormat="1" ht="24.2" customHeight="1">
      <c r="B244" s="32"/>
      <c r="C244" s="136" t="s">
        <v>431</v>
      </c>
      <c r="D244" s="136" t="s">
        <v>127</v>
      </c>
      <c r="E244" s="137" t="s">
        <v>682</v>
      </c>
      <c r="F244" s="138" t="s">
        <v>683</v>
      </c>
      <c r="G244" s="139" t="s">
        <v>167</v>
      </c>
      <c r="H244" s="140">
        <v>14</v>
      </c>
      <c r="I244" s="141"/>
      <c r="J244" s="142">
        <f>ROUND(I244*H244,2)</f>
        <v>0</v>
      </c>
      <c r="K244" s="138" t="s">
        <v>131</v>
      </c>
      <c r="L244" s="32"/>
      <c r="M244" s="143" t="s">
        <v>1</v>
      </c>
      <c r="N244" s="144" t="s">
        <v>42</v>
      </c>
      <c r="P244" s="145">
        <f>O244*H244</f>
        <v>0</v>
      </c>
      <c r="Q244" s="145">
        <v>0</v>
      </c>
      <c r="R244" s="145">
        <f>Q244*H244</f>
        <v>0</v>
      </c>
      <c r="S244" s="145">
        <v>0</v>
      </c>
      <c r="T244" s="146">
        <f>S244*H244</f>
        <v>0</v>
      </c>
      <c r="AR244" s="147" t="s">
        <v>132</v>
      </c>
      <c r="AT244" s="147" t="s">
        <v>127</v>
      </c>
      <c r="AU244" s="147" t="s">
        <v>84</v>
      </c>
      <c r="AY244" s="17" t="s">
        <v>125</v>
      </c>
      <c r="BE244" s="148">
        <f>IF(N244="základní",J244,0)</f>
        <v>0</v>
      </c>
      <c r="BF244" s="148">
        <f>IF(N244="snížená",J244,0)</f>
        <v>0</v>
      </c>
      <c r="BG244" s="148">
        <f>IF(N244="zákl. přenesená",J244,0)</f>
        <v>0</v>
      </c>
      <c r="BH244" s="148">
        <f>IF(N244="sníž. přenesená",J244,0)</f>
        <v>0</v>
      </c>
      <c r="BI244" s="148">
        <f>IF(N244="nulová",J244,0)</f>
        <v>0</v>
      </c>
      <c r="BJ244" s="17" t="s">
        <v>82</v>
      </c>
      <c r="BK244" s="148">
        <f>ROUND(I244*H244,2)</f>
        <v>0</v>
      </c>
      <c r="BL244" s="17" t="s">
        <v>132</v>
      </c>
      <c r="BM244" s="147" t="s">
        <v>684</v>
      </c>
    </row>
    <row r="245" spans="2:47" s="1" customFormat="1" ht="12">
      <c r="B245" s="32"/>
      <c r="D245" s="149" t="s">
        <v>134</v>
      </c>
      <c r="F245" s="150" t="s">
        <v>685</v>
      </c>
      <c r="I245" s="151"/>
      <c r="L245" s="32"/>
      <c r="M245" s="152"/>
      <c r="T245" s="56"/>
      <c r="AT245" s="17" t="s">
        <v>134</v>
      </c>
      <c r="AU245" s="17" t="s">
        <v>84</v>
      </c>
    </row>
    <row r="246" spans="2:47" s="1" customFormat="1" ht="19.5">
      <c r="B246" s="32"/>
      <c r="D246" s="153" t="s">
        <v>136</v>
      </c>
      <c r="F246" s="154" t="s">
        <v>686</v>
      </c>
      <c r="I246" s="151"/>
      <c r="L246" s="32"/>
      <c r="M246" s="152"/>
      <c r="T246" s="56"/>
      <c r="AT246" s="17" t="s">
        <v>136</v>
      </c>
      <c r="AU246" s="17" t="s">
        <v>84</v>
      </c>
    </row>
    <row r="247" spans="2:65" s="1" customFormat="1" ht="16.5" customHeight="1">
      <c r="B247" s="32"/>
      <c r="C247" s="185" t="s">
        <v>435</v>
      </c>
      <c r="D247" s="185" t="s">
        <v>326</v>
      </c>
      <c r="E247" s="186" t="s">
        <v>687</v>
      </c>
      <c r="F247" s="187" t="s">
        <v>688</v>
      </c>
      <c r="G247" s="188" t="s">
        <v>167</v>
      </c>
      <c r="H247" s="189">
        <v>14</v>
      </c>
      <c r="I247" s="190"/>
      <c r="J247" s="191">
        <f>ROUND(I247*H247,2)</f>
        <v>0</v>
      </c>
      <c r="K247" s="187" t="s">
        <v>131</v>
      </c>
      <c r="L247" s="192"/>
      <c r="M247" s="193" t="s">
        <v>1</v>
      </c>
      <c r="N247" s="194" t="s">
        <v>42</v>
      </c>
      <c r="P247" s="145">
        <f>O247*H247</f>
        <v>0</v>
      </c>
      <c r="Q247" s="145">
        <v>0.00039</v>
      </c>
      <c r="R247" s="145">
        <f>Q247*H247</f>
        <v>0.00546</v>
      </c>
      <c r="S247" s="145">
        <v>0</v>
      </c>
      <c r="T247" s="146">
        <f>S247*H247</f>
        <v>0</v>
      </c>
      <c r="AR247" s="147" t="s">
        <v>162</v>
      </c>
      <c r="AT247" s="147" t="s">
        <v>326</v>
      </c>
      <c r="AU247" s="147" t="s">
        <v>84</v>
      </c>
      <c r="AY247" s="17" t="s">
        <v>125</v>
      </c>
      <c r="BE247" s="148">
        <f>IF(N247="základní",J247,0)</f>
        <v>0</v>
      </c>
      <c r="BF247" s="148">
        <f>IF(N247="snížená",J247,0)</f>
        <v>0</v>
      </c>
      <c r="BG247" s="148">
        <f>IF(N247="zákl. přenesená",J247,0)</f>
        <v>0</v>
      </c>
      <c r="BH247" s="148">
        <f>IF(N247="sníž. přenesená",J247,0)</f>
        <v>0</v>
      </c>
      <c r="BI247" s="148">
        <f>IF(N247="nulová",J247,0)</f>
        <v>0</v>
      </c>
      <c r="BJ247" s="17" t="s">
        <v>82</v>
      </c>
      <c r="BK247" s="148">
        <f>ROUND(I247*H247,2)</f>
        <v>0</v>
      </c>
      <c r="BL247" s="17" t="s">
        <v>132</v>
      </c>
      <c r="BM247" s="147" t="s">
        <v>689</v>
      </c>
    </row>
    <row r="248" spans="2:51" s="13" customFormat="1" ht="12">
      <c r="B248" s="161"/>
      <c r="D248" s="153" t="s">
        <v>137</v>
      </c>
      <c r="E248" s="162" t="s">
        <v>1</v>
      </c>
      <c r="F248" s="163" t="s">
        <v>214</v>
      </c>
      <c r="H248" s="164">
        <v>14</v>
      </c>
      <c r="I248" s="165"/>
      <c r="L248" s="161"/>
      <c r="M248" s="166"/>
      <c r="T248" s="167"/>
      <c r="AT248" s="162" t="s">
        <v>137</v>
      </c>
      <c r="AU248" s="162" t="s">
        <v>84</v>
      </c>
      <c r="AV248" s="13" t="s">
        <v>84</v>
      </c>
      <c r="AW248" s="13" t="s">
        <v>34</v>
      </c>
      <c r="AX248" s="13" t="s">
        <v>82</v>
      </c>
      <c r="AY248" s="162" t="s">
        <v>125</v>
      </c>
    </row>
    <row r="249" spans="2:65" s="1" customFormat="1" ht="24.2" customHeight="1">
      <c r="B249" s="32"/>
      <c r="C249" s="136" t="s">
        <v>442</v>
      </c>
      <c r="D249" s="136" t="s">
        <v>127</v>
      </c>
      <c r="E249" s="137" t="s">
        <v>690</v>
      </c>
      <c r="F249" s="138" t="s">
        <v>691</v>
      </c>
      <c r="G249" s="139" t="s">
        <v>167</v>
      </c>
      <c r="H249" s="140">
        <v>4</v>
      </c>
      <c r="I249" s="141"/>
      <c r="J249" s="142">
        <f>ROUND(I249*H249,2)</f>
        <v>0</v>
      </c>
      <c r="K249" s="138" t="s">
        <v>131</v>
      </c>
      <c r="L249" s="32"/>
      <c r="M249" s="143" t="s">
        <v>1</v>
      </c>
      <c r="N249" s="144" t="s">
        <v>42</v>
      </c>
      <c r="P249" s="145">
        <f>O249*H249</f>
        <v>0</v>
      </c>
      <c r="Q249" s="145">
        <v>0</v>
      </c>
      <c r="R249" s="145">
        <f>Q249*H249</f>
        <v>0</v>
      </c>
      <c r="S249" s="145">
        <v>0</v>
      </c>
      <c r="T249" s="146">
        <f>S249*H249</f>
        <v>0</v>
      </c>
      <c r="AR249" s="147" t="s">
        <v>132</v>
      </c>
      <c r="AT249" s="147" t="s">
        <v>127</v>
      </c>
      <c r="AU249" s="147" t="s">
        <v>84</v>
      </c>
      <c r="AY249" s="17" t="s">
        <v>125</v>
      </c>
      <c r="BE249" s="148">
        <f>IF(N249="základní",J249,0)</f>
        <v>0</v>
      </c>
      <c r="BF249" s="148">
        <f>IF(N249="snížená",J249,0)</f>
        <v>0</v>
      </c>
      <c r="BG249" s="148">
        <f>IF(N249="zákl. přenesená",J249,0)</f>
        <v>0</v>
      </c>
      <c r="BH249" s="148">
        <f>IF(N249="sníž. přenesená",J249,0)</f>
        <v>0</v>
      </c>
      <c r="BI249" s="148">
        <f>IF(N249="nulová",J249,0)</f>
        <v>0</v>
      </c>
      <c r="BJ249" s="17" t="s">
        <v>82</v>
      </c>
      <c r="BK249" s="148">
        <f>ROUND(I249*H249,2)</f>
        <v>0</v>
      </c>
      <c r="BL249" s="17" t="s">
        <v>132</v>
      </c>
      <c r="BM249" s="147" t="s">
        <v>692</v>
      </c>
    </row>
    <row r="250" spans="2:47" s="1" customFormat="1" ht="12">
      <c r="B250" s="32"/>
      <c r="D250" s="149" t="s">
        <v>134</v>
      </c>
      <c r="F250" s="150" t="s">
        <v>693</v>
      </c>
      <c r="I250" s="151"/>
      <c r="L250" s="32"/>
      <c r="M250" s="152"/>
      <c r="T250" s="56"/>
      <c r="AT250" s="17" t="s">
        <v>134</v>
      </c>
      <c r="AU250" s="17" t="s">
        <v>84</v>
      </c>
    </row>
    <row r="251" spans="2:47" s="1" customFormat="1" ht="19.5">
      <c r="B251" s="32"/>
      <c r="D251" s="153" t="s">
        <v>136</v>
      </c>
      <c r="F251" s="154" t="s">
        <v>686</v>
      </c>
      <c r="I251" s="151"/>
      <c r="L251" s="32"/>
      <c r="M251" s="152"/>
      <c r="T251" s="56"/>
      <c r="AT251" s="17" t="s">
        <v>136</v>
      </c>
      <c r="AU251" s="17" t="s">
        <v>84</v>
      </c>
    </row>
    <row r="252" spans="2:65" s="1" customFormat="1" ht="16.5" customHeight="1">
      <c r="B252" s="32"/>
      <c r="C252" s="185" t="s">
        <v>446</v>
      </c>
      <c r="D252" s="185" t="s">
        <v>326</v>
      </c>
      <c r="E252" s="186" t="s">
        <v>694</v>
      </c>
      <c r="F252" s="187" t="s">
        <v>695</v>
      </c>
      <c r="G252" s="188" t="s">
        <v>167</v>
      </c>
      <c r="H252" s="189">
        <v>3</v>
      </c>
      <c r="I252" s="190"/>
      <c r="J252" s="191">
        <f>ROUND(I252*H252,2)</f>
        <v>0</v>
      </c>
      <c r="K252" s="187" t="s">
        <v>131</v>
      </c>
      <c r="L252" s="192"/>
      <c r="M252" s="193" t="s">
        <v>1</v>
      </c>
      <c r="N252" s="194" t="s">
        <v>42</v>
      </c>
      <c r="P252" s="145">
        <f>O252*H252</f>
        <v>0</v>
      </c>
      <c r="Q252" s="145">
        <v>0.00072</v>
      </c>
      <c r="R252" s="145">
        <f>Q252*H252</f>
        <v>0.00216</v>
      </c>
      <c r="S252" s="145">
        <v>0</v>
      </c>
      <c r="T252" s="146">
        <f>S252*H252</f>
        <v>0</v>
      </c>
      <c r="AR252" s="147" t="s">
        <v>162</v>
      </c>
      <c r="AT252" s="147" t="s">
        <v>326</v>
      </c>
      <c r="AU252" s="147" t="s">
        <v>84</v>
      </c>
      <c r="AY252" s="17" t="s">
        <v>125</v>
      </c>
      <c r="BE252" s="148">
        <f>IF(N252="základní",J252,0)</f>
        <v>0</v>
      </c>
      <c r="BF252" s="148">
        <f>IF(N252="snížená",J252,0)</f>
        <v>0</v>
      </c>
      <c r="BG252" s="148">
        <f>IF(N252="zákl. přenesená",J252,0)</f>
        <v>0</v>
      </c>
      <c r="BH252" s="148">
        <f>IF(N252="sníž. přenesená",J252,0)</f>
        <v>0</v>
      </c>
      <c r="BI252" s="148">
        <f>IF(N252="nulová",J252,0)</f>
        <v>0</v>
      </c>
      <c r="BJ252" s="17" t="s">
        <v>82</v>
      </c>
      <c r="BK252" s="148">
        <f>ROUND(I252*H252,2)</f>
        <v>0</v>
      </c>
      <c r="BL252" s="17" t="s">
        <v>132</v>
      </c>
      <c r="BM252" s="147" t="s">
        <v>696</v>
      </c>
    </row>
    <row r="253" spans="2:65" s="1" customFormat="1" ht="16.5" customHeight="1">
      <c r="B253" s="32"/>
      <c r="C253" s="185" t="s">
        <v>450</v>
      </c>
      <c r="D253" s="185" t="s">
        <v>326</v>
      </c>
      <c r="E253" s="186" t="s">
        <v>697</v>
      </c>
      <c r="F253" s="187" t="s">
        <v>698</v>
      </c>
      <c r="G253" s="188" t="s">
        <v>167</v>
      </c>
      <c r="H253" s="189">
        <v>1</v>
      </c>
      <c r="I253" s="190"/>
      <c r="J253" s="191">
        <f>ROUND(I253*H253,2)</f>
        <v>0</v>
      </c>
      <c r="K253" s="187" t="s">
        <v>1</v>
      </c>
      <c r="L253" s="192"/>
      <c r="M253" s="193" t="s">
        <v>1</v>
      </c>
      <c r="N253" s="194" t="s">
        <v>42</v>
      </c>
      <c r="P253" s="145">
        <f>O253*H253</f>
        <v>0</v>
      </c>
      <c r="Q253" s="145">
        <v>0.00084</v>
      </c>
      <c r="R253" s="145">
        <f>Q253*H253</f>
        <v>0.00084</v>
      </c>
      <c r="S253" s="145">
        <v>0</v>
      </c>
      <c r="T253" s="146">
        <f>S253*H253</f>
        <v>0</v>
      </c>
      <c r="AR253" s="147" t="s">
        <v>162</v>
      </c>
      <c r="AT253" s="147" t="s">
        <v>326</v>
      </c>
      <c r="AU253" s="147" t="s">
        <v>84</v>
      </c>
      <c r="AY253" s="17" t="s">
        <v>125</v>
      </c>
      <c r="BE253" s="148">
        <f>IF(N253="základní",J253,0)</f>
        <v>0</v>
      </c>
      <c r="BF253" s="148">
        <f>IF(N253="snížená",J253,0)</f>
        <v>0</v>
      </c>
      <c r="BG253" s="148">
        <f>IF(N253="zákl. přenesená",J253,0)</f>
        <v>0</v>
      </c>
      <c r="BH253" s="148">
        <f>IF(N253="sníž. přenesená",J253,0)</f>
        <v>0</v>
      </c>
      <c r="BI253" s="148">
        <f>IF(N253="nulová",J253,0)</f>
        <v>0</v>
      </c>
      <c r="BJ253" s="17" t="s">
        <v>82</v>
      </c>
      <c r="BK253" s="148">
        <f>ROUND(I253*H253,2)</f>
        <v>0</v>
      </c>
      <c r="BL253" s="17" t="s">
        <v>132</v>
      </c>
      <c r="BM253" s="147" t="s">
        <v>699</v>
      </c>
    </row>
    <row r="254" spans="2:65" s="1" customFormat="1" ht="16.5" customHeight="1">
      <c r="B254" s="32"/>
      <c r="C254" s="136" t="s">
        <v>455</v>
      </c>
      <c r="D254" s="136" t="s">
        <v>127</v>
      </c>
      <c r="E254" s="137" t="s">
        <v>413</v>
      </c>
      <c r="F254" s="138" t="s">
        <v>414</v>
      </c>
      <c r="G254" s="139" t="s">
        <v>167</v>
      </c>
      <c r="H254" s="140">
        <v>3</v>
      </c>
      <c r="I254" s="141"/>
      <c r="J254" s="142">
        <f>ROUND(I254*H254,2)</f>
        <v>0</v>
      </c>
      <c r="K254" s="138" t="s">
        <v>131</v>
      </c>
      <c r="L254" s="32"/>
      <c r="M254" s="143" t="s">
        <v>1</v>
      </c>
      <c r="N254" s="144" t="s">
        <v>42</v>
      </c>
      <c r="P254" s="145">
        <f>O254*H254</f>
        <v>0</v>
      </c>
      <c r="Q254" s="145">
        <v>0.00024</v>
      </c>
      <c r="R254" s="145">
        <f>Q254*H254</f>
        <v>0.00072</v>
      </c>
      <c r="S254" s="145">
        <v>0</v>
      </c>
      <c r="T254" s="146">
        <f>S254*H254</f>
        <v>0</v>
      </c>
      <c r="AR254" s="147" t="s">
        <v>132</v>
      </c>
      <c r="AT254" s="147" t="s">
        <v>127</v>
      </c>
      <c r="AU254" s="147" t="s">
        <v>84</v>
      </c>
      <c r="AY254" s="17" t="s">
        <v>125</v>
      </c>
      <c r="BE254" s="148">
        <f>IF(N254="základní",J254,0)</f>
        <v>0</v>
      </c>
      <c r="BF254" s="148">
        <f>IF(N254="snížená",J254,0)</f>
        <v>0</v>
      </c>
      <c r="BG254" s="148">
        <f>IF(N254="zákl. přenesená",J254,0)</f>
        <v>0</v>
      </c>
      <c r="BH254" s="148">
        <f>IF(N254="sníž. přenesená",J254,0)</f>
        <v>0</v>
      </c>
      <c r="BI254" s="148">
        <f>IF(N254="nulová",J254,0)</f>
        <v>0</v>
      </c>
      <c r="BJ254" s="17" t="s">
        <v>82</v>
      </c>
      <c r="BK254" s="148">
        <f>ROUND(I254*H254,2)</f>
        <v>0</v>
      </c>
      <c r="BL254" s="17" t="s">
        <v>132</v>
      </c>
      <c r="BM254" s="147" t="s">
        <v>700</v>
      </c>
    </row>
    <row r="255" spans="2:47" s="1" customFormat="1" ht="12">
      <c r="B255" s="32"/>
      <c r="D255" s="149" t="s">
        <v>134</v>
      </c>
      <c r="F255" s="150" t="s">
        <v>416</v>
      </c>
      <c r="I255" s="151"/>
      <c r="L255" s="32"/>
      <c r="M255" s="152"/>
      <c r="T255" s="56"/>
      <c r="AT255" s="17" t="s">
        <v>134</v>
      </c>
      <c r="AU255" s="17" t="s">
        <v>84</v>
      </c>
    </row>
    <row r="256" spans="2:47" s="1" customFormat="1" ht="29.25">
      <c r="B256" s="32"/>
      <c r="D256" s="153" t="s">
        <v>136</v>
      </c>
      <c r="F256" s="154" t="s">
        <v>417</v>
      </c>
      <c r="I256" s="151"/>
      <c r="L256" s="32"/>
      <c r="M256" s="152"/>
      <c r="T256" s="56"/>
      <c r="AT256" s="17" t="s">
        <v>136</v>
      </c>
      <c r="AU256" s="17" t="s">
        <v>84</v>
      </c>
    </row>
    <row r="257" spans="2:65" s="1" customFormat="1" ht="16.5" customHeight="1">
      <c r="B257" s="32"/>
      <c r="C257" s="185" t="s">
        <v>459</v>
      </c>
      <c r="D257" s="185" t="s">
        <v>326</v>
      </c>
      <c r="E257" s="186" t="s">
        <v>419</v>
      </c>
      <c r="F257" s="187" t="s">
        <v>420</v>
      </c>
      <c r="G257" s="188" t="s">
        <v>167</v>
      </c>
      <c r="H257" s="189">
        <v>3</v>
      </c>
      <c r="I257" s="190"/>
      <c r="J257" s="191">
        <f>ROUND(I257*H257,2)</f>
        <v>0</v>
      </c>
      <c r="K257" s="187" t="s">
        <v>131</v>
      </c>
      <c r="L257" s="192"/>
      <c r="M257" s="193" t="s">
        <v>1</v>
      </c>
      <c r="N257" s="194" t="s">
        <v>42</v>
      </c>
      <c r="P257" s="145">
        <f>O257*H257</f>
        <v>0</v>
      </c>
      <c r="Q257" s="145">
        <v>0.00036</v>
      </c>
      <c r="R257" s="145">
        <f>Q257*H257</f>
        <v>0.00108</v>
      </c>
      <c r="S257" s="145">
        <v>0</v>
      </c>
      <c r="T257" s="146">
        <f>S257*H257</f>
        <v>0</v>
      </c>
      <c r="AR257" s="147" t="s">
        <v>162</v>
      </c>
      <c r="AT257" s="147" t="s">
        <v>326</v>
      </c>
      <c r="AU257" s="147" t="s">
        <v>84</v>
      </c>
      <c r="AY257" s="17" t="s">
        <v>125</v>
      </c>
      <c r="BE257" s="148">
        <f>IF(N257="základní",J257,0)</f>
        <v>0</v>
      </c>
      <c r="BF257" s="148">
        <f>IF(N257="snížená",J257,0)</f>
        <v>0</v>
      </c>
      <c r="BG257" s="148">
        <f>IF(N257="zákl. přenesená",J257,0)</f>
        <v>0</v>
      </c>
      <c r="BH257" s="148">
        <f>IF(N257="sníž. přenesená",J257,0)</f>
        <v>0</v>
      </c>
      <c r="BI257" s="148">
        <f>IF(N257="nulová",J257,0)</f>
        <v>0</v>
      </c>
      <c r="BJ257" s="17" t="s">
        <v>82</v>
      </c>
      <c r="BK257" s="148">
        <f>ROUND(I257*H257,2)</f>
        <v>0</v>
      </c>
      <c r="BL257" s="17" t="s">
        <v>132</v>
      </c>
      <c r="BM257" s="147" t="s">
        <v>701</v>
      </c>
    </row>
    <row r="258" spans="2:65" s="1" customFormat="1" ht="21.75" customHeight="1">
      <c r="B258" s="32"/>
      <c r="C258" s="136" t="s">
        <v>465</v>
      </c>
      <c r="D258" s="136" t="s">
        <v>127</v>
      </c>
      <c r="E258" s="137" t="s">
        <v>423</v>
      </c>
      <c r="F258" s="138" t="s">
        <v>424</v>
      </c>
      <c r="G258" s="139" t="s">
        <v>167</v>
      </c>
      <c r="H258" s="140">
        <v>3</v>
      </c>
      <c r="I258" s="141"/>
      <c r="J258" s="142">
        <f>ROUND(I258*H258,2)</f>
        <v>0</v>
      </c>
      <c r="K258" s="138" t="s">
        <v>131</v>
      </c>
      <c r="L258" s="32"/>
      <c r="M258" s="143" t="s">
        <v>1</v>
      </c>
      <c r="N258" s="144" t="s">
        <v>42</v>
      </c>
      <c r="P258" s="145">
        <f>O258*H258</f>
        <v>0</v>
      </c>
      <c r="Q258" s="145">
        <v>0</v>
      </c>
      <c r="R258" s="145">
        <f>Q258*H258</f>
        <v>0</v>
      </c>
      <c r="S258" s="145">
        <v>0</v>
      </c>
      <c r="T258" s="146">
        <f>S258*H258</f>
        <v>0</v>
      </c>
      <c r="AR258" s="147" t="s">
        <v>132</v>
      </c>
      <c r="AT258" s="147" t="s">
        <v>127</v>
      </c>
      <c r="AU258" s="147" t="s">
        <v>84</v>
      </c>
      <c r="AY258" s="17" t="s">
        <v>125</v>
      </c>
      <c r="BE258" s="148">
        <f>IF(N258="základní",J258,0)</f>
        <v>0</v>
      </c>
      <c r="BF258" s="148">
        <f>IF(N258="snížená",J258,0)</f>
        <v>0</v>
      </c>
      <c r="BG258" s="148">
        <f>IF(N258="zákl. přenesená",J258,0)</f>
        <v>0</v>
      </c>
      <c r="BH258" s="148">
        <f>IF(N258="sníž. přenesená",J258,0)</f>
        <v>0</v>
      </c>
      <c r="BI258" s="148">
        <f>IF(N258="nulová",J258,0)</f>
        <v>0</v>
      </c>
      <c r="BJ258" s="17" t="s">
        <v>82</v>
      </c>
      <c r="BK258" s="148">
        <f>ROUND(I258*H258,2)</f>
        <v>0</v>
      </c>
      <c r="BL258" s="17" t="s">
        <v>132</v>
      </c>
      <c r="BM258" s="147" t="s">
        <v>702</v>
      </c>
    </row>
    <row r="259" spans="2:47" s="1" customFormat="1" ht="12">
      <c r="B259" s="32"/>
      <c r="D259" s="149" t="s">
        <v>134</v>
      </c>
      <c r="F259" s="150" t="s">
        <v>426</v>
      </c>
      <c r="I259" s="151"/>
      <c r="L259" s="32"/>
      <c r="M259" s="152"/>
      <c r="T259" s="56"/>
      <c r="AT259" s="17" t="s">
        <v>134</v>
      </c>
      <c r="AU259" s="17" t="s">
        <v>84</v>
      </c>
    </row>
    <row r="260" spans="2:65" s="1" customFormat="1" ht="24.2" customHeight="1">
      <c r="B260" s="32"/>
      <c r="C260" s="185" t="s">
        <v>471</v>
      </c>
      <c r="D260" s="185" t="s">
        <v>326</v>
      </c>
      <c r="E260" s="186" t="s">
        <v>428</v>
      </c>
      <c r="F260" s="187" t="s">
        <v>429</v>
      </c>
      <c r="G260" s="188" t="s">
        <v>167</v>
      </c>
      <c r="H260" s="189">
        <v>3</v>
      </c>
      <c r="I260" s="190"/>
      <c r="J260" s="191">
        <f>ROUND(I260*H260,2)</f>
        <v>0</v>
      </c>
      <c r="K260" s="187" t="s">
        <v>1</v>
      </c>
      <c r="L260" s="192"/>
      <c r="M260" s="193" t="s">
        <v>1</v>
      </c>
      <c r="N260" s="194" t="s">
        <v>42</v>
      </c>
      <c r="P260" s="145">
        <f>O260*H260</f>
        <v>0</v>
      </c>
      <c r="Q260" s="145">
        <v>0.0038</v>
      </c>
      <c r="R260" s="145">
        <f>Q260*H260</f>
        <v>0.0114</v>
      </c>
      <c r="S260" s="145">
        <v>0</v>
      </c>
      <c r="T260" s="146">
        <f>S260*H260</f>
        <v>0</v>
      </c>
      <c r="AR260" s="147" t="s">
        <v>162</v>
      </c>
      <c r="AT260" s="147" t="s">
        <v>326</v>
      </c>
      <c r="AU260" s="147" t="s">
        <v>84</v>
      </c>
      <c r="AY260" s="17" t="s">
        <v>125</v>
      </c>
      <c r="BE260" s="148">
        <f>IF(N260="základní",J260,0)</f>
        <v>0</v>
      </c>
      <c r="BF260" s="148">
        <f>IF(N260="snížená",J260,0)</f>
        <v>0</v>
      </c>
      <c r="BG260" s="148">
        <f>IF(N260="zákl. přenesená",J260,0)</f>
        <v>0</v>
      </c>
      <c r="BH260" s="148">
        <f>IF(N260="sníž. přenesená",J260,0)</f>
        <v>0</v>
      </c>
      <c r="BI260" s="148">
        <f>IF(N260="nulová",J260,0)</f>
        <v>0</v>
      </c>
      <c r="BJ260" s="17" t="s">
        <v>82</v>
      </c>
      <c r="BK260" s="148">
        <f>ROUND(I260*H260,2)</f>
        <v>0</v>
      </c>
      <c r="BL260" s="17" t="s">
        <v>132</v>
      </c>
      <c r="BM260" s="147" t="s">
        <v>703</v>
      </c>
    </row>
    <row r="261" spans="2:65" s="1" customFormat="1" ht="24.2" customHeight="1">
      <c r="B261" s="32"/>
      <c r="C261" s="185" t="s">
        <v>476</v>
      </c>
      <c r="D261" s="185" t="s">
        <v>326</v>
      </c>
      <c r="E261" s="186" t="s">
        <v>432</v>
      </c>
      <c r="F261" s="187" t="s">
        <v>433</v>
      </c>
      <c r="G261" s="188" t="s">
        <v>167</v>
      </c>
      <c r="H261" s="189">
        <v>3</v>
      </c>
      <c r="I261" s="190"/>
      <c r="J261" s="191">
        <f>ROUND(I261*H261,2)</f>
        <v>0</v>
      </c>
      <c r="K261" s="187" t="s">
        <v>1</v>
      </c>
      <c r="L261" s="192"/>
      <c r="M261" s="193" t="s">
        <v>1</v>
      </c>
      <c r="N261" s="194" t="s">
        <v>42</v>
      </c>
      <c r="P261" s="145">
        <f>O261*H261</f>
        <v>0</v>
      </c>
      <c r="Q261" s="145">
        <v>0.0034</v>
      </c>
      <c r="R261" s="145">
        <f>Q261*H261</f>
        <v>0.010199999999999999</v>
      </c>
      <c r="S261" s="145">
        <v>0</v>
      </c>
      <c r="T261" s="146">
        <f>S261*H261</f>
        <v>0</v>
      </c>
      <c r="AR261" s="147" t="s">
        <v>162</v>
      </c>
      <c r="AT261" s="147" t="s">
        <v>326</v>
      </c>
      <c r="AU261" s="147" t="s">
        <v>84</v>
      </c>
      <c r="AY261" s="17" t="s">
        <v>125</v>
      </c>
      <c r="BE261" s="148">
        <f>IF(N261="základní",J261,0)</f>
        <v>0</v>
      </c>
      <c r="BF261" s="148">
        <f>IF(N261="snížená",J261,0)</f>
        <v>0</v>
      </c>
      <c r="BG261" s="148">
        <f>IF(N261="zákl. přenesená",J261,0)</f>
        <v>0</v>
      </c>
      <c r="BH261" s="148">
        <f>IF(N261="sníž. přenesená",J261,0)</f>
        <v>0</v>
      </c>
      <c r="BI261" s="148">
        <f>IF(N261="nulová",J261,0)</f>
        <v>0</v>
      </c>
      <c r="BJ261" s="17" t="s">
        <v>82</v>
      </c>
      <c r="BK261" s="148">
        <f>ROUND(I261*H261,2)</f>
        <v>0</v>
      </c>
      <c r="BL261" s="17" t="s">
        <v>132</v>
      </c>
      <c r="BM261" s="147" t="s">
        <v>704</v>
      </c>
    </row>
    <row r="262" spans="2:65" s="1" customFormat="1" ht="24.2" customHeight="1">
      <c r="B262" s="32"/>
      <c r="C262" s="136" t="s">
        <v>482</v>
      </c>
      <c r="D262" s="136" t="s">
        <v>127</v>
      </c>
      <c r="E262" s="137" t="s">
        <v>436</v>
      </c>
      <c r="F262" s="138" t="s">
        <v>437</v>
      </c>
      <c r="G262" s="139" t="s">
        <v>167</v>
      </c>
      <c r="H262" s="140">
        <v>3</v>
      </c>
      <c r="I262" s="141"/>
      <c r="J262" s="142">
        <f>ROUND(I262*H262,2)</f>
        <v>0</v>
      </c>
      <c r="K262" s="138" t="s">
        <v>131</v>
      </c>
      <c r="L262" s="32"/>
      <c r="M262" s="143" t="s">
        <v>1</v>
      </c>
      <c r="N262" s="144" t="s">
        <v>42</v>
      </c>
      <c r="P262" s="145">
        <f>O262*H262</f>
        <v>0</v>
      </c>
      <c r="Q262" s="145">
        <v>0.00161652</v>
      </c>
      <c r="R262" s="145">
        <f>Q262*H262</f>
        <v>0.00484956</v>
      </c>
      <c r="S262" s="145">
        <v>0</v>
      </c>
      <c r="T262" s="146">
        <f>S262*H262</f>
        <v>0</v>
      </c>
      <c r="AR262" s="147" t="s">
        <v>132</v>
      </c>
      <c r="AT262" s="147" t="s">
        <v>127</v>
      </c>
      <c r="AU262" s="147" t="s">
        <v>84</v>
      </c>
      <c r="AY262" s="17" t="s">
        <v>125</v>
      </c>
      <c r="BE262" s="148">
        <f>IF(N262="základní",J262,0)</f>
        <v>0</v>
      </c>
      <c r="BF262" s="148">
        <f>IF(N262="snížená",J262,0)</f>
        <v>0</v>
      </c>
      <c r="BG262" s="148">
        <f>IF(N262="zákl. přenesená",J262,0)</f>
        <v>0</v>
      </c>
      <c r="BH262" s="148">
        <f>IF(N262="sníž. přenesená",J262,0)</f>
        <v>0</v>
      </c>
      <c r="BI262" s="148">
        <f>IF(N262="nulová",J262,0)</f>
        <v>0</v>
      </c>
      <c r="BJ262" s="17" t="s">
        <v>82</v>
      </c>
      <c r="BK262" s="148">
        <f>ROUND(I262*H262,2)</f>
        <v>0</v>
      </c>
      <c r="BL262" s="17" t="s">
        <v>132</v>
      </c>
      <c r="BM262" s="147" t="s">
        <v>705</v>
      </c>
    </row>
    <row r="263" spans="2:47" s="1" customFormat="1" ht="12">
      <c r="B263" s="32"/>
      <c r="D263" s="149" t="s">
        <v>134</v>
      </c>
      <c r="F263" s="150" t="s">
        <v>439</v>
      </c>
      <c r="I263" s="151"/>
      <c r="L263" s="32"/>
      <c r="M263" s="152"/>
      <c r="T263" s="56"/>
      <c r="AT263" s="17" t="s">
        <v>134</v>
      </c>
      <c r="AU263" s="17" t="s">
        <v>84</v>
      </c>
    </row>
    <row r="264" spans="2:47" s="1" customFormat="1" ht="136.5">
      <c r="B264" s="32"/>
      <c r="D264" s="153" t="s">
        <v>136</v>
      </c>
      <c r="F264" s="154" t="s">
        <v>440</v>
      </c>
      <c r="I264" s="151"/>
      <c r="L264" s="32"/>
      <c r="M264" s="152"/>
      <c r="T264" s="56"/>
      <c r="AT264" s="17" t="s">
        <v>136</v>
      </c>
      <c r="AU264" s="17" t="s">
        <v>84</v>
      </c>
    </row>
    <row r="265" spans="2:51" s="13" customFormat="1" ht="12">
      <c r="B265" s="161"/>
      <c r="D265" s="153" t="s">
        <v>137</v>
      </c>
      <c r="E265" s="162" t="s">
        <v>1</v>
      </c>
      <c r="F265" s="163" t="s">
        <v>706</v>
      </c>
      <c r="H265" s="164">
        <v>3</v>
      </c>
      <c r="I265" s="165"/>
      <c r="L265" s="161"/>
      <c r="M265" s="166"/>
      <c r="T265" s="167"/>
      <c r="AT265" s="162" t="s">
        <v>137</v>
      </c>
      <c r="AU265" s="162" t="s">
        <v>84</v>
      </c>
      <c r="AV265" s="13" t="s">
        <v>84</v>
      </c>
      <c r="AW265" s="13" t="s">
        <v>34</v>
      </c>
      <c r="AX265" s="13" t="s">
        <v>82</v>
      </c>
      <c r="AY265" s="162" t="s">
        <v>125</v>
      </c>
    </row>
    <row r="266" spans="2:65" s="1" customFormat="1" ht="24.2" customHeight="1">
      <c r="B266" s="32"/>
      <c r="C266" s="185" t="s">
        <v>486</v>
      </c>
      <c r="D266" s="185" t="s">
        <v>326</v>
      </c>
      <c r="E266" s="186" t="s">
        <v>443</v>
      </c>
      <c r="F266" s="187" t="s">
        <v>444</v>
      </c>
      <c r="G266" s="188" t="s">
        <v>167</v>
      </c>
      <c r="H266" s="189">
        <v>3</v>
      </c>
      <c r="I266" s="190"/>
      <c r="J266" s="191">
        <f>ROUND(I266*H266,2)</f>
        <v>0</v>
      </c>
      <c r="K266" s="187" t="s">
        <v>1</v>
      </c>
      <c r="L266" s="192"/>
      <c r="M266" s="193" t="s">
        <v>1</v>
      </c>
      <c r="N266" s="194" t="s">
        <v>42</v>
      </c>
      <c r="P266" s="145">
        <f>O266*H266</f>
        <v>0</v>
      </c>
      <c r="Q266" s="145">
        <v>0.01847</v>
      </c>
      <c r="R266" s="145">
        <f>Q266*H266</f>
        <v>0.05541</v>
      </c>
      <c r="S266" s="145">
        <v>0</v>
      </c>
      <c r="T266" s="146">
        <f>S266*H266</f>
        <v>0</v>
      </c>
      <c r="AR266" s="147" t="s">
        <v>162</v>
      </c>
      <c r="AT266" s="147" t="s">
        <v>326</v>
      </c>
      <c r="AU266" s="147" t="s">
        <v>84</v>
      </c>
      <c r="AY266" s="17" t="s">
        <v>125</v>
      </c>
      <c r="BE266" s="148">
        <f>IF(N266="základní",J266,0)</f>
        <v>0</v>
      </c>
      <c r="BF266" s="148">
        <f>IF(N266="snížená",J266,0)</f>
        <v>0</v>
      </c>
      <c r="BG266" s="148">
        <f>IF(N266="zákl. přenesená",J266,0)</f>
        <v>0</v>
      </c>
      <c r="BH266" s="148">
        <f>IF(N266="sníž. přenesená",J266,0)</f>
        <v>0</v>
      </c>
      <c r="BI266" s="148">
        <f>IF(N266="nulová",J266,0)</f>
        <v>0</v>
      </c>
      <c r="BJ266" s="17" t="s">
        <v>82</v>
      </c>
      <c r="BK266" s="148">
        <f>ROUND(I266*H266,2)</f>
        <v>0</v>
      </c>
      <c r="BL266" s="17" t="s">
        <v>132</v>
      </c>
      <c r="BM266" s="147" t="s">
        <v>707</v>
      </c>
    </row>
    <row r="267" spans="2:65" s="1" customFormat="1" ht="24.2" customHeight="1">
      <c r="B267" s="32"/>
      <c r="C267" s="185" t="s">
        <v>491</v>
      </c>
      <c r="D267" s="185" t="s">
        <v>326</v>
      </c>
      <c r="E267" s="186" t="s">
        <v>447</v>
      </c>
      <c r="F267" s="187" t="s">
        <v>448</v>
      </c>
      <c r="G267" s="188" t="s">
        <v>167</v>
      </c>
      <c r="H267" s="189">
        <v>3</v>
      </c>
      <c r="I267" s="190"/>
      <c r="J267" s="191">
        <f>ROUND(I267*H267,2)</f>
        <v>0</v>
      </c>
      <c r="K267" s="187" t="s">
        <v>1</v>
      </c>
      <c r="L267" s="192"/>
      <c r="M267" s="193" t="s">
        <v>1</v>
      </c>
      <c r="N267" s="194" t="s">
        <v>42</v>
      </c>
      <c r="P267" s="145">
        <f>O267*H267</f>
        <v>0</v>
      </c>
      <c r="Q267" s="145">
        <v>0.0073</v>
      </c>
      <c r="R267" s="145">
        <f>Q267*H267</f>
        <v>0.0219</v>
      </c>
      <c r="S267" s="145">
        <v>0</v>
      </c>
      <c r="T267" s="146">
        <f>S267*H267</f>
        <v>0</v>
      </c>
      <c r="AR267" s="147" t="s">
        <v>162</v>
      </c>
      <c r="AT267" s="147" t="s">
        <v>326</v>
      </c>
      <c r="AU267" s="147" t="s">
        <v>84</v>
      </c>
      <c r="AY267" s="17" t="s">
        <v>125</v>
      </c>
      <c r="BE267" s="148">
        <f>IF(N267="základní",J267,0)</f>
        <v>0</v>
      </c>
      <c r="BF267" s="148">
        <f>IF(N267="snížená",J267,0)</f>
        <v>0</v>
      </c>
      <c r="BG267" s="148">
        <f>IF(N267="zákl. přenesená",J267,0)</f>
        <v>0</v>
      </c>
      <c r="BH267" s="148">
        <f>IF(N267="sníž. přenesená",J267,0)</f>
        <v>0</v>
      </c>
      <c r="BI267" s="148">
        <f>IF(N267="nulová",J267,0)</f>
        <v>0</v>
      </c>
      <c r="BJ267" s="17" t="s">
        <v>82</v>
      </c>
      <c r="BK267" s="148">
        <f>ROUND(I267*H267,2)</f>
        <v>0</v>
      </c>
      <c r="BL267" s="17" t="s">
        <v>132</v>
      </c>
      <c r="BM267" s="147" t="s">
        <v>708</v>
      </c>
    </row>
    <row r="268" spans="2:65" s="1" customFormat="1" ht="16.5" customHeight="1">
      <c r="B268" s="32"/>
      <c r="C268" s="136" t="s">
        <v>495</v>
      </c>
      <c r="D268" s="136" t="s">
        <v>127</v>
      </c>
      <c r="E268" s="137" t="s">
        <v>709</v>
      </c>
      <c r="F268" s="138" t="s">
        <v>710</v>
      </c>
      <c r="G268" s="139" t="s">
        <v>167</v>
      </c>
      <c r="H268" s="140">
        <v>1</v>
      </c>
      <c r="I268" s="141"/>
      <c r="J268" s="142">
        <f>ROUND(I268*H268,2)</f>
        <v>0</v>
      </c>
      <c r="K268" s="138" t="s">
        <v>131</v>
      </c>
      <c r="L268" s="32"/>
      <c r="M268" s="143" t="s">
        <v>1</v>
      </c>
      <c r="N268" s="144" t="s">
        <v>42</v>
      </c>
      <c r="P268" s="145">
        <f>O268*H268</f>
        <v>0</v>
      </c>
      <c r="Q268" s="145">
        <v>0.0013628</v>
      </c>
      <c r="R268" s="145">
        <f>Q268*H268</f>
        <v>0.0013628</v>
      </c>
      <c r="S268" s="145">
        <v>0</v>
      </c>
      <c r="T268" s="146">
        <f>S268*H268</f>
        <v>0</v>
      </c>
      <c r="AR268" s="147" t="s">
        <v>132</v>
      </c>
      <c r="AT268" s="147" t="s">
        <v>127</v>
      </c>
      <c r="AU268" s="147" t="s">
        <v>84</v>
      </c>
      <c r="AY268" s="17" t="s">
        <v>125</v>
      </c>
      <c r="BE268" s="148">
        <f>IF(N268="základní",J268,0)</f>
        <v>0</v>
      </c>
      <c r="BF268" s="148">
        <f>IF(N268="snížená",J268,0)</f>
        <v>0</v>
      </c>
      <c r="BG268" s="148">
        <f>IF(N268="zákl. přenesená",J268,0)</f>
        <v>0</v>
      </c>
      <c r="BH268" s="148">
        <f>IF(N268="sníž. přenesená",J268,0)</f>
        <v>0</v>
      </c>
      <c r="BI268" s="148">
        <f>IF(N268="nulová",J268,0)</f>
        <v>0</v>
      </c>
      <c r="BJ268" s="17" t="s">
        <v>82</v>
      </c>
      <c r="BK268" s="148">
        <f>ROUND(I268*H268,2)</f>
        <v>0</v>
      </c>
      <c r="BL268" s="17" t="s">
        <v>132</v>
      </c>
      <c r="BM268" s="147" t="s">
        <v>711</v>
      </c>
    </row>
    <row r="269" spans="2:47" s="1" customFormat="1" ht="12">
      <c r="B269" s="32"/>
      <c r="D269" s="149" t="s">
        <v>134</v>
      </c>
      <c r="F269" s="150" t="s">
        <v>712</v>
      </c>
      <c r="I269" s="151"/>
      <c r="L269" s="32"/>
      <c r="M269" s="152"/>
      <c r="T269" s="56"/>
      <c r="AT269" s="17" t="s">
        <v>134</v>
      </c>
      <c r="AU269" s="17" t="s">
        <v>84</v>
      </c>
    </row>
    <row r="270" spans="2:47" s="1" customFormat="1" ht="136.5">
      <c r="B270" s="32"/>
      <c r="D270" s="153" t="s">
        <v>136</v>
      </c>
      <c r="F270" s="154" t="s">
        <v>440</v>
      </c>
      <c r="I270" s="151"/>
      <c r="L270" s="32"/>
      <c r="M270" s="152"/>
      <c r="T270" s="56"/>
      <c r="AT270" s="17" t="s">
        <v>136</v>
      </c>
      <c r="AU270" s="17" t="s">
        <v>84</v>
      </c>
    </row>
    <row r="271" spans="2:65" s="1" customFormat="1" ht="16.5" customHeight="1">
      <c r="B271" s="32"/>
      <c r="C271" s="185" t="s">
        <v>500</v>
      </c>
      <c r="D271" s="185" t="s">
        <v>326</v>
      </c>
      <c r="E271" s="186" t="s">
        <v>713</v>
      </c>
      <c r="F271" s="187" t="s">
        <v>714</v>
      </c>
      <c r="G271" s="188" t="s">
        <v>715</v>
      </c>
      <c r="H271" s="189">
        <v>1</v>
      </c>
      <c r="I271" s="190"/>
      <c r="J271" s="191">
        <f>ROUND(I271*H271,2)</f>
        <v>0</v>
      </c>
      <c r="K271" s="187" t="s">
        <v>1</v>
      </c>
      <c r="L271" s="192"/>
      <c r="M271" s="193" t="s">
        <v>1</v>
      </c>
      <c r="N271" s="194" t="s">
        <v>42</v>
      </c>
      <c r="P271" s="145">
        <f>O271*H271</f>
        <v>0</v>
      </c>
      <c r="Q271" s="145">
        <v>0.0373</v>
      </c>
      <c r="R271" s="145">
        <f>Q271*H271</f>
        <v>0.0373</v>
      </c>
      <c r="S271" s="145">
        <v>0</v>
      </c>
      <c r="T271" s="146">
        <f>S271*H271</f>
        <v>0</v>
      </c>
      <c r="AR271" s="147" t="s">
        <v>162</v>
      </c>
      <c r="AT271" s="147" t="s">
        <v>326</v>
      </c>
      <c r="AU271" s="147" t="s">
        <v>84</v>
      </c>
      <c r="AY271" s="17" t="s">
        <v>125</v>
      </c>
      <c r="BE271" s="148">
        <f>IF(N271="základní",J271,0)</f>
        <v>0</v>
      </c>
      <c r="BF271" s="148">
        <f>IF(N271="snížená",J271,0)</f>
        <v>0</v>
      </c>
      <c r="BG271" s="148">
        <f>IF(N271="zákl. přenesená",J271,0)</f>
        <v>0</v>
      </c>
      <c r="BH271" s="148">
        <f>IF(N271="sníž. přenesená",J271,0)</f>
        <v>0</v>
      </c>
      <c r="BI271" s="148">
        <f>IF(N271="nulová",J271,0)</f>
        <v>0</v>
      </c>
      <c r="BJ271" s="17" t="s">
        <v>82</v>
      </c>
      <c r="BK271" s="148">
        <f>ROUND(I271*H271,2)</f>
        <v>0</v>
      </c>
      <c r="BL271" s="17" t="s">
        <v>132</v>
      </c>
      <c r="BM271" s="147" t="s">
        <v>716</v>
      </c>
    </row>
    <row r="272" spans="2:51" s="13" customFormat="1" ht="12">
      <c r="B272" s="161"/>
      <c r="D272" s="153" t="s">
        <v>137</v>
      </c>
      <c r="E272" s="162" t="s">
        <v>1</v>
      </c>
      <c r="F272" s="163" t="s">
        <v>717</v>
      </c>
      <c r="H272" s="164">
        <v>1</v>
      </c>
      <c r="I272" s="165"/>
      <c r="L272" s="161"/>
      <c r="M272" s="166"/>
      <c r="T272" s="167"/>
      <c r="AT272" s="162" t="s">
        <v>137</v>
      </c>
      <c r="AU272" s="162" t="s">
        <v>84</v>
      </c>
      <c r="AV272" s="13" t="s">
        <v>84</v>
      </c>
      <c r="AW272" s="13" t="s">
        <v>34</v>
      </c>
      <c r="AX272" s="13" t="s">
        <v>82</v>
      </c>
      <c r="AY272" s="162" t="s">
        <v>125</v>
      </c>
    </row>
    <row r="273" spans="2:65" s="1" customFormat="1" ht="24.2" customHeight="1">
      <c r="B273" s="32"/>
      <c r="C273" s="185" t="s">
        <v>505</v>
      </c>
      <c r="D273" s="185" t="s">
        <v>326</v>
      </c>
      <c r="E273" s="186" t="s">
        <v>718</v>
      </c>
      <c r="F273" s="187" t="s">
        <v>719</v>
      </c>
      <c r="G273" s="188" t="s">
        <v>167</v>
      </c>
      <c r="H273" s="189">
        <v>1</v>
      </c>
      <c r="I273" s="190"/>
      <c r="J273" s="191">
        <f>ROUND(I273*H273,2)</f>
        <v>0</v>
      </c>
      <c r="K273" s="187" t="s">
        <v>1</v>
      </c>
      <c r="L273" s="192"/>
      <c r="M273" s="193" t="s">
        <v>1</v>
      </c>
      <c r="N273" s="194" t="s">
        <v>42</v>
      </c>
      <c r="P273" s="145">
        <f>O273*H273</f>
        <v>0</v>
      </c>
      <c r="Q273" s="145">
        <v>0.0015</v>
      </c>
      <c r="R273" s="145">
        <f>Q273*H273</f>
        <v>0.0015</v>
      </c>
      <c r="S273" s="145">
        <v>0</v>
      </c>
      <c r="T273" s="146">
        <f>S273*H273</f>
        <v>0</v>
      </c>
      <c r="AR273" s="147" t="s">
        <v>162</v>
      </c>
      <c r="AT273" s="147" t="s">
        <v>326</v>
      </c>
      <c r="AU273" s="147" t="s">
        <v>84</v>
      </c>
      <c r="AY273" s="17" t="s">
        <v>125</v>
      </c>
      <c r="BE273" s="148">
        <f>IF(N273="základní",J273,0)</f>
        <v>0</v>
      </c>
      <c r="BF273" s="148">
        <f>IF(N273="snížená",J273,0)</f>
        <v>0</v>
      </c>
      <c r="BG273" s="148">
        <f>IF(N273="zákl. přenesená",J273,0)</f>
        <v>0</v>
      </c>
      <c r="BH273" s="148">
        <f>IF(N273="sníž. přenesená",J273,0)</f>
        <v>0</v>
      </c>
      <c r="BI273" s="148">
        <f>IF(N273="nulová",J273,0)</f>
        <v>0</v>
      </c>
      <c r="BJ273" s="17" t="s">
        <v>82</v>
      </c>
      <c r="BK273" s="148">
        <f>ROUND(I273*H273,2)</f>
        <v>0</v>
      </c>
      <c r="BL273" s="17" t="s">
        <v>132</v>
      </c>
      <c r="BM273" s="147" t="s">
        <v>720</v>
      </c>
    </row>
    <row r="274" spans="2:65" s="1" customFormat="1" ht="24.2" customHeight="1">
      <c r="B274" s="32"/>
      <c r="C274" s="136" t="s">
        <v>511</v>
      </c>
      <c r="D274" s="136" t="s">
        <v>127</v>
      </c>
      <c r="E274" s="137" t="s">
        <v>451</v>
      </c>
      <c r="F274" s="138" t="s">
        <v>452</v>
      </c>
      <c r="G274" s="139" t="s">
        <v>167</v>
      </c>
      <c r="H274" s="140">
        <v>3</v>
      </c>
      <c r="I274" s="141"/>
      <c r="J274" s="142">
        <f>ROUND(I274*H274,2)</f>
        <v>0</v>
      </c>
      <c r="K274" s="138" t="s">
        <v>131</v>
      </c>
      <c r="L274" s="32"/>
      <c r="M274" s="143" t="s">
        <v>1</v>
      </c>
      <c r="N274" s="144" t="s">
        <v>42</v>
      </c>
      <c r="P274" s="145">
        <f>O274*H274</f>
        <v>0</v>
      </c>
      <c r="Q274" s="145">
        <v>0</v>
      </c>
      <c r="R274" s="145">
        <f>Q274*H274</f>
        <v>0</v>
      </c>
      <c r="S274" s="145">
        <v>0</v>
      </c>
      <c r="T274" s="146">
        <f>S274*H274</f>
        <v>0</v>
      </c>
      <c r="AR274" s="147" t="s">
        <v>132</v>
      </c>
      <c r="AT274" s="147" t="s">
        <v>127</v>
      </c>
      <c r="AU274" s="147" t="s">
        <v>84</v>
      </c>
      <c r="AY274" s="17" t="s">
        <v>125</v>
      </c>
      <c r="BE274" s="148">
        <f>IF(N274="základní",J274,0)</f>
        <v>0</v>
      </c>
      <c r="BF274" s="148">
        <f>IF(N274="snížená",J274,0)</f>
        <v>0</v>
      </c>
      <c r="BG274" s="148">
        <f>IF(N274="zákl. přenesená",J274,0)</f>
        <v>0</v>
      </c>
      <c r="BH274" s="148">
        <f>IF(N274="sníž. přenesená",J274,0)</f>
        <v>0</v>
      </c>
      <c r="BI274" s="148">
        <f>IF(N274="nulová",J274,0)</f>
        <v>0</v>
      </c>
      <c r="BJ274" s="17" t="s">
        <v>82</v>
      </c>
      <c r="BK274" s="148">
        <f>ROUND(I274*H274,2)</f>
        <v>0</v>
      </c>
      <c r="BL274" s="17" t="s">
        <v>132</v>
      </c>
      <c r="BM274" s="147" t="s">
        <v>721</v>
      </c>
    </row>
    <row r="275" spans="2:47" s="1" customFormat="1" ht="12">
      <c r="B275" s="32"/>
      <c r="D275" s="149" t="s">
        <v>134</v>
      </c>
      <c r="F275" s="150" t="s">
        <v>454</v>
      </c>
      <c r="I275" s="151"/>
      <c r="L275" s="32"/>
      <c r="M275" s="152"/>
      <c r="T275" s="56"/>
      <c r="AT275" s="17" t="s">
        <v>134</v>
      </c>
      <c r="AU275" s="17" t="s">
        <v>84</v>
      </c>
    </row>
    <row r="276" spans="2:65" s="1" customFormat="1" ht="24.2" customHeight="1">
      <c r="B276" s="32"/>
      <c r="C276" s="185" t="s">
        <v>519</v>
      </c>
      <c r="D276" s="185" t="s">
        <v>326</v>
      </c>
      <c r="E276" s="186" t="s">
        <v>722</v>
      </c>
      <c r="F276" s="187" t="s">
        <v>723</v>
      </c>
      <c r="G276" s="188" t="s">
        <v>167</v>
      </c>
      <c r="H276" s="189">
        <v>3</v>
      </c>
      <c r="I276" s="190"/>
      <c r="J276" s="191">
        <f>ROUND(I276*H276,2)</f>
        <v>0</v>
      </c>
      <c r="K276" s="187" t="s">
        <v>1</v>
      </c>
      <c r="L276" s="192"/>
      <c r="M276" s="193" t="s">
        <v>1</v>
      </c>
      <c r="N276" s="194" t="s">
        <v>42</v>
      </c>
      <c r="P276" s="145">
        <f>O276*H276</f>
        <v>0</v>
      </c>
      <c r="Q276" s="145">
        <v>0.0027</v>
      </c>
      <c r="R276" s="145">
        <f>Q276*H276</f>
        <v>0.0081</v>
      </c>
      <c r="S276" s="145">
        <v>0</v>
      </c>
      <c r="T276" s="146">
        <f>S276*H276</f>
        <v>0</v>
      </c>
      <c r="AR276" s="147" t="s">
        <v>162</v>
      </c>
      <c r="AT276" s="147" t="s">
        <v>326</v>
      </c>
      <c r="AU276" s="147" t="s">
        <v>84</v>
      </c>
      <c r="AY276" s="17" t="s">
        <v>125</v>
      </c>
      <c r="BE276" s="148">
        <f>IF(N276="základní",J276,0)</f>
        <v>0</v>
      </c>
      <c r="BF276" s="148">
        <f>IF(N276="snížená",J276,0)</f>
        <v>0</v>
      </c>
      <c r="BG276" s="148">
        <f>IF(N276="zákl. přenesená",J276,0)</f>
        <v>0</v>
      </c>
      <c r="BH276" s="148">
        <f>IF(N276="sníž. přenesená",J276,0)</f>
        <v>0</v>
      </c>
      <c r="BI276" s="148">
        <f>IF(N276="nulová",J276,0)</f>
        <v>0</v>
      </c>
      <c r="BJ276" s="17" t="s">
        <v>82</v>
      </c>
      <c r="BK276" s="148">
        <f>ROUND(I276*H276,2)</f>
        <v>0</v>
      </c>
      <c r="BL276" s="17" t="s">
        <v>132</v>
      </c>
      <c r="BM276" s="147" t="s">
        <v>724</v>
      </c>
    </row>
    <row r="277" spans="2:65" s="1" customFormat="1" ht="16.5" customHeight="1">
      <c r="B277" s="32"/>
      <c r="C277" s="136" t="s">
        <v>525</v>
      </c>
      <c r="D277" s="136" t="s">
        <v>127</v>
      </c>
      <c r="E277" s="137" t="s">
        <v>460</v>
      </c>
      <c r="F277" s="138" t="s">
        <v>461</v>
      </c>
      <c r="G277" s="139" t="s">
        <v>183</v>
      </c>
      <c r="H277" s="140">
        <v>80</v>
      </c>
      <c r="I277" s="141"/>
      <c r="J277" s="142">
        <f>ROUND(I277*H277,2)</f>
        <v>0</v>
      </c>
      <c r="K277" s="138" t="s">
        <v>131</v>
      </c>
      <c r="L277" s="32"/>
      <c r="M277" s="143" t="s">
        <v>1</v>
      </c>
      <c r="N277" s="144" t="s">
        <v>42</v>
      </c>
      <c r="P277" s="145">
        <f>O277*H277</f>
        <v>0</v>
      </c>
      <c r="Q277" s="145">
        <v>0</v>
      </c>
      <c r="R277" s="145">
        <f>Q277*H277</f>
        <v>0</v>
      </c>
      <c r="S277" s="145">
        <v>0</v>
      </c>
      <c r="T277" s="146">
        <f>S277*H277</f>
        <v>0</v>
      </c>
      <c r="AR277" s="147" t="s">
        <v>132</v>
      </c>
      <c r="AT277" s="147" t="s">
        <v>127</v>
      </c>
      <c r="AU277" s="147" t="s">
        <v>84</v>
      </c>
      <c r="AY277" s="17" t="s">
        <v>125</v>
      </c>
      <c r="BE277" s="148">
        <f>IF(N277="základní",J277,0)</f>
        <v>0</v>
      </c>
      <c r="BF277" s="148">
        <f>IF(N277="snížená",J277,0)</f>
        <v>0</v>
      </c>
      <c r="BG277" s="148">
        <f>IF(N277="zákl. přenesená",J277,0)</f>
        <v>0</v>
      </c>
      <c r="BH277" s="148">
        <f>IF(N277="sníž. přenesená",J277,0)</f>
        <v>0</v>
      </c>
      <c r="BI277" s="148">
        <f>IF(N277="nulová",J277,0)</f>
        <v>0</v>
      </c>
      <c r="BJ277" s="17" t="s">
        <v>82</v>
      </c>
      <c r="BK277" s="148">
        <f>ROUND(I277*H277,2)</f>
        <v>0</v>
      </c>
      <c r="BL277" s="17" t="s">
        <v>132</v>
      </c>
      <c r="BM277" s="147" t="s">
        <v>725</v>
      </c>
    </row>
    <row r="278" spans="2:47" s="1" customFormat="1" ht="12">
      <c r="B278" s="32"/>
      <c r="D278" s="149" t="s">
        <v>134</v>
      </c>
      <c r="F278" s="150" t="s">
        <v>463</v>
      </c>
      <c r="I278" s="151"/>
      <c r="L278" s="32"/>
      <c r="M278" s="152"/>
      <c r="T278" s="56"/>
      <c r="AT278" s="17" t="s">
        <v>134</v>
      </c>
      <c r="AU278" s="17" t="s">
        <v>84</v>
      </c>
    </row>
    <row r="279" spans="2:47" s="1" customFormat="1" ht="58.5">
      <c r="B279" s="32"/>
      <c r="D279" s="153" t="s">
        <v>136</v>
      </c>
      <c r="F279" s="154" t="s">
        <v>464</v>
      </c>
      <c r="I279" s="151"/>
      <c r="L279" s="32"/>
      <c r="M279" s="152"/>
      <c r="T279" s="56"/>
      <c r="AT279" s="17" t="s">
        <v>136</v>
      </c>
      <c r="AU279" s="17" t="s">
        <v>84</v>
      </c>
    </row>
    <row r="280" spans="2:51" s="13" customFormat="1" ht="12">
      <c r="B280" s="161"/>
      <c r="D280" s="153" t="s">
        <v>137</v>
      </c>
      <c r="E280" s="162" t="s">
        <v>1</v>
      </c>
      <c r="F280" s="163" t="s">
        <v>677</v>
      </c>
      <c r="H280" s="164">
        <v>80</v>
      </c>
      <c r="I280" s="165"/>
      <c r="L280" s="161"/>
      <c r="M280" s="166"/>
      <c r="T280" s="167"/>
      <c r="AT280" s="162" t="s">
        <v>137</v>
      </c>
      <c r="AU280" s="162" t="s">
        <v>84</v>
      </c>
      <c r="AV280" s="13" t="s">
        <v>84</v>
      </c>
      <c r="AW280" s="13" t="s">
        <v>34</v>
      </c>
      <c r="AX280" s="13" t="s">
        <v>82</v>
      </c>
      <c r="AY280" s="162" t="s">
        <v>125</v>
      </c>
    </row>
    <row r="281" spans="2:65" s="1" customFormat="1" ht="16.5" customHeight="1">
      <c r="B281" s="32"/>
      <c r="C281" s="136" t="s">
        <v>532</v>
      </c>
      <c r="D281" s="136" t="s">
        <v>127</v>
      </c>
      <c r="E281" s="137" t="s">
        <v>466</v>
      </c>
      <c r="F281" s="138" t="s">
        <v>467</v>
      </c>
      <c r="G281" s="139" t="s">
        <v>183</v>
      </c>
      <c r="H281" s="140">
        <v>80</v>
      </c>
      <c r="I281" s="141"/>
      <c r="J281" s="142">
        <f>ROUND(I281*H281,2)</f>
        <v>0</v>
      </c>
      <c r="K281" s="138" t="s">
        <v>131</v>
      </c>
      <c r="L281" s="32"/>
      <c r="M281" s="143" t="s">
        <v>1</v>
      </c>
      <c r="N281" s="144" t="s">
        <v>42</v>
      </c>
      <c r="P281" s="145">
        <f>O281*H281</f>
        <v>0</v>
      </c>
      <c r="Q281" s="145">
        <v>5.5E-07</v>
      </c>
      <c r="R281" s="145">
        <f>Q281*H281</f>
        <v>4.4E-05</v>
      </c>
      <c r="S281" s="145">
        <v>0</v>
      </c>
      <c r="T281" s="146">
        <f>S281*H281</f>
        <v>0</v>
      </c>
      <c r="AR281" s="147" t="s">
        <v>132</v>
      </c>
      <c r="AT281" s="147" t="s">
        <v>127</v>
      </c>
      <c r="AU281" s="147" t="s">
        <v>84</v>
      </c>
      <c r="AY281" s="17" t="s">
        <v>125</v>
      </c>
      <c r="BE281" s="148">
        <f>IF(N281="základní",J281,0)</f>
        <v>0</v>
      </c>
      <c r="BF281" s="148">
        <f>IF(N281="snížená",J281,0)</f>
        <v>0</v>
      </c>
      <c r="BG281" s="148">
        <f>IF(N281="zákl. přenesená",J281,0)</f>
        <v>0</v>
      </c>
      <c r="BH281" s="148">
        <f>IF(N281="sníž. přenesená",J281,0)</f>
        <v>0</v>
      </c>
      <c r="BI281" s="148">
        <f>IF(N281="nulová",J281,0)</f>
        <v>0</v>
      </c>
      <c r="BJ281" s="17" t="s">
        <v>82</v>
      </c>
      <c r="BK281" s="148">
        <f>ROUND(I281*H281,2)</f>
        <v>0</v>
      </c>
      <c r="BL281" s="17" t="s">
        <v>132</v>
      </c>
      <c r="BM281" s="147" t="s">
        <v>726</v>
      </c>
    </row>
    <row r="282" spans="2:47" s="1" customFormat="1" ht="12">
      <c r="B282" s="32"/>
      <c r="D282" s="149" t="s">
        <v>134</v>
      </c>
      <c r="F282" s="150" t="s">
        <v>469</v>
      </c>
      <c r="I282" s="151"/>
      <c r="L282" s="32"/>
      <c r="M282" s="152"/>
      <c r="T282" s="56"/>
      <c r="AT282" s="17" t="s">
        <v>134</v>
      </c>
      <c r="AU282" s="17" t="s">
        <v>84</v>
      </c>
    </row>
    <row r="283" spans="2:47" s="1" customFormat="1" ht="19.5">
      <c r="B283" s="32"/>
      <c r="D283" s="153" t="s">
        <v>136</v>
      </c>
      <c r="F283" s="154" t="s">
        <v>470</v>
      </c>
      <c r="I283" s="151"/>
      <c r="L283" s="32"/>
      <c r="M283" s="152"/>
      <c r="T283" s="56"/>
      <c r="AT283" s="17" t="s">
        <v>136</v>
      </c>
      <c r="AU283" s="17" t="s">
        <v>84</v>
      </c>
    </row>
    <row r="284" spans="2:51" s="13" customFormat="1" ht="12">
      <c r="B284" s="161"/>
      <c r="D284" s="153" t="s">
        <v>137</v>
      </c>
      <c r="E284" s="162" t="s">
        <v>1</v>
      </c>
      <c r="F284" s="163" t="s">
        <v>677</v>
      </c>
      <c r="H284" s="164">
        <v>80</v>
      </c>
      <c r="I284" s="165"/>
      <c r="L284" s="161"/>
      <c r="M284" s="166"/>
      <c r="T284" s="167"/>
      <c r="AT284" s="162" t="s">
        <v>137</v>
      </c>
      <c r="AU284" s="162" t="s">
        <v>84</v>
      </c>
      <c r="AV284" s="13" t="s">
        <v>84</v>
      </c>
      <c r="AW284" s="13" t="s">
        <v>34</v>
      </c>
      <c r="AX284" s="13" t="s">
        <v>82</v>
      </c>
      <c r="AY284" s="162" t="s">
        <v>125</v>
      </c>
    </row>
    <row r="285" spans="2:65" s="1" customFormat="1" ht="16.5" customHeight="1">
      <c r="B285" s="32"/>
      <c r="C285" s="136" t="s">
        <v>541</v>
      </c>
      <c r="D285" s="136" t="s">
        <v>127</v>
      </c>
      <c r="E285" s="137" t="s">
        <v>472</v>
      </c>
      <c r="F285" s="138" t="s">
        <v>473</v>
      </c>
      <c r="G285" s="139" t="s">
        <v>167</v>
      </c>
      <c r="H285" s="140">
        <v>2</v>
      </c>
      <c r="I285" s="141"/>
      <c r="J285" s="142">
        <f>ROUND(I285*H285,2)</f>
        <v>0</v>
      </c>
      <c r="K285" s="138" t="s">
        <v>131</v>
      </c>
      <c r="L285" s="32"/>
      <c r="M285" s="143" t="s">
        <v>1</v>
      </c>
      <c r="N285" s="144" t="s">
        <v>42</v>
      </c>
      <c r="P285" s="145">
        <f>O285*H285</f>
        <v>0</v>
      </c>
      <c r="Q285" s="145">
        <v>0.459372906</v>
      </c>
      <c r="R285" s="145">
        <f>Q285*H285</f>
        <v>0.918745812</v>
      </c>
      <c r="S285" s="145">
        <v>0</v>
      </c>
      <c r="T285" s="146">
        <f>S285*H285</f>
        <v>0</v>
      </c>
      <c r="AR285" s="147" t="s">
        <v>132</v>
      </c>
      <c r="AT285" s="147" t="s">
        <v>127</v>
      </c>
      <c r="AU285" s="147" t="s">
        <v>84</v>
      </c>
      <c r="AY285" s="17" t="s">
        <v>125</v>
      </c>
      <c r="BE285" s="148">
        <f>IF(N285="základní",J285,0)</f>
        <v>0</v>
      </c>
      <c r="BF285" s="148">
        <f>IF(N285="snížená",J285,0)</f>
        <v>0</v>
      </c>
      <c r="BG285" s="148">
        <f>IF(N285="zákl. přenesená",J285,0)</f>
        <v>0</v>
      </c>
      <c r="BH285" s="148">
        <f>IF(N285="sníž. přenesená",J285,0)</f>
        <v>0</v>
      </c>
      <c r="BI285" s="148">
        <f>IF(N285="nulová",J285,0)</f>
        <v>0</v>
      </c>
      <c r="BJ285" s="17" t="s">
        <v>82</v>
      </c>
      <c r="BK285" s="148">
        <f>ROUND(I285*H285,2)</f>
        <v>0</v>
      </c>
      <c r="BL285" s="17" t="s">
        <v>132</v>
      </c>
      <c r="BM285" s="147" t="s">
        <v>727</v>
      </c>
    </row>
    <row r="286" spans="2:47" s="1" customFormat="1" ht="12">
      <c r="B286" s="32"/>
      <c r="D286" s="149" t="s">
        <v>134</v>
      </c>
      <c r="F286" s="150" t="s">
        <v>475</v>
      </c>
      <c r="I286" s="151"/>
      <c r="L286" s="32"/>
      <c r="M286" s="152"/>
      <c r="T286" s="56"/>
      <c r="AT286" s="17" t="s">
        <v>134</v>
      </c>
      <c r="AU286" s="17" t="s">
        <v>84</v>
      </c>
    </row>
    <row r="287" spans="2:47" s="1" customFormat="1" ht="58.5">
      <c r="B287" s="32"/>
      <c r="D287" s="153" t="s">
        <v>136</v>
      </c>
      <c r="F287" s="154" t="s">
        <v>464</v>
      </c>
      <c r="I287" s="151"/>
      <c r="L287" s="32"/>
      <c r="M287" s="152"/>
      <c r="T287" s="56"/>
      <c r="AT287" s="17" t="s">
        <v>136</v>
      </c>
      <c r="AU287" s="17" t="s">
        <v>84</v>
      </c>
    </row>
    <row r="288" spans="2:65" s="1" customFormat="1" ht="16.5" customHeight="1">
      <c r="B288" s="32"/>
      <c r="C288" s="136" t="s">
        <v>548</v>
      </c>
      <c r="D288" s="136" t="s">
        <v>127</v>
      </c>
      <c r="E288" s="137" t="s">
        <v>477</v>
      </c>
      <c r="F288" s="138" t="s">
        <v>478</v>
      </c>
      <c r="G288" s="139" t="s">
        <v>167</v>
      </c>
      <c r="H288" s="140">
        <v>3</v>
      </c>
      <c r="I288" s="141"/>
      <c r="J288" s="142">
        <f>ROUND(I288*H288,2)</f>
        <v>0</v>
      </c>
      <c r="K288" s="138" t="s">
        <v>131</v>
      </c>
      <c r="L288" s="32"/>
      <c r="M288" s="143" t="s">
        <v>1</v>
      </c>
      <c r="N288" s="144" t="s">
        <v>42</v>
      </c>
      <c r="P288" s="145">
        <f>O288*H288</f>
        <v>0</v>
      </c>
      <c r="Q288" s="145">
        <v>0.0638308</v>
      </c>
      <c r="R288" s="145">
        <f>Q288*H288</f>
        <v>0.19149239999999998</v>
      </c>
      <c r="S288" s="145">
        <v>0</v>
      </c>
      <c r="T288" s="146">
        <f>S288*H288</f>
        <v>0</v>
      </c>
      <c r="AR288" s="147" t="s">
        <v>132</v>
      </c>
      <c r="AT288" s="147" t="s">
        <v>127</v>
      </c>
      <c r="AU288" s="147" t="s">
        <v>84</v>
      </c>
      <c r="AY288" s="17" t="s">
        <v>125</v>
      </c>
      <c r="BE288" s="148">
        <f>IF(N288="základní",J288,0)</f>
        <v>0</v>
      </c>
      <c r="BF288" s="148">
        <f>IF(N288="snížená",J288,0)</f>
        <v>0</v>
      </c>
      <c r="BG288" s="148">
        <f>IF(N288="zákl. přenesená",J288,0)</f>
        <v>0</v>
      </c>
      <c r="BH288" s="148">
        <f>IF(N288="sníž. přenesená",J288,0)</f>
        <v>0</v>
      </c>
      <c r="BI288" s="148">
        <f>IF(N288="nulová",J288,0)</f>
        <v>0</v>
      </c>
      <c r="BJ288" s="17" t="s">
        <v>82</v>
      </c>
      <c r="BK288" s="148">
        <f>ROUND(I288*H288,2)</f>
        <v>0</v>
      </c>
      <c r="BL288" s="17" t="s">
        <v>132</v>
      </c>
      <c r="BM288" s="147" t="s">
        <v>728</v>
      </c>
    </row>
    <row r="289" spans="2:47" s="1" customFormat="1" ht="12">
      <c r="B289" s="32"/>
      <c r="D289" s="149" t="s">
        <v>134</v>
      </c>
      <c r="F289" s="150" t="s">
        <v>480</v>
      </c>
      <c r="I289" s="151"/>
      <c r="L289" s="32"/>
      <c r="M289" s="152"/>
      <c r="T289" s="56"/>
      <c r="AT289" s="17" t="s">
        <v>134</v>
      </c>
      <c r="AU289" s="17" t="s">
        <v>84</v>
      </c>
    </row>
    <row r="290" spans="2:47" s="1" customFormat="1" ht="29.25">
      <c r="B290" s="32"/>
      <c r="D290" s="153" t="s">
        <v>136</v>
      </c>
      <c r="F290" s="154" t="s">
        <v>481</v>
      </c>
      <c r="I290" s="151"/>
      <c r="L290" s="32"/>
      <c r="M290" s="152"/>
      <c r="T290" s="56"/>
      <c r="AT290" s="17" t="s">
        <v>136</v>
      </c>
      <c r="AU290" s="17" t="s">
        <v>84</v>
      </c>
    </row>
    <row r="291" spans="2:65" s="1" customFormat="1" ht="24.2" customHeight="1">
      <c r="B291" s="32"/>
      <c r="C291" s="185" t="s">
        <v>550</v>
      </c>
      <c r="D291" s="185" t="s">
        <v>326</v>
      </c>
      <c r="E291" s="186" t="s">
        <v>483</v>
      </c>
      <c r="F291" s="187" t="s">
        <v>484</v>
      </c>
      <c r="G291" s="188" t="s">
        <v>167</v>
      </c>
      <c r="H291" s="189">
        <v>3</v>
      </c>
      <c r="I291" s="190"/>
      <c r="J291" s="191">
        <f>ROUND(I291*H291,2)</f>
        <v>0</v>
      </c>
      <c r="K291" s="187" t="s">
        <v>1</v>
      </c>
      <c r="L291" s="192"/>
      <c r="M291" s="193" t="s">
        <v>1</v>
      </c>
      <c r="N291" s="194" t="s">
        <v>42</v>
      </c>
      <c r="P291" s="145">
        <f>O291*H291</f>
        <v>0</v>
      </c>
      <c r="Q291" s="145">
        <v>0.00897</v>
      </c>
      <c r="R291" s="145">
        <f>Q291*H291</f>
        <v>0.026910000000000003</v>
      </c>
      <c r="S291" s="145">
        <v>0</v>
      </c>
      <c r="T291" s="146">
        <f>S291*H291</f>
        <v>0</v>
      </c>
      <c r="AR291" s="147" t="s">
        <v>162</v>
      </c>
      <c r="AT291" s="147" t="s">
        <v>326</v>
      </c>
      <c r="AU291" s="147" t="s">
        <v>84</v>
      </c>
      <c r="AY291" s="17" t="s">
        <v>125</v>
      </c>
      <c r="BE291" s="148">
        <f>IF(N291="základní",J291,0)</f>
        <v>0</v>
      </c>
      <c r="BF291" s="148">
        <f>IF(N291="snížená",J291,0)</f>
        <v>0</v>
      </c>
      <c r="BG291" s="148">
        <f>IF(N291="zákl. přenesená",J291,0)</f>
        <v>0</v>
      </c>
      <c r="BH291" s="148">
        <f>IF(N291="sníž. přenesená",J291,0)</f>
        <v>0</v>
      </c>
      <c r="BI291" s="148">
        <f>IF(N291="nulová",J291,0)</f>
        <v>0</v>
      </c>
      <c r="BJ291" s="17" t="s">
        <v>82</v>
      </c>
      <c r="BK291" s="148">
        <f>ROUND(I291*H291,2)</f>
        <v>0</v>
      </c>
      <c r="BL291" s="17" t="s">
        <v>132</v>
      </c>
      <c r="BM291" s="147" t="s">
        <v>729</v>
      </c>
    </row>
    <row r="292" spans="2:65" s="1" customFormat="1" ht="16.5" customHeight="1">
      <c r="B292" s="32"/>
      <c r="C292" s="136" t="s">
        <v>554</v>
      </c>
      <c r="D292" s="136" t="s">
        <v>127</v>
      </c>
      <c r="E292" s="137" t="s">
        <v>487</v>
      </c>
      <c r="F292" s="138" t="s">
        <v>488</v>
      </c>
      <c r="G292" s="139" t="s">
        <v>167</v>
      </c>
      <c r="H292" s="140">
        <v>3</v>
      </c>
      <c r="I292" s="141"/>
      <c r="J292" s="142">
        <f>ROUND(I292*H292,2)</f>
        <v>0</v>
      </c>
      <c r="K292" s="138" t="s">
        <v>131</v>
      </c>
      <c r="L292" s="32"/>
      <c r="M292" s="143" t="s">
        <v>1</v>
      </c>
      <c r="N292" s="144" t="s">
        <v>42</v>
      </c>
      <c r="P292" s="145">
        <f>O292*H292</f>
        <v>0</v>
      </c>
      <c r="Q292" s="145">
        <v>0.1230316</v>
      </c>
      <c r="R292" s="145">
        <f>Q292*H292</f>
        <v>0.3690948</v>
      </c>
      <c r="S292" s="145">
        <v>0</v>
      </c>
      <c r="T292" s="146">
        <f>S292*H292</f>
        <v>0</v>
      </c>
      <c r="AR292" s="147" t="s">
        <v>132</v>
      </c>
      <c r="AT292" s="147" t="s">
        <v>127</v>
      </c>
      <c r="AU292" s="147" t="s">
        <v>84</v>
      </c>
      <c r="AY292" s="17" t="s">
        <v>125</v>
      </c>
      <c r="BE292" s="148">
        <f>IF(N292="základní",J292,0)</f>
        <v>0</v>
      </c>
      <c r="BF292" s="148">
        <f>IF(N292="snížená",J292,0)</f>
        <v>0</v>
      </c>
      <c r="BG292" s="148">
        <f>IF(N292="zákl. přenesená",J292,0)</f>
        <v>0</v>
      </c>
      <c r="BH292" s="148">
        <f>IF(N292="sníž. přenesená",J292,0)</f>
        <v>0</v>
      </c>
      <c r="BI292" s="148">
        <f>IF(N292="nulová",J292,0)</f>
        <v>0</v>
      </c>
      <c r="BJ292" s="17" t="s">
        <v>82</v>
      </c>
      <c r="BK292" s="148">
        <f>ROUND(I292*H292,2)</f>
        <v>0</v>
      </c>
      <c r="BL292" s="17" t="s">
        <v>132</v>
      </c>
      <c r="BM292" s="147" t="s">
        <v>730</v>
      </c>
    </row>
    <row r="293" spans="2:47" s="1" customFormat="1" ht="12">
      <c r="B293" s="32"/>
      <c r="D293" s="149" t="s">
        <v>134</v>
      </c>
      <c r="F293" s="150" t="s">
        <v>490</v>
      </c>
      <c r="I293" s="151"/>
      <c r="L293" s="32"/>
      <c r="M293" s="152"/>
      <c r="T293" s="56"/>
      <c r="AT293" s="17" t="s">
        <v>134</v>
      </c>
      <c r="AU293" s="17" t="s">
        <v>84</v>
      </c>
    </row>
    <row r="294" spans="2:47" s="1" customFormat="1" ht="29.25">
      <c r="B294" s="32"/>
      <c r="D294" s="153" t="s">
        <v>136</v>
      </c>
      <c r="F294" s="154" t="s">
        <v>481</v>
      </c>
      <c r="I294" s="151"/>
      <c r="L294" s="32"/>
      <c r="M294" s="152"/>
      <c r="T294" s="56"/>
      <c r="AT294" s="17" t="s">
        <v>136</v>
      </c>
      <c r="AU294" s="17" t="s">
        <v>84</v>
      </c>
    </row>
    <row r="295" spans="2:65" s="1" customFormat="1" ht="24.2" customHeight="1">
      <c r="B295" s="32"/>
      <c r="C295" s="185" t="s">
        <v>558</v>
      </c>
      <c r="D295" s="185" t="s">
        <v>326</v>
      </c>
      <c r="E295" s="186" t="s">
        <v>492</v>
      </c>
      <c r="F295" s="187" t="s">
        <v>493</v>
      </c>
      <c r="G295" s="188" t="s">
        <v>167</v>
      </c>
      <c r="H295" s="189">
        <v>3</v>
      </c>
      <c r="I295" s="190"/>
      <c r="J295" s="191">
        <f>ROUND(I295*H295,2)</f>
        <v>0</v>
      </c>
      <c r="K295" s="187" t="s">
        <v>1</v>
      </c>
      <c r="L295" s="192"/>
      <c r="M295" s="193" t="s">
        <v>1</v>
      </c>
      <c r="N295" s="194" t="s">
        <v>42</v>
      </c>
      <c r="P295" s="145">
        <f>O295*H295</f>
        <v>0</v>
      </c>
      <c r="Q295" s="145">
        <v>0.013</v>
      </c>
      <c r="R295" s="145">
        <f>Q295*H295</f>
        <v>0.039</v>
      </c>
      <c r="S295" s="145">
        <v>0</v>
      </c>
      <c r="T295" s="146">
        <f>S295*H295</f>
        <v>0</v>
      </c>
      <c r="AR295" s="147" t="s">
        <v>162</v>
      </c>
      <c r="AT295" s="147" t="s">
        <v>326</v>
      </c>
      <c r="AU295" s="147" t="s">
        <v>84</v>
      </c>
      <c r="AY295" s="17" t="s">
        <v>125</v>
      </c>
      <c r="BE295" s="148">
        <f>IF(N295="základní",J295,0)</f>
        <v>0</v>
      </c>
      <c r="BF295" s="148">
        <f>IF(N295="snížená",J295,0)</f>
        <v>0</v>
      </c>
      <c r="BG295" s="148">
        <f>IF(N295="zákl. přenesená",J295,0)</f>
        <v>0</v>
      </c>
      <c r="BH295" s="148">
        <f>IF(N295="sníž. přenesená",J295,0)</f>
        <v>0</v>
      </c>
      <c r="BI295" s="148">
        <f>IF(N295="nulová",J295,0)</f>
        <v>0</v>
      </c>
      <c r="BJ295" s="17" t="s">
        <v>82</v>
      </c>
      <c r="BK295" s="148">
        <f>ROUND(I295*H295,2)</f>
        <v>0</v>
      </c>
      <c r="BL295" s="17" t="s">
        <v>132</v>
      </c>
      <c r="BM295" s="147" t="s">
        <v>731</v>
      </c>
    </row>
    <row r="296" spans="2:65" s="1" customFormat="1" ht="16.5" customHeight="1">
      <c r="B296" s="32"/>
      <c r="C296" s="136" t="s">
        <v>561</v>
      </c>
      <c r="D296" s="136" t="s">
        <v>127</v>
      </c>
      <c r="E296" s="137" t="s">
        <v>732</v>
      </c>
      <c r="F296" s="138" t="s">
        <v>733</v>
      </c>
      <c r="G296" s="139" t="s">
        <v>167</v>
      </c>
      <c r="H296" s="140">
        <v>1</v>
      </c>
      <c r="I296" s="141"/>
      <c r="J296" s="142">
        <f>ROUND(I296*H296,2)</f>
        <v>0</v>
      </c>
      <c r="K296" s="138" t="s">
        <v>131</v>
      </c>
      <c r="L296" s="32"/>
      <c r="M296" s="143" t="s">
        <v>1</v>
      </c>
      <c r="N296" s="144" t="s">
        <v>42</v>
      </c>
      <c r="P296" s="145">
        <f>O296*H296</f>
        <v>0</v>
      </c>
      <c r="Q296" s="145">
        <v>0.3290568</v>
      </c>
      <c r="R296" s="145">
        <f>Q296*H296</f>
        <v>0.3290568</v>
      </c>
      <c r="S296" s="145">
        <v>0</v>
      </c>
      <c r="T296" s="146">
        <f>S296*H296</f>
        <v>0</v>
      </c>
      <c r="AR296" s="147" t="s">
        <v>132</v>
      </c>
      <c r="AT296" s="147" t="s">
        <v>127</v>
      </c>
      <c r="AU296" s="147" t="s">
        <v>84</v>
      </c>
      <c r="AY296" s="17" t="s">
        <v>125</v>
      </c>
      <c r="BE296" s="148">
        <f>IF(N296="základní",J296,0)</f>
        <v>0</v>
      </c>
      <c r="BF296" s="148">
        <f>IF(N296="snížená",J296,0)</f>
        <v>0</v>
      </c>
      <c r="BG296" s="148">
        <f>IF(N296="zákl. přenesená",J296,0)</f>
        <v>0</v>
      </c>
      <c r="BH296" s="148">
        <f>IF(N296="sníž. přenesená",J296,0)</f>
        <v>0</v>
      </c>
      <c r="BI296" s="148">
        <f>IF(N296="nulová",J296,0)</f>
        <v>0</v>
      </c>
      <c r="BJ296" s="17" t="s">
        <v>82</v>
      </c>
      <c r="BK296" s="148">
        <f>ROUND(I296*H296,2)</f>
        <v>0</v>
      </c>
      <c r="BL296" s="17" t="s">
        <v>132</v>
      </c>
      <c r="BM296" s="147" t="s">
        <v>734</v>
      </c>
    </row>
    <row r="297" spans="2:47" s="1" customFormat="1" ht="12">
      <c r="B297" s="32"/>
      <c r="D297" s="149" t="s">
        <v>134</v>
      </c>
      <c r="F297" s="150" t="s">
        <v>735</v>
      </c>
      <c r="I297" s="151"/>
      <c r="L297" s="32"/>
      <c r="M297" s="152"/>
      <c r="T297" s="56"/>
      <c r="AT297" s="17" t="s">
        <v>134</v>
      </c>
      <c r="AU297" s="17" t="s">
        <v>84</v>
      </c>
    </row>
    <row r="298" spans="2:47" s="1" customFormat="1" ht="29.25">
      <c r="B298" s="32"/>
      <c r="D298" s="153" t="s">
        <v>136</v>
      </c>
      <c r="F298" s="154" t="s">
        <v>481</v>
      </c>
      <c r="I298" s="151"/>
      <c r="L298" s="32"/>
      <c r="M298" s="152"/>
      <c r="T298" s="56"/>
      <c r="AT298" s="17" t="s">
        <v>136</v>
      </c>
      <c r="AU298" s="17" t="s">
        <v>84</v>
      </c>
    </row>
    <row r="299" spans="2:65" s="1" customFormat="1" ht="24.2" customHeight="1">
      <c r="B299" s="32"/>
      <c r="C299" s="185" t="s">
        <v>736</v>
      </c>
      <c r="D299" s="185" t="s">
        <v>326</v>
      </c>
      <c r="E299" s="186" t="s">
        <v>737</v>
      </c>
      <c r="F299" s="187" t="s">
        <v>738</v>
      </c>
      <c r="G299" s="188" t="s">
        <v>167</v>
      </c>
      <c r="H299" s="189">
        <v>1</v>
      </c>
      <c r="I299" s="190"/>
      <c r="J299" s="191">
        <f>ROUND(I299*H299,2)</f>
        <v>0</v>
      </c>
      <c r="K299" s="187" t="s">
        <v>1</v>
      </c>
      <c r="L299" s="192"/>
      <c r="M299" s="193" t="s">
        <v>1</v>
      </c>
      <c r="N299" s="194" t="s">
        <v>42</v>
      </c>
      <c r="P299" s="145">
        <f>O299*H299</f>
        <v>0</v>
      </c>
      <c r="Q299" s="145">
        <v>0.024</v>
      </c>
      <c r="R299" s="145">
        <f>Q299*H299</f>
        <v>0.024</v>
      </c>
      <c r="S299" s="145">
        <v>0</v>
      </c>
      <c r="T299" s="146">
        <f>S299*H299</f>
        <v>0</v>
      </c>
      <c r="AR299" s="147" t="s">
        <v>162</v>
      </c>
      <c r="AT299" s="147" t="s">
        <v>326</v>
      </c>
      <c r="AU299" s="147" t="s">
        <v>84</v>
      </c>
      <c r="AY299" s="17" t="s">
        <v>125</v>
      </c>
      <c r="BE299" s="148">
        <f>IF(N299="základní",J299,0)</f>
        <v>0</v>
      </c>
      <c r="BF299" s="148">
        <f>IF(N299="snížená",J299,0)</f>
        <v>0</v>
      </c>
      <c r="BG299" s="148">
        <f>IF(N299="zákl. přenesená",J299,0)</f>
        <v>0</v>
      </c>
      <c r="BH299" s="148">
        <f>IF(N299="sníž. přenesená",J299,0)</f>
        <v>0</v>
      </c>
      <c r="BI299" s="148">
        <f>IF(N299="nulová",J299,0)</f>
        <v>0</v>
      </c>
      <c r="BJ299" s="17" t="s">
        <v>82</v>
      </c>
      <c r="BK299" s="148">
        <f>ROUND(I299*H299,2)</f>
        <v>0</v>
      </c>
      <c r="BL299" s="17" t="s">
        <v>132</v>
      </c>
      <c r="BM299" s="147" t="s">
        <v>739</v>
      </c>
    </row>
    <row r="300" spans="2:65" s="1" customFormat="1" ht="16.5" customHeight="1">
      <c r="B300" s="32"/>
      <c r="C300" s="136" t="s">
        <v>740</v>
      </c>
      <c r="D300" s="136" t="s">
        <v>127</v>
      </c>
      <c r="E300" s="137" t="s">
        <v>496</v>
      </c>
      <c r="F300" s="138" t="s">
        <v>497</v>
      </c>
      <c r="G300" s="139" t="s">
        <v>183</v>
      </c>
      <c r="H300" s="140">
        <v>84</v>
      </c>
      <c r="I300" s="141"/>
      <c r="J300" s="142">
        <f>ROUND(I300*H300,2)</f>
        <v>0</v>
      </c>
      <c r="K300" s="138" t="s">
        <v>1</v>
      </c>
      <c r="L300" s="32"/>
      <c r="M300" s="143" t="s">
        <v>1</v>
      </c>
      <c r="N300" s="144" t="s">
        <v>42</v>
      </c>
      <c r="P300" s="145">
        <f>O300*H300</f>
        <v>0</v>
      </c>
      <c r="Q300" s="145">
        <v>0.00019</v>
      </c>
      <c r="R300" s="145">
        <f>Q300*H300</f>
        <v>0.015960000000000002</v>
      </c>
      <c r="S300" s="145">
        <v>0</v>
      </c>
      <c r="T300" s="146">
        <f>S300*H300</f>
        <v>0</v>
      </c>
      <c r="AR300" s="147" t="s">
        <v>132</v>
      </c>
      <c r="AT300" s="147" t="s">
        <v>127</v>
      </c>
      <c r="AU300" s="147" t="s">
        <v>84</v>
      </c>
      <c r="AY300" s="17" t="s">
        <v>125</v>
      </c>
      <c r="BE300" s="148">
        <f>IF(N300="základní",J300,0)</f>
        <v>0</v>
      </c>
      <c r="BF300" s="148">
        <f>IF(N300="snížená",J300,0)</f>
        <v>0</v>
      </c>
      <c r="BG300" s="148">
        <f>IF(N300="zákl. přenesená",J300,0)</f>
        <v>0</v>
      </c>
      <c r="BH300" s="148">
        <f>IF(N300="sníž. přenesená",J300,0)</f>
        <v>0</v>
      </c>
      <c r="BI300" s="148">
        <f>IF(N300="nulová",J300,0)</f>
        <v>0</v>
      </c>
      <c r="BJ300" s="17" t="s">
        <v>82</v>
      </c>
      <c r="BK300" s="148">
        <f>ROUND(I300*H300,2)</f>
        <v>0</v>
      </c>
      <c r="BL300" s="17" t="s">
        <v>132</v>
      </c>
      <c r="BM300" s="147" t="s">
        <v>741</v>
      </c>
    </row>
    <row r="301" spans="2:51" s="13" customFormat="1" ht="12">
      <c r="B301" s="161"/>
      <c r="D301" s="153" t="s">
        <v>137</v>
      </c>
      <c r="E301" s="162" t="s">
        <v>1</v>
      </c>
      <c r="F301" s="163" t="s">
        <v>742</v>
      </c>
      <c r="H301" s="164">
        <v>84</v>
      </c>
      <c r="I301" s="165"/>
      <c r="L301" s="161"/>
      <c r="M301" s="166"/>
      <c r="T301" s="167"/>
      <c r="AT301" s="162" t="s">
        <v>137</v>
      </c>
      <c r="AU301" s="162" t="s">
        <v>84</v>
      </c>
      <c r="AV301" s="13" t="s">
        <v>84</v>
      </c>
      <c r="AW301" s="13" t="s">
        <v>34</v>
      </c>
      <c r="AX301" s="13" t="s">
        <v>82</v>
      </c>
      <c r="AY301" s="162" t="s">
        <v>125</v>
      </c>
    </row>
    <row r="302" spans="2:65" s="1" customFormat="1" ht="16.5" customHeight="1">
      <c r="B302" s="32"/>
      <c r="C302" s="136" t="s">
        <v>743</v>
      </c>
      <c r="D302" s="136" t="s">
        <v>127</v>
      </c>
      <c r="E302" s="137" t="s">
        <v>501</v>
      </c>
      <c r="F302" s="138" t="s">
        <v>502</v>
      </c>
      <c r="G302" s="139" t="s">
        <v>183</v>
      </c>
      <c r="H302" s="140">
        <v>80</v>
      </c>
      <c r="I302" s="141"/>
      <c r="J302" s="142">
        <f>ROUND(I302*H302,2)</f>
        <v>0</v>
      </c>
      <c r="K302" s="138" t="s">
        <v>131</v>
      </c>
      <c r="L302" s="32"/>
      <c r="M302" s="143" t="s">
        <v>1</v>
      </c>
      <c r="N302" s="144" t="s">
        <v>42</v>
      </c>
      <c r="P302" s="145">
        <f>O302*H302</f>
        <v>0</v>
      </c>
      <c r="Q302" s="145">
        <v>9.45E-05</v>
      </c>
      <c r="R302" s="145">
        <f>Q302*H302</f>
        <v>0.007560000000000001</v>
      </c>
      <c r="S302" s="145">
        <v>0</v>
      </c>
      <c r="T302" s="146">
        <f>S302*H302</f>
        <v>0</v>
      </c>
      <c r="AR302" s="147" t="s">
        <v>132</v>
      </c>
      <c r="AT302" s="147" t="s">
        <v>127</v>
      </c>
      <c r="AU302" s="147" t="s">
        <v>84</v>
      </c>
      <c r="AY302" s="17" t="s">
        <v>125</v>
      </c>
      <c r="BE302" s="148">
        <f>IF(N302="základní",J302,0)</f>
        <v>0</v>
      </c>
      <c r="BF302" s="148">
        <f>IF(N302="snížená",J302,0)</f>
        <v>0</v>
      </c>
      <c r="BG302" s="148">
        <f>IF(N302="zákl. přenesená",J302,0)</f>
        <v>0</v>
      </c>
      <c r="BH302" s="148">
        <f>IF(N302="sníž. přenesená",J302,0)</f>
        <v>0</v>
      </c>
      <c r="BI302" s="148">
        <f>IF(N302="nulová",J302,0)</f>
        <v>0</v>
      </c>
      <c r="BJ302" s="17" t="s">
        <v>82</v>
      </c>
      <c r="BK302" s="148">
        <f>ROUND(I302*H302,2)</f>
        <v>0</v>
      </c>
      <c r="BL302" s="17" t="s">
        <v>132</v>
      </c>
      <c r="BM302" s="147" t="s">
        <v>744</v>
      </c>
    </row>
    <row r="303" spans="2:47" s="1" customFormat="1" ht="12">
      <c r="B303" s="32"/>
      <c r="D303" s="149" t="s">
        <v>134</v>
      </c>
      <c r="F303" s="150" t="s">
        <v>504</v>
      </c>
      <c r="I303" s="151"/>
      <c r="L303" s="32"/>
      <c r="M303" s="152"/>
      <c r="T303" s="56"/>
      <c r="AT303" s="17" t="s">
        <v>134</v>
      </c>
      <c r="AU303" s="17" t="s">
        <v>84</v>
      </c>
    </row>
    <row r="304" spans="2:51" s="13" customFormat="1" ht="12">
      <c r="B304" s="161"/>
      <c r="D304" s="153" t="s">
        <v>137</v>
      </c>
      <c r="E304" s="162" t="s">
        <v>1</v>
      </c>
      <c r="F304" s="163" t="s">
        <v>677</v>
      </c>
      <c r="H304" s="164">
        <v>80</v>
      </c>
      <c r="I304" s="165"/>
      <c r="L304" s="161"/>
      <c r="M304" s="166"/>
      <c r="T304" s="167"/>
      <c r="AT304" s="162" t="s">
        <v>137</v>
      </c>
      <c r="AU304" s="162" t="s">
        <v>84</v>
      </c>
      <c r="AV304" s="13" t="s">
        <v>84</v>
      </c>
      <c r="AW304" s="13" t="s">
        <v>34</v>
      </c>
      <c r="AX304" s="13" t="s">
        <v>82</v>
      </c>
      <c r="AY304" s="162" t="s">
        <v>125</v>
      </c>
    </row>
    <row r="305" spans="2:65" s="1" customFormat="1" ht="24.2" customHeight="1">
      <c r="B305" s="32"/>
      <c r="C305" s="136" t="s">
        <v>745</v>
      </c>
      <c r="D305" s="136" t="s">
        <v>127</v>
      </c>
      <c r="E305" s="137" t="s">
        <v>506</v>
      </c>
      <c r="F305" s="138" t="s">
        <v>507</v>
      </c>
      <c r="G305" s="139" t="s">
        <v>508</v>
      </c>
      <c r="H305" s="140">
        <v>1</v>
      </c>
      <c r="I305" s="141"/>
      <c r="J305" s="142">
        <f>ROUND(I305*H305,2)</f>
        <v>0</v>
      </c>
      <c r="K305" s="138" t="s">
        <v>1</v>
      </c>
      <c r="L305" s="32"/>
      <c r="M305" s="143" t="s">
        <v>1</v>
      </c>
      <c r="N305" s="144" t="s">
        <v>42</v>
      </c>
      <c r="P305" s="145">
        <f>O305*H305</f>
        <v>0</v>
      </c>
      <c r="Q305" s="145">
        <v>0</v>
      </c>
      <c r="R305" s="145">
        <f>Q305*H305</f>
        <v>0</v>
      </c>
      <c r="S305" s="145">
        <v>0</v>
      </c>
      <c r="T305" s="146">
        <f>S305*H305</f>
        <v>0</v>
      </c>
      <c r="AR305" s="147" t="s">
        <v>509</v>
      </c>
      <c r="AT305" s="147" t="s">
        <v>127</v>
      </c>
      <c r="AU305" s="147" t="s">
        <v>84</v>
      </c>
      <c r="AY305" s="17" t="s">
        <v>125</v>
      </c>
      <c r="BE305" s="148">
        <f>IF(N305="základní",J305,0)</f>
        <v>0</v>
      </c>
      <c r="BF305" s="148">
        <f>IF(N305="snížená",J305,0)</f>
        <v>0</v>
      </c>
      <c r="BG305" s="148">
        <f>IF(N305="zákl. přenesená",J305,0)</f>
        <v>0</v>
      </c>
      <c r="BH305" s="148">
        <f>IF(N305="sníž. přenesená",J305,0)</f>
        <v>0</v>
      </c>
      <c r="BI305" s="148">
        <f>IF(N305="nulová",J305,0)</f>
        <v>0</v>
      </c>
      <c r="BJ305" s="17" t="s">
        <v>82</v>
      </c>
      <c r="BK305" s="148">
        <f>ROUND(I305*H305,2)</f>
        <v>0</v>
      </c>
      <c r="BL305" s="17" t="s">
        <v>509</v>
      </c>
      <c r="BM305" s="147" t="s">
        <v>746</v>
      </c>
    </row>
    <row r="306" spans="2:63" s="11" customFormat="1" ht="22.9" customHeight="1">
      <c r="B306" s="124"/>
      <c r="D306" s="125" t="s">
        <v>76</v>
      </c>
      <c r="E306" s="134" t="s">
        <v>212</v>
      </c>
      <c r="F306" s="134" t="s">
        <v>213</v>
      </c>
      <c r="I306" s="127"/>
      <c r="J306" s="135">
        <f>BK306</f>
        <v>0</v>
      </c>
      <c r="L306" s="124"/>
      <c r="M306" s="129"/>
      <c r="P306" s="130">
        <f>SUM(P307:P308)</f>
        <v>0</v>
      </c>
      <c r="R306" s="130">
        <f>SUM(R307:R308)</f>
        <v>0</v>
      </c>
      <c r="T306" s="131">
        <f>SUM(T307:T308)</f>
        <v>0</v>
      </c>
      <c r="AR306" s="125" t="s">
        <v>82</v>
      </c>
      <c r="AT306" s="132" t="s">
        <v>76</v>
      </c>
      <c r="AU306" s="132" t="s">
        <v>82</v>
      </c>
      <c r="AY306" s="125" t="s">
        <v>125</v>
      </c>
      <c r="BK306" s="133">
        <f>SUM(BK307:BK308)</f>
        <v>0</v>
      </c>
    </row>
    <row r="307" spans="2:65" s="1" customFormat="1" ht="24.2" customHeight="1">
      <c r="B307" s="32"/>
      <c r="C307" s="136" t="s">
        <v>747</v>
      </c>
      <c r="D307" s="136" t="s">
        <v>127</v>
      </c>
      <c r="E307" s="137" t="s">
        <v>748</v>
      </c>
      <c r="F307" s="138" t="s">
        <v>749</v>
      </c>
      <c r="G307" s="139" t="s">
        <v>197</v>
      </c>
      <c r="H307" s="140">
        <v>2.978</v>
      </c>
      <c r="I307" s="141"/>
      <c r="J307" s="142">
        <f>ROUND(I307*H307,2)</f>
        <v>0</v>
      </c>
      <c r="K307" s="138" t="s">
        <v>131</v>
      </c>
      <c r="L307" s="32"/>
      <c r="M307" s="143" t="s">
        <v>1</v>
      </c>
      <c r="N307" s="144" t="s">
        <v>42</v>
      </c>
      <c r="P307" s="145">
        <f>O307*H307</f>
        <v>0</v>
      </c>
      <c r="Q307" s="145">
        <v>0</v>
      </c>
      <c r="R307" s="145">
        <f>Q307*H307</f>
        <v>0</v>
      </c>
      <c r="S307" s="145">
        <v>0</v>
      </c>
      <c r="T307" s="146">
        <f>S307*H307</f>
        <v>0</v>
      </c>
      <c r="AR307" s="147" t="s">
        <v>132</v>
      </c>
      <c r="AT307" s="147" t="s">
        <v>127</v>
      </c>
      <c r="AU307" s="147" t="s">
        <v>84</v>
      </c>
      <c r="AY307" s="17" t="s">
        <v>125</v>
      </c>
      <c r="BE307" s="148">
        <f>IF(N307="základní",J307,0)</f>
        <v>0</v>
      </c>
      <c r="BF307" s="148">
        <f>IF(N307="snížená",J307,0)</f>
        <v>0</v>
      </c>
      <c r="BG307" s="148">
        <f>IF(N307="zákl. přenesená",J307,0)</f>
        <v>0</v>
      </c>
      <c r="BH307" s="148">
        <f>IF(N307="sníž. přenesená",J307,0)</f>
        <v>0</v>
      </c>
      <c r="BI307" s="148">
        <f>IF(N307="nulová",J307,0)</f>
        <v>0</v>
      </c>
      <c r="BJ307" s="17" t="s">
        <v>82</v>
      </c>
      <c r="BK307" s="148">
        <f>ROUND(I307*H307,2)</f>
        <v>0</v>
      </c>
      <c r="BL307" s="17" t="s">
        <v>132</v>
      </c>
      <c r="BM307" s="147" t="s">
        <v>750</v>
      </c>
    </row>
    <row r="308" spans="2:47" s="1" customFormat="1" ht="12">
      <c r="B308" s="32"/>
      <c r="D308" s="149" t="s">
        <v>134</v>
      </c>
      <c r="F308" s="150" t="s">
        <v>751</v>
      </c>
      <c r="I308" s="151"/>
      <c r="L308" s="32"/>
      <c r="M308" s="152"/>
      <c r="T308" s="56"/>
      <c r="AT308" s="17" t="s">
        <v>134</v>
      </c>
      <c r="AU308" s="17" t="s">
        <v>84</v>
      </c>
    </row>
    <row r="309" spans="2:63" s="11" customFormat="1" ht="25.9" customHeight="1">
      <c r="B309" s="124"/>
      <c r="D309" s="125" t="s">
        <v>76</v>
      </c>
      <c r="E309" s="126" t="s">
        <v>219</v>
      </c>
      <c r="F309" s="126" t="s">
        <v>220</v>
      </c>
      <c r="I309" s="127"/>
      <c r="J309" s="128">
        <f>BK309</f>
        <v>0</v>
      </c>
      <c r="L309" s="124"/>
      <c r="M309" s="129"/>
      <c r="P309" s="130">
        <f>P310+P326+P334+P348</f>
        <v>0</v>
      </c>
      <c r="R309" s="130">
        <f>R310+R326+R334+R348</f>
        <v>0</v>
      </c>
      <c r="T309" s="131">
        <f>T310+T326+T334+T348</f>
        <v>0</v>
      </c>
      <c r="AR309" s="125" t="s">
        <v>82</v>
      </c>
      <c r="AT309" s="132" t="s">
        <v>76</v>
      </c>
      <c r="AU309" s="132" t="s">
        <v>77</v>
      </c>
      <c r="AY309" s="125" t="s">
        <v>125</v>
      </c>
      <c r="BK309" s="133">
        <f>BK310+BK326+BK334+BK348</f>
        <v>0</v>
      </c>
    </row>
    <row r="310" spans="2:63" s="11" customFormat="1" ht="22.9" customHeight="1">
      <c r="B310" s="124"/>
      <c r="D310" s="125" t="s">
        <v>76</v>
      </c>
      <c r="E310" s="134" t="s">
        <v>517</v>
      </c>
      <c r="F310" s="134" t="s">
        <v>518</v>
      </c>
      <c r="I310" s="127"/>
      <c r="J310" s="135">
        <f>BK310</f>
        <v>0</v>
      </c>
      <c r="L310" s="124"/>
      <c r="M310" s="129"/>
      <c r="P310" s="130">
        <f>SUM(P311:P325)</f>
        <v>0</v>
      </c>
      <c r="R310" s="130">
        <f>SUM(R311:R325)</f>
        <v>0</v>
      </c>
      <c r="T310" s="131">
        <f>SUM(T311:T325)</f>
        <v>0</v>
      </c>
      <c r="AR310" s="125" t="s">
        <v>82</v>
      </c>
      <c r="AT310" s="132" t="s">
        <v>76</v>
      </c>
      <c r="AU310" s="132" t="s">
        <v>82</v>
      </c>
      <c r="AY310" s="125" t="s">
        <v>125</v>
      </c>
      <c r="BK310" s="133">
        <f>SUM(BK311:BK325)</f>
        <v>0</v>
      </c>
    </row>
    <row r="311" spans="2:65" s="1" customFormat="1" ht="16.5" customHeight="1">
      <c r="B311" s="32"/>
      <c r="C311" s="136" t="s">
        <v>752</v>
      </c>
      <c r="D311" s="136" t="s">
        <v>127</v>
      </c>
      <c r="E311" s="137" t="s">
        <v>520</v>
      </c>
      <c r="F311" s="138" t="s">
        <v>521</v>
      </c>
      <c r="G311" s="139" t="s">
        <v>167</v>
      </c>
      <c r="H311" s="140">
        <v>1</v>
      </c>
      <c r="I311" s="141"/>
      <c r="J311" s="142">
        <f>ROUND(I311*H311,2)</f>
        <v>0</v>
      </c>
      <c r="K311" s="138" t="s">
        <v>131</v>
      </c>
      <c r="L311" s="32"/>
      <c r="M311" s="143" t="s">
        <v>1</v>
      </c>
      <c r="N311" s="144" t="s">
        <v>42</v>
      </c>
      <c r="P311" s="145">
        <f>O311*H311</f>
        <v>0</v>
      </c>
      <c r="Q311" s="145">
        <v>0</v>
      </c>
      <c r="R311" s="145">
        <f>Q311*H311</f>
        <v>0</v>
      </c>
      <c r="S311" s="145">
        <v>0</v>
      </c>
      <c r="T311" s="146">
        <f>S311*H311</f>
        <v>0</v>
      </c>
      <c r="AR311" s="147" t="s">
        <v>224</v>
      </c>
      <c r="AT311" s="147" t="s">
        <v>127</v>
      </c>
      <c r="AU311" s="147" t="s">
        <v>84</v>
      </c>
      <c r="AY311" s="17" t="s">
        <v>125</v>
      </c>
      <c r="BE311" s="148">
        <f>IF(N311="základní",J311,0)</f>
        <v>0</v>
      </c>
      <c r="BF311" s="148">
        <f>IF(N311="snížená",J311,0)</f>
        <v>0</v>
      </c>
      <c r="BG311" s="148">
        <f>IF(N311="zákl. přenesená",J311,0)</f>
        <v>0</v>
      </c>
      <c r="BH311" s="148">
        <f>IF(N311="sníž. přenesená",J311,0)</f>
        <v>0</v>
      </c>
      <c r="BI311" s="148">
        <f>IF(N311="nulová",J311,0)</f>
        <v>0</v>
      </c>
      <c r="BJ311" s="17" t="s">
        <v>82</v>
      </c>
      <c r="BK311" s="148">
        <f>ROUND(I311*H311,2)</f>
        <v>0</v>
      </c>
      <c r="BL311" s="17" t="s">
        <v>224</v>
      </c>
      <c r="BM311" s="147" t="s">
        <v>753</v>
      </c>
    </row>
    <row r="312" spans="2:47" s="1" customFormat="1" ht="12">
      <c r="B312" s="32"/>
      <c r="D312" s="149" t="s">
        <v>134</v>
      </c>
      <c r="F312" s="150" t="s">
        <v>523</v>
      </c>
      <c r="I312" s="151"/>
      <c r="L312" s="32"/>
      <c r="M312" s="152"/>
      <c r="T312" s="56"/>
      <c r="AT312" s="17" t="s">
        <v>134</v>
      </c>
      <c r="AU312" s="17" t="s">
        <v>84</v>
      </c>
    </row>
    <row r="313" spans="2:47" s="1" customFormat="1" ht="19.5">
      <c r="B313" s="32"/>
      <c r="D313" s="153" t="s">
        <v>136</v>
      </c>
      <c r="F313" s="154" t="s">
        <v>524</v>
      </c>
      <c r="I313" s="151"/>
      <c r="L313" s="32"/>
      <c r="M313" s="152"/>
      <c r="T313" s="56"/>
      <c r="AT313" s="17" t="s">
        <v>136</v>
      </c>
      <c r="AU313" s="17" t="s">
        <v>84</v>
      </c>
    </row>
    <row r="314" spans="2:65" s="1" customFormat="1" ht="16.5" customHeight="1">
      <c r="B314" s="32"/>
      <c r="C314" s="136" t="s">
        <v>754</v>
      </c>
      <c r="D314" s="136" t="s">
        <v>127</v>
      </c>
      <c r="E314" s="137" t="s">
        <v>526</v>
      </c>
      <c r="F314" s="138" t="s">
        <v>527</v>
      </c>
      <c r="G314" s="139" t="s">
        <v>167</v>
      </c>
      <c r="H314" s="140">
        <v>1</v>
      </c>
      <c r="I314" s="141"/>
      <c r="J314" s="142">
        <f>ROUND(I314*H314,2)</f>
        <v>0</v>
      </c>
      <c r="K314" s="138" t="s">
        <v>131</v>
      </c>
      <c r="L314" s="32"/>
      <c r="M314" s="143" t="s">
        <v>1</v>
      </c>
      <c r="N314" s="144" t="s">
        <v>42</v>
      </c>
      <c r="P314" s="145">
        <f>O314*H314</f>
        <v>0</v>
      </c>
      <c r="Q314" s="145">
        <v>0</v>
      </c>
      <c r="R314" s="145">
        <f>Q314*H314</f>
        <v>0</v>
      </c>
      <c r="S314" s="145">
        <v>0</v>
      </c>
      <c r="T314" s="146">
        <f>S314*H314</f>
        <v>0</v>
      </c>
      <c r="AR314" s="147" t="s">
        <v>224</v>
      </c>
      <c r="AT314" s="147" t="s">
        <v>127</v>
      </c>
      <c r="AU314" s="147" t="s">
        <v>84</v>
      </c>
      <c r="AY314" s="17" t="s">
        <v>125</v>
      </c>
      <c r="BE314" s="148">
        <f>IF(N314="základní",J314,0)</f>
        <v>0</v>
      </c>
      <c r="BF314" s="148">
        <f>IF(N314="snížená",J314,0)</f>
        <v>0</v>
      </c>
      <c r="BG314" s="148">
        <f>IF(N314="zákl. přenesená",J314,0)</f>
        <v>0</v>
      </c>
      <c r="BH314" s="148">
        <f>IF(N314="sníž. přenesená",J314,0)</f>
        <v>0</v>
      </c>
      <c r="BI314" s="148">
        <f>IF(N314="nulová",J314,0)</f>
        <v>0</v>
      </c>
      <c r="BJ314" s="17" t="s">
        <v>82</v>
      </c>
      <c r="BK314" s="148">
        <f>ROUND(I314*H314,2)</f>
        <v>0</v>
      </c>
      <c r="BL314" s="17" t="s">
        <v>224</v>
      </c>
      <c r="BM314" s="147" t="s">
        <v>755</v>
      </c>
    </row>
    <row r="315" spans="2:47" s="1" customFormat="1" ht="12">
      <c r="B315" s="32"/>
      <c r="D315" s="149" t="s">
        <v>134</v>
      </c>
      <c r="F315" s="150" t="s">
        <v>529</v>
      </c>
      <c r="I315" s="151"/>
      <c r="L315" s="32"/>
      <c r="M315" s="152"/>
      <c r="T315" s="56"/>
      <c r="AT315" s="17" t="s">
        <v>134</v>
      </c>
      <c r="AU315" s="17" t="s">
        <v>84</v>
      </c>
    </row>
    <row r="316" spans="2:47" s="1" customFormat="1" ht="19.5">
      <c r="B316" s="32"/>
      <c r="D316" s="153" t="s">
        <v>136</v>
      </c>
      <c r="F316" s="154" t="s">
        <v>227</v>
      </c>
      <c r="I316" s="151"/>
      <c r="L316" s="32"/>
      <c r="M316" s="152"/>
      <c r="T316" s="56"/>
      <c r="AT316" s="17" t="s">
        <v>136</v>
      </c>
      <c r="AU316" s="17" t="s">
        <v>84</v>
      </c>
    </row>
    <row r="317" spans="2:51" s="12" customFormat="1" ht="12">
      <c r="B317" s="155"/>
      <c r="D317" s="153" t="s">
        <v>137</v>
      </c>
      <c r="E317" s="156" t="s">
        <v>1</v>
      </c>
      <c r="F317" s="157" t="s">
        <v>530</v>
      </c>
      <c r="H317" s="156" t="s">
        <v>1</v>
      </c>
      <c r="I317" s="158"/>
      <c r="L317" s="155"/>
      <c r="M317" s="159"/>
      <c r="T317" s="160"/>
      <c r="AT317" s="156" t="s">
        <v>137</v>
      </c>
      <c r="AU317" s="156" t="s">
        <v>84</v>
      </c>
      <c r="AV317" s="12" t="s">
        <v>82</v>
      </c>
      <c r="AW317" s="12" t="s">
        <v>34</v>
      </c>
      <c r="AX317" s="12" t="s">
        <v>77</v>
      </c>
      <c r="AY317" s="156" t="s">
        <v>125</v>
      </c>
    </row>
    <row r="318" spans="2:51" s="12" customFormat="1" ht="12">
      <c r="B318" s="155"/>
      <c r="D318" s="153" t="s">
        <v>137</v>
      </c>
      <c r="E318" s="156" t="s">
        <v>1</v>
      </c>
      <c r="F318" s="157" t="s">
        <v>531</v>
      </c>
      <c r="H318" s="156" t="s">
        <v>1</v>
      </c>
      <c r="I318" s="158"/>
      <c r="L318" s="155"/>
      <c r="M318" s="159"/>
      <c r="T318" s="160"/>
      <c r="AT318" s="156" t="s">
        <v>137</v>
      </c>
      <c r="AU318" s="156" t="s">
        <v>84</v>
      </c>
      <c r="AV318" s="12" t="s">
        <v>82</v>
      </c>
      <c r="AW318" s="12" t="s">
        <v>34</v>
      </c>
      <c r="AX318" s="12" t="s">
        <v>77</v>
      </c>
      <c r="AY318" s="156" t="s">
        <v>125</v>
      </c>
    </row>
    <row r="319" spans="2:51" s="13" customFormat="1" ht="12">
      <c r="B319" s="161"/>
      <c r="D319" s="153" t="s">
        <v>137</v>
      </c>
      <c r="E319" s="162" t="s">
        <v>1</v>
      </c>
      <c r="F319" s="163" t="s">
        <v>82</v>
      </c>
      <c r="H319" s="164">
        <v>1</v>
      </c>
      <c r="I319" s="165"/>
      <c r="L319" s="161"/>
      <c r="M319" s="166"/>
      <c r="T319" s="167"/>
      <c r="AT319" s="162" t="s">
        <v>137</v>
      </c>
      <c r="AU319" s="162" t="s">
        <v>84</v>
      </c>
      <c r="AV319" s="13" t="s">
        <v>84</v>
      </c>
      <c r="AW319" s="13" t="s">
        <v>34</v>
      </c>
      <c r="AX319" s="13" t="s">
        <v>82</v>
      </c>
      <c r="AY319" s="162" t="s">
        <v>125</v>
      </c>
    </row>
    <row r="320" spans="2:65" s="1" customFormat="1" ht="16.5" customHeight="1">
      <c r="B320" s="32"/>
      <c r="C320" s="136" t="s">
        <v>756</v>
      </c>
      <c r="D320" s="136" t="s">
        <v>127</v>
      </c>
      <c r="E320" s="137" t="s">
        <v>533</v>
      </c>
      <c r="F320" s="138" t="s">
        <v>534</v>
      </c>
      <c r="G320" s="139" t="s">
        <v>167</v>
      </c>
      <c r="H320" s="140">
        <v>1</v>
      </c>
      <c r="I320" s="141"/>
      <c r="J320" s="142">
        <f>ROUND(I320*H320,2)</f>
        <v>0</v>
      </c>
      <c r="K320" s="138" t="s">
        <v>131</v>
      </c>
      <c r="L320" s="32"/>
      <c r="M320" s="143" t="s">
        <v>1</v>
      </c>
      <c r="N320" s="144" t="s">
        <v>42</v>
      </c>
      <c r="P320" s="145">
        <f>O320*H320</f>
        <v>0</v>
      </c>
      <c r="Q320" s="145">
        <v>0</v>
      </c>
      <c r="R320" s="145">
        <f>Q320*H320</f>
        <v>0</v>
      </c>
      <c r="S320" s="145">
        <v>0</v>
      </c>
      <c r="T320" s="146">
        <f>S320*H320</f>
        <v>0</v>
      </c>
      <c r="AR320" s="147" t="s">
        <v>224</v>
      </c>
      <c r="AT320" s="147" t="s">
        <v>127</v>
      </c>
      <c r="AU320" s="147" t="s">
        <v>84</v>
      </c>
      <c r="AY320" s="17" t="s">
        <v>125</v>
      </c>
      <c r="BE320" s="148">
        <f>IF(N320="základní",J320,0)</f>
        <v>0</v>
      </c>
      <c r="BF320" s="148">
        <f>IF(N320="snížená",J320,0)</f>
        <v>0</v>
      </c>
      <c r="BG320" s="148">
        <f>IF(N320="zákl. přenesená",J320,0)</f>
        <v>0</v>
      </c>
      <c r="BH320" s="148">
        <f>IF(N320="sníž. přenesená",J320,0)</f>
        <v>0</v>
      </c>
      <c r="BI320" s="148">
        <f>IF(N320="nulová",J320,0)</f>
        <v>0</v>
      </c>
      <c r="BJ320" s="17" t="s">
        <v>82</v>
      </c>
      <c r="BK320" s="148">
        <f>ROUND(I320*H320,2)</f>
        <v>0</v>
      </c>
      <c r="BL320" s="17" t="s">
        <v>224</v>
      </c>
      <c r="BM320" s="147" t="s">
        <v>757</v>
      </c>
    </row>
    <row r="321" spans="2:47" s="1" customFormat="1" ht="12">
      <c r="B321" s="32"/>
      <c r="D321" s="149" t="s">
        <v>134</v>
      </c>
      <c r="F321" s="150" t="s">
        <v>536</v>
      </c>
      <c r="I321" s="151"/>
      <c r="L321" s="32"/>
      <c r="M321" s="152"/>
      <c r="T321" s="56"/>
      <c r="AT321" s="17" t="s">
        <v>134</v>
      </c>
      <c r="AU321" s="17" t="s">
        <v>84</v>
      </c>
    </row>
    <row r="322" spans="2:47" s="1" customFormat="1" ht="19.5">
      <c r="B322" s="32"/>
      <c r="D322" s="153" t="s">
        <v>136</v>
      </c>
      <c r="F322" s="154" t="s">
        <v>524</v>
      </c>
      <c r="I322" s="151"/>
      <c r="L322" s="32"/>
      <c r="M322" s="152"/>
      <c r="T322" s="56"/>
      <c r="AT322" s="17" t="s">
        <v>136</v>
      </c>
      <c r="AU322" s="17" t="s">
        <v>84</v>
      </c>
    </row>
    <row r="323" spans="2:51" s="12" customFormat="1" ht="12">
      <c r="B323" s="155"/>
      <c r="D323" s="153" t="s">
        <v>137</v>
      </c>
      <c r="E323" s="156" t="s">
        <v>1</v>
      </c>
      <c r="F323" s="157" t="s">
        <v>537</v>
      </c>
      <c r="H323" s="156" t="s">
        <v>1</v>
      </c>
      <c r="I323" s="158"/>
      <c r="L323" s="155"/>
      <c r="M323" s="159"/>
      <c r="T323" s="160"/>
      <c r="AT323" s="156" t="s">
        <v>137</v>
      </c>
      <c r="AU323" s="156" t="s">
        <v>84</v>
      </c>
      <c r="AV323" s="12" t="s">
        <v>82</v>
      </c>
      <c r="AW323" s="12" t="s">
        <v>34</v>
      </c>
      <c r="AX323" s="12" t="s">
        <v>77</v>
      </c>
      <c r="AY323" s="156" t="s">
        <v>125</v>
      </c>
    </row>
    <row r="324" spans="2:51" s="12" customFormat="1" ht="12">
      <c r="B324" s="155"/>
      <c r="D324" s="153" t="s">
        <v>137</v>
      </c>
      <c r="E324" s="156" t="s">
        <v>1</v>
      </c>
      <c r="F324" s="157" t="s">
        <v>538</v>
      </c>
      <c r="H324" s="156" t="s">
        <v>1</v>
      </c>
      <c r="I324" s="158"/>
      <c r="L324" s="155"/>
      <c r="M324" s="159"/>
      <c r="T324" s="160"/>
      <c r="AT324" s="156" t="s">
        <v>137</v>
      </c>
      <c r="AU324" s="156" t="s">
        <v>84</v>
      </c>
      <c r="AV324" s="12" t="s">
        <v>82</v>
      </c>
      <c r="AW324" s="12" t="s">
        <v>34</v>
      </c>
      <c r="AX324" s="12" t="s">
        <v>77</v>
      </c>
      <c r="AY324" s="156" t="s">
        <v>125</v>
      </c>
    </row>
    <row r="325" spans="2:51" s="13" customFormat="1" ht="12">
      <c r="B325" s="161"/>
      <c r="D325" s="153" t="s">
        <v>137</v>
      </c>
      <c r="E325" s="162" t="s">
        <v>1</v>
      </c>
      <c r="F325" s="163" t="s">
        <v>82</v>
      </c>
      <c r="H325" s="164">
        <v>1</v>
      </c>
      <c r="I325" s="165"/>
      <c r="L325" s="161"/>
      <c r="M325" s="166"/>
      <c r="T325" s="167"/>
      <c r="AT325" s="162" t="s">
        <v>137</v>
      </c>
      <c r="AU325" s="162" t="s">
        <v>84</v>
      </c>
      <c r="AV325" s="13" t="s">
        <v>84</v>
      </c>
      <c r="AW325" s="13" t="s">
        <v>34</v>
      </c>
      <c r="AX325" s="13" t="s">
        <v>82</v>
      </c>
      <c r="AY325" s="162" t="s">
        <v>125</v>
      </c>
    </row>
    <row r="326" spans="2:63" s="11" customFormat="1" ht="22.9" customHeight="1">
      <c r="B326" s="124"/>
      <c r="D326" s="125" t="s">
        <v>76</v>
      </c>
      <c r="E326" s="134" t="s">
        <v>539</v>
      </c>
      <c r="F326" s="134" t="s">
        <v>540</v>
      </c>
      <c r="I326" s="127"/>
      <c r="J326" s="135">
        <f>BK326</f>
        <v>0</v>
      </c>
      <c r="L326" s="124"/>
      <c r="M326" s="129"/>
      <c r="P326" s="130">
        <f>SUM(P327:P333)</f>
        <v>0</v>
      </c>
      <c r="R326" s="130">
        <f>SUM(R327:R333)</f>
        <v>0</v>
      </c>
      <c r="T326" s="131">
        <f>SUM(T327:T333)</f>
        <v>0</v>
      </c>
      <c r="AR326" s="125" t="s">
        <v>145</v>
      </c>
      <c r="AT326" s="132" t="s">
        <v>76</v>
      </c>
      <c r="AU326" s="132" t="s">
        <v>82</v>
      </c>
      <c r="AY326" s="125" t="s">
        <v>125</v>
      </c>
      <c r="BK326" s="133">
        <f>SUM(BK327:BK333)</f>
        <v>0</v>
      </c>
    </row>
    <row r="327" spans="2:65" s="1" customFormat="1" ht="16.5" customHeight="1">
      <c r="B327" s="32"/>
      <c r="C327" s="136" t="s">
        <v>758</v>
      </c>
      <c r="D327" s="136" t="s">
        <v>127</v>
      </c>
      <c r="E327" s="137" t="s">
        <v>542</v>
      </c>
      <c r="F327" s="138" t="s">
        <v>540</v>
      </c>
      <c r="G327" s="139" t="s">
        <v>167</v>
      </c>
      <c r="H327" s="140">
        <v>1</v>
      </c>
      <c r="I327" s="141"/>
      <c r="J327" s="142">
        <f>ROUND(I327*H327,2)</f>
        <v>0</v>
      </c>
      <c r="K327" s="138" t="s">
        <v>131</v>
      </c>
      <c r="L327" s="32"/>
      <c r="M327" s="143" t="s">
        <v>1</v>
      </c>
      <c r="N327" s="144" t="s">
        <v>42</v>
      </c>
      <c r="P327" s="145">
        <f>O327*H327</f>
        <v>0</v>
      </c>
      <c r="Q327" s="145">
        <v>0</v>
      </c>
      <c r="R327" s="145">
        <f>Q327*H327</f>
        <v>0</v>
      </c>
      <c r="S327" s="145">
        <v>0</v>
      </c>
      <c r="T327" s="146">
        <f>S327*H327</f>
        <v>0</v>
      </c>
      <c r="AR327" s="147" t="s">
        <v>224</v>
      </c>
      <c r="AT327" s="147" t="s">
        <v>127</v>
      </c>
      <c r="AU327" s="147" t="s">
        <v>84</v>
      </c>
      <c r="AY327" s="17" t="s">
        <v>125</v>
      </c>
      <c r="BE327" s="148">
        <f>IF(N327="základní",J327,0)</f>
        <v>0</v>
      </c>
      <c r="BF327" s="148">
        <f>IF(N327="snížená",J327,0)</f>
        <v>0</v>
      </c>
      <c r="BG327" s="148">
        <f>IF(N327="zákl. přenesená",J327,0)</f>
        <v>0</v>
      </c>
      <c r="BH327" s="148">
        <f>IF(N327="sníž. přenesená",J327,0)</f>
        <v>0</v>
      </c>
      <c r="BI327" s="148">
        <f>IF(N327="nulová",J327,0)</f>
        <v>0</v>
      </c>
      <c r="BJ327" s="17" t="s">
        <v>82</v>
      </c>
      <c r="BK327" s="148">
        <f>ROUND(I327*H327,2)</f>
        <v>0</v>
      </c>
      <c r="BL327" s="17" t="s">
        <v>224</v>
      </c>
      <c r="BM327" s="147" t="s">
        <v>759</v>
      </c>
    </row>
    <row r="328" spans="2:47" s="1" customFormat="1" ht="12">
      <c r="B328" s="32"/>
      <c r="D328" s="149" t="s">
        <v>134</v>
      </c>
      <c r="F328" s="150" t="s">
        <v>544</v>
      </c>
      <c r="I328" s="151"/>
      <c r="L328" s="32"/>
      <c r="M328" s="152"/>
      <c r="T328" s="56"/>
      <c r="AT328" s="17" t="s">
        <v>134</v>
      </c>
      <c r="AU328" s="17" t="s">
        <v>84</v>
      </c>
    </row>
    <row r="329" spans="2:47" s="1" customFormat="1" ht="19.5">
      <c r="B329" s="32"/>
      <c r="D329" s="153" t="s">
        <v>136</v>
      </c>
      <c r="F329" s="154" t="s">
        <v>227</v>
      </c>
      <c r="I329" s="151"/>
      <c r="L329" s="32"/>
      <c r="M329" s="152"/>
      <c r="T329" s="56"/>
      <c r="AT329" s="17" t="s">
        <v>136</v>
      </c>
      <c r="AU329" s="17" t="s">
        <v>84</v>
      </c>
    </row>
    <row r="330" spans="2:51" s="12" customFormat="1" ht="12">
      <c r="B330" s="155"/>
      <c r="D330" s="153" t="s">
        <v>137</v>
      </c>
      <c r="E330" s="156" t="s">
        <v>1</v>
      </c>
      <c r="F330" s="157" t="s">
        <v>545</v>
      </c>
      <c r="H330" s="156" t="s">
        <v>1</v>
      </c>
      <c r="I330" s="158"/>
      <c r="L330" s="155"/>
      <c r="M330" s="159"/>
      <c r="T330" s="160"/>
      <c r="AT330" s="156" t="s">
        <v>137</v>
      </c>
      <c r="AU330" s="156" t="s">
        <v>84</v>
      </c>
      <c r="AV330" s="12" t="s">
        <v>82</v>
      </c>
      <c r="AW330" s="12" t="s">
        <v>34</v>
      </c>
      <c r="AX330" s="12" t="s">
        <v>77</v>
      </c>
      <c r="AY330" s="156" t="s">
        <v>125</v>
      </c>
    </row>
    <row r="331" spans="2:51" s="12" customFormat="1" ht="12">
      <c r="B331" s="155"/>
      <c r="D331" s="153" t="s">
        <v>137</v>
      </c>
      <c r="E331" s="156" t="s">
        <v>1</v>
      </c>
      <c r="F331" s="157" t="s">
        <v>546</v>
      </c>
      <c r="H331" s="156" t="s">
        <v>1</v>
      </c>
      <c r="I331" s="158"/>
      <c r="L331" s="155"/>
      <c r="M331" s="159"/>
      <c r="T331" s="160"/>
      <c r="AT331" s="156" t="s">
        <v>137</v>
      </c>
      <c r="AU331" s="156" t="s">
        <v>84</v>
      </c>
      <c r="AV331" s="12" t="s">
        <v>82</v>
      </c>
      <c r="AW331" s="12" t="s">
        <v>34</v>
      </c>
      <c r="AX331" s="12" t="s">
        <v>77</v>
      </c>
      <c r="AY331" s="156" t="s">
        <v>125</v>
      </c>
    </row>
    <row r="332" spans="2:51" s="12" customFormat="1" ht="12">
      <c r="B332" s="155"/>
      <c r="D332" s="153" t="s">
        <v>137</v>
      </c>
      <c r="E332" s="156" t="s">
        <v>1</v>
      </c>
      <c r="F332" s="157" t="s">
        <v>547</v>
      </c>
      <c r="H332" s="156" t="s">
        <v>1</v>
      </c>
      <c r="I332" s="158"/>
      <c r="L332" s="155"/>
      <c r="M332" s="159"/>
      <c r="T332" s="160"/>
      <c r="AT332" s="156" t="s">
        <v>137</v>
      </c>
      <c r="AU332" s="156" t="s">
        <v>84</v>
      </c>
      <c r="AV332" s="12" t="s">
        <v>82</v>
      </c>
      <c r="AW332" s="12" t="s">
        <v>34</v>
      </c>
      <c r="AX332" s="12" t="s">
        <v>77</v>
      </c>
      <c r="AY332" s="156" t="s">
        <v>125</v>
      </c>
    </row>
    <row r="333" spans="2:51" s="13" customFormat="1" ht="12">
      <c r="B333" s="161"/>
      <c r="D333" s="153" t="s">
        <v>137</v>
      </c>
      <c r="E333" s="162" t="s">
        <v>1</v>
      </c>
      <c r="F333" s="163" t="s">
        <v>82</v>
      </c>
      <c r="H333" s="164">
        <v>1</v>
      </c>
      <c r="I333" s="165"/>
      <c r="L333" s="161"/>
      <c r="M333" s="166"/>
      <c r="T333" s="167"/>
      <c r="AT333" s="162" t="s">
        <v>137</v>
      </c>
      <c r="AU333" s="162" t="s">
        <v>84</v>
      </c>
      <c r="AV333" s="13" t="s">
        <v>84</v>
      </c>
      <c r="AW333" s="13" t="s">
        <v>34</v>
      </c>
      <c r="AX333" s="13" t="s">
        <v>82</v>
      </c>
      <c r="AY333" s="162" t="s">
        <v>125</v>
      </c>
    </row>
    <row r="334" spans="2:63" s="11" customFormat="1" ht="22.9" customHeight="1">
      <c r="B334" s="124"/>
      <c r="D334" s="125" t="s">
        <v>76</v>
      </c>
      <c r="E334" s="134" t="s">
        <v>221</v>
      </c>
      <c r="F334" s="134" t="s">
        <v>222</v>
      </c>
      <c r="I334" s="127"/>
      <c r="J334" s="135">
        <f>BK334</f>
        <v>0</v>
      </c>
      <c r="L334" s="124"/>
      <c r="M334" s="129"/>
      <c r="P334" s="130">
        <f>SUM(P335:P347)</f>
        <v>0</v>
      </c>
      <c r="R334" s="130">
        <f>SUM(R335:R347)</f>
        <v>0</v>
      </c>
      <c r="T334" s="131">
        <f>SUM(T335:T347)</f>
        <v>0</v>
      </c>
      <c r="AR334" s="125" t="s">
        <v>145</v>
      </c>
      <c r="AT334" s="132" t="s">
        <v>76</v>
      </c>
      <c r="AU334" s="132" t="s">
        <v>82</v>
      </c>
      <c r="AY334" s="125" t="s">
        <v>125</v>
      </c>
      <c r="BK334" s="133">
        <f>SUM(BK335:BK347)</f>
        <v>0</v>
      </c>
    </row>
    <row r="335" spans="2:65" s="1" customFormat="1" ht="16.5" customHeight="1">
      <c r="B335" s="32"/>
      <c r="C335" s="136" t="s">
        <v>760</v>
      </c>
      <c r="D335" s="136" t="s">
        <v>127</v>
      </c>
      <c r="E335" s="137" t="s">
        <v>223</v>
      </c>
      <c r="F335" s="138" t="s">
        <v>222</v>
      </c>
      <c r="G335" s="139" t="s">
        <v>167</v>
      </c>
      <c r="H335" s="140">
        <v>1</v>
      </c>
      <c r="I335" s="141"/>
      <c r="J335" s="142">
        <f>ROUND(I335*H335,2)</f>
        <v>0</v>
      </c>
      <c r="K335" s="138" t="s">
        <v>131</v>
      </c>
      <c r="L335" s="32"/>
      <c r="M335" s="143" t="s">
        <v>1</v>
      </c>
      <c r="N335" s="144" t="s">
        <v>42</v>
      </c>
      <c r="P335" s="145">
        <f>O335*H335</f>
        <v>0</v>
      </c>
      <c r="Q335" s="145">
        <v>0</v>
      </c>
      <c r="R335" s="145">
        <f>Q335*H335</f>
        <v>0</v>
      </c>
      <c r="S335" s="145">
        <v>0</v>
      </c>
      <c r="T335" s="146">
        <f>S335*H335</f>
        <v>0</v>
      </c>
      <c r="AR335" s="147" t="s">
        <v>224</v>
      </c>
      <c r="AT335" s="147" t="s">
        <v>127</v>
      </c>
      <c r="AU335" s="147" t="s">
        <v>84</v>
      </c>
      <c r="AY335" s="17" t="s">
        <v>125</v>
      </c>
      <c r="BE335" s="148">
        <f>IF(N335="základní",J335,0)</f>
        <v>0</v>
      </c>
      <c r="BF335" s="148">
        <f>IF(N335="snížená",J335,0)</f>
        <v>0</v>
      </c>
      <c r="BG335" s="148">
        <f>IF(N335="zákl. přenesená",J335,0)</f>
        <v>0</v>
      </c>
      <c r="BH335" s="148">
        <f>IF(N335="sníž. přenesená",J335,0)</f>
        <v>0</v>
      </c>
      <c r="BI335" s="148">
        <f>IF(N335="nulová",J335,0)</f>
        <v>0</v>
      </c>
      <c r="BJ335" s="17" t="s">
        <v>82</v>
      </c>
      <c r="BK335" s="148">
        <f>ROUND(I335*H335,2)</f>
        <v>0</v>
      </c>
      <c r="BL335" s="17" t="s">
        <v>224</v>
      </c>
      <c r="BM335" s="147" t="s">
        <v>761</v>
      </c>
    </row>
    <row r="336" spans="2:47" s="1" customFormat="1" ht="12">
      <c r="B336" s="32"/>
      <c r="D336" s="149" t="s">
        <v>134</v>
      </c>
      <c r="F336" s="150" t="s">
        <v>226</v>
      </c>
      <c r="I336" s="151"/>
      <c r="L336" s="32"/>
      <c r="M336" s="152"/>
      <c r="T336" s="56"/>
      <c r="AT336" s="17" t="s">
        <v>134</v>
      </c>
      <c r="AU336" s="17" t="s">
        <v>84</v>
      </c>
    </row>
    <row r="337" spans="2:47" s="1" customFormat="1" ht="19.5">
      <c r="B337" s="32"/>
      <c r="D337" s="153" t="s">
        <v>136</v>
      </c>
      <c r="F337" s="154" t="s">
        <v>227</v>
      </c>
      <c r="I337" s="151"/>
      <c r="L337" s="32"/>
      <c r="M337" s="152"/>
      <c r="T337" s="56"/>
      <c r="AT337" s="17" t="s">
        <v>136</v>
      </c>
      <c r="AU337" s="17" t="s">
        <v>84</v>
      </c>
    </row>
    <row r="338" spans="2:51" s="12" customFormat="1" ht="12">
      <c r="B338" s="155"/>
      <c r="D338" s="153" t="s">
        <v>137</v>
      </c>
      <c r="E338" s="156" t="s">
        <v>1</v>
      </c>
      <c r="F338" s="157" t="s">
        <v>228</v>
      </c>
      <c r="H338" s="156" t="s">
        <v>1</v>
      </c>
      <c r="I338" s="158"/>
      <c r="L338" s="155"/>
      <c r="M338" s="159"/>
      <c r="T338" s="160"/>
      <c r="AT338" s="156" t="s">
        <v>137</v>
      </c>
      <c r="AU338" s="156" t="s">
        <v>84</v>
      </c>
      <c r="AV338" s="12" t="s">
        <v>82</v>
      </c>
      <c r="AW338" s="12" t="s">
        <v>34</v>
      </c>
      <c r="AX338" s="12" t="s">
        <v>77</v>
      </c>
      <c r="AY338" s="156" t="s">
        <v>125</v>
      </c>
    </row>
    <row r="339" spans="2:51" s="13" customFormat="1" ht="12">
      <c r="B339" s="161"/>
      <c r="D339" s="153" t="s">
        <v>137</v>
      </c>
      <c r="E339" s="162" t="s">
        <v>1</v>
      </c>
      <c r="F339" s="163" t="s">
        <v>82</v>
      </c>
      <c r="H339" s="164">
        <v>1</v>
      </c>
      <c r="I339" s="165"/>
      <c r="L339" s="161"/>
      <c r="M339" s="166"/>
      <c r="T339" s="167"/>
      <c r="AT339" s="162" t="s">
        <v>137</v>
      </c>
      <c r="AU339" s="162" t="s">
        <v>84</v>
      </c>
      <c r="AV339" s="13" t="s">
        <v>84</v>
      </c>
      <c r="AW339" s="13" t="s">
        <v>34</v>
      </c>
      <c r="AX339" s="13" t="s">
        <v>82</v>
      </c>
      <c r="AY339" s="162" t="s">
        <v>125</v>
      </c>
    </row>
    <row r="340" spans="2:65" s="1" customFormat="1" ht="16.5" customHeight="1">
      <c r="B340" s="32"/>
      <c r="C340" s="136" t="s">
        <v>762</v>
      </c>
      <c r="D340" s="136" t="s">
        <v>127</v>
      </c>
      <c r="E340" s="137" t="s">
        <v>230</v>
      </c>
      <c r="F340" s="138" t="s">
        <v>231</v>
      </c>
      <c r="G340" s="139" t="s">
        <v>167</v>
      </c>
      <c r="H340" s="140">
        <v>1</v>
      </c>
      <c r="I340" s="141"/>
      <c r="J340" s="142">
        <f>ROUND(I340*H340,2)</f>
        <v>0</v>
      </c>
      <c r="K340" s="138" t="s">
        <v>131</v>
      </c>
      <c r="L340" s="32"/>
      <c r="M340" s="143" t="s">
        <v>1</v>
      </c>
      <c r="N340" s="144" t="s">
        <v>42</v>
      </c>
      <c r="P340" s="145">
        <f>O340*H340</f>
        <v>0</v>
      </c>
      <c r="Q340" s="145">
        <v>0</v>
      </c>
      <c r="R340" s="145">
        <f>Q340*H340</f>
        <v>0</v>
      </c>
      <c r="S340" s="145">
        <v>0</v>
      </c>
      <c r="T340" s="146">
        <f>S340*H340</f>
        <v>0</v>
      </c>
      <c r="AR340" s="147" t="s">
        <v>224</v>
      </c>
      <c r="AT340" s="147" t="s">
        <v>127</v>
      </c>
      <c r="AU340" s="147" t="s">
        <v>84</v>
      </c>
      <c r="AY340" s="17" t="s">
        <v>125</v>
      </c>
      <c r="BE340" s="148">
        <f>IF(N340="základní",J340,0)</f>
        <v>0</v>
      </c>
      <c r="BF340" s="148">
        <f>IF(N340="snížená",J340,0)</f>
        <v>0</v>
      </c>
      <c r="BG340" s="148">
        <f>IF(N340="zákl. přenesená",J340,0)</f>
        <v>0</v>
      </c>
      <c r="BH340" s="148">
        <f>IF(N340="sníž. přenesená",J340,0)</f>
        <v>0</v>
      </c>
      <c r="BI340" s="148">
        <f>IF(N340="nulová",J340,0)</f>
        <v>0</v>
      </c>
      <c r="BJ340" s="17" t="s">
        <v>82</v>
      </c>
      <c r="BK340" s="148">
        <f>ROUND(I340*H340,2)</f>
        <v>0</v>
      </c>
      <c r="BL340" s="17" t="s">
        <v>224</v>
      </c>
      <c r="BM340" s="147" t="s">
        <v>763</v>
      </c>
    </row>
    <row r="341" spans="2:47" s="1" customFormat="1" ht="12">
      <c r="B341" s="32"/>
      <c r="D341" s="149" t="s">
        <v>134</v>
      </c>
      <c r="F341" s="150" t="s">
        <v>233</v>
      </c>
      <c r="I341" s="151"/>
      <c r="L341" s="32"/>
      <c r="M341" s="152"/>
      <c r="T341" s="56"/>
      <c r="AT341" s="17" t="s">
        <v>134</v>
      </c>
      <c r="AU341" s="17" t="s">
        <v>84</v>
      </c>
    </row>
    <row r="342" spans="2:47" s="1" customFormat="1" ht="19.5">
      <c r="B342" s="32"/>
      <c r="D342" s="153" t="s">
        <v>136</v>
      </c>
      <c r="F342" s="154" t="s">
        <v>234</v>
      </c>
      <c r="I342" s="151"/>
      <c r="L342" s="32"/>
      <c r="M342" s="152"/>
      <c r="T342" s="56"/>
      <c r="AT342" s="17" t="s">
        <v>136</v>
      </c>
      <c r="AU342" s="17" t="s">
        <v>84</v>
      </c>
    </row>
    <row r="343" spans="2:51" s="12" customFormat="1" ht="12">
      <c r="B343" s="155"/>
      <c r="D343" s="153" t="s">
        <v>137</v>
      </c>
      <c r="E343" s="156" t="s">
        <v>1</v>
      </c>
      <c r="F343" s="157" t="s">
        <v>552</v>
      </c>
      <c r="H343" s="156" t="s">
        <v>1</v>
      </c>
      <c r="I343" s="158"/>
      <c r="L343" s="155"/>
      <c r="M343" s="159"/>
      <c r="T343" s="160"/>
      <c r="AT343" s="156" t="s">
        <v>137</v>
      </c>
      <c r="AU343" s="156" t="s">
        <v>84</v>
      </c>
      <c r="AV343" s="12" t="s">
        <v>82</v>
      </c>
      <c r="AW343" s="12" t="s">
        <v>34</v>
      </c>
      <c r="AX343" s="12" t="s">
        <v>77</v>
      </c>
      <c r="AY343" s="156" t="s">
        <v>125</v>
      </c>
    </row>
    <row r="344" spans="2:51" s="12" customFormat="1" ht="12">
      <c r="B344" s="155"/>
      <c r="D344" s="153" t="s">
        <v>137</v>
      </c>
      <c r="E344" s="156" t="s">
        <v>1</v>
      </c>
      <c r="F344" s="157" t="s">
        <v>553</v>
      </c>
      <c r="H344" s="156" t="s">
        <v>1</v>
      </c>
      <c r="I344" s="158"/>
      <c r="L344" s="155"/>
      <c r="M344" s="159"/>
      <c r="T344" s="160"/>
      <c r="AT344" s="156" t="s">
        <v>137</v>
      </c>
      <c r="AU344" s="156" t="s">
        <v>84</v>
      </c>
      <c r="AV344" s="12" t="s">
        <v>82</v>
      </c>
      <c r="AW344" s="12" t="s">
        <v>34</v>
      </c>
      <c r="AX344" s="12" t="s">
        <v>77</v>
      </c>
      <c r="AY344" s="156" t="s">
        <v>125</v>
      </c>
    </row>
    <row r="345" spans="2:51" s="12" customFormat="1" ht="12">
      <c r="B345" s="155"/>
      <c r="D345" s="153" t="s">
        <v>137</v>
      </c>
      <c r="E345" s="156" t="s">
        <v>1</v>
      </c>
      <c r="F345" s="157" t="s">
        <v>235</v>
      </c>
      <c r="H345" s="156" t="s">
        <v>1</v>
      </c>
      <c r="I345" s="158"/>
      <c r="L345" s="155"/>
      <c r="M345" s="159"/>
      <c r="T345" s="160"/>
      <c r="AT345" s="156" t="s">
        <v>137</v>
      </c>
      <c r="AU345" s="156" t="s">
        <v>84</v>
      </c>
      <c r="AV345" s="12" t="s">
        <v>82</v>
      </c>
      <c r="AW345" s="12" t="s">
        <v>34</v>
      </c>
      <c r="AX345" s="12" t="s">
        <v>77</v>
      </c>
      <c r="AY345" s="156" t="s">
        <v>125</v>
      </c>
    </row>
    <row r="346" spans="2:51" s="12" customFormat="1" ht="12">
      <c r="B346" s="155"/>
      <c r="D346" s="153" t="s">
        <v>137</v>
      </c>
      <c r="E346" s="156" t="s">
        <v>1</v>
      </c>
      <c r="F346" s="157" t="s">
        <v>236</v>
      </c>
      <c r="H346" s="156" t="s">
        <v>1</v>
      </c>
      <c r="I346" s="158"/>
      <c r="L346" s="155"/>
      <c r="M346" s="159"/>
      <c r="T346" s="160"/>
      <c r="AT346" s="156" t="s">
        <v>137</v>
      </c>
      <c r="AU346" s="156" t="s">
        <v>84</v>
      </c>
      <c r="AV346" s="12" t="s">
        <v>82</v>
      </c>
      <c r="AW346" s="12" t="s">
        <v>34</v>
      </c>
      <c r="AX346" s="12" t="s">
        <v>77</v>
      </c>
      <c r="AY346" s="156" t="s">
        <v>125</v>
      </c>
    </row>
    <row r="347" spans="2:51" s="13" customFormat="1" ht="12">
      <c r="B347" s="161"/>
      <c r="D347" s="153" t="s">
        <v>137</v>
      </c>
      <c r="E347" s="162" t="s">
        <v>1</v>
      </c>
      <c r="F347" s="163" t="s">
        <v>82</v>
      </c>
      <c r="H347" s="164">
        <v>1</v>
      </c>
      <c r="I347" s="165"/>
      <c r="L347" s="161"/>
      <c r="M347" s="166"/>
      <c r="T347" s="167"/>
      <c r="AT347" s="162" t="s">
        <v>137</v>
      </c>
      <c r="AU347" s="162" t="s">
        <v>84</v>
      </c>
      <c r="AV347" s="13" t="s">
        <v>84</v>
      </c>
      <c r="AW347" s="13" t="s">
        <v>34</v>
      </c>
      <c r="AX347" s="13" t="s">
        <v>82</v>
      </c>
      <c r="AY347" s="162" t="s">
        <v>125</v>
      </c>
    </row>
    <row r="348" spans="2:63" s="11" customFormat="1" ht="22.9" customHeight="1">
      <c r="B348" s="124"/>
      <c r="D348" s="125" t="s">
        <v>76</v>
      </c>
      <c r="E348" s="134" t="s">
        <v>237</v>
      </c>
      <c r="F348" s="134" t="s">
        <v>238</v>
      </c>
      <c r="I348" s="127"/>
      <c r="J348" s="135">
        <f>BK348</f>
        <v>0</v>
      </c>
      <c r="L348" s="124"/>
      <c r="M348" s="129"/>
      <c r="P348" s="130">
        <f>SUM(P349:P361)</f>
        <v>0</v>
      </c>
      <c r="R348" s="130">
        <f>SUM(R349:R361)</f>
        <v>0</v>
      </c>
      <c r="T348" s="131">
        <f>SUM(T349:T361)</f>
        <v>0</v>
      </c>
      <c r="AR348" s="125" t="s">
        <v>145</v>
      </c>
      <c r="AT348" s="132" t="s">
        <v>76</v>
      </c>
      <c r="AU348" s="132" t="s">
        <v>82</v>
      </c>
      <c r="AY348" s="125" t="s">
        <v>125</v>
      </c>
      <c r="BK348" s="133">
        <f>SUM(BK349:BK361)</f>
        <v>0</v>
      </c>
    </row>
    <row r="349" spans="2:65" s="1" customFormat="1" ht="16.5" customHeight="1">
      <c r="B349" s="32"/>
      <c r="C349" s="136" t="s">
        <v>764</v>
      </c>
      <c r="D349" s="136" t="s">
        <v>127</v>
      </c>
      <c r="E349" s="137" t="s">
        <v>555</v>
      </c>
      <c r="F349" s="138" t="s">
        <v>238</v>
      </c>
      <c r="G349" s="139" t="s">
        <v>167</v>
      </c>
      <c r="H349" s="140">
        <v>1</v>
      </c>
      <c r="I349" s="141"/>
      <c r="J349" s="142">
        <f>ROUND(I349*H349,2)</f>
        <v>0</v>
      </c>
      <c r="K349" s="138" t="s">
        <v>131</v>
      </c>
      <c r="L349" s="32"/>
      <c r="M349" s="143" t="s">
        <v>1</v>
      </c>
      <c r="N349" s="144" t="s">
        <v>42</v>
      </c>
      <c r="P349" s="145">
        <f>O349*H349</f>
        <v>0</v>
      </c>
      <c r="Q349" s="145">
        <v>0</v>
      </c>
      <c r="R349" s="145">
        <f>Q349*H349</f>
        <v>0</v>
      </c>
      <c r="S349" s="145">
        <v>0</v>
      </c>
      <c r="T349" s="146">
        <f>S349*H349</f>
        <v>0</v>
      </c>
      <c r="AR349" s="147" t="s">
        <v>224</v>
      </c>
      <c r="AT349" s="147" t="s">
        <v>127</v>
      </c>
      <c r="AU349" s="147" t="s">
        <v>84</v>
      </c>
      <c r="AY349" s="17" t="s">
        <v>125</v>
      </c>
      <c r="BE349" s="148">
        <f>IF(N349="základní",J349,0)</f>
        <v>0</v>
      </c>
      <c r="BF349" s="148">
        <f>IF(N349="snížená",J349,0)</f>
        <v>0</v>
      </c>
      <c r="BG349" s="148">
        <f>IF(N349="zákl. přenesená",J349,0)</f>
        <v>0</v>
      </c>
      <c r="BH349" s="148">
        <f>IF(N349="sníž. přenesená",J349,0)</f>
        <v>0</v>
      </c>
      <c r="BI349" s="148">
        <f>IF(N349="nulová",J349,0)</f>
        <v>0</v>
      </c>
      <c r="BJ349" s="17" t="s">
        <v>82</v>
      </c>
      <c r="BK349" s="148">
        <f>ROUND(I349*H349,2)</f>
        <v>0</v>
      </c>
      <c r="BL349" s="17" t="s">
        <v>224</v>
      </c>
      <c r="BM349" s="147" t="s">
        <v>765</v>
      </c>
    </row>
    <row r="350" spans="2:47" s="1" customFormat="1" ht="12">
      <c r="B350" s="32"/>
      <c r="D350" s="149" t="s">
        <v>134</v>
      </c>
      <c r="F350" s="150" t="s">
        <v>557</v>
      </c>
      <c r="I350" s="151"/>
      <c r="L350" s="32"/>
      <c r="M350" s="152"/>
      <c r="T350" s="56"/>
      <c r="AT350" s="17" t="s">
        <v>134</v>
      </c>
      <c r="AU350" s="17" t="s">
        <v>84</v>
      </c>
    </row>
    <row r="351" spans="2:47" s="1" customFormat="1" ht="19.5">
      <c r="B351" s="32"/>
      <c r="D351" s="153" t="s">
        <v>136</v>
      </c>
      <c r="F351" s="154" t="s">
        <v>227</v>
      </c>
      <c r="I351" s="151"/>
      <c r="L351" s="32"/>
      <c r="M351" s="152"/>
      <c r="T351" s="56"/>
      <c r="AT351" s="17" t="s">
        <v>136</v>
      </c>
      <c r="AU351" s="17" t="s">
        <v>84</v>
      </c>
    </row>
    <row r="352" spans="2:65" s="1" customFormat="1" ht="16.5" customHeight="1">
      <c r="B352" s="32"/>
      <c r="C352" s="136" t="s">
        <v>766</v>
      </c>
      <c r="D352" s="136" t="s">
        <v>127</v>
      </c>
      <c r="E352" s="137" t="s">
        <v>240</v>
      </c>
      <c r="F352" s="138" t="s">
        <v>241</v>
      </c>
      <c r="G352" s="139" t="s">
        <v>167</v>
      </c>
      <c r="H352" s="140">
        <v>1</v>
      </c>
      <c r="I352" s="141"/>
      <c r="J352" s="142">
        <f>ROUND(I352*H352,2)</f>
        <v>0</v>
      </c>
      <c r="K352" s="138" t="s">
        <v>131</v>
      </c>
      <c r="L352" s="32"/>
      <c r="M352" s="143" t="s">
        <v>1</v>
      </c>
      <c r="N352" s="144" t="s">
        <v>42</v>
      </c>
      <c r="P352" s="145">
        <f>O352*H352</f>
        <v>0</v>
      </c>
      <c r="Q352" s="145">
        <v>0</v>
      </c>
      <c r="R352" s="145">
        <f>Q352*H352</f>
        <v>0</v>
      </c>
      <c r="S352" s="145">
        <v>0</v>
      </c>
      <c r="T352" s="146">
        <f>S352*H352</f>
        <v>0</v>
      </c>
      <c r="AR352" s="147" t="s">
        <v>224</v>
      </c>
      <c r="AT352" s="147" t="s">
        <v>127</v>
      </c>
      <c r="AU352" s="147" t="s">
        <v>84</v>
      </c>
      <c r="AY352" s="17" t="s">
        <v>125</v>
      </c>
      <c r="BE352" s="148">
        <f>IF(N352="základní",J352,0)</f>
        <v>0</v>
      </c>
      <c r="BF352" s="148">
        <f>IF(N352="snížená",J352,0)</f>
        <v>0</v>
      </c>
      <c r="BG352" s="148">
        <f>IF(N352="zákl. přenesená",J352,0)</f>
        <v>0</v>
      </c>
      <c r="BH352" s="148">
        <f>IF(N352="sníž. přenesená",J352,0)</f>
        <v>0</v>
      </c>
      <c r="BI352" s="148">
        <f>IF(N352="nulová",J352,0)</f>
        <v>0</v>
      </c>
      <c r="BJ352" s="17" t="s">
        <v>82</v>
      </c>
      <c r="BK352" s="148">
        <f>ROUND(I352*H352,2)</f>
        <v>0</v>
      </c>
      <c r="BL352" s="17" t="s">
        <v>224</v>
      </c>
      <c r="BM352" s="147" t="s">
        <v>767</v>
      </c>
    </row>
    <row r="353" spans="2:47" s="1" customFormat="1" ht="12">
      <c r="B353" s="32"/>
      <c r="D353" s="149" t="s">
        <v>134</v>
      </c>
      <c r="F353" s="150" t="s">
        <v>243</v>
      </c>
      <c r="I353" s="151"/>
      <c r="L353" s="32"/>
      <c r="M353" s="152"/>
      <c r="T353" s="56"/>
      <c r="AT353" s="17" t="s">
        <v>134</v>
      </c>
      <c r="AU353" s="17" t="s">
        <v>84</v>
      </c>
    </row>
    <row r="354" spans="2:47" s="1" customFormat="1" ht="19.5">
      <c r="B354" s="32"/>
      <c r="D354" s="153" t="s">
        <v>136</v>
      </c>
      <c r="F354" s="154" t="s">
        <v>227</v>
      </c>
      <c r="I354" s="151"/>
      <c r="L354" s="32"/>
      <c r="M354" s="152"/>
      <c r="T354" s="56"/>
      <c r="AT354" s="17" t="s">
        <v>136</v>
      </c>
      <c r="AU354" s="17" t="s">
        <v>84</v>
      </c>
    </row>
    <row r="355" spans="2:51" s="12" customFormat="1" ht="12">
      <c r="B355" s="155"/>
      <c r="D355" s="153" t="s">
        <v>137</v>
      </c>
      <c r="E355" s="156" t="s">
        <v>1</v>
      </c>
      <c r="F355" s="157" t="s">
        <v>560</v>
      </c>
      <c r="H355" s="156" t="s">
        <v>1</v>
      </c>
      <c r="I355" s="158"/>
      <c r="L355" s="155"/>
      <c r="M355" s="159"/>
      <c r="T355" s="160"/>
      <c r="AT355" s="156" t="s">
        <v>137</v>
      </c>
      <c r="AU355" s="156" t="s">
        <v>84</v>
      </c>
      <c r="AV355" s="12" t="s">
        <v>82</v>
      </c>
      <c r="AW355" s="12" t="s">
        <v>34</v>
      </c>
      <c r="AX355" s="12" t="s">
        <v>77</v>
      </c>
      <c r="AY355" s="156" t="s">
        <v>125</v>
      </c>
    </row>
    <row r="356" spans="2:51" s="13" customFormat="1" ht="12">
      <c r="B356" s="161"/>
      <c r="D356" s="153" t="s">
        <v>137</v>
      </c>
      <c r="E356" s="162" t="s">
        <v>1</v>
      </c>
      <c r="F356" s="163" t="s">
        <v>82</v>
      </c>
      <c r="H356" s="164">
        <v>1</v>
      </c>
      <c r="I356" s="165"/>
      <c r="L356" s="161"/>
      <c r="M356" s="166"/>
      <c r="T356" s="167"/>
      <c r="AT356" s="162" t="s">
        <v>137</v>
      </c>
      <c r="AU356" s="162" t="s">
        <v>84</v>
      </c>
      <c r="AV356" s="13" t="s">
        <v>84</v>
      </c>
      <c r="AW356" s="13" t="s">
        <v>34</v>
      </c>
      <c r="AX356" s="13" t="s">
        <v>82</v>
      </c>
      <c r="AY356" s="162" t="s">
        <v>125</v>
      </c>
    </row>
    <row r="357" spans="2:65" s="1" customFormat="1" ht="16.5" customHeight="1">
      <c r="B357" s="32"/>
      <c r="C357" s="136" t="s">
        <v>768</v>
      </c>
      <c r="D357" s="136" t="s">
        <v>127</v>
      </c>
      <c r="E357" s="137" t="s">
        <v>562</v>
      </c>
      <c r="F357" s="138" t="s">
        <v>563</v>
      </c>
      <c r="G357" s="139" t="s">
        <v>167</v>
      </c>
      <c r="H357" s="140">
        <v>1</v>
      </c>
      <c r="I357" s="141"/>
      <c r="J357" s="142">
        <f>ROUND(I357*H357,2)</f>
        <v>0</v>
      </c>
      <c r="K357" s="138" t="s">
        <v>131</v>
      </c>
      <c r="L357" s="32"/>
      <c r="M357" s="143" t="s">
        <v>1</v>
      </c>
      <c r="N357" s="144" t="s">
        <v>42</v>
      </c>
      <c r="P357" s="145">
        <f>O357*H357</f>
        <v>0</v>
      </c>
      <c r="Q357" s="145">
        <v>0</v>
      </c>
      <c r="R357" s="145">
        <f>Q357*H357</f>
        <v>0</v>
      </c>
      <c r="S357" s="145">
        <v>0</v>
      </c>
      <c r="T357" s="146">
        <f>S357*H357</f>
        <v>0</v>
      </c>
      <c r="AR357" s="147" t="s">
        <v>224</v>
      </c>
      <c r="AT357" s="147" t="s">
        <v>127</v>
      </c>
      <c r="AU357" s="147" t="s">
        <v>84</v>
      </c>
      <c r="AY357" s="17" t="s">
        <v>125</v>
      </c>
      <c r="BE357" s="148">
        <f>IF(N357="základní",J357,0)</f>
        <v>0</v>
      </c>
      <c r="BF357" s="148">
        <f>IF(N357="snížená",J357,0)</f>
        <v>0</v>
      </c>
      <c r="BG357" s="148">
        <f>IF(N357="zákl. přenesená",J357,0)</f>
        <v>0</v>
      </c>
      <c r="BH357" s="148">
        <f>IF(N357="sníž. přenesená",J357,0)</f>
        <v>0</v>
      </c>
      <c r="BI357" s="148">
        <f>IF(N357="nulová",J357,0)</f>
        <v>0</v>
      </c>
      <c r="BJ357" s="17" t="s">
        <v>82</v>
      </c>
      <c r="BK357" s="148">
        <f>ROUND(I357*H357,2)</f>
        <v>0</v>
      </c>
      <c r="BL357" s="17" t="s">
        <v>224</v>
      </c>
      <c r="BM357" s="147" t="s">
        <v>769</v>
      </c>
    </row>
    <row r="358" spans="2:47" s="1" customFormat="1" ht="12">
      <c r="B358" s="32"/>
      <c r="D358" s="149" t="s">
        <v>134</v>
      </c>
      <c r="F358" s="150" t="s">
        <v>565</v>
      </c>
      <c r="I358" s="151"/>
      <c r="L358" s="32"/>
      <c r="M358" s="152"/>
      <c r="T358" s="56"/>
      <c r="AT358" s="17" t="s">
        <v>134</v>
      </c>
      <c r="AU358" s="17" t="s">
        <v>84</v>
      </c>
    </row>
    <row r="359" spans="2:47" s="1" customFormat="1" ht="19.5">
      <c r="B359" s="32"/>
      <c r="D359" s="153" t="s">
        <v>136</v>
      </c>
      <c r="F359" s="154" t="s">
        <v>566</v>
      </c>
      <c r="I359" s="151"/>
      <c r="L359" s="32"/>
      <c r="M359" s="152"/>
      <c r="T359" s="56"/>
      <c r="AT359" s="17" t="s">
        <v>136</v>
      </c>
      <c r="AU359" s="17" t="s">
        <v>84</v>
      </c>
    </row>
    <row r="360" spans="2:51" s="12" customFormat="1" ht="12">
      <c r="B360" s="155"/>
      <c r="D360" s="153" t="s">
        <v>137</v>
      </c>
      <c r="E360" s="156" t="s">
        <v>1</v>
      </c>
      <c r="F360" s="157" t="s">
        <v>567</v>
      </c>
      <c r="H360" s="156" t="s">
        <v>1</v>
      </c>
      <c r="I360" s="158"/>
      <c r="L360" s="155"/>
      <c r="M360" s="159"/>
      <c r="T360" s="160"/>
      <c r="AT360" s="156" t="s">
        <v>137</v>
      </c>
      <c r="AU360" s="156" t="s">
        <v>84</v>
      </c>
      <c r="AV360" s="12" t="s">
        <v>82</v>
      </c>
      <c r="AW360" s="12" t="s">
        <v>34</v>
      </c>
      <c r="AX360" s="12" t="s">
        <v>77</v>
      </c>
      <c r="AY360" s="156" t="s">
        <v>125</v>
      </c>
    </row>
    <row r="361" spans="2:51" s="13" customFormat="1" ht="12">
      <c r="B361" s="161"/>
      <c r="D361" s="153" t="s">
        <v>137</v>
      </c>
      <c r="E361" s="162" t="s">
        <v>1</v>
      </c>
      <c r="F361" s="163" t="s">
        <v>82</v>
      </c>
      <c r="H361" s="164">
        <v>1</v>
      </c>
      <c r="I361" s="165"/>
      <c r="L361" s="161"/>
      <c r="M361" s="168"/>
      <c r="N361" s="169"/>
      <c r="O361" s="169"/>
      <c r="P361" s="169"/>
      <c r="Q361" s="169"/>
      <c r="R361" s="169"/>
      <c r="S361" s="169"/>
      <c r="T361" s="170"/>
      <c r="AT361" s="162" t="s">
        <v>137</v>
      </c>
      <c r="AU361" s="162" t="s">
        <v>84</v>
      </c>
      <c r="AV361" s="13" t="s">
        <v>84</v>
      </c>
      <c r="AW361" s="13" t="s">
        <v>34</v>
      </c>
      <c r="AX361" s="13" t="s">
        <v>82</v>
      </c>
      <c r="AY361" s="162" t="s">
        <v>125</v>
      </c>
    </row>
    <row r="362" spans="2:12" s="1" customFormat="1" ht="6.95" customHeight="1">
      <c r="B362" s="44"/>
      <c r="C362" s="45"/>
      <c r="D362" s="45"/>
      <c r="E362" s="45"/>
      <c r="F362" s="45"/>
      <c r="G362" s="45"/>
      <c r="H362" s="45"/>
      <c r="I362" s="45"/>
      <c r="J362" s="45"/>
      <c r="K362" s="45"/>
      <c r="L362" s="32"/>
    </row>
  </sheetData>
  <sheetProtection algorithmName="SHA-512" hashValue="leAX+SVC3592zwkRbCRxe69cbntNsdgfHihs2oM+YzBoxvA9jn3/3whrdvteY1ozajtFdIwFswN4Vf1eps17nw==" saltValue="BRswZnpGf3ob8sIwc3jxWg==" spinCount="100000" sheet="1" objects="1" scenarios="1" formatColumns="0" formatRows="0" autoFilter="0"/>
  <autoFilter ref="C130:K361"/>
  <mergeCells count="12">
    <mergeCell ref="E123:H123"/>
    <mergeCell ref="L2:V2"/>
    <mergeCell ref="E85:H85"/>
    <mergeCell ref="E87:H87"/>
    <mergeCell ref="E89:H89"/>
    <mergeCell ref="E119:H119"/>
    <mergeCell ref="E121:H121"/>
    <mergeCell ref="E7:H7"/>
    <mergeCell ref="E9:H9"/>
    <mergeCell ref="E11:H11"/>
    <mergeCell ref="E20:H20"/>
    <mergeCell ref="E29:H29"/>
  </mergeCells>
  <hyperlinks>
    <hyperlink ref="F135" r:id="rId1" display="https://podminky.urs.cz/item/CS_URS_2023_01/113107163"/>
    <hyperlink ref="F141" r:id="rId2" display="https://podminky.urs.cz/item/CS_URS_2023_01/119001405"/>
    <hyperlink ref="F144" r:id="rId3" display="https://podminky.urs.cz/item/CS_URS_2023_01/119001421"/>
    <hyperlink ref="F149" r:id="rId4" display="https://podminky.urs.cz/item/CS_URS_2023_01/120001101"/>
    <hyperlink ref="F154" r:id="rId5" display="https://podminky.urs.cz/item/CS_URS_2023_01/132254204"/>
    <hyperlink ref="F162" r:id="rId6" display="https://podminky.urs.cz/item/CS_URS_2023_01/132354204"/>
    <hyperlink ref="F164" r:id="rId7" display="https://podminky.urs.cz/item/CS_URS_2023_01/151101101"/>
    <hyperlink ref="F170" r:id="rId8" display="https://podminky.urs.cz/item/CS_URS_2023_01/151101111"/>
    <hyperlink ref="F172" r:id="rId9" display="https://podminky.urs.cz/item/CS_URS_2023_01/162551108"/>
    <hyperlink ref="F177" r:id="rId10" display="https://podminky.urs.cz/item/CS_URS_2023_01/167151111"/>
    <hyperlink ref="F188" r:id="rId11" display="https://podminky.urs.cz/item/CS_URS_2023_01/174101101"/>
    <hyperlink ref="F198" r:id="rId12" display="https://podminky.urs.cz/item/CS_URS_2023_01/175151101"/>
    <hyperlink ref="F207" r:id="rId13" display="https://podminky.urs.cz/item/CS_URS_2023_01/451572111"/>
    <hyperlink ref="F214" r:id="rId14" display="https://podminky.urs.cz/item/CS_URS_2023_01/564871016"/>
    <hyperlink ref="F218" r:id="rId15" display="https://podminky.urs.cz/item/CS_URS_2023_01/850245121"/>
    <hyperlink ref="F221" r:id="rId16" display="https://podminky.urs.cz/item/CS_URS_2023_01/857242122"/>
    <hyperlink ref="F231" r:id="rId17" display="https://podminky.urs.cz/item/CS_URS_2023_01/857244122"/>
    <hyperlink ref="F235" r:id="rId18" display="https://podminky.urs.cz/item/CS_URS_2023_01/871161211"/>
    <hyperlink ref="F240" r:id="rId19" display="https://podminky.urs.cz/item/CS_URS_2023_01/871241211"/>
    <hyperlink ref="F245" r:id="rId20" display="https://podminky.urs.cz/item/CS_URS_2023_01/877241101"/>
    <hyperlink ref="F250" r:id="rId21" display="https://podminky.urs.cz/item/CS_URS_2023_01/877241110"/>
    <hyperlink ref="F255" r:id="rId22" display="https://podminky.urs.cz/item/CS_URS_2023_01/879161111"/>
    <hyperlink ref="F259" r:id="rId23" display="https://podminky.urs.cz/item/CS_URS_2023_01/891161324"/>
    <hyperlink ref="F263" r:id="rId24" display="https://podminky.urs.cz/item/CS_URS_2023_01/891241112"/>
    <hyperlink ref="F269" r:id="rId25" display="https://podminky.urs.cz/item/CS_URS_2023_01/891247111"/>
    <hyperlink ref="F275" r:id="rId26" display="https://podminky.urs.cz/item/CS_URS_2023_01/891249111"/>
    <hyperlink ref="F278" r:id="rId27" display="https://podminky.urs.cz/item/CS_URS_2023_01/892241111"/>
    <hyperlink ref="F282" r:id="rId28" display="https://podminky.urs.cz/item/CS_URS_2023_01/892273122"/>
    <hyperlink ref="F286" r:id="rId29" display="https://podminky.urs.cz/item/CS_URS_2023_01/892372111"/>
    <hyperlink ref="F289" r:id="rId30" display="https://podminky.urs.cz/item/CS_URS_2023_01/899401111"/>
    <hyperlink ref="F293" r:id="rId31" display="https://podminky.urs.cz/item/CS_URS_2023_01/899401112"/>
    <hyperlink ref="F297" r:id="rId32" display="https://podminky.urs.cz/item/CS_URS_2023_01/899401113"/>
    <hyperlink ref="F303" r:id="rId33" display="https://podminky.urs.cz/item/CS_URS_2023_01/899722113"/>
    <hyperlink ref="F308" r:id="rId34" display="https://podminky.urs.cz/item/CS_URS_2023_01/998276101"/>
    <hyperlink ref="F312" r:id="rId35" display="https://podminky.urs.cz/item/CS_URS_2023_01/011314000"/>
    <hyperlink ref="F315" r:id="rId36" display="https://podminky.urs.cz/item/CS_URS_2023_01/012002000"/>
    <hyperlink ref="F321" r:id="rId37" display="https://podminky.urs.cz/item/CS_URS_2023_01/013254000"/>
    <hyperlink ref="F328" r:id="rId38" display="https://podminky.urs.cz/item/CS_URS_2023_01/020001000"/>
    <hyperlink ref="F336" r:id="rId39" display="https://podminky.urs.cz/item/CS_URS_2023_01/030001000"/>
    <hyperlink ref="F341" r:id="rId40" display="https://podminky.urs.cz/item/CS_URS_2023_01/034303000"/>
    <hyperlink ref="F350" r:id="rId41" display="https://podminky.urs.cz/item/CS_URS_2023_01/040001000"/>
    <hyperlink ref="F353" r:id="rId42" display="https://podminky.urs.cz/item/CS_URS_2023_01/043002000"/>
    <hyperlink ref="F358" r:id="rId43" display="https://podminky.urs.cz/item/CS_URS_2023_01/0452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Smolařová Marie</dc:creator>
  <cp:keywords/>
  <dc:description/>
  <cp:lastModifiedBy>Kodeš Petr</cp:lastModifiedBy>
  <cp:lastPrinted>2023-04-11T10:33:48Z</cp:lastPrinted>
  <dcterms:created xsi:type="dcterms:W3CDTF">2023-04-06T06:27:05Z</dcterms:created>
  <dcterms:modified xsi:type="dcterms:W3CDTF">2023-04-17T12:00:57Z</dcterms:modified>
  <cp:category/>
  <cp:version/>
  <cp:contentType/>
  <cp:contentStatus/>
</cp:coreProperties>
</file>