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Rekapitulace stavby" sheetId="1" r:id="rId1"/>
    <sheet name="101-B - KŘIŽOVATKA VOŘÍŠK..." sheetId="2" r:id="rId2"/>
  </sheets>
  <definedNames>
    <definedName name="_xlnm._FilterDatabase" localSheetId="1" hidden="1">'101-B - KŘIŽOVATKA VOŘÍŠK...'!$C$126:$K$255</definedName>
    <definedName name="_xlnm.Print_Area" localSheetId="1">'101-B - KŘIŽOVATKA VOŘÍŠK...'!$C$4:$J$76,'101-B - KŘIŽOVATKA VOŘÍŠK...'!$C$82:$J$108,'101-B - KŘIŽOVATKA VOŘÍŠK...'!$C$114:$K$255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'101-B - KŘIŽOVATKA VOŘÍŠK...'!$126:$126</definedName>
  </definedNames>
  <calcPr calcId="145621"/>
</workbook>
</file>

<file path=xl/sharedStrings.xml><?xml version="1.0" encoding="utf-8"?>
<sst xmlns="http://schemas.openxmlformats.org/spreadsheetml/2006/main" count="1796" uniqueCount="475">
  <si>
    <t>Export Komplet</t>
  </si>
  <si>
    <t/>
  </si>
  <si>
    <t>2.0</t>
  </si>
  <si>
    <t>ZAMOK</t>
  </si>
  <si>
    <t>False</t>
  </si>
  <si>
    <t>{8192ed64-6629-4027-a626-b1e772f3c6ae}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</si>
  <si>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</si>
  <si>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</si>
  <si>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</si>
  <si>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</si>
  <si>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</si>
  <si>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</si>
  <si>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</si>
  <si>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</si>
  <si>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2520-2023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</si>
  <si>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</si>
  <si>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</si>
  <si>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KLATOVY - VOŘÍŠKOVA ULICE - STAVEBNÍ ÚPRAVY</t>
  </si>
  <si>
    <t>KSO:</t>
  </si>
  <si>
    <t>CC-CZ:</t>
  </si>
  <si>
    <t>Místo:</t>
  </si>
  <si>
    <t>KLATOVY</t>
  </si>
  <si>
    <t>Datum:</t>
  </si>
  <si>
    <t>31. 5. 2022</t>
  </si>
  <si>
    <t>Zadavatel:</t>
  </si>
  <si>
    <t>IČ:</t>
  </si>
  <si>
    <t>MĚSTO KLATOVY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</si>
  <si>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</si>
  <si>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</si>
  <si>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</si>
  <si>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</si>
  <si>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</si>
  <si>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</si>
  <si>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</si>
  <si>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</si>
  <si>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</si>
  <si>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</si>
  <si>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</si>
  <si>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</si>
  <si>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</si>
  <si>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</si>
  <si>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</si>
  <si>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</si>
  <si>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</si>
  <si>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</si>
  <si>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</si>
  <si>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</si>
  <si>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</si>
  <si>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</si>
  <si>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</si>
  <si>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</si>
  <si>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</si>
  <si>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</si>
  <si>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</si>
  <si>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</si>
  <si>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</si>
  <si>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</si>
  <si>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</si>
  <si>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</si>
  <si>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</si>
  <si>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</si>
  <si>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</si>
  <si>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</si>
  <si>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</si>
  <si>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</si>
  <si>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</si>
  <si>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</si>
  <si>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</si>
  <si>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</si>
  <si>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</si>
  <si>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</si>
  <si>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</si>
  <si>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</si>
  <si>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</si>
  <si>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</si>
  <si>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</si>
  <si>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</si>
  <si>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</si>
  <si>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</si>
  <si>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</si>
  <si>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</si>
  <si>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101-B</t>
  </si>
  <si>
    <t>KŘIŽOVATKA VOŘÍŠKOVA x PODHŮRECKÁ</t>
  </si>
  <si>
    <t>STA</t>
  </si>
  <si>
    <t>1</t>
  </si>
  <si>
    <t>{9fb92a15-d24f-4744-ab9f-5c83883e7067}</t>
  </si>
  <si>
    <t>2</t>
  </si>
  <si>
    <t>KRYCÍ LIST SOUPISU PRACÍ</t>
  </si>
  <si>
    <t>Objekt:</t>
  </si>
  <si>
    <t>101-B - KŘIŽOVATKA VOŘÍŠKOVA x PODHŮRECKÁ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</si>
  <si>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</si>
  <si>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</si>
  <si>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</si>
  <si>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</si>
  <si>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</si>
  <si>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</si>
  <si>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</si>
  <si>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</si>
  <si>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</si>
  <si>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</si>
  <si>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</si>
  <si>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</si>
  <si>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</si>
  <si>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</si>
  <si>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</si>
  <si>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</si>
  <si>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</si>
  <si>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</si>
  <si>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</si>
  <si>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</si>
  <si>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</si>
  <si>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</si>
  <si>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</si>
  <si>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</si>
  <si>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</si>
  <si>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</si>
  <si>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</si>
  <si>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</si>
  <si>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</si>
  <si>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</si>
  <si>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</si>
  <si>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</si>
  <si>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</si>
  <si>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</si>
  <si>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</si>
  <si>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</si>
  <si>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m2</t>
  </si>
  <si>
    <t>CS ÚRS 2022 01</t>
  </si>
  <si>
    <t>4</t>
  </si>
  <si>
    <t>774513845</t>
  </si>
  <si>
    <t>113154264</t>
  </si>
  <si>
    <t>Frézování živičného podkladu nebo krytu  s naložením na dopravní prostředek plochy přes 500 do 1 000 m2 s překážkami v trase pruhu šířky přes 1 m do 2 m, tloušťky vrstvy 100 mm</t>
  </si>
  <si>
    <t>1002965684</t>
  </si>
  <si>
    <t>VV</t>
  </si>
  <si>
    <t>460+85</t>
  </si>
  <si>
    <t>3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</si>
  <si>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</si>
  <si>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</si>
  <si>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</si>
  <si>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318211735</t>
  </si>
  <si>
    <t>122452203</t>
  </si>
  <si>
    <t>Odkopávky a prokopávky nezapažené pro silnice a dálnice strojně v hornině třídy těžitelnosti II do 100 m3</t>
  </si>
  <si>
    <t>m3</t>
  </si>
  <si>
    <t>-230893900</t>
  </si>
  <si>
    <t>chodníky</t>
  </si>
  <si>
    <t>200*0,2</t>
  </si>
  <si>
    <t>rozšíření</t>
  </si>
  <si>
    <t>50*0,35</t>
  </si>
  <si>
    <t>reliéfní dlažba</t>
  </si>
  <si>
    <t>35*0,2</t>
  </si>
  <si>
    <t>velká kostka</t>
  </si>
  <si>
    <t>85*0,4</t>
  </si>
  <si>
    <t>Součet</t>
  </si>
  <si>
    <t>5</t>
  </si>
  <si>
    <t>132251252</t>
  </si>
  <si>
    <t>Hloubení nezapažených rýh šířky přes 800 do 2 000 mm strojně s urovnáním dna do předepsaného profilu a spádu v hornině třídy těžitelnosti I skupiny 3 přes 20 do 50 m3</t>
  </si>
  <si>
    <t>-168367135</t>
  </si>
  <si>
    <t>P</t>
  </si>
  <si>
    <t>Poznámka k položce:
přípojky uličních vpustí</t>
  </si>
  <si>
    <t>2*3*1</t>
  </si>
  <si>
    <t>6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</si>
  <si>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</si>
  <si>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</si>
  <si>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-299694880</t>
  </si>
  <si>
    <t>98,5+6</t>
  </si>
  <si>
    <t>7</t>
  </si>
  <si>
    <t>174151101</t>
  </si>
  <si>
    <t>Zásyp sypaninou z jakékoliv horniny strojně s uložením výkopku ve vrstvách se zhutněním jam, šachet, rýh nebo kolem objektů v těchto vykopávkách</t>
  </si>
  <si>
    <t>764344441</t>
  </si>
  <si>
    <t>8</t>
  </si>
  <si>
    <t>M</t>
  </si>
  <si>
    <t>58331200</t>
  </si>
  <si>
    <t>štěrkopísek netříděný</t>
  </si>
  <si>
    <t>t</t>
  </si>
  <si>
    <t>-1755143712</t>
  </si>
  <si>
    <t>6*1,8 'Přepočtené koeficientem množství</t>
  </si>
  <si>
    <t>9</t>
  </si>
  <si>
    <t>181152302</t>
  </si>
  <si>
    <t>Úprava pláně na stavbách silnic a dálnic strojně v zářezech mimo skalních se zhutněním</t>
  </si>
  <si>
    <t>-840433825</t>
  </si>
  <si>
    <t>200+35+85+50</t>
  </si>
  <si>
    <t>370*1,1 'Přepočtené koeficientem množství</t>
  </si>
  <si>
    <t>10</t>
  </si>
  <si>
    <t>181411131</t>
  </si>
  <si>
    <t>Založení trávníku na půdě předem připravené plochy do 1000 m2 výsevem včetně utažení parkového v rovině nebo na svahu do 1:5</t>
  </si>
  <si>
    <t>754182030</t>
  </si>
  <si>
    <t>11</t>
  </si>
  <si>
    <t>00572410</t>
  </si>
  <si>
    <t>osivo směs travní parková</t>
  </si>
  <si>
    <t>kg</t>
  </si>
  <si>
    <t>383252435</t>
  </si>
  <si>
    <t>100*0,02 'Přepočtené koeficientem množství</t>
  </si>
  <si>
    <t>12</t>
  </si>
  <si>
    <t>182351023</t>
  </si>
  <si>
    <t>Rozprostření a urovnání ornice ve svahu sklonu přes 1:5 strojně při souvislé ploše do 100 m2, tl. vrstvy do 200 mm</t>
  </si>
  <si>
    <t>1641000751</t>
  </si>
  <si>
    <t>Poznámka k položce:
svahy cyklostezky</t>
  </si>
  <si>
    <t>13</t>
  </si>
  <si>
    <t>10364101</t>
  </si>
  <si>
    <t>zemina pro terénní úpravy -  ornice</t>
  </si>
  <si>
    <t>-704573745</t>
  </si>
  <si>
    <t>Zakládání</t>
  </si>
  <si>
    <t>14</t>
  </si>
  <si>
    <t>273311126</t>
  </si>
  <si>
    <t>Základové konstrukce z betonu prostého desky ve výkopu nebo na hlavách pilot C 20/25</t>
  </si>
  <si>
    <t>-970208050</t>
  </si>
  <si>
    <t>85*0,2</t>
  </si>
  <si>
    <t>Komunikace pozemní</t>
  </si>
  <si>
    <t>564831011</t>
  </si>
  <si>
    <t>Podklad ze štěrkodrti ŠD s rozprostřením a zhutněním plochy jednotlivě do 100 m2, po zhutnění tl. 100 mm</t>
  </si>
  <si>
    <t>-1422814738</t>
  </si>
  <si>
    <t>Poznámka k položce:
lože pod obrubníky</t>
  </si>
  <si>
    <t>170*0,5</t>
  </si>
  <si>
    <t>16</t>
  </si>
  <si>
    <t>564851011</t>
  </si>
  <si>
    <t>Podklad ze štěrkodrti ŠD s rozprostřením a zhutněním plochy jednotlivě do 100 m2, po zhutnění tl. 150 mm</t>
  </si>
  <si>
    <t>-874331330</t>
  </si>
  <si>
    <t>chodník</t>
  </si>
  <si>
    <t>200</t>
  </si>
  <si>
    <t>35</t>
  </si>
  <si>
    <t>235*1,1 'Přepočtené koeficientem množství</t>
  </si>
  <si>
    <t>17</t>
  </si>
  <si>
    <t>564861011</t>
  </si>
  <si>
    <t>Podklad ze štěrkodrti ŠD s rozprostřením a zhutněním plochy jednotlivě do 100 m2, po zhutnění tl. 200 mm</t>
  </si>
  <si>
    <t>-165630638</t>
  </si>
  <si>
    <t>rozšíření vozovky</t>
  </si>
  <si>
    <t>50</t>
  </si>
  <si>
    <t>50*1,1 'Přepočtené koeficientem množství</t>
  </si>
  <si>
    <t>18</t>
  </si>
  <si>
    <t>564920411</t>
  </si>
  <si>
    <t>Podklad nebo podsyp z asfaltového recyklátu s rozprostřením a zhutněním plochy jednotlivě do 100 m2, po zhutnění tl. 60 mm</t>
  </si>
  <si>
    <t>67657981</t>
  </si>
  <si>
    <t>19</t>
  </si>
  <si>
    <t>564952111</t>
  </si>
  <si>
    <t>Podklad z mechanicky zpevněného kameniva MZK (minerální beton)  s rozprostřením a s hutněním, po zhutnění tl. 150 mm</t>
  </si>
  <si>
    <t>1232166258</t>
  </si>
  <si>
    <t>50+85</t>
  </si>
  <si>
    <t>20</t>
  </si>
  <si>
    <t>573231106</t>
  </si>
  <si>
    <t>Postřik spojovací PS bez posypu kamenivem ze silniční emulze, v množství 0,30 kg/m2</t>
  </si>
  <si>
    <t>-1095011625</t>
  </si>
  <si>
    <t>460</t>
  </si>
  <si>
    <t>573231107</t>
  </si>
  <si>
    <t>Postřik spojovací PS bez posypu kamenivem ze silniční emulze, v množství 0,40 kg/m2</t>
  </si>
  <si>
    <t>-1750573560</t>
  </si>
  <si>
    <t>22</t>
  </si>
  <si>
    <t>577134121</t>
  </si>
  <si>
    <t>Asfaltový beton vrstva obrusná ACO 11 (ABS)  s rozprostřením a se zhutněním z nemodifikovaného asfaltu v pruhu šířky přes 3 m tř. I, po zhutnění tl. 40 mm</t>
  </si>
  <si>
    <t>-1554831446</t>
  </si>
  <si>
    <t>23</t>
  </si>
  <si>
    <t>577143111</t>
  </si>
  <si>
    <t>Asfaltový beton vrstva obrusná ACO 8 (ABJ)  s rozprostřením a se zhutněním z nemodifikovaného asfaltu v pruhu šířky do 3 m, po zhutnění tl. 50 mm</t>
  </si>
  <si>
    <t>316116801</t>
  </si>
  <si>
    <t>24</t>
  </si>
  <si>
    <t>577155122</t>
  </si>
  <si>
    <t>Asfaltový beton vrstva ložní ACL 16 (ABH)  s rozprostřením a zhutněním z nemodifikovaného asfaltu v pruhu šířky přes 3 m, po zhutnění tl. 60 mm</t>
  </si>
  <si>
    <t>1123707343</t>
  </si>
  <si>
    <t>25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</si>
  <si>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</si>
  <si>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</si>
  <si>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-33320000</t>
  </si>
  <si>
    <t>26</t>
  </si>
  <si>
    <t>59245006</t>
  </si>
  <si>
    <t>dlažba tvar obdélník betonová pro nevidomé 200x100x60mm barevná</t>
  </si>
  <si>
    <t>393518867</t>
  </si>
  <si>
    <t>35*1,03 'Přepočtené koeficientem množství</t>
  </si>
  <si>
    <t>Trubní vedení</t>
  </si>
  <si>
    <t>27</t>
  </si>
  <si>
    <t>871310310</t>
  </si>
  <si>
    <t>Montáž kanalizačního potrubí z plastů z polypropylenu PP hladkého plnostěnného SN 10 DN 150</t>
  </si>
  <si>
    <t>1570391585</t>
  </si>
  <si>
    <t>28</t>
  </si>
  <si>
    <t>28617003</t>
  </si>
  <si>
    <t>trubka kanalizační PP plnostěnná třívrstvá DN 150x1000mm SN10</t>
  </si>
  <si>
    <t>901198320</t>
  </si>
  <si>
    <t>2*1,015 'Přepočtené koeficientem množství</t>
  </si>
  <si>
    <t>29</t>
  </si>
  <si>
    <t>895941302</t>
  </si>
  <si>
    <t>Osazení vpusti uliční z betonových dílců DN 450 dno s kalištěm</t>
  </si>
  <si>
    <t>kus</t>
  </si>
  <si>
    <t>-2141165536</t>
  </si>
  <si>
    <t>30</t>
  </si>
  <si>
    <t>59224495</t>
  </si>
  <si>
    <t>vpusť uliční DN 450 kaliště nízké 450/240x50mm</t>
  </si>
  <si>
    <t>-1933359433</t>
  </si>
  <si>
    <t>31</t>
  </si>
  <si>
    <t>895941313</t>
  </si>
  <si>
    <t>Osazení vpusti uliční z betonových dílců DN 450 skruž horní 295 mm</t>
  </si>
  <si>
    <t>-1342481810</t>
  </si>
  <si>
    <t>32</t>
  </si>
  <si>
    <t>59224485</t>
  </si>
  <si>
    <t>vpusť uliční DN 450 skruž horní betonová 450/295x50mm</t>
  </si>
  <si>
    <t>2087333406</t>
  </si>
  <si>
    <t>33</t>
  </si>
  <si>
    <t>59223821</t>
  </si>
  <si>
    <t>vpusť uliční prstenec betonový 180x660x100mm</t>
  </si>
  <si>
    <t>-1863950870</t>
  </si>
  <si>
    <t>34</t>
  </si>
  <si>
    <t>895941322</t>
  </si>
  <si>
    <t>Osazení vpusti uliční z betonových dílců DN 450 skruž středová 295 mm</t>
  </si>
  <si>
    <t>-1353381719</t>
  </si>
  <si>
    <t>59224493</t>
  </si>
  <si>
    <t>vpusť uliční DN 450 skruž průběžná 450/645x50mm betonová se zápachovou uzávěrkou 150mm PVC</t>
  </si>
  <si>
    <t>-314967933</t>
  </si>
  <si>
    <t>36</t>
  </si>
  <si>
    <t>899204112</t>
  </si>
  <si>
    <t>Osazení mříží litinových včetně rámů a košů na bahno pro třídu zatížení D400, E600</t>
  </si>
  <si>
    <t>-552438031</t>
  </si>
  <si>
    <t>37</t>
  </si>
  <si>
    <t>55241000</t>
  </si>
  <si>
    <t>koš kalový pod kruhovou mříž - lehký</t>
  </si>
  <si>
    <t>322540387</t>
  </si>
  <si>
    <t>38</t>
  </si>
  <si>
    <t>55242320</t>
  </si>
  <si>
    <t>mříž vtoková litinová plochá 500x500mm</t>
  </si>
  <si>
    <t>1239248074</t>
  </si>
  <si>
    <t>39</t>
  </si>
  <si>
    <t>899231111</t>
  </si>
  <si>
    <t>Výšková úprava uličního vstupu nebo vpusti do 200 mm  zvýšením mříže</t>
  </si>
  <si>
    <t>-1357033279</t>
  </si>
  <si>
    <t>40</t>
  </si>
  <si>
    <t>899331111</t>
  </si>
  <si>
    <t>Výšková úprava uličního vstupu nebo vpusti do 200 mm  zvýšením poklopu</t>
  </si>
  <si>
    <t>-223580945</t>
  </si>
  <si>
    <t>41</t>
  </si>
  <si>
    <t>899431111</t>
  </si>
  <si>
    <t>Výšková úprava uličního vstupu nebo vpusti do 200 mm  zvýšením krycího hrnce, šoupěte nebo hydrantu bez úpravy armatur</t>
  </si>
  <si>
    <t>2139404137</t>
  </si>
  <si>
    <t>Ostatní konstrukce a práce, bourání</t>
  </si>
  <si>
    <t>42</t>
  </si>
  <si>
    <t>914111111</t>
  </si>
  <si>
    <t>Montáž svislé dopravní značky základní  velikosti do 1 m2 objímkami na sloupky nebo konzoly</t>
  </si>
  <si>
    <t>-280985847</t>
  </si>
  <si>
    <t>43</t>
  </si>
  <si>
    <t>40445608</t>
  </si>
  <si>
    <t>značky upravující přednost P1, P4 700mm</t>
  </si>
  <si>
    <t>-1287722434</t>
  </si>
  <si>
    <t>44</t>
  </si>
  <si>
    <t>40445600</t>
  </si>
  <si>
    <t>výstražné dopravní značky A1-A30, A33 700mm</t>
  </si>
  <si>
    <t>1368132051</t>
  </si>
  <si>
    <t>45</t>
  </si>
  <si>
    <t>40445619</t>
  </si>
  <si>
    <t>zákazové, příkazové dopravní značky B1-B34, C1-15 500mm</t>
  </si>
  <si>
    <t>-1563467467</t>
  </si>
  <si>
    <t>46</t>
  </si>
  <si>
    <t>914511112</t>
  </si>
  <si>
    <t>Montáž sloupku dopravních značek  délky do 3,5 m do hliníkové patky</t>
  </si>
  <si>
    <t>-1440945255</t>
  </si>
  <si>
    <t>47</t>
  </si>
  <si>
    <t>40445240</t>
  </si>
  <si>
    <t>patka pro sloupek Al D 60mm</t>
  </si>
  <si>
    <t>-2103108907</t>
  </si>
  <si>
    <t>48</t>
  </si>
  <si>
    <t>40445253</t>
  </si>
  <si>
    <t>víčko plastové na sloupek D 60mm</t>
  </si>
  <si>
    <t>-483671329</t>
  </si>
  <si>
    <t>49</t>
  </si>
  <si>
    <t>40445225</t>
  </si>
  <si>
    <t>sloupek pro dopravní značku Zn D 60mm v 3,5m</t>
  </si>
  <si>
    <t>-1986915754</t>
  </si>
  <si>
    <t>40445256</t>
  </si>
  <si>
    <t>svorka upínací na sloupek dopravní značky D 60mm</t>
  </si>
  <si>
    <t>-1701383444</t>
  </si>
  <si>
    <t>8*2 'Přepočtené koeficientem množství</t>
  </si>
  <si>
    <t>51</t>
  </si>
  <si>
    <t>915111112</t>
  </si>
  <si>
    <t>Vodorovné dopravní značení stříkané barvou  dělící čára šířky 125 mm souvislá bílá retroreflexní</t>
  </si>
  <si>
    <t>1822243983</t>
  </si>
  <si>
    <t>52</t>
  </si>
  <si>
    <t>915121121</t>
  </si>
  <si>
    <t>Vodorovné dopravní značení stříkané barvou  vodící čára bílá šířky 250 mm přerušovaná základní</t>
  </si>
  <si>
    <t>848478860</t>
  </si>
  <si>
    <t>53</t>
  </si>
  <si>
    <t>915131111</t>
  </si>
  <si>
    <t>Vodorovné dopravní značení stříkané barvou  přechody pro chodce, šipky, symboly bílé základní</t>
  </si>
  <si>
    <t>-1180826093</t>
  </si>
  <si>
    <t>54</t>
  </si>
  <si>
    <t>915211112</t>
  </si>
  <si>
    <t>Vodorovné dopravní značení stříkaným plastem  dělící čára šířky 125 mm souvislá bílá retroreflexní</t>
  </si>
  <si>
    <t>-1289434794</t>
  </si>
  <si>
    <t>55</t>
  </si>
  <si>
    <t>915221122</t>
  </si>
  <si>
    <t>Vodorovné dopravní značení stříkaným plastem  vodící čára bílá šířky 250 mm přerušovaná retroreflexní</t>
  </si>
  <si>
    <t>2086664525</t>
  </si>
  <si>
    <t>56</t>
  </si>
  <si>
    <t>915231112</t>
  </si>
  <si>
    <t>Vodorovné dopravní značení stříkaným plastem  přechody pro chodce, šipky, symboly nápisy bílé retroreflexní</t>
  </si>
  <si>
    <t>478476612</t>
  </si>
  <si>
    <t>57</t>
  </si>
  <si>
    <t>916111123</t>
  </si>
  <si>
    <t>Osazení silniční obruby z dlažebních kostek v jedné řadě  s ložem tl. přes 50 do 100 mm, s vyplněním a zatřením spár cementovou maltou z drobných kostek s boční opěrou z betonu prostého, do lože z betonu prostého téže značky</t>
  </si>
  <si>
    <t>-506020620</t>
  </si>
  <si>
    <t>58</t>
  </si>
  <si>
    <t>58381007</t>
  </si>
  <si>
    <t>kostka štípaná dlažební žula drobná 8/10</t>
  </si>
  <si>
    <t>174000430</t>
  </si>
  <si>
    <t>131*0,1 'Přepočtené koeficientem množství</t>
  </si>
  <si>
    <t>59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</si>
  <si>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</si>
  <si>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</si>
  <si>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528313096</t>
  </si>
  <si>
    <t>60</t>
  </si>
  <si>
    <t>59217016</t>
  </si>
  <si>
    <t>obrubník betonový chodníkový 1000x80x250mm</t>
  </si>
  <si>
    <t>1011372126</t>
  </si>
  <si>
    <t>54*1,02 'Přepočtené koeficientem množství</t>
  </si>
  <si>
    <t>61</t>
  </si>
  <si>
    <t>916241213</t>
  </si>
  <si>
    <t>Osazení obrubníku kamenného se zřízením lože, s vyplněním a zatřením spár cementovou maltou stojatého s boční opěrou z betonu prostého, do lože z betonu prostého</t>
  </si>
  <si>
    <t>594766807</t>
  </si>
  <si>
    <t>170+32+23+13</t>
  </si>
  <si>
    <t>62</t>
  </si>
  <si>
    <t>58380004R</t>
  </si>
  <si>
    <t>obrubník kamenný žulový 250x200mm včetně obloukových</t>
  </si>
  <si>
    <t>-348624637</t>
  </si>
  <si>
    <t>238*1,02 'Přepočtené koeficientem množství</t>
  </si>
  <si>
    <t>63</t>
  </si>
  <si>
    <t>919112213</t>
  </si>
  <si>
    <t>Řezání dilatačních spár v živičném krytu  vytvoření komůrky pro těsnící zálivku šířky 10 mm, hloubky 25 mm</t>
  </si>
  <si>
    <t>1115734212</t>
  </si>
  <si>
    <t>64</t>
  </si>
  <si>
    <t>919122112</t>
  </si>
  <si>
    <t>Utěsnění dilatačních spár zálivkou za tepla  v cementobetonovém nebo živičném krytu včetně adhezního nátěru s těsnicím profilem pod zálivkou, pro komůrky šířky 10 mm, hloubky 25 mm</t>
  </si>
  <si>
    <t>13749829</t>
  </si>
  <si>
    <t>65</t>
  </si>
  <si>
    <t>919735112</t>
  </si>
  <si>
    <t>Řezání stávajícího živičného krytu nebo podkladu  hloubky přes 50 do 100 mm</t>
  </si>
  <si>
    <t>1678631752</t>
  </si>
  <si>
    <t>997</t>
  </si>
  <si>
    <t>Přesun sutě</t>
  </si>
  <si>
    <t>66</t>
  </si>
  <si>
    <t>997221551R</t>
  </si>
  <si>
    <t>Vodorovná doprava suti  bez naložení, ale se složením a s hrubým urovnáním ze sypkých materiálů, včetně likvidace</t>
  </si>
  <si>
    <t>1605422325</t>
  </si>
  <si>
    <t>998</t>
  </si>
  <si>
    <t>Přesun hmot</t>
  </si>
  <si>
    <t>67</t>
  </si>
  <si>
    <t>998225111</t>
  </si>
  <si>
    <t>Přesun hmot pro komunikace s krytem z kameniva, monolitickým betonovým nebo živičným  dopravní vzdálenost do 200 m jakékoliv délky objektu</t>
  </si>
  <si>
    <t>CS ÚRS 2021 01</t>
  </si>
  <si>
    <t>-1326177613</t>
  </si>
  <si>
    <t>VRN</t>
  </si>
  <si>
    <t>Vedlejší rozpočtové náklady</t>
  </si>
  <si>
    <t>VRN1</t>
  </si>
  <si>
    <t>Průzkumné, geodetické a projektové práce</t>
  </si>
  <si>
    <t>68</t>
  </si>
  <si>
    <t>012203000</t>
  </si>
  <si>
    <t>Geodetické práce při provádění stavby</t>
  </si>
  <si>
    <t>ks</t>
  </si>
  <si>
    <t>1024</t>
  </si>
  <si>
    <t>-754772783</t>
  </si>
  <si>
    <t>69</t>
  </si>
  <si>
    <t>012303000</t>
  </si>
  <si>
    <t>Geodetické práce po výstavbě</t>
  </si>
  <si>
    <t>1998309337</t>
  </si>
  <si>
    <t>Poznámka k položce:
zaměření skutečného provedení stavby</t>
  </si>
  <si>
    <t>70</t>
  </si>
  <si>
    <t>013254000</t>
  </si>
  <si>
    <t>Dokumentace skutečného provedení stavby</t>
  </si>
  <si>
    <t>-567211318</t>
  </si>
  <si>
    <t>VRN3</t>
  </si>
  <si>
    <t>Zařízení staveniště</t>
  </si>
  <si>
    <t>71</t>
  </si>
  <si>
    <t>030001000</t>
  </si>
  <si>
    <t>251250072</t>
  </si>
  <si>
    <t>72</t>
  </si>
  <si>
    <t>034303000</t>
  </si>
  <si>
    <t>Dopravní značení na staveništi včetně inženýrské činnosti</t>
  </si>
  <si>
    <t>kč</t>
  </si>
  <si>
    <t>-129625576</t>
  </si>
  <si>
    <t>73</t>
  </si>
  <si>
    <t>039103000</t>
  </si>
  <si>
    <t>Rozebrání, bourání a odvoz zařízení staveniště</t>
  </si>
  <si>
    <t>-478798552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</si>
</sst>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42187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7.421875" style="1" customWidth="1"/>
    <col min="36" max="37" width="2.421875" style="1" customWidth="1"/>
    <col min="38" max="38" width="8.421875" style="1" customWidth="1"/>
    <col min="39" max="39" width="3.28125" style="1" customWidth="1"/>
    <col min="40" max="40" width="13.42187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6.00390625" style="1" hidden="1" customWidth="1"/>
    <col min="48" max="49" width="21.8515625" style="1" hidden="1" customWidth="1"/>
    <col min="50" max="51" width="25.140625" style="1" hidden="1" customWidth="1"/>
    <col min="52" max="52" width="21.8515625" style="1" hidden="1" customWidth="1"/>
    <col min="53" max="53" width="19.28125" style="1" hidden="1" customWidth="1"/>
    <col min="54" max="54" width="25.140625" style="1" hidden="1" customWidth="1"/>
    <col min="55" max="55" width="21.8515625" style="1" hidden="1" customWidth="1"/>
    <col min="56" max="56" width="19.28125" style="1" hidden="1" customWidth="1"/>
    <col min="57" max="57" width="6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2"/>
      <c r="AL5" s="22"/>
      <c r="AM5" s="22"/>
      <c r="AN5" s="22"/>
      <c r="AO5" s="22"/>
      <c r="AP5" s="22"/>
      <c r="AQ5" s="22"/>
      <c r="AR5" s="20"/>
      <c r="BE5" s="24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2"/>
      <c r="AL6" s="22"/>
      <c r="AM6" s="22"/>
      <c r="AN6" s="22"/>
      <c r="AO6" s="22"/>
      <c r="AP6" s="22"/>
      <c r="AQ6" s="22"/>
      <c r="AR6" s="20"/>
      <c r="BE6" s="24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8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8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8"/>
      <c r="BS13" s="17" t="s">
        <v>6</v>
      </c>
    </row>
    <row r="14" spans="2:71" ht="12.75">
      <c r="B14" s="21"/>
      <c r="C14" s="22"/>
      <c r="D14" s="22"/>
      <c r="E14" s="253" t="s">
        <v>29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8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8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8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8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8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8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8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8"/>
    </row>
    <row r="23" spans="2:57" s="1" customFormat="1" ht="15.2" customHeight="1">
      <c r="B23" s="21"/>
      <c r="C23" s="22"/>
      <c r="D23" s="22"/>
      <c r="E23" s="255" t="s">
        <v>1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2"/>
      <c r="AP23" s="22"/>
      <c r="AQ23" s="22"/>
      <c r="AR23" s="20"/>
      <c r="BE23" s="24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8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6">
        <f>ROUND(AG94,2)</f>
        <v>0</v>
      </c>
      <c r="AL26" s="257"/>
      <c r="AM26" s="257"/>
      <c r="AN26" s="257"/>
      <c r="AO26" s="257"/>
      <c r="AP26" s="36"/>
      <c r="AQ26" s="36"/>
      <c r="AR26" s="39"/>
      <c r="BE26" s="24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8" t="s">
        <v>37</v>
      </c>
      <c r="M28" s="258"/>
      <c r="N28" s="258"/>
      <c r="O28" s="258"/>
      <c r="P28" s="258"/>
      <c r="Q28" s="36"/>
      <c r="R28" s="36"/>
      <c r="S28" s="36"/>
      <c r="T28" s="36"/>
      <c r="U28" s="36"/>
      <c r="V28" s="36"/>
      <c r="W28" s="258" t="s">
        <v>38</v>
      </c>
      <c r="X28" s="258"/>
      <c r="Y28" s="258"/>
      <c r="Z28" s="258"/>
      <c r="AA28" s="258"/>
      <c r="AB28" s="258"/>
      <c r="AC28" s="258"/>
      <c r="AD28" s="258"/>
      <c r="AE28" s="258"/>
      <c r="AF28" s="36"/>
      <c r="AG28" s="36"/>
      <c r="AH28" s="36"/>
      <c r="AI28" s="36"/>
      <c r="AJ28" s="36"/>
      <c r="AK28" s="258" t="s">
        <v>39</v>
      </c>
      <c r="AL28" s="258"/>
      <c r="AM28" s="258"/>
      <c r="AN28" s="258"/>
      <c r="AO28" s="258"/>
      <c r="AP28" s="36"/>
      <c r="AQ28" s="36"/>
      <c r="AR28" s="39"/>
      <c r="BE28" s="248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1">
        <v>0.21</v>
      </c>
      <c r="M29" s="260"/>
      <c r="N29" s="260"/>
      <c r="O29" s="260"/>
      <c r="P29" s="260"/>
      <c r="Q29" s="41"/>
      <c r="R29" s="41"/>
      <c r="S29" s="41"/>
      <c r="T29" s="41"/>
      <c r="U29" s="41"/>
      <c r="V29" s="41"/>
      <c r="W29" s="259">
        <f>ROUND(AZ94,2)</f>
        <v>0</v>
      </c>
      <c r="X29" s="260"/>
      <c r="Y29" s="260"/>
      <c r="Z29" s="260"/>
      <c r="AA29" s="260"/>
      <c r="AB29" s="260"/>
      <c r="AC29" s="260"/>
      <c r="AD29" s="260"/>
      <c r="AE29" s="260"/>
      <c r="AF29" s="41"/>
      <c r="AG29" s="41"/>
      <c r="AH29" s="41"/>
      <c r="AI29" s="41"/>
      <c r="AJ29" s="41"/>
      <c r="AK29" s="259">
        <f>ROUND(AV94,2)</f>
        <v>0</v>
      </c>
      <c r="AL29" s="260"/>
      <c r="AM29" s="260"/>
      <c r="AN29" s="260"/>
      <c r="AO29" s="260"/>
      <c r="AP29" s="41"/>
      <c r="AQ29" s="41"/>
      <c r="AR29" s="42"/>
      <c r="BE29" s="249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1">
        <v>0.15</v>
      </c>
      <c r="M30" s="260"/>
      <c r="N30" s="260"/>
      <c r="O30" s="260"/>
      <c r="P30" s="260"/>
      <c r="Q30" s="41"/>
      <c r="R30" s="41"/>
      <c r="S30" s="41"/>
      <c r="T30" s="41"/>
      <c r="U30" s="41"/>
      <c r="V30" s="41"/>
      <c r="W30" s="259">
        <f>ROUND(BA94,2)</f>
        <v>0</v>
      </c>
      <c r="X30" s="260"/>
      <c r="Y30" s="260"/>
      <c r="Z30" s="260"/>
      <c r="AA30" s="260"/>
      <c r="AB30" s="260"/>
      <c r="AC30" s="260"/>
      <c r="AD30" s="260"/>
      <c r="AE30" s="260"/>
      <c r="AF30" s="41"/>
      <c r="AG30" s="41"/>
      <c r="AH30" s="41"/>
      <c r="AI30" s="41"/>
      <c r="AJ30" s="41"/>
      <c r="AK30" s="259">
        <f>ROUND(AW94,2)</f>
        <v>0</v>
      </c>
      <c r="AL30" s="260"/>
      <c r="AM30" s="260"/>
      <c r="AN30" s="260"/>
      <c r="AO30" s="260"/>
      <c r="AP30" s="41"/>
      <c r="AQ30" s="41"/>
      <c r="AR30" s="42"/>
      <c r="BE30" s="249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1">
        <v>0.21</v>
      </c>
      <c r="M31" s="260"/>
      <c r="N31" s="260"/>
      <c r="O31" s="260"/>
      <c r="P31" s="260"/>
      <c r="Q31" s="41"/>
      <c r="R31" s="41"/>
      <c r="S31" s="41"/>
      <c r="T31" s="41"/>
      <c r="U31" s="41"/>
      <c r="V31" s="41"/>
      <c r="W31" s="259">
        <f>ROUND(BB94,2)</f>
        <v>0</v>
      </c>
      <c r="X31" s="260"/>
      <c r="Y31" s="260"/>
      <c r="Z31" s="260"/>
      <c r="AA31" s="260"/>
      <c r="AB31" s="260"/>
      <c r="AC31" s="260"/>
      <c r="AD31" s="260"/>
      <c r="AE31" s="260"/>
      <c r="AF31" s="41"/>
      <c r="AG31" s="41"/>
      <c r="AH31" s="41"/>
      <c r="AI31" s="41"/>
      <c r="AJ31" s="41"/>
      <c r="AK31" s="259">
        <v>0</v>
      </c>
      <c r="AL31" s="260"/>
      <c r="AM31" s="260"/>
      <c r="AN31" s="260"/>
      <c r="AO31" s="260"/>
      <c r="AP31" s="41"/>
      <c r="AQ31" s="41"/>
      <c r="AR31" s="42"/>
      <c r="BE31" s="249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1">
        <v>0.15</v>
      </c>
      <c r="M32" s="260"/>
      <c r="N32" s="260"/>
      <c r="O32" s="260"/>
      <c r="P32" s="260"/>
      <c r="Q32" s="41"/>
      <c r="R32" s="41"/>
      <c r="S32" s="41"/>
      <c r="T32" s="41"/>
      <c r="U32" s="41"/>
      <c r="V32" s="41"/>
      <c r="W32" s="259">
        <f>ROUND(BC94,2)</f>
        <v>0</v>
      </c>
      <c r="X32" s="260"/>
      <c r="Y32" s="260"/>
      <c r="Z32" s="260"/>
      <c r="AA32" s="260"/>
      <c r="AB32" s="260"/>
      <c r="AC32" s="260"/>
      <c r="AD32" s="260"/>
      <c r="AE32" s="260"/>
      <c r="AF32" s="41"/>
      <c r="AG32" s="41"/>
      <c r="AH32" s="41"/>
      <c r="AI32" s="41"/>
      <c r="AJ32" s="41"/>
      <c r="AK32" s="259">
        <v>0</v>
      </c>
      <c r="AL32" s="260"/>
      <c r="AM32" s="260"/>
      <c r="AN32" s="260"/>
      <c r="AO32" s="260"/>
      <c r="AP32" s="41"/>
      <c r="AQ32" s="41"/>
      <c r="AR32" s="42"/>
      <c r="BE32" s="249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1">
        <v>0</v>
      </c>
      <c r="M33" s="260"/>
      <c r="N33" s="260"/>
      <c r="O33" s="260"/>
      <c r="P33" s="260"/>
      <c r="Q33" s="41"/>
      <c r="R33" s="41"/>
      <c r="S33" s="41"/>
      <c r="T33" s="41"/>
      <c r="U33" s="41"/>
      <c r="V33" s="41"/>
      <c r="W33" s="259">
        <f>ROUND(BD94,2)</f>
        <v>0</v>
      </c>
      <c r="X33" s="260"/>
      <c r="Y33" s="260"/>
      <c r="Z33" s="260"/>
      <c r="AA33" s="260"/>
      <c r="AB33" s="260"/>
      <c r="AC33" s="260"/>
      <c r="AD33" s="260"/>
      <c r="AE33" s="260"/>
      <c r="AF33" s="41"/>
      <c r="AG33" s="41"/>
      <c r="AH33" s="41"/>
      <c r="AI33" s="41"/>
      <c r="AJ33" s="41"/>
      <c r="AK33" s="259">
        <v>0</v>
      </c>
      <c r="AL33" s="260"/>
      <c r="AM33" s="260"/>
      <c r="AN33" s="260"/>
      <c r="AO33" s="260"/>
      <c r="AP33" s="41"/>
      <c r="AQ33" s="41"/>
      <c r="AR33" s="42"/>
      <c r="BE33" s="24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8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2" t="s">
        <v>48</v>
      </c>
      <c r="Y35" s="263"/>
      <c r="Z35" s="263"/>
      <c r="AA35" s="263"/>
      <c r="AB35" s="263"/>
      <c r="AC35" s="45"/>
      <c r="AD35" s="45"/>
      <c r="AE35" s="45"/>
      <c r="AF35" s="45"/>
      <c r="AG35" s="45"/>
      <c r="AH35" s="45"/>
      <c r="AI35" s="45"/>
      <c r="AJ35" s="45"/>
      <c r="AK35" s="264">
        <f>SUM(AK26:AK33)</f>
        <v>0</v>
      </c>
      <c r="AL35" s="263"/>
      <c r="AM35" s="263"/>
      <c r="AN35" s="263"/>
      <c r="AO35" s="26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2520-2023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6" t="str">
        <f>K6</f>
        <v>KLATOVY - VOŘÍŠKOVA ULICE - STAVEBNÍ ÚPRAVY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KLATOVY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8" t="str">
        <f>IF(AN8="","",AN8)</f>
        <v>31. 5. 2022</v>
      </c>
      <c r="AN87" s="26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KLATOVY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9" t="str">
        <f>IF(E17="","",E17)</f>
        <v>MACÁN PROJEKCE DS s.r.o.</v>
      </c>
      <c r="AN89" s="270"/>
      <c r="AO89" s="270"/>
      <c r="AP89" s="270"/>
      <c r="AQ89" s="36"/>
      <c r="AR89" s="39"/>
      <c r="AS89" s="271" t="s">
        <v>56</v>
      </c>
      <c r="AT89" s="27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9" t="str">
        <f>IF(E20="","",E20)</f>
        <v>Ing. Tomáš Macán</v>
      </c>
      <c r="AN90" s="270"/>
      <c r="AO90" s="270"/>
      <c r="AP90" s="270"/>
      <c r="AQ90" s="36"/>
      <c r="AR90" s="39"/>
      <c r="AS90" s="273"/>
      <c r="AT90" s="27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5"/>
      <c r="AT91" s="27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7" t="s">
        <v>57</v>
      </c>
      <c r="D92" s="278"/>
      <c r="E92" s="278"/>
      <c r="F92" s="278"/>
      <c r="G92" s="278"/>
      <c r="H92" s="73"/>
      <c r="I92" s="279" t="s">
        <v>58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80" t="s">
        <v>59</v>
      </c>
      <c r="AH92" s="278"/>
      <c r="AI92" s="278"/>
      <c r="AJ92" s="278"/>
      <c r="AK92" s="278"/>
      <c r="AL92" s="278"/>
      <c r="AM92" s="278"/>
      <c r="AN92" s="279" t="s">
        <v>60</v>
      </c>
      <c r="AO92" s="278"/>
      <c r="AP92" s="281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5">
        <f>ROUND(AG95,2)</f>
        <v>0</v>
      </c>
      <c r="AH94" s="285"/>
      <c r="AI94" s="285"/>
      <c r="AJ94" s="285"/>
      <c r="AK94" s="285"/>
      <c r="AL94" s="285"/>
      <c r="AM94" s="285"/>
      <c r="AN94" s="286">
        <f>SUM(AG94,AT94)</f>
        <v>0</v>
      </c>
      <c r="AO94" s="286"/>
      <c r="AP94" s="28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25.5" customHeight="1">
      <c r="A95" s="93" t="s">
        <v>80</v>
      </c>
      <c r="B95" s="94"/>
      <c r="C95" s="95"/>
      <c r="D95" s="284" t="s">
        <v>81</v>
      </c>
      <c r="E95" s="284"/>
      <c r="F95" s="284"/>
      <c r="G95" s="284"/>
      <c r="H95" s="284"/>
      <c r="I95" s="96"/>
      <c r="J95" s="284" t="s">
        <v>82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2">
        <f>'101-B - KŘIŽOVATKA VOŘÍŠK...'!J30</f>
        <v>0</v>
      </c>
      <c r="AH95" s="283"/>
      <c r="AI95" s="283"/>
      <c r="AJ95" s="283"/>
      <c r="AK95" s="283"/>
      <c r="AL95" s="283"/>
      <c r="AM95" s="283"/>
      <c r="AN95" s="282">
        <f>SUM(AG95,AT95)</f>
        <v>0</v>
      </c>
      <c r="AO95" s="283"/>
      <c r="AP95" s="283"/>
      <c r="AQ95" s="97" t="s">
        <v>83</v>
      </c>
      <c r="AR95" s="98"/>
      <c r="AS95" s="99">
        <v>0</v>
      </c>
      <c r="AT95" s="100">
        <f>ROUND(SUM(AV95:AW95),2)</f>
        <v>0</v>
      </c>
      <c r="AU95" s="101">
        <f>'101-B - KŘIŽOVATKA VOŘÍŠK...'!P127</f>
        <v>0</v>
      </c>
      <c r="AV95" s="100">
        <f>'101-B - KŘIŽOVATKA VOŘÍŠK...'!J33</f>
        <v>0</v>
      </c>
      <c r="AW95" s="100">
        <f>'101-B - KŘIŽOVATKA VOŘÍŠK...'!J34</f>
        <v>0</v>
      </c>
      <c r="AX95" s="100">
        <f>'101-B - KŘIŽOVATKA VOŘÍŠK...'!J35</f>
        <v>0</v>
      </c>
      <c r="AY95" s="100">
        <f>'101-B - KŘIŽOVATKA VOŘÍŠK...'!J36</f>
        <v>0</v>
      </c>
      <c r="AZ95" s="100">
        <f>'101-B - KŘIŽOVATKA VOŘÍŠK...'!F33</f>
        <v>0</v>
      </c>
      <c r="BA95" s="100">
        <f>'101-B - KŘIŽOVATKA VOŘÍŠK...'!F34</f>
        <v>0</v>
      </c>
      <c r="BB95" s="100">
        <f>'101-B - KŘIŽOVATKA VOŘÍŠK...'!F35</f>
        <v>0</v>
      </c>
      <c r="BC95" s="100">
        <f>'101-B - KŘIŽOVATKA VOŘÍŠK...'!F36</f>
        <v>0</v>
      </c>
      <c r="BD95" s="102">
        <f>'101-B - KŘIŽOVATKA VOŘÍŠK...'!F37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D8W5uXdX1DkbYyLS1gDerHXpxCvWxdXrhpxoA+A4LD4yYI9hDeY3MwZNYze8dvE90Qvoi/8HYLVYWbRZp1Bojw==" saltValue="6l2hSUML0C703OU2xFuJTYhyc11+sonpwL6sb68WEAEvZsEQx6AHprAbkBT5/o4M8n3ZU89rN7Up6BKrbbzvf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01-B - KŘIŽOVATKA VOŘÍŠ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85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86</v>
      </c>
    </row>
    <row r="4" spans="2:46" s="1" customFormat="1" ht="24.95" customHeight="1">
      <c r="B4" s="20"/>
      <c r="D4" s="106" t="s">
        <v>87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5.2" customHeight="1">
      <c r="B7" s="20"/>
      <c r="E7" s="288" t="str">
        <f>'Rekapitulace stavby'!K6</f>
        <v>KLATOVY - VOŘÍŠKOVA ULICE - STAVEBNÍ ÚPRAVY</v>
      </c>
      <c r="F7" s="289"/>
      <c r="G7" s="289"/>
      <c r="H7" s="289"/>
      <c r="L7" s="20"/>
    </row>
    <row r="8" spans="1:31" s="2" customFormat="1" ht="12" customHeight="1">
      <c r="A8" s="34"/>
      <c r="B8" s="39"/>
      <c r="C8" s="34"/>
      <c r="D8" s="108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2" customHeight="1">
      <c r="A9" s="34"/>
      <c r="B9" s="39"/>
      <c r="C9" s="34"/>
      <c r="D9" s="34"/>
      <c r="E9" s="290" t="s">
        <v>89</v>
      </c>
      <c r="F9" s="291"/>
      <c r="G9" s="291"/>
      <c r="H9" s="29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31. 5. 2022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26</v>
      </c>
      <c r="F15" s="34"/>
      <c r="G15" s="34"/>
      <c r="H15" s="34"/>
      <c r="I15" s="108" t="s">
        <v>27</v>
      </c>
      <c r="J15" s="109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28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2" t="str">
        <f>'Rekapitulace stavby'!E14</f>
        <v>Vyplň údaj</v>
      </c>
      <c r="F18" s="293"/>
      <c r="G18" s="293"/>
      <c r="H18" s="293"/>
      <c r="I18" s="10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30</v>
      </c>
      <c r="E20" s="34"/>
      <c r="F20" s="34"/>
      <c r="G20" s="34"/>
      <c r="H20" s="34"/>
      <c r="I20" s="108" t="s">
        <v>25</v>
      </c>
      <c r="J20" s="109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">
        <v>31</v>
      </c>
      <c r="F21" s="34"/>
      <c r="G21" s="34"/>
      <c r="H21" s="34"/>
      <c r="I21" s="108" t="s">
        <v>27</v>
      </c>
      <c r="J21" s="109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33</v>
      </c>
      <c r="E23" s="34"/>
      <c r="F23" s="34"/>
      <c r="G23" s="34"/>
      <c r="H23" s="34"/>
      <c r="I23" s="108" t="s">
        <v>25</v>
      </c>
      <c r="J23" s="109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34</v>
      </c>
      <c r="F24" s="34"/>
      <c r="G24" s="34"/>
      <c r="H24" s="34"/>
      <c r="I24" s="108" t="s">
        <v>27</v>
      </c>
      <c r="J24" s="109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.2" customHeight="1">
      <c r="A27" s="111"/>
      <c r="B27" s="112"/>
      <c r="C27" s="111"/>
      <c r="D27" s="111"/>
      <c r="E27" s="294" t="s">
        <v>1</v>
      </c>
      <c r="F27" s="294"/>
      <c r="G27" s="294"/>
      <c r="H27" s="29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36</v>
      </c>
      <c r="E30" s="34"/>
      <c r="F30" s="34"/>
      <c r="G30" s="34"/>
      <c r="H30" s="34"/>
      <c r="I30" s="34"/>
      <c r="J30" s="116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38</v>
      </c>
      <c r="G32" s="34"/>
      <c r="H32" s="34"/>
      <c r="I32" s="117" t="s">
        <v>37</v>
      </c>
      <c r="J32" s="11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40</v>
      </c>
      <c r="E33" s="108" t="s">
        <v>41</v>
      </c>
      <c r="F33" s="119">
        <f>ROUND((SUM(BE127:BE255)),2)</f>
        <v>0</v>
      </c>
      <c r="G33" s="34"/>
      <c r="H33" s="34"/>
      <c r="I33" s="120">
        <v>0.21</v>
      </c>
      <c r="J33" s="119">
        <f>ROUND(((SUM(BE127:BE255))*I33),2)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42</v>
      </c>
      <c r="F34" s="119">
        <f>ROUND((SUM(BF127:BF255)),2)</f>
        <v>0</v>
      </c>
      <c r="G34" s="34"/>
      <c r="H34" s="34"/>
      <c r="I34" s="120">
        <v>0.15</v>
      </c>
      <c r="J34" s="119">
        <f>ROUND(((SUM(BF127:BF255))*I34),2)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43</v>
      </c>
      <c r="F35" s="119">
        <f>ROUND((SUM(BG127:BG255)),2)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44</v>
      </c>
      <c r="F36" s="119">
        <f>ROUND((SUM(BH127:BH255)),2)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45</v>
      </c>
      <c r="F37" s="119">
        <f>ROUND((SUM(BI127:BI255)),2)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49</v>
      </c>
      <c r="E50" s="129"/>
      <c r="F50" s="129"/>
      <c r="G50" s="128" t="s">
        <v>50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51</v>
      </c>
      <c r="E61" s="131"/>
      <c r="F61" s="132" t="s">
        <v>52</v>
      </c>
      <c r="G61" s="130" t="s">
        <v>51</v>
      </c>
      <c r="H61" s="131"/>
      <c r="I61" s="131"/>
      <c r="J61" s="133" t="s">
        <v>52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53</v>
      </c>
      <c r="E65" s="134"/>
      <c r="F65" s="134"/>
      <c r="G65" s="128" t="s">
        <v>54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51</v>
      </c>
      <c r="E76" s="131"/>
      <c r="F76" s="132" t="s">
        <v>52</v>
      </c>
      <c r="G76" s="130" t="s">
        <v>51</v>
      </c>
      <c r="H76" s="131"/>
      <c r="I76" s="131"/>
      <c r="J76" s="133" t="s">
        <v>52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36"/>
      <c r="D85" s="36"/>
      <c r="E85" s="295" t="str">
        <f>E7</f>
        <v>KLATOVY - VOŘÍŠKOVA ULICE - STAVEBNÍ ÚPRAVY</v>
      </c>
      <c r="F85" s="296"/>
      <c r="G85" s="296"/>
      <c r="H85" s="29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36"/>
      <c r="D87" s="36"/>
      <c r="E87" s="266" t="str">
        <f>E9</f>
        <v>101-B - KŘIŽOVATKA VOŘÍŠKOVA x PODHŮRECKÁ</v>
      </c>
      <c r="F87" s="297"/>
      <c r="G87" s="297"/>
      <c r="H87" s="29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KLATOVY</v>
      </c>
      <c r="G89" s="36"/>
      <c r="H89" s="36"/>
      <c r="I89" s="29" t="s">
        <v>22</v>
      </c>
      <c r="J89" s="66" t="str">
        <f>IF(J12="","",J12)</f>
        <v>31. 5. 2022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4.75" customHeight="1">
      <c r="A91" s="34"/>
      <c r="B91" s="35"/>
      <c r="C91" s="29" t="s">
        <v>24</v>
      </c>
      <c r="D91" s="36"/>
      <c r="E91" s="36"/>
      <c r="F91" s="27" t="str">
        <f>E15</f>
        <v>MĚSTO KLATOVY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91</v>
      </c>
      <c r="D94" s="140"/>
      <c r="E94" s="140"/>
      <c r="F94" s="140"/>
      <c r="G94" s="140"/>
      <c r="H94" s="140"/>
      <c r="I94" s="140"/>
      <c r="J94" s="141" t="s">
        <v>92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93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3"/>
      <c r="C97" s="144"/>
      <c r="D97" s="145" t="s">
        <v>95</v>
      </c>
      <c r="E97" s="146"/>
      <c r="F97" s="146"/>
      <c r="G97" s="146"/>
      <c r="H97" s="146"/>
      <c r="I97" s="146"/>
      <c r="J97" s="147">
        <f>J128</f>
        <v>0</v>
      </c>
      <c r="K97" s="144"/>
      <c r="L97" s="148"/>
    </row>
    <row r="98" spans="2:12" s="10" customFormat="1" ht="19.9" customHeight="1">
      <c r="B98" s="149"/>
      <c r="C98" s="150"/>
      <c r="D98" s="151" t="s">
        <v>96</v>
      </c>
      <c r="E98" s="152"/>
      <c r="F98" s="152"/>
      <c r="G98" s="152"/>
      <c r="H98" s="152"/>
      <c r="I98" s="152"/>
      <c r="J98" s="153">
        <f>J129</f>
        <v>0</v>
      </c>
      <c r="K98" s="150"/>
      <c r="L98" s="154"/>
    </row>
    <row r="99" spans="2:12" s="10" customFormat="1" ht="19.9" customHeight="1">
      <c r="B99" s="149"/>
      <c r="C99" s="150"/>
      <c r="D99" s="151" t="s">
        <v>97</v>
      </c>
      <c r="E99" s="152"/>
      <c r="F99" s="152"/>
      <c r="G99" s="152"/>
      <c r="H99" s="152"/>
      <c r="I99" s="152"/>
      <c r="J99" s="153">
        <f>J162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98</v>
      </c>
      <c r="E100" s="152"/>
      <c r="F100" s="152"/>
      <c r="G100" s="152"/>
      <c r="H100" s="152"/>
      <c r="I100" s="152"/>
      <c r="J100" s="153">
        <f>J165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99</v>
      </c>
      <c r="E101" s="152"/>
      <c r="F101" s="152"/>
      <c r="G101" s="152"/>
      <c r="H101" s="152"/>
      <c r="I101" s="152"/>
      <c r="J101" s="153">
        <f>J194</f>
        <v>0</v>
      </c>
      <c r="K101" s="150"/>
      <c r="L101" s="154"/>
    </row>
    <row r="102" spans="2:12" s="10" customFormat="1" ht="19.9" customHeight="1">
      <c r="B102" s="149"/>
      <c r="C102" s="150"/>
      <c r="D102" s="151" t="s">
        <v>100</v>
      </c>
      <c r="E102" s="152"/>
      <c r="F102" s="152"/>
      <c r="G102" s="152"/>
      <c r="H102" s="152"/>
      <c r="I102" s="152"/>
      <c r="J102" s="153">
        <f>J211</f>
        <v>0</v>
      </c>
      <c r="K102" s="150"/>
      <c r="L102" s="154"/>
    </row>
    <row r="103" spans="2:12" s="10" customFormat="1" ht="19.9" customHeight="1">
      <c r="B103" s="149"/>
      <c r="C103" s="150"/>
      <c r="D103" s="151" t="s">
        <v>101</v>
      </c>
      <c r="E103" s="152"/>
      <c r="F103" s="152"/>
      <c r="G103" s="152"/>
      <c r="H103" s="152"/>
      <c r="I103" s="152"/>
      <c r="J103" s="153">
        <f>J242</f>
        <v>0</v>
      </c>
      <c r="K103" s="150"/>
      <c r="L103" s="154"/>
    </row>
    <row r="104" spans="2:12" s="10" customFormat="1" ht="19.9" customHeight="1">
      <c r="B104" s="149"/>
      <c r="C104" s="150"/>
      <c r="D104" s="151" t="s">
        <v>102</v>
      </c>
      <c r="E104" s="152"/>
      <c r="F104" s="152"/>
      <c r="G104" s="152"/>
      <c r="H104" s="152"/>
      <c r="I104" s="152"/>
      <c r="J104" s="153">
        <f>J244</f>
        <v>0</v>
      </c>
      <c r="K104" s="150"/>
      <c r="L104" s="154"/>
    </row>
    <row r="105" spans="2:12" s="9" customFormat="1" ht="24.95" customHeight="1">
      <c r="B105" s="143"/>
      <c r="C105" s="144"/>
      <c r="D105" s="145" t="s">
        <v>103</v>
      </c>
      <c r="E105" s="146"/>
      <c r="F105" s="146"/>
      <c r="G105" s="146"/>
      <c r="H105" s="146"/>
      <c r="I105" s="146"/>
      <c r="J105" s="147">
        <f>J246</f>
        <v>0</v>
      </c>
      <c r="K105" s="144"/>
      <c r="L105" s="148"/>
    </row>
    <row r="106" spans="2:12" s="10" customFormat="1" ht="19.9" customHeight="1">
      <c r="B106" s="149"/>
      <c r="C106" s="150"/>
      <c r="D106" s="151" t="s">
        <v>104</v>
      </c>
      <c r="E106" s="152"/>
      <c r="F106" s="152"/>
      <c r="G106" s="152"/>
      <c r="H106" s="152"/>
      <c r="I106" s="152"/>
      <c r="J106" s="153">
        <f>J247</f>
        <v>0</v>
      </c>
      <c r="K106" s="150"/>
      <c r="L106" s="154"/>
    </row>
    <row r="107" spans="2:12" s="10" customFormat="1" ht="19.9" customHeight="1">
      <c r="B107" s="149"/>
      <c r="C107" s="150"/>
      <c r="D107" s="151" t="s">
        <v>105</v>
      </c>
      <c r="E107" s="152"/>
      <c r="F107" s="152"/>
      <c r="G107" s="152"/>
      <c r="H107" s="152"/>
      <c r="I107" s="152"/>
      <c r="J107" s="153">
        <f>J252</f>
        <v>0</v>
      </c>
      <c r="K107" s="150"/>
      <c r="L107" s="154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106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36"/>
      <c r="D117" s="36"/>
      <c r="E117" s="295" t="str">
        <f>E7</f>
        <v>KLATOVY - VOŘÍŠKOVA ULICE - STAVEBNÍ ÚPRAVY</v>
      </c>
      <c r="F117" s="296"/>
      <c r="G117" s="296"/>
      <c r="H117" s="29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88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36"/>
      <c r="D119" s="36"/>
      <c r="E119" s="266" t="str">
        <f>E9</f>
        <v>101-B - KŘIŽOVATKA VOŘÍŠKOVA x PODHŮRECKÁ</v>
      </c>
      <c r="F119" s="297"/>
      <c r="G119" s="297"/>
      <c r="H119" s="297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KLATOVY</v>
      </c>
      <c r="G121" s="36"/>
      <c r="H121" s="36"/>
      <c r="I121" s="29" t="s">
        <v>22</v>
      </c>
      <c r="J121" s="66" t="str">
        <f>IF(J12="","",J12)</f>
        <v>31. 5. 2022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75" customHeight="1">
      <c r="A123" s="34"/>
      <c r="B123" s="35"/>
      <c r="C123" s="29" t="s">
        <v>24</v>
      </c>
      <c r="D123" s="36"/>
      <c r="E123" s="36"/>
      <c r="F123" s="27" t="str">
        <f>E15</f>
        <v>MĚSTO KLATOVY</v>
      </c>
      <c r="G123" s="36"/>
      <c r="H123" s="36"/>
      <c r="I123" s="29" t="s">
        <v>30</v>
      </c>
      <c r="J123" s="32" t="str">
        <f>E21</f>
        <v>MACÁN PROJEKCE DS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>Ing. Tomáš Macán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5"/>
      <c r="B126" s="156"/>
      <c r="C126" s="157" t="s">
        <v>107</v>
      </c>
      <c r="D126" s="158" t="s">
        <v>61</v>
      </c>
      <c r="E126" s="158" t="s">
        <v>57</v>
      </c>
      <c r="F126" s="158" t="s">
        <v>58</v>
      </c>
      <c r="G126" s="158" t="s">
        <v>108</v>
      </c>
      <c r="H126" s="158" t="s">
        <v>109</v>
      </c>
      <c r="I126" s="158" t="s">
        <v>110</v>
      </c>
      <c r="J126" s="158" t="s">
        <v>92</v>
      </c>
      <c r="K126" s="159" t="s">
        <v>111</v>
      </c>
      <c r="L126" s="160"/>
      <c r="M126" s="75" t="s">
        <v>1</v>
      </c>
      <c r="N126" s="76" t="s">
        <v>40</v>
      </c>
      <c r="O126" s="76" t="s">
        <v>112</v>
      </c>
      <c r="P126" s="76" t="s">
        <v>113</v>
      </c>
      <c r="Q126" s="76" t="s">
        <v>114</v>
      </c>
      <c r="R126" s="76" t="s">
        <v>115</v>
      </c>
      <c r="S126" s="76" t="s">
        <v>116</v>
      </c>
      <c r="T126" s="77" t="s">
        <v>117</v>
      </c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pans="1:63" s="2" customFormat="1" ht="22.9" customHeight="1">
      <c r="A127" s="34"/>
      <c r="B127" s="35"/>
      <c r="C127" s="82" t="s">
        <v>118</v>
      </c>
      <c r="D127" s="36"/>
      <c r="E127" s="36"/>
      <c r="F127" s="36"/>
      <c r="G127" s="36"/>
      <c r="H127" s="36"/>
      <c r="I127" s="36"/>
      <c r="J127" s="161">
        <f>BK127</f>
        <v>0</v>
      </c>
      <c r="K127" s="36"/>
      <c r="L127" s="39"/>
      <c r="M127" s="78"/>
      <c r="N127" s="162"/>
      <c r="O127" s="79"/>
      <c r="P127" s="163">
        <f>P128+P246</f>
        <v>0</v>
      </c>
      <c r="Q127" s="79"/>
      <c r="R127" s="163">
        <f>R128+R246</f>
        <v>150.43705699999998</v>
      </c>
      <c r="S127" s="79"/>
      <c r="T127" s="164">
        <f>T128+T246</f>
        <v>189.85000000000002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94</v>
      </c>
      <c r="BK127" s="165">
        <f>BK128+BK246</f>
        <v>0</v>
      </c>
    </row>
    <row r="128" spans="2:63" s="12" customFormat="1" ht="25.9" customHeight="1">
      <c r="B128" s="166"/>
      <c r="C128" s="167"/>
      <c r="D128" s="168" t="s">
        <v>75</v>
      </c>
      <c r="E128" s="169" t="s">
        <v>119</v>
      </c>
      <c r="F128" s="169" t="s">
        <v>120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P129+P162+P165+P194+P211+P242+P244</f>
        <v>0</v>
      </c>
      <c r="Q128" s="174"/>
      <c r="R128" s="175">
        <f>R129+R162+R165+R194+R211+R242+R244</f>
        <v>150.43705699999998</v>
      </c>
      <c r="S128" s="174"/>
      <c r="T128" s="176">
        <f>T129+T162+T165+T194+T211+T242+T244</f>
        <v>189.85000000000002</v>
      </c>
      <c r="AR128" s="177" t="s">
        <v>84</v>
      </c>
      <c r="AT128" s="178" t="s">
        <v>75</v>
      </c>
      <c r="AU128" s="178" t="s">
        <v>76</v>
      </c>
      <c r="AY128" s="177" t="s">
        <v>121</v>
      </c>
      <c r="BK128" s="179">
        <f>BK129+BK162+BK165+BK194+BK211+BK242+BK244</f>
        <v>0</v>
      </c>
    </row>
    <row r="129" spans="2:63" s="12" customFormat="1" ht="22.9" customHeight="1">
      <c r="B129" s="166"/>
      <c r="C129" s="167"/>
      <c r="D129" s="168" t="s">
        <v>75</v>
      </c>
      <c r="E129" s="180" t="s">
        <v>84</v>
      </c>
      <c r="F129" s="180" t="s">
        <v>122</v>
      </c>
      <c r="G129" s="167"/>
      <c r="H129" s="167"/>
      <c r="I129" s="170"/>
      <c r="J129" s="181">
        <f>BK129</f>
        <v>0</v>
      </c>
      <c r="K129" s="167"/>
      <c r="L129" s="172"/>
      <c r="M129" s="173"/>
      <c r="N129" s="174"/>
      <c r="O129" s="174"/>
      <c r="P129" s="175">
        <f>SUM(P130:P161)</f>
        <v>0</v>
      </c>
      <c r="Q129" s="174"/>
      <c r="R129" s="175">
        <f>SUM(R130:R161)</f>
        <v>46.8892</v>
      </c>
      <c r="S129" s="174"/>
      <c r="T129" s="176">
        <f>SUM(T130:T161)</f>
        <v>189.85000000000002</v>
      </c>
      <c r="AR129" s="177" t="s">
        <v>84</v>
      </c>
      <c r="AT129" s="178" t="s">
        <v>75</v>
      </c>
      <c r="AU129" s="178" t="s">
        <v>84</v>
      </c>
      <c r="AY129" s="177" t="s">
        <v>121</v>
      </c>
      <c r="BK129" s="179">
        <f>SUM(BK130:BK161)</f>
        <v>0</v>
      </c>
    </row>
    <row r="130" spans="1:65" s="2" customFormat="1" ht="61.35" customHeight="1">
      <c r="A130" s="34"/>
      <c r="B130" s="35"/>
      <c r="C130" s="182" t="s">
        <v>84</v>
      </c>
      <c r="D130" s="182" t="s">
        <v>123</v>
      </c>
      <c r="E130" s="183" t="s">
        <v>124</v>
      </c>
      <c r="F130" s="184" t="s">
        <v>125</v>
      </c>
      <c r="G130" s="185" t="s">
        <v>126</v>
      </c>
      <c r="H130" s="186">
        <v>200</v>
      </c>
      <c r="I130" s="187"/>
      <c r="J130" s="188">
        <f>ROUND(I130*H130,2)</f>
        <v>0</v>
      </c>
      <c r="K130" s="184" t="s">
        <v>127</v>
      </c>
      <c r="L130" s="39"/>
      <c r="M130" s="189" t="s">
        <v>1</v>
      </c>
      <c r="N130" s="190" t="s">
        <v>41</v>
      </c>
      <c r="O130" s="71"/>
      <c r="P130" s="191">
        <f>O130*H130</f>
        <v>0</v>
      </c>
      <c r="Q130" s="191">
        <v>0</v>
      </c>
      <c r="R130" s="191">
        <f>Q130*H130</f>
        <v>0</v>
      </c>
      <c r="S130" s="191">
        <v>0.22</v>
      </c>
      <c r="T130" s="192">
        <f>S130*H130</f>
        <v>44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3" t="s">
        <v>128</v>
      </c>
      <c r="AT130" s="193" t="s">
        <v>123</v>
      </c>
      <c r="AU130" s="193" t="s">
        <v>86</v>
      </c>
      <c r="AY130" s="17" t="s">
        <v>121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84</v>
      </c>
      <c r="BK130" s="194">
        <f>ROUND(I130*H130,2)</f>
        <v>0</v>
      </c>
      <c r="BL130" s="17" t="s">
        <v>128</v>
      </c>
      <c r="BM130" s="193" t="s">
        <v>129</v>
      </c>
    </row>
    <row r="131" spans="1:65" s="2" customFormat="1" ht="54.2" customHeight="1">
      <c r="A131" s="34"/>
      <c r="B131" s="35"/>
      <c r="C131" s="182" t="s">
        <v>86</v>
      </c>
      <c r="D131" s="182" t="s">
        <v>123</v>
      </c>
      <c r="E131" s="183" t="s">
        <v>130</v>
      </c>
      <c r="F131" s="184" t="s">
        <v>131</v>
      </c>
      <c r="G131" s="185" t="s">
        <v>126</v>
      </c>
      <c r="H131" s="186">
        <v>545</v>
      </c>
      <c r="I131" s="187"/>
      <c r="J131" s="188">
        <f>ROUND(I131*H131,2)</f>
        <v>0</v>
      </c>
      <c r="K131" s="184" t="s">
        <v>127</v>
      </c>
      <c r="L131" s="39"/>
      <c r="M131" s="189" t="s">
        <v>1</v>
      </c>
      <c r="N131" s="190" t="s">
        <v>41</v>
      </c>
      <c r="O131" s="71"/>
      <c r="P131" s="191">
        <f>O131*H131</f>
        <v>0</v>
      </c>
      <c r="Q131" s="191">
        <v>0.00016</v>
      </c>
      <c r="R131" s="191">
        <f>Q131*H131</f>
        <v>0.08720000000000001</v>
      </c>
      <c r="S131" s="191">
        <v>0.23</v>
      </c>
      <c r="T131" s="192">
        <f>S131*H131</f>
        <v>125.35000000000001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3" t="s">
        <v>128</v>
      </c>
      <c r="AT131" s="193" t="s">
        <v>123</v>
      </c>
      <c r="AU131" s="193" t="s">
        <v>86</v>
      </c>
      <c r="AY131" s="17" t="s">
        <v>121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7" t="s">
        <v>84</v>
      </c>
      <c r="BK131" s="194">
        <f>ROUND(I131*H131,2)</f>
        <v>0</v>
      </c>
      <c r="BL131" s="17" t="s">
        <v>128</v>
      </c>
      <c r="BM131" s="193" t="s">
        <v>132</v>
      </c>
    </row>
    <row r="132" spans="2:51" s="13" customFormat="1" ht="11.25">
      <c r="B132" s="195"/>
      <c r="C132" s="196"/>
      <c r="D132" s="197" t="s">
        <v>133</v>
      </c>
      <c r="E132" s="198" t="s">
        <v>1</v>
      </c>
      <c r="F132" s="199" t="s">
        <v>134</v>
      </c>
      <c r="G132" s="196"/>
      <c r="H132" s="200">
        <v>545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133</v>
      </c>
      <c r="AU132" s="206" t="s">
        <v>86</v>
      </c>
      <c r="AV132" s="13" t="s">
        <v>86</v>
      </c>
      <c r="AW132" s="13" t="s">
        <v>32</v>
      </c>
      <c r="AX132" s="13" t="s">
        <v>84</v>
      </c>
      <c r="AY132" s="206" t="s">
        <v>121</v>
      </c>
    </row>
    <row r="133" spans="1:65" s="2" customFormat="1" ht="43.35" customHeight="1">
      <c r="A133" s="34"/>
      <c r="B133" s="35"/>
      <c r="C133" s="182" t="s">
        <v>135</v>
      </c>
      <c r="D133" s="182" t="s">
        <v>123</v>
      </c>
      <c r="E133" s="183" t="s">
        <v>136</v>
      </c>
      <c r="F133" s="184" t="s">
        <v>137</v>
      </c>
      <c r="G133" s="185" t="s">
        <v>138</v>
      </c>
      <c r="H133" s="186">
        <v>100</v>
      </c>
      <c r="I133" s="187"/>
      <c r="J133" s="188">
        <f>ROUND(I133*H133,2)</f>
        <v>0</v>
      </c>
      <c r="K133" s="184" t="s">
        <v>127</v>
      </c>
      <c r="L133" s="39"/>
      <c r="M133" s="189" t="s">
        <v>1</v>
      </c>
      <c r="N133" s="190" t="s">
        <v>41</v>
      </c>
      <c r="O133" s="71"/>
      <c r="P133" s="191">
        <f>O133*H133</f>
        <v>0</v>
      </c>
      <c r="Q133" s="191">
        <v>0</v>
      </c>
      <c r="R133" s="191">
        <f>Q133*H133</f>
        <v>0</v>
      </c>
      <c r="S133" s="191">
        <v>0.205</v>
      </c>
      <c r="T133" s="192">
        <f>S133*H133</f>
        <v>20.5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3" t="s">
        <v>128</v>
      </c>
      <c r="AT133" s="193" t="s">
        <v>123</v>
      </c>
      <c r="AU133" s="193" t="s">
        <v>86</v>
      </c>
      <c r="AY133" s="17" t="s">
        <v>121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7" t="s">
        <v>84</v>
      </c>
      <c r="BK133" s="194">
        <f>ROUND(I133*H133,2)</f>
        <v>0</v>
      </c>
      <c r="BL133" s="17" t="s">
        <v>128</v>
      </c>
      <c r="BM133" s="193" t="s">
        <v>139</v>
      </c>
    </row>
    <row r="134" spans="1:65" s="2" customFormat="1" ht="32.45" customHeight="1">
      <c r="A134" s="34"/>
      <c r="B134" s="35"/>
      <c r="C134" s="182" t="s">
        <v>128</v>
      </c>
      <c r="D134" s="182" t="s">
        <v>123</v>
      </c>
      <c r="E134" s="183" t="s">
        <v>140</v>
      </c>
      <c r="F134" s="184" t="s">
        <v>141</v>
      </c>
      <c r="G134" s="185" t="s">
        <v>142</v>
      </c>
      <c r="H134" s="186">
        <v>98.5</v>
      </c>
      <c r="I134" s="187"/>
      <c r="J134" s="188">
        <f>ROUND(I134*H134,2)</f>
        <v>0</v>
      </c>
      <c r="K134" s="184" t="s">
        <v>127</v>
      </c>
      <c r="L134" s="39"/>
      <c r="M134" s="189" t="s">
        <v>1</v>
      </c>
      <c r="N134" s="190" t="s">
        <v>41</v>
      </c>
      <c r="O134" s="7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3" t="s">
        <v>128</v>
      </c>
      <c r="AT134" s="193" t="s">
        <v>123</v>
      </c>
      <c r="AU134" s="193" t="s">
        <v>86</v>
      </c>
      <c r="AY134" s="17" t="s">
        <v>121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84</v>
      </c>
      <c r="BK134" s="194">
        <f>ROUND(I134*H134,2)</f>
        <v>0</v>
      </c>
      <c r="BL134" s="17" t="s">
        <v>128</v>
      </c>
      <c r="BM134" s="193" t="s">
        <v>143</v>
      </c>
    </row>
    <row r="135" spans="2:51" s="14" customFormat="1" ht="11.25">
      <c r="B135" s="207"/>
      <c r="C135" s="208"/>
      <c r="D135" s="197" t="s">
        <v>133</v>
      </c>
      <c r="E135" s="209" t="s">
        <v>1</v>
      </c>
      <c r="F135" s="210" t="s">
        <v>144</v>
      </c>
      <c r="G135" s="208"/>
      <c r="H135" s="209" t="s">
        <v>1</v>
      </c>
      <c r="I135" s="211"/>
      <c r="J135" s="208"/>
      <c r="K135" s="208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133</v>
      </c>
      <c r="AU135" s="216" t="s">
        <v>86</v>
      </c>
      <c r="AV135" s="14" t="s">
        <v>84</v>
      </c>
      <c r="AW135" s="14" t="s">
        <v>32</v>
      </c>
      <c r="AX135" s="14" t="s">
        <v>76</v>
      </c>
      <c r="AY135" s="216" t="s">
        <v>121</v>
      </c>
    </row>
    <row r="136" spans="2:51" s="13" customFormat="1" ht="11.25">
      <c r="B136" s="195"/>
      <c r="C136" s="196"/>
      <c r="D136" s="197" t="s">
        <v>133</v>
      </c>
      <c r="E136" s="198" t="s">
        <v>1</v>
      </c>
      <c r="F136" s="199" t="s">
        <v>145</v>
      </c>
      <c r="G136" s="196"/>
      <c r="H136" s="200">
        <v>40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133</v>
      </c>
      <c r="AU136" s="206" t="s">
        <v>86</v>
      </c>
      <c r="AV136" s="13" t="s">
        <v>86</v>
      </c>
      <c r="AW136" s="13" t="s">
        <v>32</v>
      </c>
      <c r="AX136" s="13" t="s">
        <v>76</v>
      </c>
      <c r="AY136" s="206" t="s">
        <v>121</v>
      </c>
    </row>
    <row r="137" spans="2:51" s="14" customFormat="1" ht="11.25">
      <c r="B137" s="207"/>
      <c r="C137" s="208"/>
      <c r="D137" s="197" t="s">
        <v>133</v>
      </c>
      <c r="E137" s="209" t="s">
        <v>1</v>
      </c>
      <c r="F137" s="210" t="s">
        <v>146</v>
      </c>
      <c r="G137" s="208"/>
      <c r="H137" s="209" t="s">
        <v>1</v>
      </c>
      <c r="I137" s="211"/>
      <c r="J137" s="208"/>
      <c r="K137" s="208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133</v>
      </c>
      <c r="AU137" s="216" t="s">
        <v>86</v>
      </c>
      <c r="AV137" s="14" t="s">
        <v>84</v>
      </c>
      <c r="AW137" s="14" t="s">
        <v>32</v>
      </c>
      <c r="AX137" s="14" t="s">
        <v>76</v>
      </c>
      <c r="AY137" s="216" t="s">
        <v>121</v>
      </c>
    </row>
    <row r="138" spans="2:51" s="13" customFormat="1" ht="11.25">
      <c r="B138" s="195"/>
      <c r="C138" s="196"/>
      <c r="D138" s="197" t="s">
        <v>133</v>
      </c>
      <c r="E138" s="198" t="s">
        <v>1</v>
      </c>
      <c r="F138" s="199" t="s">
        <v>147</v>
      </c>
      <c r="G138" s="196"/>
      <c r="H138" s="200">
        <v>17.5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133</v>
      </c>
      <c r="AU138" s="206" t="s">
        <v>86</v>
      </c>
      <c r="AV138" s="13" t="s">
        <v>86</v>
      </c>
      <c r="AW138" s="13" t="s">
        <v>32</v>
      </c>
      <c r="AX138" s="13" t="s">
        <v>76</v>
      </c>
      <c r="AY138" s="206" t="s">
        <v>121</v>
      </c>
    </row>
    <row r="139" spans="2:51" s="14" customFormat="1" ht="11.25">
      <c r="B139" s="207"/>
      <c r="C139" s="208"/>
      <c r="D139" s="197" t="s">
        <v>133</v>
      </c>
      <c r="E139" s="209" t="s">
        <v>1</v>
      </c>
      <c r="F139" s="210" t="s">
        <v>148</v>
      </c>
      <c r="G139" s="208"/>
      <c r="H139" s="209" t="s">
        <v>1</v>
      </c>
      <c r="I139" s="211"/>
      <c r="J139" s="208"/>
      <c r="K139" s="208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133</v>
      </c>
      <c r="AU139" s="216" t="s">
        <v>86</v>
      </c>
      <c r="AV139" s="14" t="s">
        <v>84</v>
      </c>
      <c r="AW139" s="14" t="s">
        <v>32</v>
      </c>
      <c r="AX139" s="14" t="s">
        <v>76</v>
      </c>
      <c r="AY139" s="216" t="s">
        <v>121</v>
      </c>
    </row>
    <row r="140" spans="2:51" s="13" customFormat="1" ht="11.25">
      <c r="B140" s="195"/>
      <c r="C140" s="196"/>
      <c r="D140" s="197" t="s">
        <v>133</v>
      </c>
      <c r="E140" s="198" t="s">
        <v>1</v>
      </c>
      <c r="F140" s="199" t="s">
        <v>149</v>
      </c>
      <c r="G140" s="196"/>
      <c r="H140" s="200">
        <v>7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133</v>
      </c>
      <c r="AU140" s="206" t="s">
        <v>86</v>
      </c>
      <c r="AV140" s="13" t="s">
        <v>86</v>
      </c>
      <c r="AW140" s="13" t="s">
        <v>32</v>
      </c>
      <c r="AX140" s="13" t="s">
        <v>76</v>
      </c>
      <c r="AY140" s="206" t="s">
        <v>121</v>
      </c>
    </row>
    <row r="141" spans="2:51" s="14" customFormat="1" ht="11.25">
      <c r="B141" s="207"/>
      <c r="C141" s="208"/>
      <c r="D141" s="197" t="s">
        <v>133</v>
      </c>
      <c r="E141" s="209" t="s">
        <v>1</v>
      </c>
      <c r="F141" s="210" t="s">
        <v>150</v>
      </c>
      <c r="G141" s="208"/>
      <c r="H141" s="209" t="s">
        <v>1</v>
      </c>
      <c r="I141" s="211"/>
      <c r="J141" s="208"/>
      <c r="K141" s="208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133</v>
      </c>
      <c r="AU141" s="216" t="s">
        <v>86</v>
      </c>
      <c r="AV141" s="14" t="s">
        <v>84</v>
      </c>
      <c r="AW141" s="14" t="s">
        <v>32</v>
      </c>
      <c r="AX141" s="14" t="s">
        <v>76</v>
      </c>
      <c r="AY141" s="216" t="s">
        <v>121</v>
      </c>
    </row>
    <row r="142" spans="2:51" s="13" customFormat="1" ht="11.25">
      <c r="B142" s="195"/>
      <c r="C142" s="196"/>
      <c r="D142" s="197" t="s">
        <v>133</v>
      </c>
      <c r="E142" s="198" t="s">
        <v>1</v>
      </c>
      <c r="F142" s="199" t="s">
        <v>151</v>
      </c>
      <c r="G142" s="196"/>
      <c r="H142" s="200">
        <v>34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133</v>
      </c>
      <c r="AU142" s="206" t="s">
        <v>86</v>
      </c>
      <c r="AV142" s="13" t="s">
        <v>86</v>
      </c>
      <c r="AW142" s="13" t="s">
        <v>32</v>
      </c>
      <c r="AX142" s="13" t="s">
        <v>76</v>
      </c>
      <c r="AY142" s="206" t="s">
        <v>121</v>
      </c>
    </row>
    <row r="143" spans="2:51" s="15" customFormat="1" ht="11.25">
      <c r="B143" s="217"/>
      <c r="C143" s="218"/>
      <c r="D143" s="197" t="s">
        <v>133</v>
      </c>
      <c r="E143" s="219" t="s">
        <v>1</v>
      </c>
      <c r="F143" s="220" t="s">
        <v>152</v>
      </c>
      <c r="G143" s="218"/>
      <c r="H143" s="221">
        <v>98.5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133</v>
      </c>
      <c r="AU143" s="227" t="s">
        <v>86</v>
      </c>
      <c r="AV143" s="15" t="s">
        <v>128</v>
      </c>
      <c r="AW143" s="15" t="s">
        <v>32</v>
      </c>
      <c r="AX143" s="15" t="s">
        <v>84</v>
      </c>
      <c r="AY143" s="227" t="s">
        <v>121</v>
      </c>
    </row>
    <row r="144" spans="1:65" s="2" customFormat="1" ht="48.2" customHeight="1">
      <c r="A144" s="34"/>
      <c r="B144" s="35"/>
      <c r="C144" s="182" t="s">
        <v>153</v>
      </c>
      <c r="D144" s="182" t="s">
        <v>123</v>
      </c>
      <c r="E144" s="183" t="s">
        <v>154</v>
      </c>
      <c r="F144" s="184" t="s">
        <v>155</v>
      </c>
      <c r="G144" s="185" t="s">
        <v>142</v>
      </c>
      <c r="H144" s="186">
        <v>6</v>
      </c>
      <c r="I144" s="187"/>
      <c r="J144" s="188">
        <f>ROUND(I144*H144,2)</f>
        <v>0</v>
      </c>
      <c r="K144" s="184" t="s">
        <v>127</v>
      </c>
      <c r="L144" s="39"/>
      <c r="M144" s="189" t="s">
        <v>1</v>
      </c>
      <c r="N144" s="190" t="s">
        <v>41</v>
      </c>
      <c r="O144" s="7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3" t="s">
        <v>128</v>
      </c>
      <c r="AT144" s="193" t="s">
        <v>123</v>
      </c>
      <c r="AU144" s="193" t="s">
        <v>86</v>
      </c>
      <c r="AY144" s="17" t="s">
        <v>121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7" t="s">
        <v>84</v>
      </c>
      <c r="BK144" s="194">
        <f>ROUND(I144*H144,2)</f>
        <v>0</v>
      </c>
      <c r="BL144" s="17" t="s">
        <v>128</v>
      </c>
      <c r="BM144" s="193" t="s">
        <v>156</v>
      </c>
    </row>
    <row r="145" spans="1:47" s="2" customFormat="1" ht="19.5">
      <c r="A145" s="34"/>
      <c r="B145" s="35"/>
      <c r="C145" s="36"/>
      <c r="D145" s="197" t="s">
        <v>157</v>
      </c>
      <c r="E145" s="36"/>
      <c r="F145" s="228" t="s">
        <v>158</v>
      </c>
      <c r="G145" s="36"/>
      <c r="H145" s="36"/>
      <c r="I145" s="229"/>
      <c r="J145" s="36"/>
      <c r="K145" s="36"/>
      <c r="L145" s="39"/>
      <c r="M145" s="230"/>
      <c r="N145" s="231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157</v>
      </c>
      <c r="AU145" s="17" t="s">
        <v>86</v>
      </c>
    </row>
    <row r="146" spans="2:51" s="13" customFormat="1" ht="11.25">
      <c r="B146" s="195"/>
      <c r="C146" s="196"/>
      <c r="D146" s="197" t="s">
        <v>133</v>
      </c>
      <c r="E146" s="198" t="s">
        <v>1</v>
      </c>
      <c r="F146" s="199" t="s">
        <v>159</v>
      </c>
      <c r="G146" s="196"/>
      <c r="H146" s="200">
        <v>6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133</v>
      </c>
      <c r="AU146" s="206" t="s">
        <v>86</v>
      </c>
      <c r="AV146" s="13" t="s">
        <v>86</v>
      </c>
      <c r="AW146" s="13" t="s">
        <v>32</v>
      </c>
      <c r="AX146" s="13" t="s">
        <v>84</v>
      </c>
      <c r="AY146" s="206" t="s">
        <v>121</v>
      </c>
    </row>
    <row r="147" spans="1:65" s="2" customFormat="1" ht="64.9" customHeight="1">
      <c r="A147" s="34"/>
      <c r="B147" s="35"/>
      <c r="C147" s="182" t="s">
        <v>160</v>
      </c>
      <c r="D147" s="182" t="s">
        <v>123</v>
      </c>
      <c r="E147" s="183" t="s">
        <v>161</v>
      </c>
      <c r="F147" s="184" t="s">
        <v>162</v>
      </c>
      <c r="G147" s="185" t="s">
        <v>142</v>
      </c>
      <c r="H147" s="186">
        <v>104.5</v>
      </c>
      <c r="I147" s="187"/>
      <c r="J147" s="188">
        <f>ROUND(I147*H147,2)</f>
        <v>0</v>
      </c>
      <c r="K147" s="184" t="s">
        <v>1</v>
      </c>
      <c r="L147" s="39"/>
      <c r="M147" s="189" t="s">
        <v>1</v>
      </c>
      <c r="N147" s="190" t="s">
        <v>41</v>
      </c>
      <c r="O147" s="7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3" t="s">
        <v>128</v>
      </c>
      <c r="AT147" s="193" t="s">
        <v>123</v>
      </c>
      <c r="AU147" s="193" t="s">
        <v>86</v>
      </c>
      <c r="AY147" s="17" t="s">
        <v>121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7" t="s">
        <v>84</v>
      </c>
      <c r="BK147" s="194">
        <f>ROUND(I147*H147,2)</f>
        <v>0</v>
      </c>
      <c r="BL147" s="17" t="s">
        <v>128</v>
      </c>
      <c r="BM147" s="193" t="s">
        <v>163</v>
      </c>
    </row>
    <row r="148" spans="2:51" s="13" customFormat="1" ht="11.25">
      <c r="B148" s="195"/>
      <c r="C148" s="196"/>
      <c r="D148" s="197" t="s">
        <v>133</v>
      </c>
      <c r="E148" s="198" t="s">
        <v>1</v>
      </c>
      <c r="F148" s="199" t="s">
        <v>164</v>
      </c>
      <c r="G148" s="196"/>
      <c r="H148" s="200">
        <v>104.5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133</v>
      </c>
      <c r="AU148" s="206" t="s">
        <v>86</v>
      </c>
      <c r="AV148" s="13" t="s">
        <v>86</v>
      </c>
      <c r="AW148" s="13" t="s">
        <v>32</v>
      </c>
      <c r="AX148" s="13" t="s">
        <v>84</v>
      </c>
      <c r="AY148" s="206" t="s">
        <v>121</v>
      </c>
    </row>
    <row r="149" spans="1:65" s="2" customFormat="1" ht="43.35" customHeight="1">
      <c r="A149" s="34"/>
      <c r="B149" s="35"/>
      <c r="C149" s="182" t="s">
        <v>165</v>
      </c>
      <c r="D149" s="182" t="s">
        <v>123</v>
      </c>
      <c r="E149" s="183" t="s">
        <v>166</v>
      </c>
      <c r="F149" s="184" t="s">
        <v>167</v>
      </c>
      <c r="G149" s="185" t="s">
        <v>142</v>
      </c>
      <c r="H149" s="186">
        <v>6</v>
      </c>
      <c r="I149" s="187"/>
      <c r="J149" s="188">
        <f>ROUND(I149*H149,2)</f>
        <v>0</v>
      </c>
      <c r="K149" s="184" t="s">
        <v>127</v>
      </c>
      <c r="L149" s="39"/>
      <c r="M149" s="189" t="s">
        <v>1</v>
      </c>
      <c r="N149" s="190" t="s">
        <v>41</v>
      </c>
      <c r="O149" s="7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3" t="s">
        <v>128</v>
      </c>
      <c r="AT149" s="193" t="s">
        <v>123</v>
      </c>
      <c r="AU149" s="193" t="s">
        <v>86</v>
      </c>
      <c r="AY149" s="17" t="s">
        <v>121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7" t="s">
        <v>84</v>
      </c>
      <c r="BK149" s="194">
        <f>ROUND(I149*H149,2)</f>
        <v>0</v>
      </c>
      <c r="BL149" s="17" t="s">
        <v>128</v>
      </c>
      <c r="BM149" s="193" t="s">
        <v>168</v>
      </c>
    </row>
    <row r="150" spans="1:47" s="2" customFormat="1" ht="19.5">
      <c r="A150" s="34"/>
      <c r="B150" s="35"/>
      <c r="C150" s="36"/>
      <c r="D150" s="197" t="s">
        <v>157</v>
      </c>
      <c r="E150" s="36"/>
      <c r="F150" s="228" t="s">
        <v>158</v>
      </c>
      <c r="G150" s="36"/>
      <c r="H150" s="36"/>
      <c r="I150" s="229"/>
      <c r="J150" s="36"/>
      <c r="K150" s="36"/>
      <c r="L150" s="39"/>
      <c r="M150" s="230"/>
      <c r="N150" s="231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157</v>
      </c>
      <c r="AU150" s="17" t="s">
        <v>86</v>
      </c>
    </row>
    <row r="151" spans="1:65" s="2" customFormat="1" ht="15.2" customHeight="1">
      <c r="A151" s="34"/>
      <c r="B151" s="35"/>
      <c r="C151" s="232" t="s">
        <v>169</v>
      </c>
      <c r="D151" s="232" t="s">
        <v>170</v>
      </c>
      <c r="E151" s="233" t="s">
        <v>171</v>
      </c>
      <c r="F151" s="234" t="s">
        <v>172</v>
      </c>
      <c r="G151" s="235" t="s">
        <v>173</v>
      </c>
      <c r="H151" s="236">
        <v>10.8</v>
      </c>
      <c r="I151" s="237"/>
      <c r="J151" s="238">
        <f>ROUND(I151*H151,2)</f>
        <v>0</v>
      </c>
      <c r="K151" s="234" t="s">
        <v>127</v>
      </c>
      <c r="L151" s="239"/>
      <c r="M151" s="240" t="s">
        <v>1</v>
      </c>
      <c r="N151" s="241" t="s">
        <v>41</v>
      </c>
      <c r="O151" s="71"/>
      <c r="P151" s="191">
        <f>O151*H151</f>
        <v>0</v>
      </c>
      <c r="Q151" s="191">
        <v>1</v>
      </c>
      <c r="R151" s="191">
        <f>Q151*H151</f>
        <v>10.8</v>
      </c>
      <c r="S151" s="191">
        <v>0</v>
      </c>
      <c r="T151" s="19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3" t="s">
        <v>169</v>
      </c>
      <c r="AT151" s="193" t="s">
        <v>170</v>
      </c>
      <c r="AU151" s="193" t="s">
        <v>86</v>
      </c>
      <c r="AY151" s="17" t="s">
        <v>121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7" t="s">
        <v>84</v>
      </c>
      <c r="BK151" s="194">
        <f>ROUND(I151*H151,2)</f>
        <v>0</v>
      </c>
      <c r="BL151" s="17" t="s">
        <v>128</v>
      </c>
      <c r="BM151" s="193" t="s">
        <v>174</v>
      </c>
    </row>
    <row r="152" spans="2:51" s="13" customFormat="1" ht="11.25">
      <c r="B152" s="195"/>
      <c r="C152" s="196"/>
      <c r="D152" s="197" t="s">
        <v>133</v>
      </c>
      <c r="E152" s="196"/>
      <c r="F152" s="199" t="s">
        <v>175</v>
      </c>
      <c r="G152" s="196"/>
      <c r="H152" s="200">
        <v>10.8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133</v>
      </c>
      <c r="AU152" s="206" t="s">
        <v>86</v>
      </c>
      <c r="AV152" s="13" t="s">
        <v>86</v>
      </c>
      <c r="AW152" s="13" t="s">
        <v>4</v>
      </c>
      <c r="AX152" s="13" t="s">
        <v>84</v>
      </c>
      <c r="AY152" s="206" t="s">
        <v>121</v>
      </c>
    </row>
    <row r="153" spans="1:65" s="2" customFormat="1" ht="24" customHeight="1">
      <c r="A153" s="34"/>
      <c r="B153" s="35"/>
      <c r="C153" s="182" t="s">
        <v>176</v>
      </c>
      <c r="D153" s="182" t="s">
        <v>123</v>
      </c>
      <c r="E153" s="183" t="s">
        <v>177</v>
      </c>
      <c r="F153" s="184" t="s">
        <v>178</v>
      </c>
      <c r="G153" s="185" t="s">
        <v>126</v>
      </c>
      <c r="H153" s="186">
        <v>407</v>
      </c>
      <c r="I153" s="187"/>
      <c r="J153" s="188">
        <f>ROUND(I153*H153,2)</f>
        <v>0</v>
      </c>
      <c r="K153" s="184" t="s">
        <v>127</v>
      </c>
      <c r="L153" s="39"/>
      <c r="M153" s="189" t="s">
        <v>1</v>
      </c>
      <c r="N153" s="190" t="s">
        <v>41</v>
      </c>
      <c r="O153" s="7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3" t="s">
        <v>128</v>
      </c>
      <c r="AT153" s="193" t="s">
        <v>123</v>
      </c>
      <c r="AU153" s="193" t="s">
        <v>86</v>
      </c>
      <c r="AY153" s="17" t="s">
        <v>121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84</v>
      </c>
      <c r="BK153" s="194">
        <f>ROUND(I153*H153,2)</f>
        <v>0</v>
      </c>
      <c r="BL153" s="17" t="s">
        <v>128</v>
      </c>
      <c r="BM153" s="193" t="s">
        <v>179</v>
      </c>
    </row>
    <row r="154" spans="2:51" s="13" customFormat="1" ht="11.25">
      <c r="B154" s="195"/>
      <c r="C154" s="196"/>
      <c r="D154" s="197" t="s">
        <v>133</v>
      </c>
      <c r="E154" s="198" t="s">
        <v>1</v>
      </c>
      <c r="F154" s="199" t="s">
        <v>180</v>
      </c>
      <c r="G154" s="196"/>
      <c r="H154" s="200">
        <v>370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133</v>
      </c>
      <c r="AU154" s="206" t="s">
        <v>86</v>
      </c>
      <c r="AV154" s="13" t="s">
        <v>86</v>
      </c>
      <c r="AW154" s="13" t="s">
        <v>32</v>
      </c>
      <c r="AX154" s="13" t="s">
        <v>84</v>
      </c>
      <c r="AY154" s="206" t="s">
        <v>121</v>
      </c>
    </row>
    <row r="155" spans="2:51" s="13" customFormat="1" ht="11.25">
      <c r="B155" s="195"/>
      <c r="C155" s="196"/>
      <c r="D155" s="197" t="s">
        <v>133</v>
      </c>
      <c r="E155" s="196"/>
      <c r="F155" s="199" t="s">
        <v>181</v>
      </c>
      <c r="G155" s="196"/>
      <c r="H155" s="200">
        <v>407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133</v>
      </c>
      <c r="AU155" s="206" t="s">
        <v>86</v>
      </c>
      <c r="AV155" s="13" t="s">
        <v>86</v>
      </c>
      <c r="AW155" s="13" t="s">
        <v>4</v>
      </c>
      <c r="AX155" s="13" t="s">
        <v>84</v>
      </c>
      <c r="AY155" s="206" t="s">
        <v>121</v>
      </c>
    </row>
    <row r="156" spans="1:65" s="2" customFormat="1" ht="37.35" customHeight="1">
      <c r="A156" s="34"/>
      <c r="B156" s="35"/>
      <c r="C156" s="182" t="s">
        <v>182</v>
      </c>
      <c r="D156" s="182" t="s">
        <v>123</v>
      </c>
      <c r="E156" s="183" t="s">
        <v>183</v>
      </c>
      <c r="F156" s="184" t="s">
        <v>184</v>
      </c>
      <c r="G156" s="185" t="s">
        <v>126</v>
      </c>
      <c r="H156" s="186">
        <v>100</v>
      </c>
      <c r="I156" s="187"/>
      <c r="J156" s="188">
        <f>ROUND(I156*H156,2)</f>
        <v>0</v>
      </c>
      <c r="K156" s="184" t="s">
        <v>127</v>
      </c>
      <c r="L156" s="39"/>
      <c r="M156" s="189" t="s">
        <v>1</v>
      </c>
      <c r="N156" s="190" t="s">
        <v>41</v>
      </c>
      <c r="O156" s="7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3" t="s">
        <v>128</v>
      </c>
      <c r="AT156" s="193" t="s">
        <v>123</v>
      </c>
      <c r="AU156" s="193" t="s">
        <v>86</v>
      </c>
      <c r="AY156" s="17" t="s">
        <v>121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7" t="s">
        <v>84</v>
      </c>
      <c r="BK156" s="194">
        <f>ROUND(I156*H156,2)</f>
        <v>0</v>
      </c>
      <c r="BL156" s="17" t="s">
        <v>128</v>
      </c>
      <c r="BM156" s="193" t="s">
        <v>185</v>
      </c>
    </row>
    <row r="157" spans="1:65" s="2" customFormat="1" ht="15.2" customHeight="1">
      <c r="A157" s="34"/>
      <c r="B157" s="35"/>
      <c r="C157" s="232" t="s">
        <v>186</v>
      </c>
      <c r="D157" s="232" t="s">
        <v>170</v>
      </c>
      <c r="E157" s="233" t="s">
        <v>187</v>
      </c>
      <c r="F157" s="234" t="s">
        <v>188</v>
      </c>
      <c r="G157" s="235" t="s">
        <v>189</v>
      </c>
      <c r="H157" s="236">
        <v>2</v>
      </c>
      <c r="I157" s="237"/>
      <c r="J157" s="238">
        <f>ROUND(I157*H157,2)</f>
        <v>0</v>
      </c>
      <c r="K157" s="234" t="s">
        <v>127</v>
      </c>
      <c r="L157" s="239"/>
      <c r="M157" s="240" t="s">
        <v>1</v>
      </c>
      <c r="N157" s="241" t="s">
        <v>41</v>
      </c>
      <c r="O157" s="71"/>
      <c r="P157" s="191">
        <f>O157*H157</f>
        <v>0</v>
      </c>
      <c r="Q157" s="191">
        <v>0.001</v>
      </c>
      <c r="R157" s="191">
        <f>Q157*H157</f>
        <v>0.002</v>
      </c>
      <c r="S157" s="191">
        <v>0</v>
      </c>
      <c r="T157" s="19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3" t="s">
        <v>169</v>
      </c>
      <c r="AT157" s="193" t="s">
        <v>170</v>
      </c>
      <c r="AU157" s="193" t="s">
        <v>86</v>
      </c>
      <c r="AY157" s="17" t="s">
        <v>121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84</v>
      </c>
      <c r="BK157" s="194">
        <f>ROUND(I157*H157,2)</f>
        <v>0</v>
      </c>
      <c r="BL157" s="17" t="s">
        <v>128</v>
      </c>
      <c r="BM157" s="193" t="s">
        <v>190</v>
      </c>
    </row>
    <row r="158" spans="2:51" s="13" customFormat="1" ht="11.25">
      <c r="B158" s="195"/>
      <c r="C158" s="196"/>
      <c r="D158" s="197" t="s">
        <v>133</v>
      </c>
      <c r="E158" s="196"/>
      <c r="F158" s="199" t="s">
        <v>191</v>
      </c>
      <c r="G158" s="196"/>
      <c r="H158" s="200">
        <v>2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133</v>
      </c>
      <c r="AU158" s="206" t="s">
        <v>86</v>
      </c>
      <c r="AV158" s="13" t="s">
        <v>86</v>
      </c>
      <c r="AW158" s="13" t="s">
        <v>4</v>
      </c>
      <c r="AX158" s="13" t="s">
        <v>84</v>
      </c>
      <c r="AY158" s="206" t="s">
        <v>121</v>
      </c>
    </row>
    <row r="159" spans="1:65" s="2" customFormat="1" ht="37.35" customHeight="1">
      <c r="A159" s="34"/>
      <c r="B159" s="35"/>
      <c r="C159" s="182" t="s">
        <v>192</v>
      </c>
      <c r="D159" s="182" t="s">
        <v>123</v>
      </c>
      <c r="E159" s="183" t="s">
        <v>193</v>
      </c>
      <c r="F159" s="184" t="s">
        <v>194</v>
      </c>
      <c r="G159" s="185" t="s">
        <v>126</v>
      </c>
      <c r="H159" s="186">
        <v>100</v>
      </c>
      <c r="I159" s="187"/>
      <c r="J159" s="188">
        <f>ROUND(I159*H159,2)</f>
        <v>0</v>
      </c>
      <c r="K159" s="184" t="s">
        <v>127</v>
      </c>
      <c r="L159" s="39"/>
      <c r="M159" s="189" t="s">
        <v>1</v>
      </c>
      <c r="N159" s="190" t="s">
        <v>41</v>
      </c>
      <c r="O159" s="7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3" t="s">
        <v>128</v>
      </c>
      <c r="AT159" s="193" t="s">
        <v>123</v>
      </c>
      <c r="AU159" s="193" t="s">
        <v>86</v>
      </c>
      <c r="AY159" s="17" t="s">
        <v>121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7" t="s">
        <v>84</v>
      </c>
      <c r="BK159" s="194">
        <f>ROUND(I159*H159,2)</f>
        <v>0</v>
      </c>
      <c r="BL159" s="17" t="s">
        <v>128</v>
      </c>
      <c r="BM159" s="193" t="s">
        <v>195</v>
      </c>
    </row>
    <row r="160" spans="1:47" s="2" customFormat="1" ht="19.5">
      <c r="A160" s="34"/>
      <c r="B160" s="35"/>
      <c r="C160" s="36"/>
      <c r="D160" s="197" t="s">
        <v>157</v>
      </c>
      <c r="E160" s="36"/>
      <c r="F160" s="228" t="s">
        <v>196</v>
      </c>
      <c r="G160" s="36"/>
      <c r="H160" s="36"/>
      <c r="I160" s="229"/>
      <c r="J160" s="36"/>
      <c r="K160" s="36"/>
      <c r="L160" s="39"/>
      <c r="M160" s="230"/>
      <c r="N160" s="231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157</v>
      </c>
      <c r="AU160" s="17" t="s">
        <v>86</v>
      </c>
    </row>
    <row r="161" spans="1:65" s="2" customFormat="1" ht="15.2" customHeight="1">
      <c r="A161" s="34"/>
      <c r="B161" s="35"/>
      <c r="C161" s="232" t="s">
        <v>197</v>
      </c>
      <c r="D161" s="232" t="s">
        <v>170</v>
      </c>
      <c r="E161" s="233" t="s">
        <v>198</v>
      </c>
      <c r="F161" s="234" t="s">
        <v>199</v>
      </c>
      <c r="G161" s="235" t="s">
        <v>173</v>
      </c>
      <c r="H161" s="236">
        <v>36</v>
      </c>
      <c r="I161" s="237"/>
      <c r="J161" s="238">
        <f>ROUND(I161*H161,2)</f>
        <v>0</v>
      </c>
      <c r="K161" s="234" t="s">
        <v>127</v>
      </c>
      <c r="L161" s="239"/>
      <c r="M161" s="240" t="s">
        <v>1</v>
      </c>
      <c r="N161" s="241" t="s">
        <v>41</v>
      </c>
      <c r="O161" s="71"/>
      <c r="P161" s="191">
        <f>O161*H161</f>
        <v>0</v>
      </c>
      <c r="Q161" s="191">
        <v>1</v>
      </c>
      <c r="R161" s="191">
        <f>Q161*H161</f>
        <v>36</v>
      </c>
      <c r="S161" s="191">
        <v>0</v>
      </c>
      <c r="T161" s="19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3" t="s">
        <v>169</v>
      </c>
      <c r="AT161" s="193" t="s">
        <v>170</v>
      </c>
      <c r="AU161" s="193" t="s">
        <v>86</v>
      </c>
      <c r="AY161" s="17" t="s">
        <v>121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7" t="s">
        <v>84</v>
      </c>
      <c r="BK161" s="194">
        <f>ROUND(I161*H161,2)</f>
        <v>0</v>
      </c>
      <c r="BL161" s="17" t="s">
        <v>128</v>
      </c>
      <c r="BM161" s="193" t="s">
        <v>200</v>
      </c>
    </row>
    <row r="162" spans="2:63" s="12" customFormat="1" ht="22.9" customHeight="1">
      <c r="B162" s="166"/>
      <c r="C162" s="167"/>
      <c r="D162" s="168" t="s">
        <v>75</v>
      </c>
      <c r="E162" s="180" t="s">
        <v>86</v>
      </c>
      <c r="F162" s="180" t="s">
        <v>201</v>
      </c>
      <c r="G162" s="167"/>
      <c r="H162" s="167"/>
      <c r="I162" s="170"/>
      <c r="J162" s="181">
        <f>BK162</f>
        <v>0</v>
      </c>
      <c r="K162" s="167"/>
      <c r="L162" s="172"/>
      <c r="M162" s="173"/>
      <c r="N162" s="174"/>
      <c r="O162" s="174"/>
      <c r="P162" s="175">
        <f>SUM(P163:P164)</f>
        <v>0</v>
      </c>
      <c r="Q162" s="174"/>
      <c r="R162" s="175">
        <f>SUM(R163:R164)</f>
        <v>0</v>
      </c>
      <c r="S162" s="174"/>
      <c r="T162" s="176">
        <f>SUM(T163:T164)</f>
        <v>0</v>
      </c>
      <c r="AR162" s="177" t="s">
        <v>84</v>
      </c>
      <c r="AT162" s="178" t="s">
        <v>75</v>
      </c>
      <c r="AU162" s="178" t="s">
        <v>84</v>
      </c>
      <c r="AY162" s="177" t="s">
        <v>121</v>
      </c>
      <c r="BK162" s="179">
        <f>SUM(BK163:BK164)</f>
        <v>0</v>
      </c>
    </row>
    <row r="163" spans="1:65" s="2" customFormat="1" ht="24" customHeight="1">
      <c r="A163" s="34"/>
      <c r="B163" s="35"/>
      <c r="C163" s="182" t="s">
        <v>202</v>
      </c>
      <c r="D163" s="182" t="s">
        <v>123</v>
      </c>
      <c r="E163" s="183" t="s">
        <v>203</v>
      </c>
      <c r="F163" s="184" t="s">
        <v>204</v>
      </c>
      <c r="G163" s="185" t="s">
        <v>142</v>
      </c>
      <c r="H163" s="186">
        <v>17</v>
      </c>
      <c r="I163" s="187"/>
      <c r="J163" s="188">
        <f>ROUND(I163*H163,2)</f>
        <v>0</v>
      </c>
      <c r="K163" s="184" t="s">
        <v>127</v>
      </c>
      <c r="L163" s="39"/>
      <c r="M163" s="189" t="s">
        <v>1</v>
      </c>
      <c r="N163" s="190" t="s">
        <v>41</v>
      </c>
      <c r="O163" s="7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3" t="s">
        <v>128</v>
      </c>
      <c r="AT163" s="193" t="s">
        <v>123</v>
      </c>
      <c r="AU163" s="193" t="s">
        <v>86</v>
      </c>
      <c r="AY163" s="17" t="s">
        <v>121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7" t="s">
        <v>84</v>
      </c>
      <c r="BK163" s="194">
        <f>ROUND(I163*H163,2)</f>
        <v>0</v>
      </c>
      <c r="BL163" s="17" t="s">
        <v>128</v>
      </c>
      <c r="BM163" s="193" t="s">
        <v>205</v>
      </c>
    </row>
    <row r="164" spans="2:51" s="13" customFormat="1" ht="11.25">
      <c r="B164" s="195"/>
      <c r="C164" s="196"/>
      <c r="D164" s="197" t="s">
        <v>133</v>
      </c>
      <c r="E164" s="198" t="s">
        <v>1</v>
      </c>
      <c r="F164" s="199" t="s">
        <v>206</v>
      </c>
      <c r="G164" s="196"/>
      <c r="H164" s="200">
        <v>17</v>
      </c>
      <c r="I164" s="201"/>
      <c r="J164" s="196"/>
      <c r="K164" s="196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133</v>
      </c>
      <c r="AU164" s="206" t="s">
        <v>86</v>
      </c>
      <c r="AV164" s="13" t="s">
        <v>86</v>
      </c>
      <c r="AW164" s="13" t="s">
        <v>32</v>
      </c>
      <c r="AX164" s="13" t="s">
        <v>84</v>
      </c>
      <c r="AY164" s="206" t="s">
        <v>121</v>
      </c>
    </row>
    <row r="165" spans="2:63" s="12" customFormat="1" ht="22.9" customHeight="1">
      <c r="B165" s="166"/>
      <c r="C165" s="167"/>
      <c r="D165" s="168" t="s">
        <v>75</v>
      </c>
      <c r="E165" s="180" t="s">
        <v>153</v>
      </c>
      <c r="F165" s="180" t="s">
        <v>207</v>
      </c>
      <c r="G165" s="167"/>
      <c r="H165" s="167"/>
      <c r="I165" s="170"/>
      <c r="J165" s="181">
        <f>BK165</f>
        <v>0</v>
      </c>
      <c r="K165" s="167"/>
      <c r="L165" s="172"/>
      <c r="M165" s="173"/>
      <c r="N165" s="174"/>
      <c r="O165" s="174"/>
      <c r="P165" s="175">
        <f>SUM(P166:P193)</f>
        <v>0</v>
      </c>
      <c r="Q165" s="174"/>
      <c r="R165" s="175">
        <f>SUM(R166:R193)</f>
        <v>7.84525</v>
      </c>
      <c r="S165" s="174"/>
      <c r="T165" s="176">
        <f>SUM(T166:T193)</f>
        <v>0</v>
      </c>
      <c r="AR165" s="177" t="s">
        <v>84</v>
      </c>
      <c r="AT165" s="178" t="s">
        <v>75</v>
      </c>
      <c r="AU165" s="178" t="s">
        <v>84</v>
      </c>
      <c r="AY165" s="177" t="s">
        <v>121</v>
      </c>
      <c r="BK165" s="179">
        <f>SUM(BK166:BK193)</f>
        <v>0</v>
      </c>
    </row>
    <row r="166" spans="1:65" s="2" customFormat="1" ht="32.45" customHeight="1">
      <c r="A166" s="34"/>
      <c r="B166" s="35"/>
      <c r="C166" s="182" t="s">
        <v>8</v>
      </c>
      <c r="D166" s="182" t="s">
        <v>123</v>
      </c>
      <c r="E166" s="183" t="s">
        <v>208</v>
      </c>
      <c r="F166" s="184" t="s">
        <v>209</v>
      </c>
      <c r="G166" s="185" t="s">
        <v>126</v>
      </c>
      <c r="H166" s="186">
        <v>85</v>
      </c>
      <c r="I166" s="187"/>
      <c r="J166" s="188">
        <f>ROUND(I166*H166,2)</f>
        <v>0</v>
      </c>
      <c r="K166" s="184" t="s">
        <v>127</v>
      </c>
      <c r="L166" s="39"/>
      <c r="M166" s="189" t="s">
        <v>1</v>
      </c>
      <c r="N166" s="190" t="s">
        <v>41</v>
      </c>
      <c r="O166" s="7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3" t="s">
        <v>128</v>
      </c>
      <c r="AT166" s="193" t="s">
        <v>123</v>
      </c>
      <c r="AU166" s="193" t="s">
        <v>86</v>
      </c>
      <c r="AY166" s="17" t="s">
        <v>121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7" t="s">
        <v>84</v>
      </c>
      <c r="BK166" s="194">
        <f>ROUND(I166*H166,2)</f>
        <v>0</v>
      </c>
      <c r="BL166" s="17" t="s">
        <v>128</v>
      </c>
      <c r="BM166" s="193" t="s">
        <v>210</v>
      </c>
    </row>
    <row r="167" spans="1:47" s="2" customFormat="1" ht="19.5">
      <c r="A167" s="34"/>
      <c r="B167" s="35"/>
      <c r="C167" s="36"/>
      <c r="D167" s="197" t="s">
        <v>157</v>
      </c>
      <c r="E167" s="36"/>
      <c r="F167" s="228" t="s">
        <v>211</v>
      </c>
      <c r="G167" s="36"/>
      <c r="H167" s="36"/>
      <c r="I167" s="229"/>
      <c r="J167" s="36"/>
      <c r="K167" s="36"/>
      <c r="L167" s="39"/>
      <c r="M167" s="230"/>
      <c r="N167" s="231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157</v>
      </c>
      <c r="AU167" s="17" t="s">
        <v>86</v>
      </c>
    </row>
    <row r="168" spans="2:51" s="13" customFormat="1" ht="11.25">
      <c r="B168" s="195"/>
      <c r="C168" s="196"/>
      <c r="D168" s="197" t="s">
        <v>133</v>
      </c>
      <c r="E168" s="198" t="s">
        <v>1</v>
      </c>
      <c r="F168" s="199" t="s">
        <v>212</v>
      </c>
      <c r="G168" s="196"/>
      <c r="H168" s="200">
        <v>85</v>
      </c>
      <c r="I168" s="201"/>
      <c r="J168" s="196"/>
      <c r="K168" s="196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133</v>
      </c>
      <c r="AU168" s="206" t="s">
        <v>86</v>
      </c>
      <c r="AV168" s="13" t="s">
        <v>86</v>
      </c>
      <c r="AW168" s="13" t="s">
        <v>32</v>
      </c>
      <c r="AX168" s="13" t="s">
        <v>84</v>
      </c>
      <c r="AY168" s="206" t="s">
        <v>121</v>
      </c>
    </row>
    <row r="169" spans="1:65" s="2" customFormat="1" ht="32.45" customHeight="1">
      <c r="A169" s="34"/>
      <c r="B169" s="35"/>
      <c r="C169" s="182" t="s">
        <v>213</v>
      </c>
      <c r="D169" s="182" t="s">
        <v>123</v>
      </c>
      <c r="E169" s="183" t="s">
        <v>214</v>
      </c>
      <c r="F169" s="184" t="s">
        <v>215</v>
      </c>
      <c r="G169" s="185" t="s">
        <v>126</v>
      </c>
      <c r="H169" s="186">
        <v>258.5</v>
      </c>
      <c r="I169" s="187"/>
      <c r="J169" s="188">
        <f>ROUND(I169*H169,2)</f>
        <v>0</v>
      </c>
      <c r="K169" s="184" t="s">
        <v>127</v>
      </c>
      <c r="L169" s="39"/>
      <c r="M169" s="189" t="s">
        <v>1</v>
      </c>
      <c r="N169" s="190" t="s">
        <v>41</v>
      </c>
      <c r="O169" s="7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3" t="s">
        <v>128</v>
      </c>
      <c r="AT169" s="193" t="s">
        <v>123</v>
      </c>
      <c r="AU169" s="193" t="s">
        <v>86</v>
      </c>
      <c r="AY169" s="17" t="s">
        <v>121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7" t="s">
        <v>84</v>
      </c>
      <c r="BK169" s="194">
        <f>ROUND(I169*H169,2)</f>
        <v>0</v>
      </c>
      <c r="BL169" s="17" t="s">
        <v>128</v>
      </c>
      <c r="BM169" s="193" t="s">
        <v>216</v>
      </c>
    </row>
    <row r="170" spans="2:51" s="14" customFormat="1" ht="11.25">
      <c r="B170" s="207"/>
      <c r="C170" s="208"/>
      <c r="D170" s="197" t="s">
        <v>133</v>
      </c>
      <c r="E170" s="209" t="s">
        <v>1</v>
      </c>
      <c r="F170" s="210" t="s">
        <v>217</v>
      </c>
      <c r="G170" s="208"/>
      <c r="H170" s="209" t="s">
        <v>1</v>
      </c>
      <c r="I170" s="211"/>
      <c r="J170" s="208"/>
      <c r="K170" s="208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133</v>
      </c>
      <c r="AU170" s="216" t="s">
        <v>86</v>
      </c>
      <c r="AV170" s="14" t="s">
        <v>84</v>
      </c>
      <c r="AW170" s="14" t="s">
        <v>32</v>
      </c>
      <c r="AX170" s="14" t="s">
        <v>76</v>
      </c>
      <c r="AY170" s="216" t="s">
        <v>121</v>
      </c>
    </row>
    <row r="171" spans="2:51" s="13" customFormat="1" ht="11.25">
      <c r="B171" s="195"/>
      <c r="C171" s="196"/>
      <c r="D171" s="197" t="s">
        <v>133</v>
      </c>
      <c r="E171" s="198" t="s">
        <v>1</v>
      </c>
      <c r="F171" s="199" t="s">
        <v>218</v>
      </c>
      <c r="G171" s="196"/>
      <c r="H171" s="200">
        <v>200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133</v>
      </c>
      <c r="AU171" s="206" t="s">
        <v>86</v>
      </c>
      <c r="AV171" s="13" t="s">
        <v>86</v>
      </c>
      <c r="AW171" s="13" t="s">
        <v>32</v>
      </c>
      <c r="AX171" s="13" t="s">
        <v>76</v>
      </c>
      <c r="AY171" s="206" t="s">
        <v>121</v>
      </c>
    </row>
    <row r="172" spans="2:51" s="14" customFormat="1" ht="11.25">
      <c r="B172" s="207"/>
      <c r="C172" s="208"/>
      <c r="D172" s="197" t="s">
        <v>133</v>
      </c>
      <c r="E172" s="209" t="s">
        <v>1</v>
      </c>
      <c r="F172" s="210" t="s">
        <v>148</v>
      </c>
      <c r="G172" s="208"/>
      <c r="H172" s="209" t="s">
        <v>1</v>
      </c>
      <c r="I172" s="211"/>
      <c r="J172" s="208"/>
      <c r="K172" s="208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133</v>
      </c>
      <c r="AU172" s="216" t="s">
        <v>86</v>
      </c>
      <c r="AV172" s="14" t="s">
        <v>84</v>
      </c>
      <c r="AW172" s="14" t="s">
        <v>32</v>
      </c>
      <c r="AX172" s="14" t="s">
        <v>76</v>
      </c>
      <c r="AY172" s="216" t="s">
        <v>121</v>
      </c>
    </row>
    <row r="173" spans="2:51" s="13" customFormat="1" ht="11.25">
      <c r="B173" s="195"/>
      <c r="C173" s="196"/>
      <c r="D173" s="197" t="s">
        <v>133</v>
      </c>
      <c r="E173" s="198" t="s">
        <v>1</v>
      </c>
      <c r="F173" s="199" t="s">
        <v>219</v>
      </c>
      <c r="G173" s="196"/>
      <c r="H173" s="200">
        <v>35</v>
      </c>
      <c r="I173" s="201"/>
      <c r="J173" s="196"/>
      <c r="K173" s="196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133</v>
      </c>
      <c r="AU173" s="206" t="s">
        <v>86</v>
      </c>
      <c r="AV173" s="13" t="s">
        <v>86</v>
      </c>
      <c r="AW173" s="13" t="s">
        <v>32</v>
      </c>
      <c r="AX173" s="13" t="s">
        <v>76</v>
      </c>
      <c r="AY173" s="206" t="s">
        <v>121</v>
      </c>
    </row>
    <row r="174" spans="2:51" s="15" customFormat="1" ht="11.25">
      <c r="B174" s="217"/>
      <c r="C174" s="218"/>
      <c r="D174" s="197" t="s">
        <v>133</v>
      </c>
      <c r="E174" s="219" t="s">
        <v>1</v>
      </c>
      <c r="F174" s="220" t="s">
        <v>152</v>
      </c>
      <c r="G174" s="218"/>
      <c r="H174" s="221">
        <v>235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133</v>
      </c>
      <c r="AU174" s="227" t="s">
        <v>86</v>
      </c>
      <c r="AV174" s="15" t="s">
        <v>128</v>
      </c>
      <c r="AW174" s="15" t="s">
        <v>32</v>
      </c>
      <c r="AX174" s="15" t="s">
        <v>84</v>
      </c>
      <c r="AY174" s="227" t="s">
        <v>121</v>
      </c>
    </row>
    <row r="175" spans="2:51" s="13" customFormat="1" ht="11.25">
      <c r="B175" s="195"/>
      <c r="C175" s="196"/>
      <c r="D175" s="197" t="s">
        <v>133</v>
      </c>
      <c r="E175" s="196"/>
      <c r="F175" s="199" t="s">
        <v>220</v>
      </c>
      <c r="G175" s="196"/>
      <c r="H175" s="200">
        <v>258.5</v>
      </c>
      <c r="I175" s="201"/>
      <c r="J175" s="196"/>
      <c r="K175" s="196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133</v>
      </c>
      <c r="AU175" s="206" t="s">
        <v>86</v>
      </c>
      <c r="AV175" s="13" t="s">
        <v>86</v>
      </c>
      <c r="AW175" s="13" t="s">
        <v>4</v>
      </c>
      <c r="AX175" s="13" t="s">
        <v>84</v>
      </c>
      <c r="AY175" s="206" t="s">
        <v>121</v>
      </c>
    </row>
    <row r="176" spans="1:65" s="2" customFormat="1" ht="32.45" customHeight="1">
      <c r="A176" s="34"/>
      <c r="B176" s="35"/>
      <c r="C176" s="182" t="s">
        <v>221</v>
      </c>
      <c r="D176" s="182" t="s">
        <v>123</v>
      </c>
      <c r="E176" s="183" t="s">
        <v>222</v>
      </c>
      <c r="F176" s="184" t="s">
        <v>223</v>
      </c>
      <c r="G176" s="185" t="s">
        <v>126</v>
      </c>
      <c r="H176" s="186">
        <v>55</v>
      </c>
      <c r="I176" s="187"/>
      <c r="J176" s="188">
        <f>ROUND(I176*H176,2)</f>
        <v>0</v>
      </c>
      <c r="K176" s="184" t="s">
        <v>127</v>
      </c>
      <c r="L176" s="39"/>
      <c r="M176" s="189" t="s">
        <v>1</v>
      </c>
      <c r="N176" s="190" t="s">
        <v>41</v>
      </c>
      <c r="O176" s="71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3" t="s">
        <v>128</v>
      </c>
      <c r="AT176" s="193" t="s">
        <v>123</v>
      </c>
      <c r="AU176" s="193" t="s">
        <v>86</v>
      </c>
      <c r="AY176" s="17" t="s">
        <v>121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7" t="s">
        <v>84</v>
      </c>
      <c r="BK176" s="194">
        <f>ROUND(I176*H176,2)</f>
        <v>0</v>
      </c>
      <c r="BL176" s="17" t="s">
        <v>128</v>
      </c>
      <c r="BM176" s="193" t="s">
        <v>224</v>
      </c>
    </row>
    <row r="177" spans="2:51" s="14" customFormat="1" ht="11.25">
      <c r="B177" s="207"/>
      <c r="C177" s="208"/>
      <c r="D177" s="197" t="s">
        <v>133</v>
      </c>
      <c r="E177" s="209" t="s">
        <v>1</v>
      </c>
      <c r="F177" s="210" t="s">
        <v>225</v>
      </c>
      <c r="G177" s="208"/>
      <c r="H177" s="209" t="s">
        <v>1</v>
      </c>
      <c r="I177" s="211"/>
      <c r="J177" s="208"/>
      <c r="K177" s="208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133</v>
      </c>
      <c r="AU177" s="216" t="s">
        <v>86</v>
      </c>
      <c r="AV177" s="14" t="s">
        <v>84</v>
      </c>
      <c r="AW177" s="14" t="s">
        <v>32</v>
      </c>
      <c r="AX177" s="14" t="s">
        <v>76</v>
      </c>
      <c r="AY177" s="216" t="s">
        <v>121</v>
      </c>
    </row>
    <row r="178" spans="2:51" s="13" customFormat="1" ht="11.25">
      <c r="B178" s="195"/>
      <c r="C178" s="196"/>
      <c r="D178" s="197" t="s">
        <v>133</v>
      </c>
      <c r="E178" s="198" t="s">
        <v>1</v>
      </c>
      <c r="F178" s="199" t="s">
        <v>226</v>
      </c>
      <c r="G178" s="196"/>
      <c r="H178" s="200">
        <v>50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133</v>
      </c>
      <c r="AU178" s="206" t="s">
        <v>86</v>
      </c>
      <c r="AV178" s="13" t="s">
        <v>86</v>
      </c>
      <c r="AW178" s="13" t="s">
        <v>32</v>
      </c>
      <c r="AX178" s="13" t="s">
        <v>76</v>
      </c>
      <c r="AY178" s="206" t="s">
        <v>121</v>
      </c>
    </row>
    <row r="179" spans="2:51" s="15" customFormat="1" ht="11.25">
      <c r="B179" s="217"/>
      <c r="C179" s="218"/>
      <c r="D179" s="197" t="s">
        <v>133</v>
      </c>
      <c r="E179" s="219" t="s">
        <v>1</v>
      </c>
      <c r="F179" s="220" t="s">
        <v>152</v>
      </c>
      <c r="G179" s="218"/>
      <c r="H179" s="221">
        <v>50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133</v>
      </c>
      <c r="AU179" s="227" t="s">
        <v>86</v>
      </c>
      <c r="AV179" s="15" t="s">
        <v>128</v>
      </c>
      <c r="AW179" s="15" t="s">
        <v>32</v>
      </c>
      <c r="AX179" s="15" t="s">
        <v>84</v>
      </c>
      <c r="AY179" s="227" t="s">
        <v>121</v>
      </c>
    </row>
    <row r="180" spans="2:51" s="13" customFormat="1" ht="11.25">
      <c r="B180" s="195"/>
      <c r="C180" s="196"/>
      <c r="D180" s="197" t="s">
        <v>133</v>
      </c>
      <c r="E180" s="196"/>
      <c r="F180" s="199" t="s">
        <v>227</v>
      </c>
      <c r="G180" s="196"/>
      <c r="H180" s="200">
        <v>55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133</v>
      </c>
      <c r="AU180" s="206" t="s">
        <v>86</v>
      </c>
      <c r="AV180" s="13" t="s">
        <v>86</v>
      </c>
      <c r="AW180" s="13" t="s">
        <v>4</v>
      </c>
      <c r="AX180" s="13" t="s">
        <v>84</v>
      </c>
      <c r="AY180" s="206" t="s">
        <v>121</v>
      </c>
    </row>
    <row r="181" spans="1:65" s="2" customFormat="1" ht="37.35" customHeight="1">
      <c r="A181" s="34"/>
      <c r="B181" s="35"/>
      <c r="C181" s="182" t="s">
        <v>228</v>
      </c>
      <c r="D181" s="182" t="s">
        <v>123</v>
      </c>
      <c r="E181" s="183" t="s">
        <v>229</v>
      </c>
      <c r="F181" s="184" t="s">
        <v>230</v>
      </c>
      <c r="G181" s="185" t="s">
        <v>126</v>
      </c>
      <c r="H181" s="186">
        <v>200</v>
      </c>
      <c r="I181" s="187"/>
      <c r="J181" s="188">
        <f>ROUND(I181*H181,2)</f>
        <v>0</v>
      </c>
      <c r="K181" s="184" t="s">
        <v>127</v>
      </c>
      <c r="L181" s="39"/>
      <c r="M181" s="189" t="s">
        <v>1</v>
      </c>
      <c r="N181" s="190" t="s">
        <v>41</v>
      </c>
      <c r="O181" s="71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3" t="s">
        <v>128</v>
      </c>
      <c r="AT181" s="193" t="s">
        <v>123</v>
      </c>
      <c r="AU181" s="193" t="s">
        <v>86</v>
      </c>
      <c r="AY181" s="17" t="s">
        <v>121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7" t="s">
        <v>84</v>
      </c>
      <c r="BK181" s="194">
        <f>ROUND(I181*H181,2)</f>
        <v>0</v>
      </c>
      <c r="BL181" s="17" t="s">
        <v>128</v>
      </c>
      <c r="BM181" s="193" t="s">
        <v>231</v>
      </c>
    </row>
    <row r="182" spans="2:51" s="13" customFormat="1" ht="11.25">
      <c r="B182" s="195"/>
      <c r="C182" s="196"/>
      <c r="D182" s="197" t="s">
        <v>133</v>
      </c>
      <c r="E182" s="198" t="s">
        <v>1</v>
      </c>
      <c r="F182" s="199" t="s">
        <v>218</v>
      </c>
      <c r="G182" s="196"/>
      <c r="H182" s="200">
        <v>200</v>
      </c>
      <c r="I182" s="201"/>
      <c r="J182" s="196"/>
      <c r="K182" s="196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133</v>
      </c>
      <c r="AU182" s="206" t="s">
        <v>86</v>
      </c>
      <c r="AV182" s="13" t="s">
        <v>86</v>
      </c>
      <c r="AW182" s="13" t="s">
        <v>32</v>
      </c>
      <c r="AX182" s="13" t="s">
        <v>84</v>
      </c>
      <c r="AY182" s="206" t="s">
        <v>121</v>
      </c>
    </row>
    <row r="183" spans="1:65" s="2" customFormat="1" ht="37.35" customHeight="1">
      <c r="A183" s="34"/>
      <c r="B183" s="35"/>
      <c r="C183" s="182" t="s">
        <v>232</v>
      </c>
      <c r="D183" s="182" t="s">
        <v>123</v>
      </c>
      <c r="E183" s="183" t="s">
        <v>233</v>
      </c>
      <c r="F183" s="184" t="s">
        <v>234</v>
      </c>
      <c r="G183" s="185" t="s">
        <v>126</v>
      </c>
      <c r="H183" s="186">
        <v>135</v>
      </c>
      <c r="I183" s="187"/>
      <c r="J183" s="188">
        <f>ROUND(I183*H183,2)</f>
        <v>0</v>
      </c>
      <c r="K183" s="184" t="s">
        <v>127</v>
      </c>
      <c r="L183" s="39"/>
      <c r="M183" s="189" t="s">
        <v>1</v>
      </c>
      <c r="N183" s="190" t="s">
        <v>41</v>
      </c>
      <c r="O183" s="71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3" t="s">
        <v>128</v>
      </c>
      <c r="AT183" s="193" t="s">
        <v>123</v>
      </c>
      <c r="AU183" s="193" t="s">
        <v>86</v>
      </c>
      <c r="AY183" s="17" t="s">
        <v>121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84</v>
      </c>
      <c r="BK183" s="194">
        <f>ROUND(I183*H183,2)</f>
        <v>0</v>
      </c>
      <c r="BL183" s="17" t="s">
        <v>128</v>
      </c>
      <c r="BM183" s="193" t="s">
        <v>235</v>
      </c>
    </row>
    <row r="184" spans="2:51" s="13" customFormat="1" ht="11.25">
      <c r="B184" s="195"/>
      <c r="C184" s="196"/>
      <c r="D184" s="197" t="s">
        <v>133</v>
      </c>
      <c r="E184" s="198" t="s">
        <v>1</v>
      </c>
      <c r="F184" s="199" t="s">
        <v>236</v>
      </c>
      <c r="G184" s="196"/>
      <c r="H184" s="200">
        <v>135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133</v>
      </c>
      <c r="AU184" s="206" t="s">
        <v>86</v>
      </c>
      <c r="AV184" s="13" t="s">
        <v>86</v>
      </c>
      <c r="AW184" s="13" t="s">
        <v>32</v>
      </c>
      <c r="AX184" s="13" t="s">
        <v>84</v>
      </c>
      <c r="AY184" s="206" t="s">
        <v>121</v>
      </c>
    </row>
    <row r="185" spans="1:65" s="2" customFormat="1" ht="24" customHeight="1">
      <c r="A185" s="34"/>
      <c r="B185" s="35"/>
      <c r="C185" s="182" t="s">
        <v>237</v>
      </c>
      <c r="D185" s="182" t="s">
        <v>123</v>
      </c>
      <c r="E185" s="183" t="s">
        <v>238</v>
      </c>
      <c r="F185" s="184" t="s">
        <v>239</v>
      </c>
      <c r="G185" s="185" t="s">
        <v>126</v>
      </c>
      <c r="H185" s="186">
        <v>460</v>
      </c>
      <c r="I185" s="187"/>
      <c r="J185" s="188">
        <f>ROUND(I185*H185,2)</f>
        <v>0</v>
      </c>
      <c r="K185" s="184" t="s">
        <v>127</v>
      </c>
      <c r="L185" s="39"/>
      <c r="M185" s="189" t="s">
        <v>1</v>
      </c>
      <c r="N185" s="190" t="s">
        <v>41</v>
      </c>
      <c r="O185" s="71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3" t="s">
        <v>128</v>
      </c>
      <c r="AT185" s="193" t="s">
        <v>123</v>
      </c>
      <c r="AU185" s="193" t="s">
        <v>86</v>
      </c>
      <c r="AY185" s="17" t="s">
        <v>121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7" t="s">
        <v>84</v>
      </c>
      <c r="BK185" s="194">
        <f>ROUND(I185*H185,2)</f>
        <v>0</v>
      </c>
      <c r="BL185" s="17" t="s">
        <v>128</v>
      </c>
      <c r="BM185" s="193" t="s">
        <v>240</v>
      </c>
    </row>
    <row r="186" spans="2:51" s="13" customFormat="1" ht="11.25">
      <c r="B186" s="195"/>
      <c r="C186" s="196"/>
      <c r="D186" s="197" t="s">
        <v>133</v>
      </c>
      <c r="E186" s="198" t="s">
        <v>1</v>
      </c>
      <c r="F186" s="199" t="s">
        <v>241</v>
      </c>
      <c r="G186" s="196"/>
      <c r="H186" s="200">
        <v>460</v>
      </c>
      <c r="I186" s="201"/>
      <c r="J186" s="196"/>
      <c r="K186" s="196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133</v>
      </c>
      <c r="AU186" s="206" t="s">
        <v>86</v>
      </c>
      <c r="AV186" s="13" t="s">
        <v>86</v>
      </c>
      <c r="AW186" s="13" t="s">
        <v>32</v>
      </c>
      <c r="AX186" s="13" t="s">
        <v>84</v>
      </c>
      <c r="AY186" s="206" t="s">
        <v>121</v>
      </c>
    </row>
    <row r="187" spans="1:65" s="2" customFormat="1" ht="24" customHeight="1">
      <c r="A187" s="34"/>
      <c r="B187" s="35"/>
      <c r="C187" s="182" t="s">
        <v>7</v>
      </c>
      <c r="D187" s="182" t="s">
        <v>123</v>
      </c>
      <c r="E187" s="183" t="s">
        <v>242</v>
      </c>
      <c r="F187" s="184" t="s">
        <v>243</v>
      </c>
      <c r="G187" s="185" t="s">
        <v>126</v>
      </c>
      <c r="H187" s="186">
        <v>460</v>
      </c>
      <c r="I187" s="187"/>
      <c r="J187" s="188">
        <f aca="true" t="shared" si="0" ref="J187:J192">ROUND(I187*H187,2)</f>
        <v>0</v>
      </c>
      <c r="K187" s="184" t="s">
        <v>127</v>
      </c>
      <c r="L187" s="39"/>
      <c r="M187" s="189" t="s">
        <v>1</v>
      </c>
      <c r="N187" s="190" t="s">
        <v>41</v>
      </c>
      <c r="O187" s="71"/>
      <c r="P187" s="191">
        <f aca="true" t="shared" si="1" ref="P187:P192">O187*H187</f>
        <v>0</v>
      </c>
      <c r="Q187" s="191">
        <v>0</v>
      </c>
      <c r="R187" s="191">
        <f aca="true" t="shared" si="2" ref="R187:R192">Q187*H187</f>
        <v>0</v>
      </c>
      <c r="S187" s="191">
        <v>0</v>
      </c>
      <c r="T187" s="192">
        <f aca="true" t="shared" si="3" ref="T187:T192"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3" t="s">
        <v>128</v>
      </c>
      <c r="AT187" s="193" t="s">
        <v>123</v>
      </c>
      <c r="AU187" s="193" t="s">
        <v>86</v>
      </c>
      <c r="AY187" s="17" t="s">
        <v>121</v>
      </c>
      <c r="BE187" s="194">
        <f aca="true" t="shared" si="4" ref="BE187:BE192">IF(N187="základní",J187,0)</f>
        <v>0</v>
      </c>
      <c r="BF187" s="194">
        <f aca="true" t="shared" si="5" ref="BF187:BF192">IF(N187="snížená",J187,0)</f>
        <v>0</v>
      </c>
      <c r="BG187" s="194">
        <f aca="true" t="shared" si="6" ref="BG187:BG192">IF(N187="zákl. přenesená",J187,0)</f>
        <v>0</v>
      </c>
      <c r="BH187" s="194">
        <f aca="true" t="shared" si="7" ref="BH187:BH192">IF(N187="sníž. přenesená",J187,0)</f>
        <v>0</v>
      </c>
      <c r="BI187" s="194">
        <f aca="true" t="shared" si="8" ref="BI187:BI192">IF(N187="nulová",J187,0)</f>
        <v>0</v>
      </c>
      <c r="BJ187" s="17" t="s">
        <v>84</v>
      </c>
      <c r="BK187" s="194">
        <f aca="true" t="shared" si="9" ref="BK187:BK192">ROUND(I187*H187,2)</f>
        <v>0</v>
      </c>
      <c r="BL187" s="17" t="s">
        <v>128</v>
      </c>
      <c r="BM187" s="193" t="s">
        <v>244</v>
      </c>
    </row>
    <row r="188" spans="1:65" s="2" customFormat="1" ht="43.35" customHeight="1">
      <c r="A188" s="34"/>
      <c r="B188" s="35"/>
      <c r="C188" s="182" t="s">
        <v>245</v>
      </c>
      <c r="D188" s="182" t="s">
        <v>123</v>
      </c>
      <c r="E188" s="183" t="s">
        <v>246</v>
      </c>
      <c r="F188" s="184" t="s">
        <v>247</v>
      </c>
      <c r="G188" s="185" t="s">
        <v>126</v>
      </c>
      <c r="H188" s="186">
        <v>460</v>
      </c>
      <c r="I188" s="187"/>
      <c r="J188" s="188">
        <f t="shared" si="0"/>
        <v>0</v>
      </c>
      <c r="K188" s="184" t="s">
        <v>127</v>
      </c>
      <c r="L188" s="39"/>
      <c r="M188" s="189" t="s">
        <v>1</v>
      </c>
      <c r="N188" s="190" t="s">
        <v>41</v>
      </c>
      <c r="O188" s="71"/>
      <c r="P188" s="191">
        <f t="shared" si="1"/>
        <v>0</v>
      </c>
      <c r="Q188" s="191">
        <v>0</v>
      </c>
      <c r="R188" s="191">
        <f t="shared" si="2"/>
        <v>0</v>
      </c>
      <c r="S188" s="191">
        <v>0</v>
      </c>
      <c r="T188" s="192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3" t="s">
        <v>128</v>
      </c>
      <c r="AT188" s="193" t="s">
        <v>123</v>
      </c>
      <c r="AU188" s="193" t="s">
        <v>86</v>
      </c>
      <c r="AY188" s="17" t="s">
        <v>121</v>
      </c>
      <c r="BE188" s="194">
        <f t="shared" si="4"/>
        <v>0</v>
      </c>
      <c r="BF188" s="194">
        <f t="shared" si="5"/>
        <v>0</v>
      </c>
      <c r="BG188" s="194">
        <f t="shared" si="6"/>
        <v>0</v>
      </c>
      <c r="BH188" s="194">
        <f t="shared" si="7"/>
        <v>0</v>
      </c>
      <c r="BI188" s="194">
        <f t="shared" si="8"/>
        <v>0</v>
      </c>
      <c r="BJ188" s="17" t="s">
        <v>84</v>
      </c>
      <c r="BK188" s="194">
        <f t="shared" si="9"/>
        <v>0</v>
      </c>
      <c r="BL188" s="17" t="s">
        <v>128</v>
      </c>
      <c r="BM188" s="193" t="s">
        <v>248</v>
      </c>
    </row>
    <row r="189" spans="1:65" s="2" customFormat="1" ht="43.35" customHeight="1">
      <c r="A189" s="34"/>
      <c r="B189" s="35"/>
      <c r="C189" s="182" t="s">
        <v>249</v>
      </c>
      <c r="D189" s="182" t="s">
        <v>123</v>
      </c>
      <c r="E189" s="183" t="s">
        <v>250</v>
      </c>
      <c r="F189" s="184" t="s">
        <v>251</v>
      </c>
      <c r="G189" s="185" t="s">
        <v>126</v>
      </c>
      <c r="H189" s="186">
        <v>200</v>
      </c>
      <c r="I189" s="187"/>
      <c r="J189" s="188">
        <f t="shared" si="0"/>
        <v>0</v>
      </c>
      <c r="K189" s="184" t="s">
        <v>127</v>
      </c>
      <c r="L189" s="39"/>
      <c r="M189" s="189" t="s">
        <v>1</v>
      </c>
      <c r="N189" s="190" t="s">
        <v>41</v>
      </c>
      <c r="O189" s="71"/>
      <c r="P189" s="191">
        <f t="shared" si="1"/>
        <v>0</v>
      </c>
      <c r="Q189" s="191">
        <v>0</v>
      </c>
      <c r="R189" s="191">
        <f t="shared" si="2"/>
        <v>0</v>
      </c>
      <c r="S189" s="191">
        <v>0</v>
      </c>
      <c r="T189" s="192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3" t="s">
        <v>128</v>
      </c>
      <c r="AT189" s="193" t="s">
        <v>123</v>
      </c>
      <c r="AU189" s="193" t="s">
        <v>86</v>
      </c>
      <c r="AY189" s="17" t="s">
        <v>121</v>
      </c>
      <c r="BE189" s="194">
        <f t="shared" si="4"/>
        <v>0</v>
      </c>
      <c r="BF189" s="194">
        <f t="shared" si="5"/>
        <v>0</v>
      </c>
      <c r="BG189" s="194">
        <f t="shared" si="6"/>
        <v>0</v>
      </c>
      <c r="BH189" s="194">
        <f t="shared" si="7"/>
        <v>0</v>
      </c>
      <c r="BI189" s="194">
        <f t="shared" si="8"/>
        <v>0</v>
      </c>
      <c r="BJ189" s="17" t="s">
        <v>84</v>
      </c>
      <c r="BK189" s="194">
        <f t="shared" si="9"/>
        <v>0</v>
      </c>
      <c r="BL189" s="17" t="s">
        <v>128</v>
      </c>
      <c r="BM189" s="193" t="s">
        <v>252</v>
      </c>
    </row>
    <row r="190" spans="1:65" s="2" customFormat="1" ht="43.35" customHeight="1">
      <c r="A190" s="34"/>
      <c r="B190" s="35"/>
      <c r="C190" s="182" t="s">
        <v>253</v>
      </c>
      <c r="D190" s="182" t="s">
        <v>123</v>
      </c>
      <c r="E190" s="183" t="s">
        <v>254</v>
      </c>
      <c r="F190" s="184" t="s">
        <v>255</v>
      </c>
      <c r="G190" s="185" t="s">
        <v>126</v>
      </c>
      <c r="H190" s="186">
        <v>460</v>
      </c>
      <c r="I190" s="187"/>
      <c r="J190" s="188">
        <f t="shared" si="0"/>
        <v>0</v>
      </c>
      <c r="K190" s="184" t="s">
        <v>127</v>
      </c>
      <c r="L190" s="39"/>
      <c r="M190" s="189" t="s">
        <v>1</v>
      </c>
      <c r="N190" s="190" t="s">
        <v>41</v>
      </c>
      <c r="O190" s="71"/>
      <c r="P190" s="191">
        <f t="shared" si="1"/>
        <v>0</v>
      </c>
      <c r="Q190" s="191">
        <v>0</v>
      </c>
      <c r="R190" s="191">
        <f t="shared" si="2"/>
        <v>0</v>
      </c>
      <c r="S190" s="191">
        <v>0</v>
      </c>
      <c r="T190" s="192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3" t="s">
        <v>128</v>
      </c>
      <c r="AT190" s="193" t="s">
        <v>123</v>
      </c>
      <c r="AU190" s="193" t="s">
        <v>86</v>
      </c>
      <c r="AY190" s="17" t="s">
        <v>121</v>
      </c>
      <c r="BE190" s="194">
        <f t="shared" si="4"/>
        <v>0</v>
      </c>
      <c r="BF190" s="194">
        <f t="shared" si="5"/>
        <v>0</v>
      </c>
      <c r="BG190" s="194">
        <f t="shared" si="6"/>
        <v>0</v>
      </c>
      <c r="BH190" s="194">
        <f t="shared" si="7"/>
        <v>0</v>
      </c>
      <c r="BI190" s="194">
        <f t="shared" si="8"/>
        <v>0</v>
      </c>
      <c r="BJ190" s="17" t="s">
        <v>84</v>
      </c>
      <c r="BK190" s="194">
        <f t="shared" si="9"/>
        <v>0</v>
      </c>
      <c r="BL190" s="17" t="s">
        <v>128</v>
      </c>
      <c r="BM190" s="193" t="s">
        <v>256</v>
      </c>
    </row>
    <row r="191" spans="1:65" s="2" customFormat="1" ht="74.65" customHeight="1">
      <c r="A191" s="34"/>
      <c r="B191" s="35"/>
      <c r="C191" s="182" t="s">
        <v>257</v>
      </c>
      <c r="D191" s="182" t="s">
        <v>123</v>
      </c>
      <c r="E191" s="183" t="s">
        <v>258</v>
      </c>
      <c r="F191" s="184" t="s">
        <v>259</v>
      </c>
      <c r="G191" s="185" t="s">
        <v>126</v>
      </c>
      <c r="H191" s="186">
        <v>35</v>
      </c>
      <c r="I191" s="187"/>
      <c r="J191" s="188">
        <f t="shared" si="0"/>
        <v>0</v>
      </c>
      <c r="K191" s="184" t="s">
        <v>127</v>
      </c>
      <c r="L191" s="39"/>
      <c r="M191" s="189" t="s">
        <v>1</v>
      </c>
      <c r="N191" s="190" t="s">
        <v>41</v>
      </c>
      <c r="O191" s="71"/>
      <c r="P191" s="191">
        <f t="shared" si="1"/>
        <v>0</v>
      </c>
      <c r="Q191" s="191">
        <v>0.08922</v>
      </c>
      <c r="R191" s="191">
        <f t="shared" si="2"/>
        <v>3.1226999999999996</v>
      </c>
      <c r="S191" s="191">
        <v>0</v>
      </c>
      <c r="T191" s="192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3" t="s">
        <v>128</v>
      </c>
      <c r="AT191" s="193" t="s">
        <v>123</v>
      </c>
      <c r="AU191" s="193" t="s">
        <v>86</v>
      </c>
      <c r="AY191" s="17" t="s">
        <v>121</v>
      </c>
      <c r="BE191" s="194">
        <f t="shared" si="4"/>
        <v>0</v>
      </c>
      <c r="BF191" s="194">
        <f t="shared" si="5"/>
        <v>0</v>
      </c>
      <c r="BG191" s="194">
        <f t="shared" si="6"/>
        <v>0</v>
      </c>
      <c r="BH191" s="194">
        <f t="shared" si="7"/>
        <v>0</v>
      </c>
      <c r="BI191" s="194">
        <f t="shared" si="8"/>
        <v>0</v>
      </c>
      <c r="BJ191" s="17" t="s">
        <v>84</v>
      </c>
      <c r="BK191" s="194">
        <f t="shared" si="9"/>
        <v>0</v>
      </c>
      <c r="BL191" s="17" t="s">
        <v>128</v>
      </c>
      <c r="BM191" s="193" t="s">
        <v>260</v>
      </c>
    </row>
    <row r="192" spans="1:65" s="2" customFormat="1" ht="24" customHeight="1">
      <c r="A192" s="34"/>
      <c r="B192" s="35"/>
      <c r="C192" s="232" t="s">
        <v>261</v>
      </c>
      <c r="D192" s="232" t="s">
        <v>170</v>
      </c>
      <c r="E192" s="233" t="s">
        <v>262</v>
      </c>
      <c r="F192" s="234" t="s">
        <v>263</v>
      </c>
      <c r="G192" s="235" t="s">
        <v>126</v>
      </c>
      <c r="H192" s="236">
        <v>36.05</v>
      </c>
      <c r="I192" s="237"/>
      <c r="J192" s="238">
        <f t="shared" si="0"/>
        <v>0</v>
      </c>
      <c r="K192" s="234" t="s">
        <v>127</v>
      </c>
      <c r="L192" s="239"/>
      <c r="M192" s="240" t="s">
        <v>1</v>
      </c>
      <c r="N192" s="241" t="s">
        <v>41</v>
      </c>
      <c r="O192" s="71"/>
      <c r="P192" s="191">
        <f t="shared" si="1"/>
        <v>0</v>
      </c>
      <c r="Q192" s="191">
        <v>0.131</v>
      </c>
      <c r="R192" s="191">
        <f t="shared" si="2"/>
        <v>4.72255</v>
      </c>
      <c r="S192" s="191">
        <v>0</v>
      </c>
      <c r="T192" s="192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3" t="s">
        <v>169</v>
      </c>
      <c r="AT192" s="193" t="s">
        <v>170</v>
      </c>
      <c r="AU192" s="193" t="s">
        <v>86</v>
      </c>
      <c r="AY192" s="17" t="s">
        <v>121</v>
      </c>
      <c r="BE192" s="194">
        <f t="shared" si="4"/>
        <v>0</v>
      </c>
      <c r="BF192" s="194">
        <f t="shared" si="5"/>
        <v>0</v>
      </c>
      <c r="BG192" s="194">
        <f t="shared" si="6"/>
        <v>0</v>
      </c>
      <c r="BH192" s="194">
        <f t="shared" si="7"/>
        <v>0</v>
      </c>
      <c r="BI192" s="194">
        <f t="shared" si="8"/>
        <v>0</v>
      </c>
      <c r="BJ192" s="17" t="s">
        <v>84</v>
      </c>
      <c r="BK192" s="194">
        <f t="shared" si="9"/>
        <v>0</v>
      </c>
      <c r="BL192" s="17" t="s">
        <v>128</v>
      </c>
      <c r="BM192" s="193" t="s">
        <v>264</v>
      </c>
    </row>
    <row r="193" spans="2:51" s="13" customFormat="1" ht="11.25">
      <c r="B193" s="195"/>
      <c r="C193" s="196"/>
      <c r="D193" s="197" t="s">
        <v>133</v>
      </c>
      <c r="E193" s="196"/>
      <c r="F193" s="199" t="s">
        <v>265</v>
      </c>
      <c r="G193" s="196"/>
      <c r="H193" s="200">
        <v>36.05</v>
      </c>
      <c r="I193" s="201"/>
      <c r="J193" s="196"/>
      <c r="K193" s="196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133</v>
      </c>
      <c r="AU193" s="206" t="s">
        <v>86</v>
      </c>
      <c r="AV193" s="13" t="s">
        <v>86</v>
      </c>
      <c r="AW193" s="13" t="s">
        <v>4</v>
      </c>
      <c r="AX193" s="13" t="s">
        <v>84</v>
      </c>
      <c r="AY193" s="206" t="s">
        <v>121</v>
      </c>
    </row>
    <row r="194" spans="2:63" s="12" customFormat="1" ht="22.9" customHeight="1">
      <c r="B194" s="166"/>
      <c r="C194" s="167"/>
      <c r="D194" s="168" t="s">
        <v>75</v>
      </c>
      <c r="E194" s="180" t="s">
        <v>169</v>
      </c>
      <c r="F194" s="180" t="s">
        <v>266</v>
      </c>
      <c r="G194" s="167"/>
      <c r="H194" s="167"/>
      <c r="I194" s="170"/>
      <c r="J194" s="181">
        <f>BK194</f>
        <v>0</v>
      </c>
      <c r="K194" s="167"/>
      <c r="L194" s="172"/>
      <c r="M194" s="173"/>
      <c r="N194" s="174"/>
      <c r="O194" s="174"/>
      <c r="P194" s="175">
        <f>SUM(P195:P210)</f>
        <v>0</v>
      </c>
      <c r="Q194" s="174"/>
      <c r="R194" s="175">
        <f>SUM(R195:R210)</f>
        <v>6.664847</v>
      </c>
      <c r="S194" s="174"/>
      <c r="T194" s="176">
        <f>SUM(T195:T210)</f>
        <v>0</v>
      </c>
      <c r="AR194" s="177" t="s">
        <v>84</v>
      </c>
      <c r="AT194" s="178" t="s">
        <v>75</v>
      </c>
      <c r="AU194" s="178" t="s">
        <v>84</v>
      </c>
      <c r="AY194" s="177" t="s">
        <v>121</v>
      </c>
      <c r="BK194" s="179">
        <f>SUM(BK195:BK210)</f>
        <v>0</v>
      </c>
    </row>
    <row r="195" spans="1:65" s="2" customFormat="1" ht="32.45" customHeight="1">
      <c r="A195" s="34"/>
      <c r="B195" s="35"/>
      <c r="C195" s="182" t="s">
        <v>267</v>
      </c>
      <c r="D195" s="182" t="s">
        <v>123</v>
      </c>
      <c r="E195" s="183" t="s">
        <v>268</v>
      </c>
      <c r="F195" s="184" t="s">
        <v>269</v>
      </c>
      <c r="G195" s="185" t="s">
        <v>138</v>
      </c>
      <c r="H195" s="186">
        <v>2</v>
      </c>
      <c r="I195" s="187"/>
      <c r="J195" s="188">
        <f>ROUND(I195*H195,2)</f>
        <v>0</v>
      </c>
      <c r="K195" s="184" t="s">
        <v>127</v>
      </c>
      <c r="L195" s="39"/>
      <c r="M195" s="189" t="s">
        <v>1</v>
      </c>
      <c r="N195" s="190" t="s">
        <v>41</v>
      </c>
      <c r="O195" s="71"/>
      <c r="P195" s="191">
        <f>O195*H195</f>
        <v>0</v>
      </c>
      <c r="Q195" s="191">
        <v>1E-05</v>
      </c>
      <c r="R195" s="191">
        <f>Q195*H195</f>
        <v>2E-05</v>
      </c>
      <c r="S195" s="191">
        <v>0</v>
      </c>
      <c r="T195" s="19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3" t="s">
        <v>128</v>
      </c>
      <c r="AT195" s="193" t="s">
        <v>123</v>
      </c>
      <c r="AU195" s="193" t="s">
        <v>86</v>
      </c>
      <c r="AY195" s="17" t="s">
        <v>121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7" t="s">
        <v>84</v>
      </c>
      <c r="BK195" s="194">
        <f>ROUND(I195*H195,2)</f>
        <v>0</v>
      </c>
      <c r="BL195" s="17" t="s">
        <v>128</v>
      </c>
      <c r="BM195" s="193" t="s">
        <v>270</v>
      </c>
    </row>
    <row r="196" spans="1:65" s="2" customFormat="1" ht="24" customHeight="1">
      <c r="A196" s="34"/>
      <c r="B196" s="35"/>
      <c r="C196" s="232" t="s">
        <v>271</v>
      </c>
      <c r="D196" s="232" t="s">
        <v>170</v>
      </c>
      <c r="E196" s="233" t="s">
        <v>272</v>
      </c>
      <c r="F196" s="234" t="s">
        <v>273</v>
      </c>
      <c r="G196" s="235" t="s">
        <v>138</v>
      </c>
      <c r="H196" s="236">
        <v>2.03</v>
      </c>
      <c r="I196" s="237"/>
      <c r="J196" s="238">
        <f>ROUND(I196*H196,2)</f>
        <v>0</v>
      </c>
      <c r="K196" s="234" t="s">
        <v>127</v>
      </c>
      <c r="L196" s="239"/>
      <c r="M196" s="240" t="s">
        <v>1</v>
      </c>
      <c r="N196" s="241" t="s">
        <v>41</v>
      </c>
      <c r="O196" s="71"/>
      <c r="P196" s="191">
        <f>O196*H196</f>
        <v>0</v>
      </c>
      <c r="Q196" s="191">
        <v>0.0029</v>
      </c>
      <c r="R196" s="191">
        <f>Q196*H196</f>
        <v>0.005886999999999999</v>
      </c>
      <c r="S196" s="191">
        <v>0</v>
      </c>
      <c r="T196" s="19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3" t="s">
        <v>169</v>
      </c>
      <c r="AT196" s="193" t="s">
        <v>170</v>
      </c>
      <c r="AU196" s="193" t="s">
        <v>86</v>
      </c>
      <c r="AY196" s="17" t="s">
        <v>121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7" t="s">
        <v>84</v>
      </c>
      <c r="BK196" s="194">
        <f>ROUND(I196*H196,2)</f>
        <v>0</v>
      </c>
      <c r="BL196" s="17" t="s">
        <v>128</v>
      </c>
      <c r="BM196" s="193" t="s">
        <v>274</v>
      </c>
    </row>
    <row r="197" spans="2:51" s="13" customFormat="1" ht="11.25">
      <c r="B197" s="195"/>
      <c r="C197" s="196"/>
      <c r="D197" s="197" t="s">
        <v>133</v>
      </c>
      <c r="E197" s="196"/>
      <c r="F197" s="199" t="s">
        <v>275</v>
      </c>
      <c r="G197" s="196"/>
      <c r="H197" s="200">
        <v>2.03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133</v>
      </c>
      <c r="AU197" s="206" t="s">
        <v>86</v>
      </c>
      <c r="AV197" s="13" t="s">
        <v>86</v>
      </c>
      <c r="AW197" s="13" t="s">
        <v>4</v>
      </c>
      <c r="AX197" s="13" t="s">
        <v>84</v>
      </c>
      <c r="AY197" s="206" t="s">
        <v>121</v>
      </c>
    </row>
    <row r="198" spans="1:65" s="2" customFormat="1" ht="24" customHeight="1">
      <c r="A198" s="34"/>
      <c r="B198" s="35"/>
      <c r="C198" s="182" t="s">
        <v>276</v>
      </c>
      <c r="D198" s="182" t="s">
        <v>123</v>
      </c>
      <c r="E198" s="183" t="s">
        <v>277</v>
      </c>
      <c r="F198" s="184" t="s">
        <v>278</v>
      </c>
      <c r="G198" s="185" t="s">
        <v>279</v>
      </c>
      <c r="H198" s="186">
        <v>1</v>
      </c>
      <c r="I198" s="187"/>
      <c r="J198" s="188">
        <f aca="true" t="shared" si="10" ref="J198:J210">ROUND(I198*H198,2)</f>
        <v>0</v>
      </c>
      <c r="K198" s="184" t="s">
        <v>127</v>
      </c>
      <c r="L198" s="39"/>
      <c r="M198" s="189" t="s">
        <v>1</v>
      </c>
      <c r="N198" s="190" t="s">
        <v>41</v>
      </c>
      <c r="O198" s="71"/>
      <c r="P198" s="191">
        <f aca="true" t="shared" si="11" ref="P198:P210">O198*H198</f>
        <v>0</v>
      </c>
      <c r="Q198" s="191">
        <v>0.12422</v>
      </c>
      <c r="R198" s="191">
        <f aca="true" t="shared" si="12" ref="R198:R210">Q198*H198</f>
        <v>0.12422</v>
      </c>
      <c r="S198" s="191">
        <v>0</v>
      </c>
      <c r="T198" s="192">
        <f aca="true" t="shared" si="13" ref="T198:T210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3" t="s">
        <v>128</v>
      </c>
      <c r="AT198" s="193" t="s">
        <v>123</v>
      </c>
      <c r="AU198" s="193" t="s">
        <v>86</v>
      </c>
      <c r="AY198" s="17" t="s">
        <v>121</v>
      </c>
      <c r="BE198" s="194">
        <f aca="true" t="shared" si="14" ref="BE198:BE210">IF(N198="základní",J198,0)</f>
        <v>0</v>
      </c>
      <c r="BF198" s="194">
        <f aca="true" t="shared" si="15" ref="BF198:BF210">IF(N198="snížená",J198,0)</f>
        <v>0</v>
      </c>
      <c r="BG198" s="194">
        <f aca="true" t="shared" si="16" ref="BG198:BG210">IF(N198="zákl. přenesená",J198,0)</f>
        <v>0</v>
      </c>
      <c r="BH198" s="194">
        <f aca="true" t="shared" si="17" ref="BH198:BH210">IF(N198="sníž. přenesená",J198,0)</f>
        <v>0</v>
      </c>
      <c r="BI198" s="194">
        <f aca="true" t="shared" si="18" ref="BI198:BI210">IF(N198="nulová",J198,0)</f>
        <v>0</v>
      </c>
      <c r="BJ198" s="17" t="s">
        <v>84</v>
      </c>
      <c r="BK198" s="194">
        <f aca="true" t="shared" si="19" ref="BK198:BK210">ROUND(I198*H198,2)</f>
        <v>0</v>
      </c>
      <c r="BL198" s="17" t="s">
        <v>128</v>
      </c>
      <c r="BM198" s="193" t="s">
        <v>280</v>
      </c>
    </row>
    <row r="199" spans="1:65" s="2" customFormat="1" ht="15.2" customHeight="1">
      <c r="A199" s="34"/>
      <c r="B199" s="35"/>
      <c r="C199" s="232" t="s">
        <v>281</v>
      </c>
      <c r="D199" s="232" t="s">
        <v>170</v>
      </c>
      <c r="E199" s="233" t="s">
        <v>282</v>
      </c>
      <c r="F199" s="234" t="s">
        <v>283</v>
      </c>
      <c r="G199" s="235" t="s">
        <v>279</v>
      </c>
      <c r="H199" s="236">
        <v>1</v>
      </c>
      <c r="I199" s="237"/>
      <c r="J199" s="238">
        <f t="shared" si="10"/>
        <v>0</v>
      </c>
      <c r="K199" s="234" t="s">
        <v>127</v>
      </c>
      <c r="L199" s="239"/>
      <c r="M199" s="240" t="s">
        <v>1</v>
      </c>
      <c r="N199" s="241" t="s">
        <v>41</v>
      </c>
      <c r="O199" s="71"/>
      <c r="P199" s="191">
        <f t="shared" si="11"/>
        <v>0</v>
      </c>
      <c r="Q199" s="191">
        <v>0.067</v>
      </c>
      <c r="R199" s="191">
        <f t="shared" si="12"/>
        <v>0.067</v>
      </c>
      <c r="S199" s="191">
        <v>0</v>
      </c>
      <c r="T199" s="192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3" t="s">
        <v>169</v>
      </c>
      <c r="AT199" s="193" t="s">
        <v>170</v>
      </c>
      <c r="AU199" s="193" t="s">
        <v>86</v>
      </c>
      <c r="AY199" s="17" t="s">
        <v>121</v>
      </c>
      <c r="BE199" s="194">
        <f t="shared" si="14"/>
        <v>0</v>
      </c>
      <c r="BF199" s="194">
        <f t="shared" si="15"/>
        <v>0</v>
      </c>
      <c r="BG199" s="194">
        <f t="shared" si="16"/>
        <v>0</v>
      </c>
      <c r="BH199" s="194">
        <f t="shared" si="17"/>
        <v>0</v>
      </c>
      <c r="BI199" s="194">
        <f t="shared" si="18"/>
        <v>0</v>
      </c>
      <c r="BJ199" s="17" t="s">
        <v>84</v>
      </c>
      <c r="BK199" s="194">
        <f t="shared" si="19"/>
        <v>0</v>
      </c>
      <c r="BL199" s="17" t="s">
        <v>128</v>
      </c>
      <c r="BM199" s="193" t="s">
        <v>284</v>
      </c>
    </row>
    <row r="200" spans="1:65" s="2" customFormat="1" ht="24" customHeight="1">
      <c r="A200" s="34"/>
      <c r="B200" s="35"/>
      <c r="C200" s="182" t="s">
        <v>285</v>
      </c>
      <c r="D200" s="182" t="s">
        <v>123</v>
      </c>
      <c r="E200" s="183" t="s">
        <v>286</v>
      </c>
      <c r="F200" s="184" t="s">
        <v>287</v>
      </c>
      <c r="G200" s="185" t="s">
        <v>279</v>
      </c>
      <c r="H200" s="186">
        <v>1</v>
      </c>
      <c r="I200" s="187"/>
      <c r="J200" s="188">
        <f t="shared" si="10"/>
        <v>0</v>
      </c>
      <c r="K200" s="184" t="s">
        <v>127</v>
      </c>
      <c r="L200" s="39"/>
      <c r="M200" s="189" t="s">
        <v>1</v>
      </c>
      <c r="N200" s="190" t="s">
        <v>41</v>
      </c>
      <c r="O200" s="71"/>
      <c r="P200" s="191">
        <f t="shared" si="11"/>
        <v>0</v>
      </c>
      <c r="Q200" s="191">
        <v>0.02972</v>
      </c>
      <c r="R200" s="191">
        <f t="shared" si="12"/>
        <v>0.02972</v>
      </c>
      <c r="S200" s="191">
        <v>0</v>
      </c>
      <c r="T200" s="192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3" t="s">
        <v>128</v>
      </c>
      <c r="AT200" s="193" t="s">
        <v>123</v>
      </c>
      <c r="AU200" s="193" t="s">
        <v>86</v>
      </c>
      <c r="AY200" s="17" t="s">
        <v>121</v>
      </c>
      <c r="BE200" s="194">
        <f t="shared" si="14"/>
        <v>0</v>
      </c>
      <c r="BF200" s="194">
        <f t="shared" si="15"/>
        <v>0</v>
      </c>
      <c r="BG200" s="194">
        <f t="shared" si="16"/>
        <v>0</v>
      </c>
      <c r="BH200" s="194">
        <f t="shared" si="17"/>
        <v>0</v>
      </c>
      <c r="BI200" s="194">
        <f t="shared" si="18"/>
        <v>0</v>
      </c>
      <c r="BJ200" s="17" t="s">
        <v>84</v>
      </c>
      <c r="BK200" s="194">
        <f t="shared" si="19"/>
        <v>0</v>
      </c>
      <c r="BL200" s="17" t="s">
        <v>128</v>
      </c>
      <c r="BM200" s="193" t="s">
        <v>288</v>
      </c>
    </row>
    <row r="201" spans="1:65" s="2" customFormat="1" ht="24" customHeight="1">
      <c r="A201" s="34"/>
      <c r="B201" s="35"/>
      <c r="C201" s="232" t="s">
        <v>289</v>
      </c>
      <c r="D201" s="232" t="s">
        <v>170</v>
      </c>
      <c r="E201" s="233" t="s">
        <v>290</v>
      </c>
      <c r="F201" s="234" t="s">
        <v>291</v>
      </c>
      <c r="G201" s="235" t="s">
        <v>279</v>
      </c>
      <c r="H201" s="236">
        <v>0.5</v>
      </c>
      <c r="I201" s="237"/>
      <c r="J201" s="238">
        <f t="shared" si="10"/>
        <v>0</v>
      </c>
      <c r="K201" s="234" t="s">
        <v>127</v>
      </c>
      <c r="L201" s="239"/>
      <c r="M201" s="240" t="s">
        <v>1</v>
      </c>
      <c r="N201" s="241" t="s">
        <v>41</v>
      </c>
      <c r="O201" s="71"/>
      <c r="P201" s="191">
        <f t="shared" si="11"/>
        <v>0</v>
      </c>
      <c r="Q201" s="191">
        <v>0.055</v>
      </c>
      <c r="R201" s="191">
        <f t="shared" si="12"/>
        <v>0.0275</v>
      </c>
      <c r="S201" s="191">
        <v>0</v>
      </c>
      <c r="T201" s="192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3" t="s">
        <v>169</v>
      </c>
      <c r="AT201" s="193" t="s">
        <v>170</v>
      </c>
      <c r="AU201" s="193" t="s">
        <v>86</v>
      </c>
      <c r="AY201" s="17" t="s">
        <v>121</v>
      </c>
      <c r="BE201" s="194">
        <f t="shared" si="14"/>
        <v>0</v>
      </c>
      <c r="BF201" s="194">
        <f t="shared" si="15"/>
        <v>0</v>
      </c>
      <c r="BG201" s="194">
        <f t="shared" si="16"/>
        <v>0</v>
      </c>
      <c r="BH201" s="194">
        <f t="shared" si="17"/>
        <v>0</v>
      </c>
      <c r="BI201" s="194">
        <f t="shared" si="18"/>
        <v>0</v>
      </c>
      <c r="BJ201" s="17" t="s">
        <v>84</v>
      </c>
      <c r="BK201" s="194">
        <f t="shared" si="19"/>
        <v>0</v>
      </c>
      <c r="BL201" s="17" t="s">
        <v>128</v>
      </c>
      <c r="BM201" s="193" t="s">
        <v>292</v>
      </c>
    </row>
    <row r="202" spans="1:65" s="2" customFormat="1" ht="15.2" customHeight="1">
      <c r="A202" s="34"/>
      <c r="B202" s="35"/>
      <c r="C202" s="232" t="s">
        <v>293</v>
      </c>
      <c r="D202" s="232" t="s">
        <v>170</v>
      </c>
      <c r="E202" s="233" t="s">
        <v>294</v>
      </c>
      <c r="F202" s="234" t="s">
        <v>295</v>
      </c>
      <c r="G202" s="235" t="s">
        <v>279</v>
      </c>
      <c r="H202" s="236">
        <v>0.5</v>
      </c>
      <c r="I202" s="237"/>
      <c r="J202" s="238">
        <f t="shared" si="10"/>
        <v>0</v>
      </c>
      <c r="K202" s="234" t="s">
        <v>127</v>
      </c>
      <c r="L202" s="239"/>
      <c r="M202" s="240" t="s">
        <v>1</v>
      </c>
      <c r="N202" s="241" t="s">
        <v>41</v>
      </c>
      <c r="O202" s="71"/>
      <c r="P202" s="191">
        <f t="shared" si="11"/>
        <v>0</v>
      </c>
      <c r="Q202" s="191">
        <v>0.103</v>
      </c>
      <c r="R202" s="191">
        <f t="shared" si="12"/>
        <v>0.0515</v>
      </c>
      <c r="S202" s="191">
        <v>0</v>
      </c>
      <c r="T202" s="192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3" t="s">
        <v>169</v>
      </c>
      <c r="AT202" s="193" t="s">
        <v>170</v>
      </c>
      <c r="AU202" s="193" t="s">
        <v>86</v>
      </c>
      <c r="AY202" s="17" t="s">
        <v>121</v>
      </c>
      <c r="BE202" s="194">
        <f t="shared" si="14"/>
        <v>0</v>
      </c>
      <c r="BF202" s="194">
        <f t="shared" si="15"/>
        <v>0</v>
      </c>
      <c r="BG202" s="194">
        <f t="shared" si="16"/>
        <v>0</v>
      </c>
      <c r="BH202" s="194">
        <f t="shared" si="17"/>
        <v>0</v>
      </c>
      <c r="BI202" s="194">
        <f t="shared" si="18"/>
        <v>0</v>
      </c>
      <c r="BJ202" s="17" t="s">
        <v>84</v>
      </c>
      <c r="BK202" s="194">
        <f t="shared" si="19"/>
        <v>0</v>
      </c>
      <c r="BL202" s="17" t="s">
        <v>128</v>
      </c>
      <c r="BM202" s="193" t="s">
        <v>296</v>
      </c>
    </row>
    <row r="203" spans="1:65" s="2" customFormat="1" ht="24" customHeight="1">
      <c r="A203" s="34"/>
      <c r="B203" s="35"/>
      <c r="C203" s="182" t="s">
        <v>297</v>
      </c>
      <c r="D203" s="182" t="s">
        <v>123</v>
      </c>
      <c r="E203" s="183" t="s">
        <v>298</v>
      </c>
      <c r="F203" s="184" t="s">
        <v>299</v>
      </c>
      <c r="G203" s="185" t="s">
        <v>279</v>
      </c>
      <c r="H203" s="186">
        <v>1</v>
      </c>
      <c r="I203" s="187"/>
      <c r="J203" s="188">
        <f t="shared" si="10"/>
        <v>0</v>
      </c>
      <c r="K203" s="184" t="s">
        <v>127</v>
      </c>
      <c r="L203" s="39"/>
      <c r="M203" s="189" t="s">
        <v>1</v>
      </c>
      <c r="N203" s="190" t="s">
        <v>41</v>
      </c>
      <c r="O203" s="71"/>
      <c r="P203" s="191">
        <f t="shared" si="11"/>
        <v>0</v>
      </c>
      <c r="Q203" s="191">
        <v>0.02972</v>
      </c>
      <c r="R203" s="191">
        <f t="shared" si="12"/>
        <v>0.02972</v>
      </c>
      <c r="S203" s="191">
        <v>0</v>
      </c>
      <c r="T203" s="192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3" t="s">
        <v>128</v>
      </c>
      <c r="AT203" s="193" t="s">
        <v>123</v>
      </c>
      <c r="AU203" s="193" t="s">
        <v>86</v>
      </c>
      <c r="AY203" s="17" t="s">
        <v>121</v>
      </c>
      <c r="BE203" s="194">
        <f t="shared" si="14"/>
        <v>0</v>
      </c>
      <c r="BF203" s="194">
        <f t="shared" si="15"/>
        <v>0</v>
      </c>
      <c r="BG203" s="194">
        <f t="shared" si="16"/>
        <v>0</v>
      </c>
      <c r="BH203" s="194">
        <f t="shared" si="17"/>
        <v>0</v>
      </c>
      <c r="BI203" s="194">
        <f t="shared" si="18"/>
        <v>0</v>
      </c>
      <c r="BJ203" s="17" t="s">
        <v>84</v>
      </c>
      <c r="BK203" s="194">
        <f t="shared" si="19"/>
        <v>0</v>
      </c>
      <c r="BL203" s="17" t="s">
        <v>128</v>
      </c>
      <c r="BM203" s="193" t="s">
        <v>300</v>
      </c>
    </row>
    <row r="204" spans="1:65" s="2" customFormat="1" ht="32.45" customHeight="1">
      <c r="A204" s="34"/>
      <c r="B204" s="35"/>
      <c r="C204" s="232" t="s">
        <v>219</v>
      </c>
      <c r="D204" s="232" t="s">
        <v>170</v>
      </c>
      <c r="E204" s="233" t="s">
        <v>301</v>
      </c>
      <c r="F204" s="234" t="s">
        <v>302</v>
      </c>
      <c r="G204" s="235" t="s">
        <v>279</v>
      </c>
      <c r="H204" s="236">
        <v>1</v>
      </c>
      <c r="I204" s="237"/>
      <c r="J204" s="238">
        <f t="shared" si="10"/>
        <v>0</v>
      </c>
      <c r="K204" s="234" t="s">
        <v>127</v>
      </c>
      <c r="L204" s="239"/>
      <c r="M204" s="240" t="s">
        <v>1</v>
      </c>
      <c r="N204" s="241" t="s">
        <v>41</v>
      </c>
      <c r="O204" s="71"/>
      <c r="P204" s="191">
        <f t="shared" si="11"/>
        <v>0</v>
      </c>
      <c r="Q204" s="191">
        <v>0.298</v>
      </c>
      <c r="R204" s="191">
        <f t="shared" si="12"/>
        <v>0.298</v>
      </c>
      <c r="S204" s="191">
        <v>0</v>
      </c>
      <c r="T204" s="192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3" t="s">
        <v>169</v>
      </c>
      <c r="AT204" s="193" t="s">
        <v>170</v>
      </c>
      <c r="AU204" s="193" t="s">
        <v>86</v>
      </c>
      <c r="AY204" s="17" t="s">
        <v>121</v>
      </c>
      <c r="BE204" s="194">
        <f t="shared" si="14"/>
        <v>0</v>
      </c>
      <c r="BF204" s="194">
        <f t="shared" si="15"/>
        <v>0</v>
      </c>
      <c r="BG204" s="194">
        <f t="shared" si="16"/>
        <v>0</v>
      </c>
      <c r="BH204" s="194">
        <f t="shared" si="17"/>
        <v>0</v>
      </c>
      <c r="BI204" s="194">
        <f t="shared" si="18"/>
        <v>0</v>
      </c>
      <c r="BJ204" s="17" t="s">
        <v>84</v>
      </c>
      <c r="BK204" s="194">
        <f t="shared" si="19"/>
        <v>0</v>
      </c>
      <c r="BL204" s="17" t="s">
        <v>128</v>
      </c>
      <c r="BM204" s="193" t="s">
        <v>303</v>
      </c>
    </row>
    <row r="205" spans="1:65" s="2" customFormat="1" ht="24" customHeight="1">
      <c r="A205" s="34"/>
      <c r="B205" s="35"/>
      <c r="C205" s="182" t="s">
        <v>304</v>
      </c>
      <c r="D205" s="182" t="s">
        <v>123</v>
      </c>
      <c r="E205" s="183" t="s">
        <v>305</v>
      </c>
      <c r="F205" s="184" t="s">
        <v>306</v>
      </c>
      <c r="G205" s="185" t="s">
        <v>279</v>
      </c>
      <c r="H205" s="186">
        <v>1</v>
      </c>
      <c r="I205" s="187"/>
      <c r="J205" s="188">
        <f t="shared" si="10"/>
        <v>0</v>
      </c>
      <c r="K205" s="184" t="s">
        <v>127</v>
      </c>
      <c r="L205" s="39"/>
      <c r="M205" s="189" t="s">
        <v>1</v>
      </c>
      <c r="N205" s="190" t="s">
        <v>41</v>
      </c>
      <c r="O205" s="71"/>
      <c r="P205" s="191">
        <f t="shared" si="11"/>
        <v>0</v>
      </c>
      <c r="Q205" s="191">
        <v>0.21734</v>
      </c>
      <c r="R205" s="191">
        <f t="shared" si="12"/>
        <v>0.21734</v>
      </c>
      <c r="S205" s="191">
        <v>0</v>
      </c>
      <c r="T205" s="192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3" t="s">
        <v>128</v>
      </c>
      <c r="AT205" s="193" t="s">
        <v>123</v>
      </c>
      <c r="AU205" s="193" t="s">
        <v>86</v>
      </c>
      <c r="AY205" s="17" t="s">
        <v>121</v>
      </c>
      <c r="BE205" s="194">
        <f t="shared" si="14"/>
        <v>0</v>
      </c>
      <c r="BF205" s="194">
        <f t="shared" si="15"/>
        <v>0</v>
      </c>
      <c r="BG205" s="194">
        <f t="shared" si="16"/>
        <v>0</v>
      </c>
      <c r="BH205" s="194">
        <f t="shared" si="17"/>
        <v>0</v>
      </c>
      <c r="BI205" s="194">
        <f t="shared" si="18"/>
        <v>0</v>
      </c>
      <c r="BJ205" s="17" t="s">
        <v>84</v>
      </c>
      <c r="BK205" s="194">
        <f t="shared" si="19"/>
        <v>0</v>
      </c>
      <c r="BL205" s="17" t="s">
        <v>128</v>
      </c>
      <c r="BM205" s="193" t="s">
        <v>307</v>
      </c>
    </row>
    <row r="206" spans="1:65" s="2" customFormat="1" ht="15.2" customHeight="1">
      <c r="A206" s="34"/>
      <c r="B206" s="35"/>
      <c r="C206" s="232" t="s">
        <v>308</v>
      </c>
      <c r="D206" s="232" t="s">
        <v>170</v>
      </c>
      <c r="E206" s="233" t="s">
        <v>309</v>
      </c>
      <c r="F206" s="234" t="s">
        <v>310</v>
      </c>
      <c r="G206" s="235" t="s">
        <v>279</v>
      </c>
      <c r="H206" s="236">
        <v>1</v>
      </c>
      <c r="I206" s="237"/>
      <c r="J206" s="238">
        <f t="shared" si="10"/>
        <v>0</v>
      </c>
      <c r="K206" s="234" t="s">
        <v>127</v>
      </c>
      <c r="L206" s="239"/>
      <c r="M206" s="240" t="s">
        <v>1</v>
      </c>
      <c r="N206" s="241" t="s">
        <v>41</v>
      </c>
      <c r="O206" s="71"/>
      <c r="P206" s="191">
        <f t="shared" si="11"/>
        <v>0</v>
      </c>
      <c r="Q206" s="191">
        <v>0.0065</v>
      </c>
      <c r="R206" s="191">
        <f t="shared" si="12"/>
        <v>0.0065</v>
      </c>
      <c r="S206" s="191">
        <v>0</v>
      </c>
      <c r="T206" s="192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3" t="s">
        <v>169</v>
      </c>
      <c r="AT206" s="193" t="s">
        <v>170</v>
      </c>
      <c r="AU206" s="193" t="s">
        <v>86</v>
      </c>
      <c r="AY206" s="17" t="s">
        <v>121</v>
      </c>
      <c r="BE206" s="194">
        <f t="shared" si="14"/>
        <v>0</v>
      </c>
      <c r="BF206" s="194">
        <f t="shared" si="15"/>
        <v>0</v>
      </c>
      <c r="BG206" s="194">
        <f t="shared" si="16"/>
        <v>0</v>
      </c>
      <c r="BH206" s="194">
        <f t="shared" si="17"/>
        <v>0</v>
      </c>
      <c r="BI206" s="194">
        <f t="shared" si="18"/>
        <v>0</v>
      </c>
      <c r="BJ206" s="17" t="s">
        <v>84</v>
      </c>
      <c r="BK206" s="194">
        <f t="shared" si="19"/>
        <v>0</v>
      </c>
      <c r="BL206" s="17" t="s">
        <v>128</v>
      </c>
      <c r="BM206" s="193" t="s">
        <v>311</v>
      </c>
    </row>
    <row r="207" spans="1:65" s="2" customFormat="1" ht="15.2" customHeight="1">
      <c r="A207" s="34"/>
      <c r="B207" s="35"/>
      <c r="C207" s="232" t="s">
        <v>312</v>
      </c>
      <c r="D207" s="232" t="s">
        <v>170</v>
      </c>
      <c r="E207" s="233" t="s">
        <v>313</v>
      </c>
      <c r="F207" s="234" t="s">
        <v>314</v>
      </c>
      <c r="G207" s="235" t="s">
        <v>279</v>
      </c>
      <c r="H207" s="236">
        <v>1</v>
      </c>
      <c r="I207" s="237"/>
      <c r="J207" s="238">
        <f t="shared" si="10"/>
        <v>0</v>
      </c>
      <c r="K207" s="234" t="s">
        <v>127</v>
      </c>
      <c r="L207" s="239"/>
      <c r="M207" s="240" t="s">
        <v>1</v>
      </c>
      <c r="N207" s="241" t="s">
        <v>41</v>
      </c>
      <c r="O207" s="71"/>
      <c r="P207" s="191">
        <f t="shared" si="11"/>
        <v>0</v>
      </c>
      <c r="Q207" s="191">
        <v>0.0506</v>
      </c>
      <c r="R207" s="191">
        <f t="shared" si="12"/>
        <v>0.0506</v>
      </c>
      <c r="S207" s="191">
        <v>0</v>
      </c>
      <c r="T207" s="192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3" t="s">
        <v>169</v>
      </c>
      <c r="AT207" s="193" t="s">
        <v>170</v>
      </c>
      <c r="AU207" s="193" t="s">
        <v>86</v>
      </c>
      <c r="AY207" s="17" t="s">
        <v>121</v>
      </c>
      <c r="BE207" s="194">
        <f t="shared" si="14"/>
        <v>0</v>
      </c>
      <c r="BF207" s="194">
        <f t="shared" si="15"/>
        <v>0</v>
      </c>
      <c r="BG207" s="194">
        <f t="shared" si="16"/>
        <v>0</v>
      </c>
      <c r="BH207" s="194">
        <f t="shared" si="17"/>
        <v>0</v>
      </c>
      <c r="BI207" s="194">
        <f t="shared" si="18"/>
        <v>0</v>
      </c>
      <c r="BJ207" s="17" t="s">
        <v>84</v>
      </c>
      <c r="BK207" s="194">
        <f t="shared" si="19"/>
        <v>0</v>
      </c>
      <c r="BL207" s="17" t="s">
        <v>128</v>
      </c>
      <c r="BM207" s="193" t="s">
        <v>315</v>
      </c>
    </row>
    <row r="208" spans="1:65" s="2" customFormat="1" ht="24" customHeight="1">
      <c r="A208" s="34"/>
      <c r="B208" s="35"/>
      <c r="C208" s="182" t="s">
        <v>316</v>
      </c>
      <c r="D208" s="182" t="s">
        <v>123</v>
      </c>
      <c r="E208" s="183" t="s">
        <v>317</v>
      </c>
      <c r="F208" s="184" t="s">
        <v>318</v>
      </c>
      <c r="G208" s="185" t="s">
        <v>279</v>
      </c>
      <c r="H208" s="186">
        <v>4</v>
      </c>
      <c r="I208" s="187"/>
      <c r="J208" s="188">
        <f t="shared" si="10"/>
        <v>0</v>
      </c>
      <c r="K208" s="184" t="s">
        <v>127</v>
      </c>
      <c r="L208" s="39"/>
      <c r="M208" s="189" t="s">
        <v>1</v>
      </c>
      <c r="N208" s="190" t="s">
        <v>41</v>
      </c>
      <c r="O208" s="71"/>
      <c r="P208" s="191">
        <f t="shared" si="11"/>
        <v>0</v>
      </c>
      <c r="Q208" s="191">
        <v>0.42368</v>
      </c>
      <c r="R208" s="191">
        <f t="shared" si="12"/>
        <v>1.69472</v>
      </c>
      <c r="S208" s="191">
        <v>0</v>
      </c>
      <c r="T208" s="192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3" t="s">
        <v>128</v>
      </c>
      <c r="AT208" s="193" t="s">
        <v>123</v>
      </c>
      <c r="AU208" s="193" t="s">
        <v>86</v>
      </c>
      <c r="AY208" s="17" t="s">
        <v>121</v>
      </c>
      <c r="BE208" s="194">
        <f t="shared" si="14"/>
        <v>0</v>
      </c>
      <c r="BF208" s="194">
        <f t="shared" si="15"/>
        <v>0</v>
      </c>
      <c r="BG208" s="194">
        <f t="shared" si="16"/>
        <v>0</v>
      </c>
      <c r="BH208" s="194">
        <f t="shared" si="17"/>
        <v>0</v>
      </c>
      <c r="BI208" s="194">
        <f t="shared" si="18"/>
        <v>0</v>
      </c>
      <c r="BJ208" s="17" t="s">
        <v>84</v>
      </c>
      <c r="BK208" s="194">
        <f t="shared" si="19"/>
        <v>0</v>
      </c>
      <c r="BL208" s="17" t="s">
        <v>128</v>
      </c>
      <c r="BM208" s="193" t="s">
        <v>319</v>
      </c>
    </row>
    <row r="209" spans="1:65" s="2" customFormat="1" ht="24" customHeight="1">
      <c r="A209" s="34"/>
      <c r="B209" s="35"/>
      <c r="C209" s="182" t="s">
        <v>320</v>
      </c>
      <c r="D209" s="182" t="s">
        <v>123</v>
      </c>
      <c r="E209" s="183" t="s">
        <v>321</v>
      </c>
      <c r="F209" s="184" t="s">
        <v>322</v>
      </c>
      <c r="G209" s="185" t="s">
        <v>279</v>
      </c>
      <c r="H209" s="186">
        <v>3</v>
      </c>
      <c r="I209" s="187"/>
      <c r="J209" s="188">
        <f t="shared" si="10"/>
        <v>0</v>
      </c>
      <c r="K209" s="184" t="s">
        <v>127</v>
      </c>
      <c r="L209" s="39"/>
      <c r="M209" s="189" t="s">
        <v>1</v>
      </c>
      <c r="N209" s="190" t="s">
        <v>41</v>
      </c>
      <c r="O209" s="71"/>
      <c r="P209" s="191">
        <f t="shared" si="11"/>
        <v>0</v>
      </c>
      <c r="Q209" s="191">
        <v>0.4208</v>
      </c>
      <c r="R209" s="191">
        <f t="shared" si="12"/>
        <v>1.2624</v>
      </c>
      <c r="S209" s="191">
        <v>0</v>
      </c>
      <c r="T209" s="192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3" t="s">
        <v>128</v>
      </c>
      <c r="AT209" s="193" t="s">
        <v>123</v>
      </c>
      <c r="AU209" s="193" t="s">
        <v>86</v>
      </c>
      <c r="AY209" s="17" t="s">
        <v>121</v>
      </c>
      <c r="BE209" s="194">
        <f t="shared" si="14"/>
        <v>0</v>
      </c>
      <c r="BF209" s="194">
        <f t="shared" si="15"/>
        <v>0</v>
      </c>
      <c r="BG209" s="194">
        <f t="shared" si="16"/>
        <v>0</v>
      </c>
      <c r="BH209" s="194">
        <f t="shared" si="17"/>
        <v>0</v>
      </c>
      <c r="BI209" s="194">
        <f t="shared" si="18"/>
        <v>0</v>
      </c>
      <c r="BJ209" s="17" t="s">
        <v>84</v>
      </c>
      <c r="BK209" s="194">
        <f t="shared" si="19"/>
        <v>0</v>
      </c>
      <c r="BL209" s="17" t="s">
        <v>128</v>
      </c>
      <c r="BM209" s="193" t="s">
        <v>323</v>
      </c>
    </row>
    <row r="210" spans="1:65" s="2" customFormat="1" ht="37.35" customHeight="1">
      <c r="A210" s="34"/>
      <c r="B210" s="35"/>
      <c r="C210" s="182" t="s">
        <v>324</v>
      </c>
      <c r="D210" s="182" t="s">
        <v>123</v>
      </c>
      <c r="E210" s="183" t="s">
        <v>325</v>
      </c>
      <c r="F210" s="184" t="s">
        <v>326</v>
      </c>
      <c r="G210" s="185" t="s">
        <v>279</v>
      </c>
      <c r="H210" s="186">
        <v>9</v>
      </c>
      <c r="I210" s="187"/>
      <c r="J210" s="188">
        <f t="shared" si="10"/>
        <v>0</v>
      </c>
      <c r="K210" s="184" t="s">
        <v>127</v>
      </c>
      <c r="L210" s="39"/>
      <c r="M210" s="189" t="s">
        <v>1</v>
      </c>
      <c r="N210" s="190" t="s">
        <v>41</v>
      </c>
      <c r="O210" s="71"/>
      <c r="P210" s="191">
        <f t="shared" si="11"/>
        <v>0</v>
      </c>
      <c r="Q210" s="191">
        <v>0.31108</v>
      </c>
      <c r="R210" s="191">
        <f t="shared" si="12"/>
        <v>2.79972</v>
      </c>
      <c r="S210" s="191">
        <v>0</v>
      </c>
      <c r="T210" s="192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3" t="s">
        <v>128</v>
      </c>
      <c r="AT210" s="193" t="s">
        <v>123</v>
      </c>
      <c r="AU210" s="193" t="s">
        <v>86</v>
      </c>
      <c r="AY210" s="17" t="s">
        <v>121</v>
      </c>
      <c r="BE210" s="194">
        <f t="shared" si="14"/>
        <v>0</v>
      </c>
      <c r="BF210" s="194">
        <f t="shared" si="15"/>
        <v>0</v>
      </c>
      <c r="BG210" s="194">
        <f t="shared" si="16"/>
        <v>0</v>
      </c>
      <c r="BH210" s="194">
        <f t="shared" si="17"/>
        <v>0</v>
      </c>
      <c r="BI210" s="194">
        <f t="shared" si="18"/>
        <v>0</v>
      </c>
      <c r="BJ210" s="17" t="s">
        <v>84</v>
      </c>
      <c r="BK210" s="194">
        <f t="shared" si="19"/>
        <v>0</v>
      </c>
      <c r="BL210" s="17" t="s">
        <v>128</v>
      </c>
      <c r="BM210" s="193" t="s">
        <v>327</v>
      </c>
    </row>
    <row r="211" spans="2:63" s="12" customFormat="1" ht="22.9" customHeight="1">
      <c r="B211" s="166"/>
      <c r="C211" s="167"/>
      <c r="D211" s="168" t="s">
        <v>75</v>
      </c>
      <c r="E211" s="180" t="s">
        <v>176</v>
      </c>
      <c r="F211" s="180" t="s">
        <v>328</v>
      </c>
      <c r="G211" s="167"/>
      <c r="H211" s="167"/>
      <c r="I211" s="170"/>
      <c r="J211" s="181">
        <f>BK211</f>
        <v>0</v>
      </c>
      <c r="K211" s="167"/>
      <c r="L211" s="172"/>
      <c r="M211" s="173"/>
      <c r="N211" s="174"/>
      <c r="O211" s="174"/>
      <c r="P211" s="175">
        <f>SUM(P212:P241)</f>
        <v>0</v>
      </c>
      <c r="Q211" s="174"/>
      <c r="R211" s="175">
        <f>SUM(R212:R241)</f>
        <v>89.03775999999999</v>
      </c>
      <c r="S211" s="174"/>
      <c r="T211" s="176">
        <f>SUM(T212:T241)</f>
        <v>0</v>
      </c>
      <c r="AR211" s="177" t="s">
        <v>84</v>
      </c>
      <c r="AT211" s="178" t="s">
        <v>75</v>
      </c>
      <c r="AU211" s="178" t="s">
        <v>84</v>
      </c>
      <c r="AY211" s="177" t="s">
        <v>121</v>
      </c>
      <c r="BK211" s="179">
        <f>SUM(BK212:BK241)</f>
        <v>0</v>
      </c>
    </row>
    <row r="212" spans="1:65" s="2" customFormat="1" ht="24" customHeight="1">
      <c r="A212" s="34"/>
      <c r="B212" s="35"/>
      <c r="C212" s="182" t="s">
        <v>329</v>
      </c>
      <c r="D212" s="182" t="s">
        <v>123</v>
      </c>
      <c r="E212" s="183" t="s">
        <v>330</v>
      </c>
      <c r="F212" s="184" t="s">
        <v>331</v>
      </c>
      <c r="G212" s="185" t="s">
        <v>279</v>
      </c>
      <c r="H212" s="186">
        <v>8</v>
      </c>
      <c r="I212" s="187"/>
      <c r="J212" s="188">
        <f aca="true" t="shared" si="20" ref="J212:J220">ROUND(I212*H212,2)</f>
        <v>0</v>
      </c>
      <c r="K212" s="184" t="s">
        <v>127</v>
      </c>
      <c r="L212" s="39"/>
      <c r="M212" s="189" t="s">
        <v>1</v>
      </c>
      <c r="N212" s="190" t="s">
        <v>41</v>
      </c>
      <c r="O212" s="71"/>
      <c r="P212" s="191">
        <f aca="true" t="shared" si="21" ref="P212:P220">O212*H212</f>
        <v>0</v>
      </c>
      <c r="Q212" s="191">
        <v>0.0007</v>
      </c>
      <c r="R212" s="191">
        <f aca="true" t="shared" si="22" ref="R212:R220">Q212*H212</f>
        <v>0.0056</v>
      </c>
      <c r="S212" s="191">
        <v>0</v>
      </c>
      <c r="T212" s="192">
        <f aca="true" t="shared" si="23" ref="T212:T220"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3" t="s">
        <v>128</v>
      </c>
      <c r="AT212" s="193" t="s">
        <v>123</v>
      </c>
      <c r="AU212" s="193" t="s">
        <v>86</v>
      </c>
      <c r="AY212" s="17" t="s">
        <v>121</v>
      </c>
      <c r="BE212" s="194">
        <f aca="true" t="shared" si="24" ref="BE212:BE220">IF(N212="základní",J212,0)</f>
        <v>0</v>
      </c>
      <c r="BF212" s="194">
        <f aca="true" t="shared" si="25" ref="BF212:BF220">IF(N212="snížená",J212,0)</f>
        <v>0</v>
      </c>
      <c r="BG212" s="194">
        <f aca="true" t="shared" si="26" ref="BG212:BG220">IF(N212="zákl. přenesená",J212,0)</f>
        <v>0</v>
      </c>
      <c r="BH212" s="194">
        <f aca="true" t="shared" si="27" ref="BH212:BH220">IF(N212="sníž. přenesená",J212,0)</f>
        <v>0</v>
      </c>
      <c r="BI212" s="194">
        <f aca="true" t="shared" si="28" ref="BI212:BI220">IF(N212="nulová",J212,0)</f>
        <v>0</v>
      </c>
      <c r="BJ212" s="17" t="s">
        <v>84</v>
      </c>
      <c r="BK212" s="194">
        <f aca="true" t="shared" si="29" ref="BK212:BK220">ROUND(I212*H212,2)</f>
        <v>0</v>
      </c>
      <c r="BL212" s="17" t="s">
        <v>128</v>
      </c>
      <c r="BM212" s="193" t="s">
        <v>332</v>
      </c>
    </row>
    <row r="213" spans="1:65" s="2" customFormat="1" ht="15.2" customHeight="1">
      <c r="A213" s="34"/>
      <c r="B213" s="35"/>
      <c r="C213" s="232" t="s">
        <v>333</v>
      </c>
      <c r="D213" s="232" t="s">
        <v>170</v>
      </c>
      <c r="E213" s="233" t="s">
        <v>334</v>
      </c>
      <c r="F213" s="234" t="s">
        <v>335</v>
      </c>
      <c r="G213" s="235" t="s">
        <v>279</v>
      </c>
      <c r="H213" s="236">
        <v>4</v>
      </c>
      <c r="I213" s="237"/>
      <c r="J213" s="238">
        <f t="shared" si="20"/>
        <v>0</v>
      </c>
      <c r="K213" s="234" t="s">
        <v>127</v>
      </c>
      <c r="L213" s="239"/>
      <c r="M213" s="240" t="s">
        <v>1</v>
      </c>
      <c r="N213" s="241" t="s">
        <v>41</v>
      </c>
      <c r="O213" s="71"/>
      <c r="P213" s="191">
        <f t="shared" si="21"/>
        <v>0</v>
      </c>
      <c r="Q213" s="191">
        <v>0.004</v>
      </c>
      <c r="R213" s="191">
        <f t="shared" si="22"/>
        <v>0.016</v>
      </c>
      <c r="S213" s="191">
        <v>0</v>
      </c>
      <c r="T213" s="192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3" t="s">
        <v>169</v>
      </c>
      <c r="AT213" s="193" t="s">
        <v>170</v>
      </c>
      <c r="AU213" s="193" t="s">
        <v>86</v>
      </c>
      <c r="AY213" s="17" t="s">
        <v>121</v>
      </c>
      <c r="BE213" s="194">
        <f t="shared" si="24"/>
        <v>0</v>
      </c>
      <c r="BF213" s="194">
        <f t="shared" si="25"/>
        <v>0</v>
      </c>
      <c r="BG213" s="194">
        <f t="shared" si="26"/>
        <v>0</v>
      </c>
      <c r="BH213" s="194">
        <f t="shared" si="27"/>
        <v>0</v>
      </c>
      <c r="BI213" s="194">
        <f t="shared" si="28"/>
        <v>0</v>
      </c>
      <c r="BJ213" s="17" t="s">
        <v>84</v>
      </c>
      <c r="BK213" s="194">
        <f t="shared" si="29"/>
        <v>0</v>
      </c>
      <c r="BL213" s="17" t="s">
        <v>128</v>
      </c>
      <c r="BM213" s="193" t="s">
        <v>336</v>
      </c>
    </row>
    <row r="214" spans="1:65" s="2" customFormat="1" ht="15.2" customHeight="1">
      <c r="A214" s="34"/>
      <c r="B214" s="35"/>
      <c r="C214" s="232" t="s">
        <v>337</v>
      </c>
      <c r="D214" s="232" t="s">
        <v>170</v>
      </c>
      <c r="E214" s="233" t="s">
        <v>338</v>
      </c>
      <c r="F214" s="234" t="s">
        <v>339</v>
      </c>
      <c r="G214" s="235" t="s">
        <v>279</v>
      </c>
      <c r="H214" s="236">
        <v>4</v>
      </c>
      <c r="I214" s="237"/>
      <c r="J214" s="238">
        <f t="shared" si="20"/>
        <v>0</v>
      </c>
      <c r="K214" s="234" t="s">
        <v>127</v>
      </c>
      <c r="L214" s="239"/>
      <c r="M214" s="240" t="s">
        <v>1</v>
      </c>
      <c r="N214" s="241" t="s">
        <v>41</v>
      </c>
      <c r="O214" s="71"/>
      <c r="P214" s="191">
        <f t="shared" si="21"/>
        <v>0</v>
      </c>
      <c r="Q214" s="191">
        <v>0.004</v>
      </c>
      <c r="R214" s="191">
        <f t="shared" si="22"/>
        <v>0.016</v>
      </c>
      <c r="S214" s="191">
        <v>0</v>
      </c>
      <c r="T214" s="192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3" t="s">
        <v>169</v>
      </c>
      <c r="AT214" s="193" t="s">
        <v>170</v>
      </c>
      <c r="AU214" s="193" t="s">
        <v>86</v>
      </c>
      <c r="AY214" s="17" t="s">
        <v>121</v>
      </c>
      <c r="BE214" s="194">
        <f t="shared" si="24"/>
        <v>0</v>
      </c>
      <c r="BF214" s="194">
        <f t="shared" si="25"/>
        <v>0</v>
      </c>
      <c r="BG214" s="194">
        <f t="shared" si="26"/>
        <v>0</v>
      </c>
      <c r="BH214" s="194">
        <f t="shared" si="27"/>
        <v>0</v>
      </c>
      <c r="BI214" s="194">
        <f t="shared" si="28"/>
        <v>0</v>
      </c>
      <c r="BJ214" s="17" t="s">
        <v>84</v>
      </c>
      <c r="BK214" s="194">
        <f t="shared" si="29"/>
        <v>0</v>
      </c>
      <c r="BL214" s="17" t="s">
        <v>128</v>
      </c>
      <c r="BM214" s="193" t="s">
        <v>340</v>
      </c>
    </row>
    <row r="215" spans="1:65" s="2" customFormat="1" ht="24" customHeight="1">
      <c r="A215" s="34"/>
      <c r="B215" s="35"/>
      <c r="C215" s="232" t="s">
        <v>341</v>
      </c>
      <c r="D215" s="232" t="s">
        <v>170</v>
      </c>
      <c r="E215" s="233" t="s">
        <v>342</v>
      </c>
      <c r="F215" s="234" t="s">
        <v>343</v>
      </c>
      <c r="G215" s="235" t="s">
        <v>279</v>
      </c>
      <c r="H215" s="236">
        <v>4</v>
      </c>
      <c r="I215" s="237"/>
      <c r="J215" s="238">
        <f t="shared" si="20"/>
        <v>0</v>
      </c>
      <c r="K215" s="234" t="s">
        <v>127</v>
      </c>
      <c r="L215" s="239"/>
      <c r="M215" s="240" t="s">
        <v>1</v>
      </c>
      <c r="N215" s="241" t="s">
        <v>41</v>
      </c>
      <c r="O215" s="71"/>
      <c r="P215" s="191">
        <f t="shared" si="21"/>
        <v>0</v>
      </c>
      <c r="Q215" s="191">
        <v>0.0013</v>
      </c>
      <c r="R215" s="191">
        <f t="shared" si="22"/>
        <v>0.0052</v>
      </c>
      <c r="S215" s="191">
        <v>0</v>
      </c>
      <c r="T215" s="192">
        <f t="shared" si="2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3" t="s">
        <v>169</v>
      </c>
      <c r="AT215" s="193" t="s">
        <v>170</v>
      </c>
      <c r="AU215" s="193" t="s">
        <v>86</v>
      </c>
      <c r="AY215" s="17" t="s">
        <v>121</v>
      </c>
      <c r="BE215" s="194">
        <f t="shared" si="24"/>
        <v>0</v>
      </c>
      <c r="BF215" s="194">
        <f t="shared" si="25"/>
        <v>0</v>
      </c>
      <c r="BG215" s="194">
        <f t="shared" si="26"/>
        <v>0</v>
      </c>
      <c r="BH215" s="194">
        <f t="shared" si="27"/>
        <v>0</v>
      </c>
      <c r="BI215" s="194">
        <f t="shared" si="28"/>
        <v>0</v>
      </c>
      <c r="BJ215" s="17" t="s">
        <v>84</v>
      </c>
      <c r="BK215" s="194">
        <f t="shared" si="29"/>
        <v>0</v>
      </c>
      <c r="BL215" s="17" t="s">
        <v>128</v>
      </c>
      <c r="BM215" s="193" t="s">
        <v>344</v>
      </c>
    </row>
    <row r="216" spans="1:65" s="2" customFormat="1" ht="24" customHeight="1">
      <c r="A216" s="34"/>
      <c r="B216" s="35"/>
      <c r="C216" s="182" t="s">
        <v>345</v>
      </c>
      <c r="D216" s="182" t="s">
        <v>123</v>
      </c>
      <c r="E216" s="183" t="s">
        <v>346</v>
      </c>
      <c r="F216" s="184" t="s">
        <v>347</v>
      </c>
      <c r="G216" s="185" t="s">
        <v>279</v>
      </c>
      <c r="H216" s="186">
        <v>8</v>
      </c>
      <c r="I216" s="187"/>
      <c r="J216" s="188">
        <f t="shared" si="20"/>
        <v>0</v>
      </c>
      <c r="K216" s="184" t="s">
        <v>127</v>
      </c>
      <c r="L216" s="39"/>
      <c r="M216" s="189" t="s">
        <v>1</v>
      </c>
      <c r="N216" s="190" t="s">
        <v>41</v>
      </c>
      <c r="O216" s="71"/>
      <c r="P216" s="191">
        <f t="shared" si="21"/>
        <v>0</v>
      </c>
      <c r="Q216" s="191">
        <v>0.11241</v>
      </c>
      <c r="R216" s="191">
        <f t="shared" si="22"/>
        <v>0.89928</v>
      </c>
      <c r="S216" s="191">
        <v>0</v>
      </c>
      <c r="T216" s="192">
        <f t="shared" si="2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3" t="s">
        <v>128</v>
      </c>
      <c r="AT216" s="193" t="s">
        <v>123</v>
      </c>
      <c r="AU216" s="193" t="s">
        <v>86</v>
      </c>
      <c r="AY216" s="17" t="s">
        <v>121</v>
      </c>
      <c r="BE216" s="194">
        <f t="shared" si="24"/>
        <v>0</v>
      </c>
      <c r="BF216" s="194">
        <f t="shared" si="25"/>
        <v>0</v>
      </c>
      <c r="BG216" s="194">
        <f t="shared" si="26"/>
        <v>0</v>
      </c>
      <c r="BH216" s="194">
        <f t="shared" si="27"/>
        <v>0</v>
      </c>
      <c r="BI216" s="194">
        <f t="shared" si="28"/>
        <v>0</v>
      </c>
      <c r="BJ216" s="17" t="s">
        <v>84</v>
      </c>
      <c r="BK216" s="194">
        <f t="shared" si="29"/>
        <v>0</v>
      </c>
      <c r="BL216" s="17" t="s">
        <v>128</v>
      </c>
      <c r="BM216" s="193" t="s">
        <v>348</v>
      </c>
    </row>
    <row r="217" spans="1:65" s="2" customFormat="1" ht="15.2" customHeight="1">
      <c r="A217" s="34"/>
      <c r="B217" s="35"/>
      <c r="C217" s="232" t="s">
        <v>349</v>
      </c>
      <c r="D217" s="232" t="s">
        <v>170</v>
      </c>
      <c r="E217" s="233" t="s">
        <v>350</v>
      </c>
      <c r="F217" s="234" t="s">
        <v>351</v>
      </c>
      <c r="G217" s="235" t="s">
        <v>279</v>
      </c>
      <c r="H217" s="236">
        <v>8</v>
      </c>
      <c r="I217" s="237"/>
      <c r="J217" s="238">
        <f t="shared" si="20"/>
        <v>0</v>
      </c>
      <c r="K217" s="234" t="s">
        <v>127</v>
      </c>
      <c r="L217" s="239"/>
      <c r="M217" s="240" t="s">
        <v>1</v>
      </c>
      <c r="N217" s="241" t="s">
        <v>41</v>
      </c>
      <c r="O217" s="71"/>
      <c r="P217" s="191">
        <f t="shared" si="21"/>
        <v>0</v>
      </c>
      <c r="Q217" s="191">
        <v>0.003</v>
      </c>
      <c r="R217" s="191">
        <f t="shared" si="22"/>
        <v>0.024</v>
      </c>
      <c r="S217" s="191">
        <v>0</v>
      </c>
      <c r="T217" s="192">
        <f t="shared" si="2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3" t="s">
        <v>169</v>
      </c>
      <c r="AT217" s="193" t="s">
        <v>170</v>
      </c>
      <c r="AU217" s="193" t="s">
        <v>86</v>
      </c>
      <c r="AY217" s="17" t="s">
        <v>121</v>
      </c>
      <c r="BE217" s="194">
        <f t="shared" si="24"/>
        <v>0</v>
      </c>
      <c r="BF217" s="194">
        <f t="shared" si="25"/>
        <v>0</v>
      </c>
      <c r="BG217" s="194">
        <f t="shared" si="26"/>
        <v>0</v>
      </c>
      <c r="BH217" s="194">
        <f t="shared" si="27"/>
        <v>0</v>
      </c>
      <c r="BI217" s="194">
        <f t="shared" si="28"/>
        <v>0</v>
      </c>
      <c r="BJ217" s="17" t="s">
        <v>84</v>
      </c>
      <c r="BK217" s="194">
        <f t="shared" si="29"/>
        <v>0</v>
      </c>
      <c r="BL217" s="17" t="s">
        <v>128</v>
      </c>
      <c r="BM217" s="193" t="s">
        <v>352</v>
      </c>
    </row>
    <row r="218" spans="1:65" s="2" customFormat="1" ht="15.2" customHeight="1">
      <c r="A218" s="34"/>
      <c r="B218" s="35"/>
      <c r="C218" s="232" t="s">
        <v>353</v>
      </c>
      <c r="D218" s="232" t="s">
        <v>170</v>
      </c>
      <c r="E218" s="233" t="s">
        <v>354</v>
      </c>
      <c r="F218" s="234" t="s">
        <v>355</v>
      </c>
      <c r="G218" s="235" t="s">
        <v>279</v>
      </c>
      <c r="H218" s="236">
        <v>8</v>
      </c>
      <c r="I218" s="237"/>
      <c r="J218" s="238">
        <f t="shared" si="20"/>
        <v>0</v>
      </c>
      <c r="K218" s="234" t="s">
        <v>127</v>
      </c>
      <c r="L218" s="239"/>
      <c r="M218" s="240" t="s">
        <v>1</v>
      </c>
      <c r="N218" s="241" t="s">
        <v>41</v>
      </c>
      <c r="O218" s="71"/>
      <c r="P218" s="191">
        <f t="shared" si="21"/>
        <v>0</v>
      </c>
      <c r="Q218" s="191">
        <v>0.0001</v>
      </c>
      <c r="R218" s="191">
        <f t="shared" si="22"/>
        <v>0.0008</v>
      </c>
      <c r="S218" s="191">
        <v>0</v>
      </c>
      <c r="T218" s="192">
        <f t="shared" si="2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3" t="s">
        <v>169</v>
      </c>
      <c r="AT218" s="193" t="s">
        <v>170</v>
      </c>
      <c r="AU218" s="193" t="s">
        <v>86</v>
      </c>
      <c r="AY218" s="17" t="s">
        <v>121</v>
      </c>
      <c r="BE218" s="194">
        <f t="shared" si="24"/>
        <v>0</v>
      </c>
      <c r="BF218" s="194">
        <f t="shared" si="25"/>
        <v>0</v>
      </c>
      <c r="BG218" s="194">
        <f t="shared" si="26"/>
        <v>0</v>
      </c>
      <c r="BH218" s="194">
        <f t="shared" si="27"/>
        <v>0</v>
      </c>
      <c r="BI218" s="194">
        <f t="shared" si="28"/>
        <v>0</v>
      </c>
      <c r="BJ218" s="17" t="s">
        <v>84</v>
      </c>
      <c r="BK218" s="194">
        <f t="shared" si="29"/>
        <v>0</v>
      </c>
      <c r="BL218" s="17" t="s">
        <v>128</v>
      </c>
      <c r="BM218" s="193" t="s">
        <v>356</v>
      </c>
    </row>
    <row r="219" spans="1:65" s="2" customFormat="1" ht="21.6" customHeight="1">
      <c r="A219" s="34"/>
      <c r="B219" s="35"/>
      <c r="C219" s="232" t="s">
        <v>357</v>
      </c>
      <c r="D219" s="232" t="s">
        <v>170</v>
      </c>
      <c r="E219" s="233" t="s">
        <v>358</v>
      </c>
      <c r="F219" s="234" t="s">
        <v>359</v>
      </c>
      <c r="G219" s="235" t="s">
        <v>279</v>
      </c>
      <c r="H219" s="236">
        <v>8</v>
      </c>
      <c r="I219" s="237"/>
      <c r="J219" s="238">
        <f t="shared" si="20"/>
        <v>0</v>
      </c>
      <c r="K219" s="234" t="s">
        <v>127</v>
      </c>
      <c r="L219" s="239"/>
      <c r="M219" s="240" t="s">
        <v>1</v>
      </c>
      <c r="N219" s="241" t="s">
        <v>41</v>
      </c>
      <c r="O219" s="71"/>
      <c r="P219" s="191">
        <f t="shared" si="21"/>
        <v>0</v>
      </c>
      <c r="Q219" s="191">
        <v>0.0061</v>
      </c>
      <c r="R219" s="191">
        <f t="shared" si="22"/>
        <v>0.0488</v>
      </c>
      <c r="S219" s="191">
        <v>0</v>
      </c>
      <c r="T219" s="192">
        <f t="shared" si="2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3" t="s">
        <v>169</v>
      </c>
      <c r="AT219" s="193" t="s">
        <v>170</v>
      </c>
      <c r="AU219" s="193" t="s">
        <v>86</v>
      </c>
      <c r="AY219" s="17" t="s">
        <v>121</v>
      </c>
      <c r="BE219" s="194">
        <f t="shared" si="24"/>
        <v>0</v>
      </c>
      <c r="BF219" s="194">
        <f t="shared" si="25"/>
        <v>0</v>
      </c>
      <c r="BG219" s="194">
        <f t="shared" si="26"/>
        <v>0</v>
      </c>
      <c r="BH219" s="194">
        <f t="shared" si="27"/>
        <v>0</v>
      </c>
      <c r="BI219" s="194">
        <f t="shared" si="28"/>
        <v>0</v>
      </c>
      <c r="BJ219" s="17" t="s">
        <v>84</v>
      </c>
      <c r="BK219" s="194">
        <f t="shared" si="29"/>
        <v>0</v>
      </c>
      <c r="BL219" s="17" t="s">
        <v>128</v>
      </c>
      <c r="BM219" s="193" t="s">
        <v>360</v>
      </c>
    </row>
    <row r="220" spans="1:65" s="2" customFormat="1" ht="21.6" customHeight="1">
      <c r="A220" s="34"/>
      <c r="B220" s="35"/>
      <c r="C220" s="232" t="s">
        <v>226</v>
      </c>
      <c r="D220" s="232" t="s">
        <v>170</v>
      </c>
      <c r="E220" s="233" t="s">
        <v>361</v>
      </c>
      <c r="F220" s="234" t="s">
        <v>362</v>
      </c>
      <c r="G220" s="235" t="s">
        <v>279</v>
      </c>
      <c r="H220" s="236">
        <v>16</v>
      </c>
      <c r="I220" s="237"/>
      <c r="J220" s="238">
        <f t="shared" si="20"/>
        <v>0</v>
      </c>
      <c r="K220" s="234" t="s">
        <v>127</v>
      </c>
      <c r="L220" s="239"/>
      <c r="M220" s="240" t="s">
        <v>1</v>
      </c>
      <c r="N220" s="241" t="s">
        <v>41</v>
      </c>
      <c r="O220" s="71"/>
      <c r="P220" s="191">
        <f t="shared" si="21"/>
        <v>0</v>
      </c>
      <c r="Q220" s="191">
        <v>0.00035</v>
      </c>
      <c r="R220" s="191">
        <f t="shared" si="22"/>
        <v>0.0056</v>
      </c>
      <c r="S220" s="191">
        <v>0</v>
      </c>
      <c r="T220" s="192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3" t="s">
        <v>169</v>
      </c>
      <c r="AT220" s="193" t="s">
        <v>170</v>
      </c>
      <c r="AU220" s="193" t="s">
        <v>86</v>
      </c>
      <c r="AY220" s="17" t="s">
        <v>121</v>
      </c>
      <c r="BE220" s="194">
        <f t="shared" si="24"/>
        <v>0</v>
      </c>
      <c r="BF220" s="194">
        <f t="shared" si="25"/>
        <v>0</v>
      </c>
      <c r="BG220" s="194">
        <f t="shared" si="26"/>
        <v>0</v>
      </c>
      <c r="BH220" s="194">
        <f t="shared" si="27"/>
        <v>0</v>
      </c>
      <c r="BI220" s="194">
        <f t="shared" si="28"/>
        <v>0</v>
      </c>
      <c r="BJ220" s="17" t="s">
        <v>84</v>
      </c>
      <c r="BK220" s="194">
        <f t="shared" si="29"/>
        <v>0</v>
      </c>
      <c r="BL220" s="17" t="s">
        <v>128</v>
      </c>
      <c r="BM220" s="193" t="s">
        <v>363</v>
      </c>
    </row>
    <row r="221" spans="2:51" s="13" customFormat="1" ht="11.25">
      <c r="B221" s="195"/>
      <c r="C221" s="196"/>
      <c r="D221" s="197" t="s">
        <v>133</v>
      </c>
      <c r="E221" s="196"/>
      <c r="F221" s="199" t="s">
        <v>364</v>
      </c>
      <c r="G221" s="196"/>
      <c r="H221" s="200">
        <v>16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133</v>
      </c>
      <c r="AU221" s="206" t="s">
        <v>86</v>
      </c>
      <c r="AV221" s="13" t="s">
        <v>86</v>
      </c>
      <c r="AW221" s="13" t="s">
        <v>4</v>
      </c>
      <c r="AX221" s="13" t="s">
        <v>84</v>
      </c>
      <c r="AY221" s="206" t="s">
        <v>121</v>
      </c>
    </row>
    <row r="222" spans="1:65" s="2" customFormat="1" ht="32.45" customHeight="1">
      <c r="A222" s="34"/>
      <c r="B222" s="35"/>
      <c r="C222" s="182" t="s">
        <v>365</v>
      </c>
      <c r="D222" s="182" t="s">
        <v>123</v>
      </c>
      <c r="E222" s="183" t="s">
        <v>366</v>
      </c>
      <c r="F222" s="184" t="s">
        <v>367</v>
      </c>
      <c r="G222" s="185" t="s">
        <v>138</v>
      </c>
      <c r="H222" s="186">
        <v>30</v>
      </c>
      <c r="I222" s="187"/>
      <c r="J222" s="188">
        <f>ROUND(I222*H222,2)</f>
        <v>0</v>
      </c>
      <c r="K222" s="184" t="s">
        <v>127</v>
      </c>
      <c r="L222" s="39"/>
      <c r="M222" s="189" t="s">
        <v>1</v>
      </c>
      <c r="N222" s="190" t="s">
        <v>41</v>
      </c>
      <c r="O222" s="71"/>
      <c r="P222" s="191">
        <f>O222*H222</f>
        <v>0</v>
      </c>
      <c r="Q222" s="191">
        <v>0.00011</v>
      </c>
      <c r="R222" s="191">
        <f>Q222*H222</f>
        <v>0.0033</v>
      </c>
      <c r="S222" s="191">
        <v>0</v>
      </c>
      <c r="T222" s="19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3" t="s">
        <v>128</v>
      </c>
      <c r="AT222" s="193" t="s">
        <v>123</v>
      </c>
      <c r="AU222" s="193" t="s">
        <v>86</v>
      </c>
      <c r="AY222" s="17" t="s">
        <v>121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7" t="s">
        <v>84</v>
      </c>
      <c r="BK222" s="194">
        <f>ROUND(I222*H222,2)</f>
        <v>0</v>
      </c>
      <c r="BL222" s="17" t="s">
        <v>128</v>
      </c>
      <c r="BM222" s="193" t="s">
        <v>368</v>
      </c>
    </row>
    <row r="223" spans="1:65" s="2" customFormat="1" ht="32.45" customHeight="1">
      <c r="A223" s="34"/>
      <c r="B223" s="35"/>
      <c r="C223" s="182" t="s">
        <v>369</v>
      </c>
      <c r="D223" s="182" t="s">
        <v>123</v>
      </c>
      <c r="E223" s="183" t="s">
        <v>370</v>
      </c>
      <c r="F223" s="184" t="s">
        <v>371</v>
      </c>
      <c r="G223" s="185" t="s">
        <v>138</v>
      </c>
      <c r="H223" s="186">
        <v>48</v>
      </c>
      <c r="I223" s="187"/>
      <c r="J223" s="188">
        <f>ROUND(I223*H223,2)</f>
        <v>0</v>
      </c>
      <c r="K223" s="184" t="s">
        <v>127</v>
      </c>
      <c r="L223" s="39"/>
      <c r="M223" s="189" t="s">
        <v>1</v>
      </c>
      <c r="N223" s="190" t="s">
        <v>41</v>
      </c>
      <c r="O223" s="71"/>
      <c r="P223" s="191">
        <f>O223*H223</f>
        <v>0</v>
      </c>
      <c r="Q223" s="191">
        <v>5E-05</v>
      </c>
      <c r="R223" s="191">
        <f>Q223*H223</f>
        <v>0.0024000000000000002</v>
      </c>
      <c r="S223" s="191">
        <v>0</v>
      </c>
      <c r="T223" s="19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3" t="s">
        <v>128</v>
      </c>
      <c r="AT223" s="193" t="s">
        <v>123</v>
      </c>
      <c r="AU223" s="193" t="s">
        <v>86</v>
      </c>
      <c r="AY223" s="17" t="s">
        <v>121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7" t="s">
        <v>84</v>
      </c>
      <c r="BK223" s="194">
        <f>ROUND(I223*H223,2)</f>
        <v>0</v>
      </c>
      <c r="BL223" s="17" t="s">
        <v>128</v>
      </c>
      <c r="BM223" s="193" t="s">
        <v>372</v>
      </c>
    </row>
    <row r="224" spans="2:51" s="13" customFormat="1" ht="11.25">
      <c r="B224" s="195"/>
      <c r="C224" s="196"/>
      <c r="D224" s="197" t="s">
        <v>133</v>
      </c>
      <c r="E224" s="198" t="s">
        <v>1</v>
      </c>
      <c r="F224" s="199" t="s">
        <v>353</v>
      </c>
      <c r="G224" s="196"/>
      <c r="H224" s="200">
        <v>48</v>
      </c>
      <c r="I224" s="201"/>
      <c r="J224" s="196"/>
      <c r="K224" s="196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133</v>
      </c>
      <c r="AU224" s="206" t="s">
        <v>86</v>
      </c>
      <c r="AV224" s="13" t="s">
        <v>86</v>
      </c>
      <c r="AW224" s="13" t="s">
        <v>32</v>
      </c>
      <c r="AX224" s="13" t="s">
        <v>84</v>
      </c>
      <c r="AY224" s="206" t="s">
        <v>121</v>
      </c>
    </row>
    <row r="225" spans="1:65" s="2" customFormat="1" ht="32.45" customHeight="1">
      <c r="A225" s="34"/>
      <c r="B225" s="35"/>
      <c r="C225" s="182" t="s">
        <v>373</v>
      </c>
      <c r="D225" s="182" t="s">
        <v>123</v>
      </c>
      <c r="E225" s="183" t="s">
        <v>374</v>
      </c>
      <c r="F225" s="184" t="s">
        <v>375</v>
      </c>
      <c r="G225" s="185" t="s">
        <v>126</v>
      </c>
      <c r="H225" s="186">
        <v>4</v>
      </c>
      <c r="I225" s="187"/>
      <c r="J225" s="188">
        <f aca="true" t="shared" si="30" ref="J225:J230">ROUND(I225*H225,2)</f>
        <v>0</v>
      </c>
      <c r="K225" s="184" t="s">
        <v>127</v>
      </c>
      <c r="L225" s="39"/>
      <c r="M225" s="189" t="s">
        <v>1</v>
      </c>
      <c r="N225" s="190" t="s">
        <v>41</v>
      </c>
      <c r="O225" s="71"/>
      <c r="P225" s="191">
        <f aca="true" t="shared" si="31" ref="P225:P230">O225*H225</f>
        <v>0</v>
      </c>
      <c r="Q225" s="191">
        <v>0.0006</v>
      </c>
      <c r="R225" s="191">
        <f aca="true" t="shared" si="32" ref="R225:R230">Q225*H225</f>
        <v>0.0024</v>
      </c>
      <c r="S225" s="191">
        <v>0</v>
      </c>
      <c r="T225" s="192">
        <f aca="true" t="shared" si="33" ref="T225:T230"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3" t="s">
        <v>128</v>
      </c>
      <c r="AT225" s="193" t="s">
        <v>123</v>
      </c>
      <c r="AU225" s="193" t="s">
        <v>86</v>
      </c>
      <c r="AY225" s="17" t="s">
        <v>121</v>
      </c>
      <c r="BE225" s="194">
        <f aca="true" t="shared" si="34" ref="BE225:BE230">IF(N225="základní",J225,0)</f>
        <v>0</v>
      </c>
      <c r="BF225" s="194">
        <f aca="true" t="shared" si="35" ref="BF225:BF230">IF(N225="snížená",J225,0)</f>
        <v>0</v>
      </c>
      <c r="BG225" s="194">
        <f aca="true" t="shared" si="36" ref="BG225:BG230">IF(N225="zákl. přenesená",J225,0)</f>
        <v>0</v>
      </c>
      <c r="BH225" s="194">
        <f aca="true" t="shared" si="37" ref="BH225:BH230">IF(N225="sníž. přenesená",J225,0)</f>
        <v>0</v>
      </c>
      <c r="BI225" s="194">
        <f aca="true" t="shared" si="38" ref="BI225:BI230">IF(N225="nulová",J225,0)</f>
        <v>0</v>
      </c>
      <c r="BJ225" s="17" t="s">
        <v>84</v>
      </c>
      <c r="BK225" s="194">
        <f aca="true" t="shared" si="39" ref="BK225:BK230">ROUND(I225*H225,2)</f>
        <v>0</v>
      </c>
      <c r="BL225" s="17" t="s">
        <v>128</v>
      </c>
      <c r="BM225" s="193" t="s">
        <v>376</v>
      </c>
    </row>
    <row r="226" spans="1:65" s="2" customFormat="1" ht="32.45" customHeight="1">
      <c r="A226" s="34"/>
      <c r="B226" s="35"/>
      <c r="C226" s="182" t="s">
        <v>377</v>
      </c>
      <c r="D226" s="182" t="s">
        <v>123</v>
      </c>
      <c r="E226" s="183" t="s">
        <v>378</v>
      </c>
      <c r="F226" s="184" t="s">
        <v>379</v>
      </c>
      <c r="G226" s="185" t="s">
        <v>138</v>
      </c>
      <c r="H226" s="186">
        <v>30</v>
      </c>
      <c r="I226" s="187"/>
      <c r="J226" s="188">
        <f t="shared" si="30"/>
        <v>0</v>
      </c>
      <c r="K226" s="184" t="s">
        <v>127</v>
      </c>
      <c r="L226" s="39"/>
      <c r="M226" s="189" t="s">
        <v>1</v>
      </c>
      <c r="N226" s="190" t="s">
        <v>41</v>
      </c>
      <c r="O226" s="71"/>
      <c r="P226" s="191">
        <f t="shared" si="31"/>
        <v>0</v>
      </c>
      <c r="Q226" s="191">
        <v>0.00033</v>
      </c>
      <c r="R226" s="191">
        <f t="shared" si="32"/>
        <v>0.009899999999999999</v>
      </c>
      <c r="S226" s="191">
        <v>0</v>
      </c>
      <c r="T226" s="192">
        <f t="shared" si="3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3" t="s">
        <v>128</v>
      </c>
      <c r="AT226" s="193" t="s">
        <v>123</v>
      </c>
      <c r="AU226" s="193" t="s">
        <v>86</v>
      </c>
      <c r="AY226" s="17" t="s">
        <v>121</v>
      </c>
      <c r="BE226" s="194">
        <f t="shared" si="34"/>
        <v>0</v>
      </c>
      <c r="BF226" s="194">
        <f t="shared" si="35"/>
        <v>0</v>
      </c>
      <c r="BG226" s="194">
        <f t="shared" si="36"/>
        <v>0</v>
      </c>
      <c r="BH226" s="194">
        <f t="shared" si="37"/>
        <v>0</v>
      </c>
      <c r="BI226" s="194">
        <f t="shared" si="38"/>
        <v>0</v>
      </c>
      <c r="BJ226" s="17" t="s">
        <v>84</v>
      </c>
      <c r="BK226" s="194">
        <f t="shared" si="39"/>
        <v>0</v>
      </c>
      <c r="BL226" s="17" t="s">
        <v>128</v>
      </c>
      <c r="BM226" s="193" t="s">
        <v>380</v>
      </c>
    </row>
    <row r="227" spans="1:65" s="2" customFormat="1" ht="32.45" customHeight="1">
      <c r="A227" s="34"/>
      <c r="B227" s="35"/>
      <c r="C227" s="182" t="s">
        <v>381</v>
      </c>
      <c r="D227" s="182" t="s">
        <v>123</v>
      </c>
      <c r="E227" s="183" t="s">
        <v>382</v>
      </c>
      <c r="F227" s="184" t="s">
        <v>383</v>
      </c>
      <c r="G227" s="185" t="s">
        <v>138</v>
      </c>
      <c r="H227" s="186">
        <v>48</v>
      </c>
      <c r="I227" s="187"/>
      <c r="J227" s="188">
        <f t="shared" si="30"/>
        <v>0</v>
      </c>
      <c r="K227" s="184" t="s">
        <v>127</v>
      </c>
      <c r="L227" s="39"/>
      <c r="M227" s="189" t="s">
        <v>1</v>
      </c>
      <c r="N227" s="190" t="s">
        <v>41</v>
      </c>
      <c r="O227" s="71"/>
      <c r="P227" s="191">
        <f t="shared" si="31"/>
        <v>0</v>
      </c>
      <c r="Q227" s="191">
        <v>0.00038</v>
      </c>
      <c r="R227" s="191">
        <f t="shared" si="32"/>
        <v>0.01824</v>
      </c>
      <c r="S227" s="191">
        <v>0</v>
      </c>
      <c r="T227" s="192">
        <f t="shared" si="3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3" t="s">
        <v>128</v>
      </c>
      <c r="AT227" s="193" t="s">
        <v>123</v>
      </c>
      <c r="AU227" s="193" t="s">
        <v>86</v>
      </c>
      <c r="AY227" s="17" t="s">
        <v>121</v>
      </c>
      <c r="BE227" s="194">
        <f t="shared" si="34"/>
        <v>0</v>
      </c>
      <c r="BF227" s="194">
        <f t="shared" si="35"/>
        <v>0</v>
      </c>
      <c r="BG227" s="194">
        <f t="shared" si="36"/>
        <v>0</v>
      </c>
      <c r="BH227" s="194">
        <f t="shared" si="37"/>
        <v>0</v>
      </c>
      <c r="BI227" s="194">
        <f t="shared" si="38"/>
        <v>0</v>
      </c>
      <c r="BJ227" s="17" t="s">
        <v>84</v>
      </c>
      <c r="BK227" s="194">
        <f t="shared" si="39"/>
        <v>0</v>
      </c>
      <c r="BL227" s="17" t="s">
        <v>128</v>
      </c>
      <c r="BM227" s="193" t="s">
        <v>384</v>
      </c>
    </row>
    <row r="228" spans="1:65" s="2" customFormat="1" ht="37.35" customHeight="1">
      <c r="A228" s="34"/>
      <c r="B228" s="35"/>
      <c r="C228" s="182" t="s">
        <v>385</v>
      </c>
      <c r="D228" s="182" t="s">
        <v>123</v>
      </c>
      <c r="E228" s="183" t="s">
        <v>386</v>
      </c>
      <c r="F228" s="184" t="s">
        <v>387</v>
      </c>
      <c r="G228" s="185" t="s">
        <v>126</v>
      </c>
      <c r="H228" s="186">
        <v>4</v>
      </c>
      <c r="I228" s="187"/>
      <c r="J228" s="188">
        <f t="shared" si="30"/>
        <v>0</v>
      </c>
      <c r="K228" s="184" t="s">
        <v>127</v>
      </c>
      <c r="L228" s="39"/>
      <c r="M228" s="189" t="s">
        <v>1</v>
      </c>
      <c r="N228" s="190" t="s">
        <v>41</v>
      </c>
      <c r="O228" s="71"/>
      <c r="P228" s="191">
        <f t="shared" si="31"/>
        <v>0</v>
      </c>
      <c r="Q228" s="191">
        <v>0.0026</v>
      </c>
      <c r="R228" s="191">
        <f t="shared" si="32"/>
        <v>0.0104</v>
      </c>
      <c r="S228" s="191">
        <v>0</v>
      </c>
      <c r="T228" s="192">
        <f t="shared" si="3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3" t="s">
        <v>128</v>
      </c>
      <c r="AT228" s="193" t="s">
        <v>123</v>
      </c>
      <c r="AU228" s="193" t="s">
        <v>86</v>
      </c>
      <c r="AY228" s="17" t="s">
        <v>121</v>
      </c>
      <c r="BE228" s="194">
        <f t="shared" si="34"/>
        <v>0</v>
      </c>
      <c r="BF228" s="194">
        <f t="shared" si="35"/>
        <v>0</v>
      </c>
      <c r="BG228" s="194">
        <f t="shared" si="36"/>
        <v>0</v>
      </c>
      <c r="BH228" s="194">
        <f t="shared" si="37"/>
        <v>0</v>
      </c>
      <c r="BI228" s="194">
        <f t="shared" si="38"/>
        <v>0</v>
      </c>
      <c r="BJ228" s="17" t="s">
        <v>84</v>
      </c>
      <c r="BK228" s="194">
        <f t="shared" si="39"/>
        <v>0</v>
      </c>
      <c r="BL228" s="17" t="s">
        <v>128</v>
      </c>
      <c r="BM228" s="193" t="s">
        <v>388</v>
      </c>
    </row>
    <row r="229" spans="1:65" s="2" customFormat="1" ht="64.9" customHeight="1">
      <c r="A229" s="34"/>
      <c r="B229" s="35"/>
      <c r="C229" s="182" t="s">
        <v>389</v>
      </c>
      <c r="D229" s="182" t="s">
        <v>123</v>
      </c>
      <c r="E229" s="183" t="s">
        <v>390</v>
      </c>
      <c r="F229" s="184" t="s">
        <v>391</v>
      </c>
      <c r="G229" s="185" t="s">
        <v>138</v>
      </c>
      <c r="H229" s="186">
        <v>131</v>
      </c>
      <c r="I229" s="187"/>
      <c r="J229" s="188">
        <f t="shared" si="30"/>
        <v>0</v>
      </c>
      <c r="K229" s="184" t="s">
        <v>127</v>
      </c>
      <c r="L229" s="39"/>
      <c r="M229" s="189" t="s">
        <v>1</v>
      </c>
      <c r="N229" s="190" t="s">
        <v>41</v>
      </c>
      <c r="O229" s="71"/>
      <c r="P229" s="191">
        <f t="shared" si="31"/>
        <v>0</v>
      </c>
      <c r="Q229" s="191">
        <v>0.08978</v>
      </c>
      <c r="R229" s="191">
        <f t="shared" si="32"/>
        <v>11.76118</v>
      </c>
      <c r="S229" s="191">
        <v>0</v>
      </c>
      <c r="T229" s="192">
        <f t="shared" si="3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3" t="s">
        <v>128</v>
      </c>
      <c r="AT229" s="193" t="s">
        <v>123</v>
      </c>
      <c r="AU229" s="193" t="s">
        <v>86</v>
      </c>
      <c r="AY229" s="17" t="s">
        <v>121</v>
      </c>
      <c r="BE229" s="194">
        <f t="shared" si="34"/>
        <v>0</v>
      </c>
      <c r="BF229" s="194">
        <f t="shared" si="35"/>
        <v>0</v>
      </c>
      <c r="BG229" s="194">
        <f t="shared" si="36"/>
        <v>0</v>
      </c>
      <c r="BH229" s="194">
        <f t="shared" si="37"/>
        <v>0</v>
      </c>
      <c r="BI229" s="194">
        <f t="shared" si="38"/>
        <v>0</v>
      </c>
      <c r="BJ229" s="17" t="s">
        <v>84</v>
      </c>
      <c r="BK229" s="194">
        <f t="shared" si="39"/>
        <v>0</v>
      </c>
      <c r="BL229" s="17" t="s">
        <v>128</v>
      </c>
      <c r="BM229" s="193" t="s">
        <v>392</v>
      </c>
    </row>
    <row r="230" spans="1:65" s="2" customFormat="1" ht="15.2" customHeight="1">
      <c r="A230" s="34"/>
      <c r="B230" s="35"/>
      <c r="C230" s="232" t="s">
        <v>393</v>
      </c>
      <c r="D230" s="232" t="s">
        <v>170</v>
      </c>
      <c r="E230" s="233" t="s">
        <v>394</v>
      </c>
      <c r="F230" s="234" t="s">
        <v>395</v>
      </c>
      <c r="G230" s="235" t="s">
        <v>126</v>
      </c>
      <c r="H230" s="236">
        <v>13.1</v>
      </c>
      <c r="I230" s="237"/>
      <c r="J230" s="238">
        <f t="shared" si="30"/>
        <v>0</v>
      </c>
      <c r="K230" s="234" t="s">
        <v>127</v>
      </c>
      <c r="L230" s="239"/>
      <c r="M230" s="240" t="s">
        <v>1</v>
      </c>
      <c r="N230" s="241" t="s">
        <v>41</v>
      </c>
      <c r="O230" s="71"/>
      <c r="P230" s="191">
        <f t="shared" si="31"/>
        <v>0</v>
      </c>
      <c r="Q230" s="191">
        <v>0.222</v>
      </c>
      <c r="R230" s="191">
        <f t="shared" si="32"/>
        <v>2.9082</v>
      </c>
      <c r="S230" s="191">
        <v>0</v>
      </c>
      <c r="T230" s="192">
        <f t="shared" si="3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3" t="s">
        <v>169</v>
      </c>
      <c r="AT230" s="193" t="s">
        <v>170</v>
      </c>
      <c r="AU230" s="193" t="s">
        <v>86</v>
      </c>
      <c r="AY230" s="17" t="s">
        <v>121</v>
      </c>
      <c r="BE230" s="194">
        <f t="shared" si="34"/>
        <v>0</v>
      </c>
      <c r="BF230" s="194">
        <f t="shared" si="35"/>
        <v>0</v>
      </c>
      <c r="BG230" s="194">
        <f t="shared" si="36"/>
        <v>0</v>
      </c>
      <c r="BH230" s="194">
        <f t="shared" si="37"/>
        <v>0</v>
      </c>
      <c r="BI230" s="194">
        <f t="shared" si="38"/>
        <v>0</v>
      </c>
      <c r="BJ230" s="17" t="s">
        <v>84</v>
      </c>
      <c r="BK230" s="194">
        <f t="shared" si="39"/>
        <v>0</v>
      </c>
      <c r="BL230" s="17" t="s">
        <v>128</v>
      </c>
      <c r="BM230" s="193" t="s">
        <v>396</v>
      </c>
    </row>
    <row r="231" spans="2:51" s="13" customFormat="1" ht="11.25">
      <c r="B231" s="195"/>
      <c r="C231" s="196"/>
      <c r="D231" s="197" t="s">
        <v>133</v>
      </c>
      <c r="E231" s="196"/>
      <c r="F231" s="199" t="s">
        <v>397</v>
      </c>
      <c r="G231" s="196"/>
      <c r="H231" s="200">
        <v>13.1</v>
      </c>
      <c r="I231" s="201"/>
      <c r="J231" s="196"/>
      <c r="K231" s="196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133</v>
      </c>
      <c r="AU231" s="206" t="s">
        <v>86</v>
      </c>
      <c r="AV231" s="13" t="s">
        <v>86</v>
      </c>
      <c r="AW231" s="13" t="s">
        <v>4</v>
      </c>
      <c r="AX231" s="13" t="s">
        <v>84</v>
      </c>
      <c r="AY231" s="206" t="s">
        <v>121</v>
      </c>
    </row>
    <row r="232" spans="1:65" s="2" customFormat="1" ht="48.2" customHeight="1">
      <c r="A232" s="34"/>
      <c r="B232" s="35"/>
      <c r="C232" s="182" t="s">
        <v>398</v>
      </c>
      <c r="D232" s="182" t="s">
        <v>123</v>
      </c>
      <c r="E232" s="183" t="s">
        <v>399</v>
      </c>
      <c r="F232" s="184" t="s">
        <v>400</v>
      </c>
      <c r="G232" s="185" t="s">
        <v>138</v>
      </c>
      <c r="H232" s="186">
        <v>54</v>
      </c>
      <c r="I232" s="187"/>
      <c r="J232" s="188">
        <f>ROUND(I232*H232,2)</f>
        <v>0</v>
      </c>
      <c r="K232" s="184" t="s">
        <v>127</v>
      </c>
      <c r="L232" s="39"/>
      <c r="M232" s="189" t="s">
        <v>1</v>
      </c>
      <c r="N232" s="190" t="s">
        <v>41</v>
      </c>
      <c r="O232" s="71"/>
      <c r="P232" s="191">
        <f>O232*H232</f>
        <v>0</v>
      </c>
      <c r="Q232" s="191">
        <v>0.1295</v>
      </c>
      <c r="R232" s="191">
        <f>Q232*H232</f>
        <v>6.993</v>
      </c>
      <c r="S232" s="191">
        <v>0</v>
      </c>
      <c r="T232" s="19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3" t="s">
        <v>128</v>
      </c>
      <c r="AT232" s="193" t="s">
        <v>123</v>
      </c>
      <c r="AU232" s="193" t="s">
        <v>86</v>
      </c>
      <c r="AY232" s="17" t="s">
        <v>121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7" t="s">
        <v>84</v>
      </c>
      <c r="BK232" s="194">
        <f>ROUND(I232*H232,2)</f>
        <v>0</v>
      </c>
      <c r="BL232" s="17" t="s">
        <v>128</v>
      </c>
      <c r="BM232" s="193" t="s">
        <v>401</v>
      </c>
    </row>
    <row r="233" spans="1:65" s="2" customFormat="1" ht="15.2" customHeight="1">
      <c r="A233" s="34"/>
      <c r="B233" s="35"/>
      <c r="C233" s="232" t="s">
        <v>402</v>
      </c>
      <c r="D233" s="232" t="s">
        <v>170</v>
      </c>
      <c r="E233" s="233" t="s">
        <v>403</v>
      </c>
      <c r="F233" s="234" t="s">
        <v>404</v>
      </c>
      <c r="G233" s="235" t="s">
        <v>138</v>
      </c>
      <c r="H233" s="236">
        <v>55.08</v>
      </c>
      <c r="I233" s="237"/>
      <c r="J233" s="238">
        <f>ROUND(I233*H233,2)</f>
        <v>0</v>
      </c>
      <c r="K233" s="234" t="s">
        <v>127</v>
      </c>
      <c r="L233" s="239"/>
      <c r="M233" s="240" t="s">
        <v>1</v>
      </c>
      <c r="N233" s="241" t="s">
        <v>41</v>
      </c>
      <c r="O233" s="71"/>
      <c r="P233" s="191">
        <f>O233*H233</f>
        <v>0</v>
      </c>
      <c r="Q233" s="191">
        <v>0.045</v>
      </c>
      <c r="R233" s="191">
        <f>Q233*H233</f>
        <v>2.4785999999999997</v>
      </c>
      <c r="S233" s="191">
        <v>0</v>
      </c>
      <c r="T233" s="19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3" t="s">
        <v>169</v>
      </c>
      <c r="AT233" s="193" t="s">
        <v>170</v>
      </c>
      <c r="AU233" s="193" t="s">
        <v>86</v>
      </c>
      <c r="AY233" s="17" t="s">
        <v>121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17" t="s">
        <v>84</v>
      </c>
      <c r="BK233" s="194">
        <f>ROUND(I233*H233,2)</f>
        <v>0</v>
      </c>
      <c r="BL233" s="17" t="s">
        <v>128</v>
      </c>
      <c r="BM233" s="193" t="s">
        <v>405</v>
      </c>
    </row>
    <row r="234" spans="2:51" s="13" customFormat="1" ht="11.25">
      <c r="B234" s="195"/>
      <c r="C234" s="196"/>
      <c r="D234" s="197" t="s">
        <v>133</v>
      </c>
      <c r="E234" s="196"/>
      <c r="F234" s="199" t="s">
        <v>406</v>
      </c>
      <c r="G234" s="196"/>
      <c r="H234" s="200">
        <v>55.08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133</v>
      </c>
      <c r="AU234" s="206" t="s">
        <v>86</v>
      </c>
      <c r="AV234" s="13" t="s">
        <v>86</v>
      </c>
      <c r="AW234" s="13" t="s">
        <v>4</v>
      </c>
      <c r="AX234" s="13" t="s">
        <v>84</v>
      </c>
      <c r="AY234" s="206" t="s">
        <v>121</v>
      </c>
    </row>
    <row r="235" spans="1:65" s="2" customFormat="1" ht="48.2" customHeight="1">
      <c r="A235" s="34"/>
      <c r="B235" s="35"/>
      <c r="C235" s="182" t="s">
        <v>407</v>
      </c>
      <c r="D235" s="182" t="s">
        <v>123</v>
      </c>
      <c r="E235" s="183" t="s">
        <v>408</v>
      </c>
      <c r="F235" s="184" t="s">
        <v>409</v>
      </c>
      <c r="G235" s="185" t="s">
        <v>138</v>
      </c>
      <c r="H235" s="186">
        <v>238</v>
      </c>
      <c r="I235" s="187"/>
      <c r="J235" s="188">
        <f>ROUND(I235*H235,2)</f>
        <v>0</v>
      </c>
      <c r="K235" s="184" t="s">
        <v>1</v>
      </c>
      <c r="L235" s="39"/>
      <c r="M235" s="189" t="s">
        <v>1</v>
      </c>
      <c r="N235" s="190" t="s">
        <v>41</v>
      </c>
      <c r="O235" s="71"/>
      <c r="P235" s="191">
        <f>O235*H235</f>
        <v>0</v>
      </c>
      <c r="Q235" s="191">
        <v>0.14067</v>
      </c>
      <c r="R235" s="191">
        <f>Q235*H235</f>
        <v>33.479459999999996</v>
      </c>
      <c r="S235" s="191">
        <v>0</v>
      </c>
      <c r="T235" s="19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3" t="s">
        <v>128</v>
      </c>
      <c r="AT235" s="193" t="s">
        <v>123</v>
      </c>
      <c r="AU235" s="193" t="s">
        <v>86</v>
      </c>
      <c r="AY235" s="17" t="s">
        <v>121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7" t="s">
        <v>84</v>
      </c>
      <c r="BK235" s="194">
        <f>ROUND(I235*H235,2)</f>
        <v>0</v>
      </c>
      <c r="BL235" s="17" t="s">
        <v>128</v>
      </c>
      <c r="BM235" s="193" t="s">
        <v>410</v>
      </c>
    </row>
    <row r="236" spans="2:51" s="13" customFormat="1" ht="11.25">
      <c r="B236" s="195"/>
      <c r="C236" s="196"/>
      <c r="D236" s="197" t="s">
        <v>133</v>
      </c>
      <c r="E236" s="198" t="s">
        <v>1</v>
      </c>
      <c r="F236" s="199" t="s">
        <v>411</v>
      </c>
      <c r="G236" s="196"/>
      <c r="H236" s="200">
        <v>238</v>
      </c>
      <c r="I236" s="201"/>
      <c r="J236" s="196"/>
      <c r="K236" s="196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133</v>
      </c>
      <c r="AU236" s="206" t="s">
        <v>86</v>
      </c>
      <c r="AV236" s="13" t="s">
        <v>86</v>
      </c>
      <c r="AW236" s="13" t="s">
        <v>32</v>
      </c>
      <c r="AX236" s="13" t="s">
        <v>84</v>
      </c>
      <c r="AY236" s="206" t="s">
        <v>121</v>
      </c>
    </row>
    <row r="237" spans="1:65" s="2" customFormat="1" ht="24" customHeight="1">
      <c r="A237" s="34"/>
      <c r="B237" s="35"/>
      <c r="C237" s="232" t="s">
        <v>412</v>
      </c>
      <c r="D237" s="232" t="s">
        <v>170</v>
      </c>
      <c r="E237" s="233" t="s">
        <v>413</v>
      </c>
      <c r="F237" s="234" t="s">
        <v>414</v>
      </c>
      <c r="G237" s="235" t="s">
        <v>138</v>
      </c>
      <c r="H237" s="236">
        <v>242.76</v>
      </c>
      <c r="I237" s="237"/>
      <c r="J237" s="238">
        <f>ROUND(I237*H237,2)</f>
        <v>0</v>
      </c>
      <c r="K237" s="234" t="s">
        <v>1</v>
      </c>
      <c r="L237" s="239"/>
      <c r="M237" s="240" t="s">
        <v>1</v>
      </c>
      <c r="N237" s="241" t="s">
        <v>41</v>
      </c>
      <c r="O237" s="71"/>
      <c r="P237" s="191">
        <f>O237*H237</f>
        <v>0</v>
      </c>
      <c r="Q237" s="191">
        <v>0.125</v>
      </c>
      <c r="R237" s="191">
        <f>Q237*H237</f>
        <v>30.345</v>
      </c>
      <c r="S237" s="191">
        <v>0</v>
      </c>
      <c r="T237" s="19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3" t="s">
        <v>169</v>
      </c>
      <c r="AT237" s="193" t="s">
        <v>170</v>
      </c>
      <c r="AU237" s="193" t="s">
        <v>86</v>
      </c>
      <c r="AY237" s="17" t="s">
        <v>121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7" t="s">
        <v>84</v>
      </c>
      <c r="BK237" s="194">
        <f>ROUND(I237*H237,2)</f>
        <v>0</v>
      </c>
      <c r="BL237" s="17" t="s">
        <v>128</v>
      </c>
      <c r="BM237" s="193" t="s">
        <v>415</v>
      </c>
    </row>
    <row r="238" spans="2:51" s="13" customFormat="1" ht="11.25">
      <c r="B238" s="195"/>
      <c r="C238" s="196"/>
      <c r="D238" s="197" t="s">
        <v>133</v>
      </c>
      <c r="E238" s="196"/>
      <c r="F238" s="199" t="s">
        <v>416</v>
      </c>
      <c r="G238" s="196"/>
      <c r="H238" s="200">
        <v>242.76</v>
      </c>
      <c r="I238" s="201"/>
      <c r="J238" s="196"/>
      <c r="K238" s="196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133</v>
      </c>
      <c r="AU238" s="206" t="s">
        <v>86</v>
      </c>
      <c r="AV238" s="13" t="s">
        <v>86</v>
      </c>
      <c r="AW238" s="13" t="s">
        <v>4</v>
      </c>
      <c r="AX238" s="13" t="s">
        <v>84</v>
      </c>
      <c r="AY238" s="206" t="s">
        <v>121</v>
      </c>
    </row>
    <row r="239" spans="1:65" s="2" customFormat="1" ht="32.45" customHeight="1">
      <c r="A239" s="34"/>
      <c r="B239" s="35"/>
      <c r="C239" s="182" t="s">
        <v>417</v>
      </c>
      <c r="D239" s="182" t="s">
        <v>123</v>
      </c>
      <c r="E239" s="183" t="s">
        <v>418</v>
      </c>
      <c r="F239" s="184" t="s">
        <v>419</v>
      </c>
      <c r="G239" s="185" t="s">
        <v>138</v>
      </c>
      <c r="H239" s="186">
        <v>40</v>
      </c>
      <c r="I239" s="187"/>
      <c r="J239" s="188">
        <f>ROUND(I239*H239,2)</f>
        <v>0</v>
      </c>
      <c r="K239" s="184" t="s">
        <v>127</v>
      </c>
      <c r="L239" s="39"/>
      <c r="M239" s="189" t="s">
        <v>1</v>
      </c>
      <c r="N239" s="190" t="s">
        <v>41</v>
      </c>
      <c r="O239" s="71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3" t="s">
        <v>128</v>
      </c>
      <c r="AT239" s="193" t="s">
        <v>123</v>
      </c>
      <c r="AU239" s="193" t="s">
        <v>86</v>
      </c>
      <c r="AY239" s="17" t="s">
        <v>121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7" t="s">
        <v>84</v>
      </c>
      <c r="BK239" s="194">
        <f>ROUND(I239*H239,2)</f>
        <v>0</v>
      </c>
      <c r="BL239" s="17" t="s">
        <v>128</v>
      </c>
      <c r="BM239" s="193" t="s">
        <v>420</v>
      </c>
    </row>
    <row r="240" spans="1:65" s="2" customFormat="1" ht="54.2" customHeight="1">
      <c r="A240" s="34"/>
      <c r="B240" s="35"/>
      <c r="C240" s="182" t="s">
        <v>421</v>
      </c>
      <c r="D240" s="182" t="s">
        <v>123</v>
      </c>
      <c r="E240" s="183" t="s">
        <v>422</v>
      </c>
      <c r="F240" s="184" t="s">
        <v>423</v>
      </c>
      <c r="G240" s="185" t="s">
        <v>138</v>
      </c>
      <c r="H240" s="186">
        <v>40</v>
      </c>
      <c r="I240" s="187"/>
      <c r="J240" s="188">
        <f>ROUND(I240*H240,2)</f>
        <v>0</v>
      </c>
      <c r="K240" s="184" t="s">
        <v>127</v>
      </c>
      <c r="L240" s="39"/>
      <c r="M240" s="189" t="s">
        <v>1</v>
      </c>
      <c r="N240" s="190" t="s">
        <v>41</v>
      </c>
      <c r="O240" s="71"/>
      <c r="P240" s="191">
        <f>O240*H240</f>
        <v>0</v>
      </c>
      <c r="Q240" s="191">
        <v>0.00011</v>
      </c>
      <c r="R240" s="191">
        <f>Q240*H240</f>
        <v>0.0044</v>
      </c>
      <c r="S240" s="191">
        <v>0</v>
      </c>
      <c r="T240" s="19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3" t="s">
        <v>128</v>
      </c>
      <c r="AT240" s="193" t="s">
        <v>123</v>
      </c>
      <c r="AU240" s="193" t="s">
        <v>86</v>
      </c>
      <c r="AY240" s="17" t="s">
        <v>121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7" t="s">
        <v>84</v>
      </c>
      <c r="BK240" s="194">
        <f>ROUND(I240*H240,2)</f>
        <v>0</v>
      </c>
      <c r="BL240" s="17" t="s">
        <v>128</v>
      </c>
      <c r="BM240" s="193" t="s">
        <v>424</v>
      </c>
    </row>
    <row r="241" spans="1:65" s="2" customFormat="1" ht="24" customHeight="1">
      <c r="A241" s="34"/>
      <c r="B241" s="35"/>
      <c r="C241" s="182" t="s">
        <v>425</v>
      </c>
      <c r="D241" s="182" t="s">
        <v>123</v>
      </c>
      <c r="E241" s="183" t="s">
        <v>426</v>
      </c>
      <c r="F241" s="184" t="s">
        <v>427</v>
      </c>
      <c r="G241" s="185" t="s">
        <v>138</v>
      </c>
      <c r="H241" s="186">
        <v>40</v>
      </c>
      <c r="I241" s="187"/>
      <c r="J241" s="188">
        <f>ROUND(I241*H241,2)</f>
        <v>0</v>
      </c>
      <c r="K241" s="184" t="s">
        <v>127</v>
      </c>
      <c r="L241" s="39"/>
      <c r="M241" s="189" t="s">
        <v>1</v>
      </c>
      <c r="N241" s="190" t="s">
        <v>41</v>
      </c>
      <c r="O241" s="71"/>
      <c r="P241" s="191">
        <f>O241*H241</f>
        <v>0</v>
      </c>
      <c r="Q241" s="191">
        <v>0</v>
      </c>
      <c r="R241" s="191">
        <f>Q241*H241</f>
        <v>0</v>
      </c>
      <c r="S241" s="191">
        <v>0</v>
      </c>
      <c r="T241" s="19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3" t="s">
        <v>128</v>
      </c>
      <c r="AT241" s="193" t="s">
        <v>123</v>
      </c>
      <c r="AU241" s="193" t="s">
        <v>86</v>
      </c>
      <c r="AY241" s="17" t="s">
        <v>121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7" t="s">
        <v>84</v>
      </c>
      <c r="BK241" s="194">
        <f>ROUND(I241*H241,2)</f>
        <v>0</v>
      </c>
      <c r="BL241" s="17" t="s">
        <v>128</v>
      </c>
      <c r="BM241" s="193" t="s">
        <v>428</v>
      </c>
    </row>
    <row r="242" spans="2:63" s="12" customFormat="1" ht="22.9" customHeight="1">
      <c r="B242" s="166"/>
      <c r="C242" s="167"/>
      <c r="D242" s="168" t="s">
        <v>75</v>
      </c>
      <c r="E242" s="180" t="s">
        <v>429</v>
      </c>
      <c r="F242" s="180" t="s">
        <v>430</v>
      </c>
      <c r="G242" s="167"/>
      <c r="H242" s="167"/>
      <c r="I242" s="170"/>
      <c r="J242" s="181">
        <f>BK242</f>
        <v>0</v>
      </c>
      <c r="K242" s="167"/>
      <c r="L242" s="172"/>
      <c r="M242" s="173"/>
      <c r="N242" s="174"/>
      <c r="O242" s="174"/>
      <c r="P242" s="175">
        <f>P243</f>
        <v>0</v>
      </c>
      <c r="Q242" s="174"/>
      <c r="R242" s="175">
        <f>R243</f>
        <v>0</v>
      </c>
      <c r="S242" s="174"/>
      <c r="T242" s="176">
        <f>T243</f>
        <v>0</v>
      </c>
      <c r="AR242" s="177" t="s">
        <v>84</v>
      </c>
      <c r="AT242" s="178" t="s">
        <v>75</v>
      </c>
      <c r="AU242" s="178" t="s">
        <v>84</v>
      </c>
      <c r="AY242" s="177" t="s">
        <v>121</v>
      </c>
      <c r="BK242" s="179">
        <f>BK243</f>
        <v>0</v>
      </c>
    </row>
    <row r="243" spans="1:65" s="2" customFormat="1" ht="37.35" customHeight="1">
      <c r="A243" s="34"/>
      <c r="B243" s="35"/>
      <c r="C243" s="182" t="s">
        <v>431</v>
      </c>
      <c r="D243" s="182" t="s">
        <v>123</v>
      </c>
      <c r="E243" s="183" t="s">
        <v>432</v>
      </c>
      <c r="F243" s="184" t="s">
        <v>433</v>
      </c>
      <c r="G243" s="185" t="s">
        <v>173</v>
      </c>
      <c r="H243" s="186">
        <v>189.85</v>
      </c>
      <c r="I243" s="187"/>
      <c r="J243" s="188">
        <f>ROUND(I243*H243,2)</f>
        <v>0</v>
      </c>
      <c r="K243" s="184" t="s">
        <v>1</v>
      </c>
      <c r="L243" s="39"/>
      <c r="M243" s="189" t="s">
        <v>1</v>
      </c>
      <c r="N243" s="190" t="s">
        <v>41</v>
      </c>
      <c r="O243" s="71"/>
      <c r="P243" s="191">
        <f>O243*H243</f>
        <v>0</v>
      </c>
      <c r="Q243" s="191">
        <v>0</v>
      </c>
      <c r="R243" s="191">
        <f>Q243*H243</f>
        <v>0</v>
      </c>
      <c r="S243" s="191">
        <v>0</v>
      </c>
      <c r="T243" s="19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3" t="s">
        <v>128</v>
      </c>
      <c r="AT243" s="193" t="s">
        <v>123</v>
      </c>
      <c r="AU243" s="193" t="s">
        <v>86</v>
      </c>
      <c r="AY243" s="17" t="s">
        <v>121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7" t="s">
        <v>84</v>
      </c>
      <c r="BK243" s="194">
        <f>ROUND(I243*H243,2)</f>
        <v>0</v>
      </c>
      <c r="BL243" s="17" t="s">
        <v>128</v>
      </c>
      <c r="BM243" s="193" t="s">
        <v>434</v>
      </c>
    </row>
    <row r="244" spans="2:63" s="12" customFormat="1" ht="22.9" customHeight="1">
      <c r="B244" s="166"/>
      <c r="C244" s="167"/>
      <c r="D244" s="168" t="s">
        <v>75</v>
      </c>
      <c r="E244" s="180" t="s">
        <v>435</v>
      </c>
      <c r="F244" s="180" t="s">
        <v>436</v>
      </c>
      <c r="G244" s="167"/>
      <c r="H244" s="167"/>
      <c r="I244" s="170"/>
      <c r="J244" s="181">
        <f>BK244</f>
        <v>0</v>
      </c>
      <c r="K244" s="167"/>
      <c r="L244" s="172"/>
      <c r="M244" s="173"/>
      <c r="N244" s="174"/>
      <c r="O244" s="174"/>
      <c r="P244" s="175">
        <f>P245</f>
        <v>0</v>
      </c>
      <c r="Q244" s="174"/>
      <c r="R244" s="175">
        <f>R245</f>
        <v>0</v>
      </c>
      <c r="S244" s="174"/>
      <c r="T244" s="176">
        <f>T245</f>
        <v>0</v>
      </c>
      <c r="AR244" s="177" t="s">
        <v>84</v>
      </c>
      <c r="AT244" s="178" t="s">
        <v>75</v>
      </c>
      <c r="AU244" s="178" t="s">
        <v>84</v>
      </c>
      <c r="AY244" s="177" t="s">
        <v>121</v>
      </c>
      <c r="BK244" s="179">
        <f>BK245</f>
        <v>0</v>
      </c>
    </row>
    <row r="245" spans="1:65" s="2" customFormat="1" ht="43.35" customHeight="1">
      <c r="A245" s="34"/>
      <c r="B245" s="35"/>
      <c r="C245" s="182" t="s">
        <v>437</v>
      </c>
      <c r="D245" s="182" t="s">
        <v>123</v>
      </c>
      <c r="E245" s="183" t="s">
        <v>438</v>
      </c>
      <c r="F245" s="184" t="s">
        <v>439</v>
      </c>
      <c r="G245" s="185" t="s">
        <v>173</v>
      </c>
      <c r="H245" s="186">
        <v>150.437</v>
      </c>
      <c r="I245" s="187"/>
      <c r="J245" s="188">
        <f>ROUND(I245*H245,2)</f>
        <v>0</v>
      </c>
      <c r="K245" s="184" t="s">
        <v>440</v>
      </c>
      <c r="L245" s="39"/>
      <c r="M245" s="189" t="s">
        <v>1</v>
      </c>
      <c r="N245" s="190" t="s">
        <v>41</v>
      </c>
      <c r="O245" s="71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3" t="s">
        <v>213</v>
      </c>
      <c r="AT245" s="193" t="s">
        <v>123</v>
      </c>
      <c r="AU245" s="193" t="s">
        <v>86</v>
      </c>
      <c r="AY245" s="17" t="s">
        <v>121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7" t="s">
        <v>84</v>
      </c>
      <c r="BK245" s="194">
        <f>ROUND(I245*H245,2)</f>
        <v>0</v>
      </c>
      <c r="BL245" s="17" t="s">
        <v>213</v>
      </c>
      <c r="BM245" s="193" t="s">
        <v>441</v>
      </c>
    </row>
    <row r="246" spans="2:63" s="12" customFormat="1" ht="25.9" customHeight="1">
      <c r="B246" s="166"/>
      <c r="C246" s="167"/>
      <c r="D246" s="168" t="s">
        <v>75</v>
      </c>
      <c r="E246" s="169" t="s">
        <v>442</v>
      </c>
      <c r="F246" s="169" t="s">
        <v>443</v>
      </c>
      <c r="G246" s="167"/>
      <c r="H246" s="167"/>
      <c r="I246" s="170"/>
      <c r="J246" s="171">
        <f>BK246</f>
        <v>0</v>
      </c>
      <c r="K246" s="167"/>
      <c r="L246" s="172"/>
      <c r="M246" s="173"/>
      <c r="N246" s="174"/>
      <c r="O246" s="174"/>
      <c r="P246" s="175">
        <f>P247+P252</f>
        <v>0</v>
      </c>
      <c r="Q246" s="174"/>
      <c r="R246" s="175">
        <f>R247+R252</f>
        <v>0</v>
      </c>
      <c r="S246" s="174"/>
      <c r="T246" s="176">
        <f>T247+T252</f>
        <v>0</v>
      </c>
      <c r="AR246" s="177" t="s">
        <v>153</v>
      </c>
      <c r="AT246" s="178" t="s">
        <v>75</v>
      </c>
      <c r="AU246" s="178" t="s">
        <v>76</v>
      </c>
      <c r="AY246" s="177" t="s">
        <v>121</v>
      </c>
      <c r="BK246" s="179">
        <f>BK247+BK252</f>
        <v>0</v>
      </c>
    </row>
    <row r="247" spans="2:63" s="12" customFormat="1" ht="22.9" customHeight="1">
      <c r="B247" s="166"/>
      <c r="C247" s="167"/>
      <c r="D247" s="168" t="s">
        <v>75</v>
      </c>
      <c r="E247" s="180" t="s">
        <v>444</v>
      </c>
      <c r="F247" s="180" t="s">
        <v>445</v>
      </c>
      <c r="G247" s="167"/>
      <c r="H247" s="167"/>
      <c r="I247" s="170"/>
      <c r="J247" s="181">
        <f>BK247</f>
        <v>0</v>
      </c>
      <c r="K247" s="167"/>
      <c r="L247" s="172"/>
      <c r="M247" s="173"/>
      <c r="N247" s="174"/>
      <c r="O247" s="174"/>
      <c r="P247" s="175">
        <f>SUM(P248:P251)</f>
        <v>0</v>
      </c>
      <c r="Q247" s="174"/>
      <c r="R247" s="175">
        <f>SUM(R248:R251)</f>
        <v>0</v>
      </c>
      <c r="S247" s="174"/>
      <c r="T247" s="176">
        <f>SUM(T248:T251)</f>
        <v>0</v>
      </c>
      <c r="AR247" s="177" t="s">
        <v>153</v>
      </c>
      <c r="AT247" s="178" t="s">
        <v>75</v>
      </c>
      <c r="AU247" s="178" t="s">
        <v>84</v>
      </c>
      <c r="AY247" s="177" t="s">
        <v>121</v>
      </c>
      <c r="BK247" s="179">
        <f>SUM(BK248:BK251)</f>
        <v>0</v>
      </c>
    </row>
    <row r="248" spans="1:65" s="2" customFormat="1" ht="15.2" customHeight="1">
      <c r="A248" s="34"/>
      <c r="B248" s="35"/>
      <c r="C248" s="182" t="s">
        <v>446</v>
      </c>
      <c r="D248" s="182" t="s">
        <v>123</v>
      </c>
      <c r="E248" s="183" t="s">
        <v>447</v>
      </c>
      <c r="F248" s="184" t="s">
        <v>448</v>
      </c>
      <c r="G248" s="185" t="s">
        <v>449</v>
      </c>
      <c r="H248" s="186">
        <v>1</v>
      </c>
      <c r="I248" s="187"/>
      <c r="J248" s="188">
        <f>ROUND(I248*H248,2)</f>
        <v>0</v>
      </c>
      <c r="K248" s="184" t="s">
        <v>127</v>
      </c>
      <c r="L248" s="39"/>
      <c r="M248" s="189" t="s">
        <v>1</v>
      </c>
      <c r="N248" s="190" t="s">
        <v>41</v>
      </c>
      <c r="O248" s="71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3" t="s">
        <v>450</v>
      </c>
      <c r="AT248" s="193" t="s">
        <v>123</v>
      </c>
      <c r="AU248" s="193" t="s">
        <v>86</v>
      </c>
      <c r="AY248" s="17" t="s">
        <v>121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7" t="s">
        <v>84</v>
      </c>
      <c r="BK248" s="194">
        <f>ROUND(I248*H248,2)</f>
        <v>0</v>
      </c>
      <c r="BL248" s="17" t="s">
        <v>450</v>
      </c>
      <c r="BM248" s="193" t="s">
        <v>451</v>
      </c>
    </row>
    <row r="249" spans="1:65" s="2" customFormat="1" ht="15.2" customHeight="1">
      <c r="A249" s="34"/>
      <c r="B249" s="35"/>
      <c r="C249" s="182" t="s">
        <v>452</v>
      </c>
      <c r="D249" s="182" t="s">
        <v>123</v>
      </c>
      <c r="E249" s="183" t="s">
        <v>453</v>
      </c>
      <c r="F249" s="184" t="s">
        <v>454</v>
      </c>
      <c r="G249" s="185" t="s">
        <v>449</v>
      </c>
      <c r="H249" s="186">
        <v>1</v>
      </c>
      <c r="I249" s="187"/>
      <c r="J249" s="188">
        <f>ROUND(I249*H249,2)</f>
        <v>0</v>
      </c>
      <c r="K249" s="184" t="s">
        <v>127</v>
      </c>
      <c r="L249" s="39"/>
      <c r="M249" s="189" t="s">
        <v>1</v>
      </c>
      <c r="N249" s="190" t="s">
        <v>41</v>
      </c>
      <c r="O249" s="71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3" t="s">
        <v>450</v>
      </c>
      <c r="AT249" s="193" t="s">
        <v>123</v>
      </c>
      <c r="AU249" s="193" t="s">
        <v>86</v>
      </c>
      <c r="AY249" s="17" t="s">
        <v>121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7" t="s">
        <v>84</v>
      </c>
      <c r="BK249" s="194">
        <f>ROUND(I249*H249,2)</f>
        <v>0</v>
      </c>
      <c r="BL249" s="17" t="s">
        <v>450</v>
      </c>
      <c r="BM249" s="193" t="s">
        <v>455</v>
      </c>
    </row>
    <row r="250" spans="1:47" s="2" customFormat="1" ht="19.5">
      <c r="A250" s="34"/>
      <c r="B250" s="35"/>
      <c r="C250" s="36"/>
      <c r="D250" s="197" t="s">
        <v>157</v>
      </c>
      <c r="E250" s="36"/>
      <c r="F250" s="228" t="s">
        <v>456</v>
      </c>
      <c r="G250" s="36"/>
      <c r="H250" s="36"/>
      <c r="I250" s="229"/>
      <c r="J250" s="36"/>
      <c r="K250" s="36"/>
      <c r="L250" s="39"/>
      <c r="M250" s="230"/>
      <c r="N250" s="231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157</v>
      </c>
      <c r="AU250" s="17" t="s">
        <v>86</v>
      </c>
    </row>
    <row r="251" spans="1:65" s="2" customFormat="1" ht="15.2" customHeight="1">
      <c r="A251" s="34"/>
      <c r="B251" s="35"/>
      <c r="C251" s="182" t="s">
        <v>457</v>
      </c>
      <c r="D251" s="182" t="s">
        <v>123</v>
      </c>
      <c r="E251" s="183" t="s">
        <v>458</v>
      </c>
      <c r="F251" s="184" t="s">
        <v>459</v>
      </c>
      <c r="G251" s="185" t="s">
        <v>449</v>
      </c>
      <c r="H251" s="186">
        <v>1</v>
      </c>
      <c r="I251" s="187"/>
      <c r="J251" s="188">
        <f>ROUND(I251*H251,2)</f>
        <v>0</v>
      </c>
      <c r="K251" s="184" t="s">
        <v>127</v>
      </c>
      <c r="L251" s="39"/>
      <c r="M251" s="189" t="s">
        <v>1</v>
      </c>
      <c r="N251" s="190" t="s">
        <v>41</v>
      </c>
      <c r="O251" s="7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3" t="s">
        <v>450</v>
      </c>
      <c r="AT251" s="193" t="s">
        <v>123</v>
      </c>
      <c r="AU251" s="193" t="s">
        <v>86</v>
      </c>
      <c r="AY251" s="17" t="s">
        <v>121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17" t="s">
        <v>84</v>
      </c>
      <c r="BK251" s="194">
        <f>ROUND(I251*H251,2)</f>
        <v>0</v>
      </c>
      <c r="BL251" s="17" t="s">
        <v>450</v>
      </c>
      <c r="BM251" s="193" t="s">
        <v>460</v>
      </c>
    </row>
    <row r="252" spans="2:63" s="12" customFormat="1" ht="22.9" customHeight="1">
      <c r="B252" s="166"/>
      <c r="C252" s="167"/>
      <c r="D252" s="168" t="s">
        <v>75</v>
      </c>
      <c r="E252" s="180" t="s">
        <v>461</v>
      </c>
      <c r="F252" s="180" t="s">
        <v>462</v>
      </c>
      <c r="G252" s="167"/>
      <c r="H252" s="167"/>
      <c r="I252" s="170"/>
      <c r="J252" s="181">
        <f>BK252</f>
        <v>0</v>
      </c>
      <c r="K252" s="167"/>
      <c r="L252" s="172"/>
      <c r="M252" s="173"/>
      <c r="N252" s="174"/>
      <c r="O252" s="174"/>
      <c r="P252" s="175">
        <f>SUM(P253:P255)</f>
        <v>0</v>
      </c>
      <c r="Q252" s="174"/>
      <c r="R252" s="175">
        <f>SUM(R253:R255)</f>
        <v>0</v>
      </c>
      <c r="S252" s="174"/>
      <c r="T252" s="176">
        <f>SUM(T253:T255)</f>
        <v>0</v>
      </c>
      <c r="AR252" s="177" t="s">
        <v>153</v>
      </c>
      <c r="AT252" s="178" t="s">
        <v>75</v>
      </c>
      <c r="AU252" s="178" t="s">
        <v>84</v>
      </c>
      <c r="AY252" s="177" t="s">
        <v>121</v>
      </c>
      <c r="BK252" s="179">
        <f>SUM(BK253:BK255)</f>
        <v>0</v>
      </c>
    </row>
    <row r="253" spans="1:65" s="2" customFormat="1" ht="15.2" customHeight="1">
      <c r="A253" s="34"/>
      <c r="B253" s="35"/>
      <c r="C253" s="182" t="s">
        <v>463</v>
      </c>
      <c r="D253" s="182" t="s">
        <v>123</v>
      </c>
      <c r="E253" s="183" t="s">
        <v>464</v>
      </c>
      <c r="F253" s="184" t="s">
        <v>462</v>
      </c>
      <c r="G253" s="185" t="s">
        <v>449</v>
      </c>
      <c r="H253" s="186">
        <v>1</v>
      </c>
      <c r="I253" s="187"/>
      <c r="J253" s="188">
        <f>ROUND(I253*H253,2)</f>
        <v>0</v>
      </c>
      <c r="K253" s="184" t="s">
        <v>127</v>
      </c>
      <c r="L253" s="39"/>
      <c r="M253" s="189" t="s">
        <v>1</v>
      </c>
      <c r="N253" s="190" t="s">
        <v>41</v>
      </c>
      <c r="O253" s="7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3" t="s">
        <v>450</v>
      </c>
      <c r="AT253" s="193" t="s">
        <v>123</v>
      </c>
      <c r="AU253" s="193" t="s">
        <v>86</v>
      </c>
      <c r="AY253" s="17" t="s">
        <v>121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7" t="s">
        <v>84</v>
      </c>
      <c r="BK253" s="194">
        <f>ROUND(I253*H253,2)</f>
        <v>0</v>
      </c>
      <c r="BL253" s="17" t="s">
        <v>450</v>
      </c>
      <c r="BM253" s="193" t="s">
        <v>465</v>
      </c>
    </row>
    <row r="254" spans="1:65" s="2" customFormat="1" ht="24" customHeight="1">
      <c r="A254" s="34"/>
      <c r="B254" s="35"/>
      <c r="C254" s="182" t="s">
        <v>466</v>
      </c>
      <c r="D254" s="182" t="s">
        <v>123</v>
      </c>
      <c r="E254" s="183" t="s">
        <v>467</v>
      </c>
      <c r="F254" s="184" t="s">
        <v>468</v>
      </c>
      <c r="G254" s="185" t="s">
        <v>469</v>
      </c>
      <c r="H254" s="186">
        <v>1</v>
      </c>
      <c r="I254" s="187"/>
      <c r="J254" s="188">
        <f>ROUND(I254*H254,2)</f>
        <v>0</v>
      </c>
      <c r="K254" s="184" t="s">
        <v>127</v>
      </c>
      <c r="L254" s="39"/>
      <c r="M254" s="189" t="s">
        <v>1</v>
      </c>
      <c r="N254" s="190" t="s">
        <v>41</v>
      </c>
      <c r="O254" s="71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3" t="s">
        <v>450</v>
      </c>
      <c r="AT254" s="193" t="s">
        <v>123</v>
      </c>
      <c r="AU254" s="193" t="s">
        <v>86</v>
      </c>
      <c r="AY254" s="17" t="s">
        <v>121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7" t="s">
        <v>84</v>
      </c>
      <c r="BK254" s="194">
        <f>ROUND(I254*H254,2)</f>
        <v>0</v>
      </c>
      <c r="BL254" s="17" t="s">
        <v>450</v>
      </c>
      <c r="BM254" s="193" t="s">
        <v>470</v>
      </c>
    </row>
    <row r="255" spans="1:65" s="2" customFormat="1" ht="15.2" customHeight="1">
      <c r="A255" s="34"/>
      <c r="B255" s="35"/>
      <c r="C255" s="182" t="s">
        <v>471</v>
      </c>
      <c r="D255" s="182" t="s">
        <v>123</v>
      </c>
      <c r="E255" s="183" t="s">
        <v>472</v>
      </c>
      <c r="F255" s="184" t="s">
        <v>473</v>
      </c>
      <c r="G255" s="185" t="s">
        <v>449</v>
      </c>
      <c r="H255" s="186">
        <v>1</v>
      </c>
      <c r="I255" s="187"/>
      <c r="J255" s="188">
        <f>ROUND(I255*H255,2)</f>
        <v>0</v>
      </c>
      <c r="K255" s="184" t="s">
        <v>127</v>
      </c>
      <c r="L255" s="39"/>
      <c r="M255" s="242" t="s">
        <v>1</v>
      </c>
      <c r="N255" s="243" t="s">
        <v>41</v>
      </c>
      <c r="O255" s="244"/>
      <c r="P255" s="245">
        <f>O255*H255</f>
        <v>0</v>
      </c>
      <c r="Q255" s="245">
        <v>0</v>
      </c>
      <c r="R255" s="245">
        <f>Q255*H255</f>
        <v>0</v>
      </c>
      <c r="S255" s="245">
        <v>0</v>
      </c>
      <c r="T255" s="24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3" t="s">
        <v>450</v>
      </c>
      <c r="AT255" s="193" t="s">
        <v>123</v>
      </c>
      <c r="AU255" s="193" t="s">
        <v>86</v>
      </c>
      <c r="AY255" s="17" t="s">
        <v>121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7" t="s">
        <v>84</v>
      </c>
      <c r="BK255" s="194">
        <f>ROUND(I255*H255,2)</f>
        <v>0</v>
      </c>
      <c r="BL255" s="17" t="s">
        <v>450</v>
      </c>
      <c r="BM255" s="193" t="s">
        <v>474</v>
      </c>
    </row>
    <row r="256" spans="1:31" s="2" customFormat="1" ht="6.95" customHeight="1">
      <c r="A256" s="34"/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39"/>
      <c r="M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</sheetData>
  <sheetProtection algorithmName="SHA-512" hashValue="xa5b2Ojnd9UNDVbPl+FuP4m3N+Xr2FzwI4z7vgmP6UTZwLQ1KuHVhFA8dDgnqvnBHjOScyxbR9mxOZU8J3eU7A==" saltValue="CSjZpfBWLobuLj1SlRZhLdQhMVaDgAR0DZvPcy+Grqe6lyhIx2+ofVZMv60dcF89q0mX3qiGqMVp1a62ndMoYA==" spinCount="100000" sheet="1" objects="1" scenarios="1" formatColumns="0" formatRows="0" autoFilter="0"/>
  <autoFilter ref="C126:K25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Valečková Jana</cp:lastModifiedBy>
  <dcterms:created xsi:type="dcterms:W3CDTF">2023-04-25T08:36:11Z</dcterms:created>
  <dcterms:modified xsi:type="dcterms:W3CDTF">2023-04-25T10:00:27Z</dcterms:modified>
  <cp:category/>
  <cp:version/>
  <cp:contentType/>
  <cp:contentStatus/>
</cp:coreProperties>
</file>