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16" yWindow="65416" windowWidth="29040" windowHeight="15840" activeTab="0"/>
  </bookViews>
  <sheets>
    <sheet name="Rekapitulace stavby" sheetId="1" r:id="rId1"/>
    <sheet name="SO 21.1 - Výtlačný řad V2" sheetId="2" r:id="rId2"/>
    <sheet name="SO 31.1 - Výtlačný řad V2" sheetId="3" r:id="rId3"/>
    <sheet name="VON Kan - Vedlejší a osta..." sheetId="4" r:id="rId4"/>
    <sheet name="1 - Vodovodní přivaděč" sheetId="5" r:id="rId5"/>
    <sheet name="2 - AŠ Otín+Předslav" sheetId="6" r:id="rId6"/>
    <sheet name="1 - Přivaděč spojná šacht..." sheetId="7" r:id="rId7"/>
    <sheet name="2 - AŠ 4" sheetId="8" r:id="rId8"/>
    <sheet name="VON Vod - Vedlejší a osta..." sheetId="9" r:id="rId9"/>
    <sheet name="Pokyny pro vyplnění" sheetId="10" r:id="rId10"/>
  </sheets>
  <definedNames>
    <definedName name="_xlnm._FilterDatabase" localSheetId="6" hidden="1">'1 - Přivaděč spojná šacht...'!$C$96:$K$333</definedName>
    <definedName name="_xlnm._FilterDatabase" localSheetId="4" hidden="1">'1 - Vodovodní přivaděč'!$C$96:$K$314</definedName>
    <definedName name="_xlnm._FilterDatabase" localSheetId="7" hidden="1">'2 - AŠ 4'!$C$101:$K$318</definedName>
    <definedName name="_xlnm._FilterDatabase" localSheetId="5" hidden="1">'2 - AŠ Otín+Předslav'!$C$103:$K$352</definedName>
    <definedName name="_xlnm._FilterDatabase" localSheetId="1" hidden="1">'SO 21.1 - Výtlačný řad V2'!$C$90:$K$206</definedName>
    <definedName name="_xlnm._FilterDatabase" localSheetId="2" hidden="1">'SO 31.1 - Výtlačný řad V2'!$C$90:$K$203</definedName>
    <definedName name="_xlnm._FilterDatabase" localSheetId="3" hidden="1">'VON Kan - Vedlejší a osta...'!$C$91:$K$151</definedName>
    <definedName name="_xlnm._FilterDatabase" localSheetId="8" hidden="1">'VON Vod - Vedlejší a osta...'!$C$91:$K$152</definedName>
    <definedName name="_xlnm.Print_Area" localSheetId="6">'1 - Přivaděč spojná šacht...'!$C$4:$J$43,'1 - Přivaděč spojná šacht...'!$C$49:$J$74,'1 - Přivaděč spojná šacht...'!$C$80:$K$333</definedName>
    <definedName name="_xlnm.Print_Area" localSheetId="4">'1 - Vodovodní přivaděč'!$C$4:$J$43,'1 - Vodovodní přivaděč'!$C$49:$J$74,'1 - Vodovodní přivaděč'!$C$80:$K$314</definedName>
    <definedName name="_xlnm.Print_Area" localSheetId="7">'2 - AŠ 4'!$C$4:$J$43,'2 - AŠ 4'!$C$49:$J$79,'2 - AŠ 4'!$C$85:$K$318</definedName>
    <definedName name="_xlnm.Print_Area" localSheetId="5">'2 - AŠ Otín+Předslav'!$C$4:$J$43,'2 - AŠ Otín+Předslav'!$C$49:$J$81,'2 - AŠ Otín+Předslav'!$C$87:$K$352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stavby'!$C$42:$AQ$67</definedName>
    <definedName name="_xlnm.Print_Area" localSheetId="1">'SO 21.1 - Výtlačný řad V2'!$C$4:$J$41,'SO 21.1 - Výtlačný řad V2'!$C$47:$J$70,'SO 21.1 - Výtlačný řad V2'!$C$76:$K$206</definedName>
    <definedName name="_xlnm.Print_Area" localSheetId="2">'SO 31.1 - Výtlačný řad V2'!$C$4:$J$41,'SO 31.1 - Výtlačný řad V2'!$C$47:$J$70,'SO 31.1 - Výtlačný řad V2'!$C$76:$K$203</definedName>
    <definedName name="_xlnm.Print_Area" localSheetId="3">'VON Kan - Vedlejší a osta...'!$C$4:$J$41,'VON Kan - Vedlejší a osta...'!$C$47:$J$71,'VON Kan - Vedlejší a osta...'!$C$77:$K$151</definedName>
    <definedName name="_xlnm.Print_Area" localSheetId="8">'VON Vod - Vedlejší a osta...'!$C$4:$J$41,'VON Vod - Vedlejší a osta...'!$C$47:$J$71,'VON Vod - Vedlejší a osta...'!$C$77:$K$152</definedName>
    <definedName name="_xlnm.Print_Titles" localSheetId="0">'Rekapitulace stavby'!$52:$52</definedName>
    <definedName name="_xlnm.Print_Titles" localSheetId="1">'SO 21.1 - Výtlačný řad V2'!$90:$90</definedName>
    <definedName name="_xlnm.Print_Titles" localSheetId="2">'SO 31.1 - Výtlačný řad V2'!$90:$90</definedName>
    <definedName name="_xlnm.Print_Titles" localSheetId="3">'VON Kan - Vedlejší a osta...'!$91:$91</definedName>
    <definedName name="_xlnm.Print_Titles" localSheetId="4">'1 - Vodovodní přivaděč'!$96:$96</definedName>
    <definedName name="_xlnm.Print_Titles" localSheetId="5">'2 - AŠ Otín+Předslav'!$103:$103</definedName>
    <definedName name="_xlnm.Print_Titles" localSheetId="6">'1 - Přivaděč spojná šacht...'!$96:$96</definedName>
    <definedName name="_xlnm.Print_Titles" localSheetId="7">'2 - AŠ 4'!$101:$101</definedName>
    <definedName name="_xlnm.Print_Titles" localSheetId="8">'VON Vod - Vedlejší a osta...'!$91:$91</definedName>
  </definedNames>
  <calcPr calcId="191029"/>
  <extLst/>
</workbook>
</file>

<file path=xl/sharedStrings.xml><?xml version="1.0" encoding="utf-8"?>
<sst xmlns="http://schemas.openxmlformats.org/spreadsheetml/2006/main" count="13870" uniqueCount="1661">
  <si>
    <t>Export Komplet</t>
  </si>
  <si>
    <t>VZ</t>
  </si>
  <si>
    <t>2.0</t>
  </si>
  <si>
    <t>ZAMOK</t>
  </si>
  <si>
    <t>False</t>
  </si>
  <si>
    <t>{58cca478-1115-4421-b3bc-91de199122ea}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</si>
  <si>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</si>
  <si>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</si>
  <si>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</si>
  <si>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</si>
  <si>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</si>
  <si>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</si>
  <si>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</si>
  <si>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</si>
  <si>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</si>
  <si>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</si>
  <si>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</si>
  <si>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Vodovodní přivaděč Točník - Otín</t>
  </si>
  <si>
    <t>KSO:</t>
  </si>
  <si>
    <t/>
  </si>
  <si>
    <t>CC-CZ:</t>
  </si>
  <si>
    <t>Místo:</t>
  </si>
  <si>
    <t>k.ú.Točník u Klatov, k.ú.Otín u Točníku,k.ú.Ostřet</t>
  </si>
  <si>
    <t>Datum:</t>
  </si>
  <si>
    <t>16. 7. 2021</t>
  </si>
  <si>
    <t>Zadavatel:</t>
  </si>
  <si>
    <t>IČ:</t>
  </si>
  <si>
    <t>Město Klatovy, náměstí Míru č.p.62/I, Klatovy</t>
  </si>
  <si>
    <t>DIČ:</t>
  </si>
  <si>
    <t>Uchazeč:</t>
  </si>
  <si>
    <t>Vyplň údaj</t>
  </si>
  <si>
    <t>Projektant:</t>
  </si>
  <si>
    <t>Vodohospodářský rozvoj a výstavba a.s., Praha 5</t>
  </si>
  <si>
    <t>True</t>
  </si>
  <si>
    <t>Zpracovatel:</t>
  </si>
  <si>
    <t xml:space="preserve"> 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</si>
  <si>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</si>
  <si>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
Poznámka:
Pro přepokládané vodovodní řady jsou pomocné konstrukce při zabezpečení výkopu (přechodové lávky, mobilní oplocení atd.), zřízení a odstranění pažení, přesahy povrchů, homogenizace atd. součástí výkazu výměr řadu, se kterým přepokládaný řad je v souběhu. Jednotlivé položky armatur a tvarovek zahrnují těsnění, podložky, šrouby, matice, odmaštění, revizi a opravu poškozených ochranných nátěrů. Součástí dodávky zařízení je uvedení do provozu servisním technikem výrobce.
Nedílnou součástí výkazu výměr jsou technické podmínky a požadavky, které jsou součástí textové a výkresové části PD. Všechny navrhované materiály a výrobky musí být v souladu se standardy budoucího provozovatele vodovodního systému a musí být odsouhlaseny provozovatelem před oceňováním rozpočtu.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</si>
  <si>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</si>
  <si>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</si>
  <si>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</si>
  <si>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</si>
  <si>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</si>
  <si>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</si>
  <si>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</si>
  <si>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</si>
  <si>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</si>
  <si>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</si>
  <si>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</si>
  <si>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</si>
  <si>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</si>
  <si>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</si>
  <si>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</si>
  <si>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</si>
  <si>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</si>
  <si>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</si>
  <si>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</si>
  <si>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</si>
  <si>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</si>
  <si>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</si>
  <si>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</si>
  <si>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</si>
  <si>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</si>
  <si>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</si>
  <si>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</si>
  <si>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</si>
  <si>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</si>
  <si>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</si>
  <si>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</si>
  <si>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</si>
  <si>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</si>
  <si>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</si>
  <si>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</si>
  <si>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</si>
  <si>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</si>
  <si>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</si>
  <si>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</t>
  </si>
  <si>
    <t>KANALIZACE - neuznatelný náklad</t>
  </si>
  <si>
    <t>ING</t>
  </si>
  <si>
    <t>1</t>
  </si>
  <si>
    <t>{83e11637-25d5-41ad-bdfa-0a74a04b904a}</t>
  </si>
  <si>
    <t>2</t>
  </si>
  <si>
    <t>/</t>
  </si>
  <si>
    <t>SO 21.1</t>
  </si>
  <si>
    <t>Výtlačný řad V2</t>
  </si>
  <si>
    <t>Soupis</t>
  </si>
  <si>
    <t>{8662c721-011f-4237-aa4e-36fd4cbe895f}</t>
  </si>
  <si>
    <t>827 21 11</t>
  </si>
  <si>
    <t>SO 31.1</t>
  </si>
  <si>
    <t>{64c4ab9c-c3d7-48e1-a303-c83b856e530d}</t>
  </si>
  <si>
    <t>VON Kan</t>
  </si>
  <si>
    <t>Vedlejší a ostatní náklady</t>
  </si>
  <si>
    <t>{e95b34eb-a376-41b8-9c69-b5e411baf8fc}</t>
  </si>
  <si>
    <t>SO 2</t>
  </si>
  <si>
    <t>VODOVOD - uznatelný náklad</t>
  </si>
  <si>
    <t>{4a67dee3-b4af-4634-be67-d391c725700b}</t>
  </si>
  <si>
    <t>SO 21.2</t>
  </si>
  <si>
    <t>Vodovodní přivaděč, AŠ Otín+Předslav</t>
  </si>
  <si>
    <t>{dacc9890-2d31-4e57-b215-a95e3ea5d6c5}</t>
  </si>
  <si>
    <t>827 11 11</t>
  </si>
  <si>
    <t>Vodovodní přivaděč</t>
  </si>
  <si>
    <t>3</t>
  </si>
  <si>
    <t>{08694417-4f53-4ff1-b356-300eb9855997}</t>
  </si>
  <si>
    <t>AŠ Otín+Předslav</t>
  </si>
  <si>
    <t>{5564befd-ade2-491d-9282-e4fdd1c99432}</t>
  </si>
  <si>
    <t>SO 31.2</t>
  </si>
  <si>
    <t>Přivaděč spojná šachta - Otín, AŠ 4</t>
  </si>
  <si>
    <t>{95244352-ee09-4ee6-81fb-30ea2ec253ce}</t>
  </si>
  <si>
    <t>Přivaděč spojná šachta - Otín</t>
  </si>
  <si>
    <t>{687f8b6b-4512-4ed9-9abc-c59c1d2e1e7e}</t>
  </si>
  <si>
    <t>AŠ 4</t>
  </si>
  <si>
    <t>{6a8320cd-0dfc-45cb-9e18-319ff59f81c4}</t>
  </si>
  <si>
    <t>VON Vod</t>
  </si>
  <si>
    <t>{b0572f7f-9c13-475e-bf70-0903317be466}</t>
  </si>
  <si>
    <t>KRYCÍ LIST SOUPISU PRACÍ</t>
  </si>
  <si>
    <t>Objekt:</t>
  </si>
  <si>
    <t>SO 1 - KANALIZACE - neuznatelný náklad</t>
  </si>
  <si>
    <t>Soupis:</t>
  </si>
  <si>
    <t>SO 21.1 - Výtlačný řad V2</t>
  </si>
  <si>
    <t>22231</t>
  </si>
  <si>
    <t>k.ú. Točník u Klatov, k.ú. Otín u Točníku, k.ú. Os</t>
  </si>
  <si>
    <t>CZ-CPV:</t>
  </si>
  <si>
    <t>90410000-4</t>
  </si>
  <si>
    <t>CZ-CPA:</t>
  </si>
  <si>
    <t>42.21.12</t>
  </si>
  <si>
    <t xml:space="preserve"> viz. poznámka rekapitulace stavby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</si>
  <si>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</si>
  <si>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</si>
  <si>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</si>
  <si>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</si>
  <si>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</si>
  <si>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</si>
  <si>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</si>
  <si>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</si>
  <si>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</si>
  <si>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</si>
  <si>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</si>
  <si>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</si>
  <si>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</si>
  <si>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</si>
  <si>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</si>
  <si>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</si>
  <si>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</si>
  <si>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</si>
  <si>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</si>
  <si>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</si>
  <si>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</si>
  <si>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</si>
  <si>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</si>
  <si>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</si>
  <si>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</si>
  <si>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</si>
  <si>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</si>
  <si>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</si>
  <si>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</si>
  <si>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</si>
  <si>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m</t>
  </si>
  <si>
    <t>CS ÚRS 2021 02</t>
  </si>
  <si>
    <t>4</t>
  </si>
  <si>
    <t>484815467</t>
  </si>
  <si>
    <t>Online PSC</t>
  </si>
  <si>
    <t>https://podminky.urs.cz/item/CS_URS_2021_02/119001405</t>
  </si>
  <si>
    <t>VV</t>
  </si>
  <si>
    <t>2 x křížení STL plyn</t>
  </si>
  <si>
    <t>1 x křížení potrubí odvodnění</t>
  </si>
  <si>
    <t>3*0,2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</si>
  <si>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</si>
  <si>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</si>
  <si>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-1726619619</t>
  </si>
  <si>
    <t>https://podminky.urs.cz/item/CS_URS_2021_02/119001421</t>
  </si>
  <si>
    <t>1 x kabel</t>
  </si>
  <si>
    <t>1*0,2</t>
  </si>
  <si>
    <t>132151104</t>
  </si>
  <si>
    <t>Hloubení nezapažených rýh strojně s urovnáním dna do předepsaného profilu a spádu v hornině třídy těžitelnosti I skupiny 1 a 2 přes 100 m3</t>
  </si>
  <si>
    <t>m3</t>
  </si>
  <si>
    <t>961705261</t>
  </si>
  <si>
    <t>https://podminky.urs.cz/item/CS_URS_2021_02/132151104</t>
  </si>
  <si>
    <t>SO 31.1 Výtlačný řad V2 - 1723,20 m´</t>
  </si>
  <si>
    <t>z toho souběh s SO 21.2 Vodovodní přivaděč - 1463,80 m´</t>
  </si>
  <si>
    <t>z toho souběh s SO 31.2 Přivaděč Otín - 259,40 m´</t>
  </si>
  <si>
    <t>1441*0,2*(1,75-0,2)</t>
  </si>
  <si>
    <t>skupina 1 a 2 - 50%</t>
  </si>
  <si>
    <t>534,192*0,5</t>
  </si>
  <si>
    <t>132251104</t>
  </si>
  <si>
    <t>Hloubení nezapažených rýh šířky s urovnáním dna do předepsaného profilu a spádu v hornině třídy těžitelnosti I skupiny 3 přes 100 m3</t>
  </si>
  <si>
    <t>775336581</t>
  </si>
  <si>
    <t>https://podminky.urs.cz/item/CS_URS_2021_02/132251104</t>
  </si>
  <si>
    <t>skupina 3 - 40%</t>
  </si>
  <si>
    <t>534,192*0,4</t>
  </si>
  <si>
    <t>5</t>
  </si>
  <si>
    <t>132351104</t>
  </si>
  <si>
    <t>Hloubení nezapažených rýh strojně s urovnáním dna do předepsaného profilu a spádu v hornině třídy těžitelnosti II skupiny 4 přes 100 m3</t>
  </si>
  <si>
    <t>2127447519</t>
  </si>
  <si>
    <t>https://podminky.urs.cz/item/CS_URS_2021_02/132351104</t>
  </si>
  <si>
    <t>SO 31.1 Výtlačný řad V2 - 1723,20 m´ PE D 110 mm</t>
  </si>
  <si>
    <t>1441,20*0,2*(1,75-0,2)</t>
  </si>
  <si>
    <t>skupina 4 - 10%</t>
  </si>
  <si>
    <t>534,192*0,1</t>
  </si>
  <si>
    <t>6</t>
  </si>
  <si>
    <t>139001101</t>
  </si>
  <si>
    <t>Příplatek k cenám hloubených vykopávek za ztížení vykopávky v blízkosti podzemního vedení nebo výbušnin pro jakoukoliv třídu horniny</t>
  </si>
  <si>
    <t>323026387</t>
  </si>
  <si>
    <t>https://podminky.urs.cz/item/CS_URS_2021_02/139001101</t>
  </si>
  <si>
    <t>trasa v délce 1463,80 m´jde v souběhu s STL plynovodem - mimo rýhu</t>
  </si>
  <si>
    <t>4 x křížení sitě</t>
  </si>
  <si>
    <t>4*0,2*1*1,75</t>
  </si>
  <si>
    <t>7</t>
  </si>
  <si>
    <t>16275000R</t>
  </si>
  <si>
    <t>Vodorovné přemístění výkopku nebo sypaniny po suchu na obvyklém dopravním prostředku a jeho likvidace v souladu se zákonem 185/2001 Sb., vč. poplatku za likvidaci</t>
  </si>
  <si>
    <t>t</t>
  </si>
  <si>
    <t>-974046214</t>
  </si>
  <si>
    <t>P</t>
  </si>
  <si>
    <t>Poznámka k položce:
Vodorovné přemístění výkopku nebo sypaniny po suchu na obvyklém dopravním prostředku a jeho likvidace v souladu se zákonem 185/2001 Sb., vč. poplatku za likvidaci</t>
  </si>
  <si>
    <t>534,192</t>
  </si>
  <si>
    <t>-372,778</t>
  </si>
  <si>
    <t>Součet</t>
  </si>
  <si>
    <t>161,414*1,6 'Přepočtené koeficientem množství</t>
  </si>
  <si>
    <t>8</t>
  </si>
  <si>
    <t>174151101</t>
  </si>
  <si>
    <t>Zásyp sypaninou z jakékoliv horniny strojně s uložením výkopku ve vrstvách se zhutněním jam, šachet, rýh nebo kolem objektů v těchto vykopávkách</t>
  </si>
  <si>
    <t>-609740178</t>
  </si>
  <si>
    <t>https://podminky.urs.cz/item/CS_URS_2021_02/174151101</t>
  </si>
  <si>
    <t>celkem vytěženo:</t>
  </si>
  <si>
    <t>rýha</t>
  </si>
  <si>
    <t>odpočet:</t>
  </si>
  <si>
    <t>podsyp potrubí</t>
  </si>
  <si>
    <t>-1441,20*0,2*0,1</t>
  </si>
  <si>
    <t>obsyp potrubí</t>
  </si>
  <si>
    <t>-1441,2*0,2*0,46</t>
  </si>
  <si>
    <t>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</si>
  <si>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</si>
  <si>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</si>
  <si>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-1054599058</t>
  </si>
  <si>
    <t>https://podminky.urs.cz/item/CS_URS_2021_02/175151101</t>
  </si>
  <si>
    <t>1441*0,2*0,46</t>
  </si>
  <si>
    <t>odpočet potrubí:</t>
  </si>
  <si>
    <t>-3,14*0,055*0,055*1723,20</t>
  </si>
  <si>
    <t>10</t>
  </si>
  <si>
    <t>M</t>
  </si>
  <si>
    <t>58341341</t>
  </si>
  <si>
    <t>kamenivo drcené drobné frakce 0/4</t>
  </si>
  <si>
    <t>-2139922991</t>
  </si>
  <si>
    <t>https://podminky.urs.cz/item/CS_URS_2021_02/58341341</t>
  </si>
  <si>
    <t>116,204*1,85 'Přepočtené koeficientem množství</t>
  </si>
  <si>
    <t>Zakládání</t>
  </si>
  <si>
    <t>30</t>
  </si>
  <si>
    <t>212572111</t>
  </si>
  <si>
    <t>Lože pro trativody ze štěrkopísku tříděného</t>
  </si>
  <si>
    <t>-269656100</t>
  </si>
  <si>
    <t>https://podminky.urs.cz/item/CS_URS_2021_02/212572111</t>
  </si>
  <si>
    <t>0,2*0,1*1441</t>
  </si>
  <si>
    <t>31</t>
  </si>
  <si>
    <t>212755213</t>
  </si>
  <si>
    <t>Trativody bez lože z drenážních trubek plastových flexibilních D 80 mm</t>
  </si>
  <si>
    <t>228824526</t>
  </si>
  <si>
    <t>https://podminky.urs.cz/item/CS_URS_2021_02/212755213</t>
  </si>
  <si>
    <t>1441*0,2 'Přepočtené koeficientem množství</t>
  </si>
  <si>
    <t>Vodorovné konstrukce</t>
  </si>
  <si>
    <t>11</t>
  </si>
  <si>
    <t>451572111</t>
  </si>
  <si>
    <t>Lože pod potrubí, stoky a drobné objekty v otevřeném výkopu z kameniva drobného těženého 0 až 4 mm</t>
  </si>
  <si>
    <t>53105805</t>
  </si>
  <si>
    <t>https://podminky.urs.cz/item/CS_URS_2021_02/451572111</t>
  </si>
  <si>
    <t>1723,20*0,2*0,1</t>
  </si>
  <si>
    <t>Trubní vedení</t>
  </si>
  <si>
    <t>12</t>
  </si>
  <si>
    <t>871265201</t>
  </si>
  <si>
    <t>Montáž kanalizačního potrubí z plastů z polyetylenu PE 100 svařovaných elektrotvarovkou v otevřeném výkopu ve sklonu do 20 % SDR 11/PN16 D 110 x 10,0 mm</t>
  </si>
  <si>
    <t>1852506589</t>
  </si>
  <si>
    <t>https://podminky.urs.cz/item/CS_URS_2021_02/871265201</t>
  </si>
  <si>
    <t>13</t>
  </si>
  <si>
    <t>28613687</t>
  </si>
  <si>
    <t>potrubí dvouvrstvé PE100 RC se signalizační vrstvou SDR11 110x10mm dl 12m</t>
  </si>
  <si>
    <t>1445083078</t>
  </si>
  <si>
    <t>https://podminky.urs.cz/item/CS_URS_2021_02/28613687</t>
  </si>
  <si>
    <t>1441*1,015 'Přepočtené koeficientem množství</t>
  </si>
  <si>
    <t>14</t>
  </si>
  <si>
    <t>877261101</t>
  </si>
  <si>
    <t>Montáž tvarovek na vodovodním plastovém potrubí z polyetylenu PE 100 elektrotvarovek SDR 11/PN16 spojek, oblouků nebo redukcí d 110</t>
  </si>
  <si>
    <t>kus</t>
  </si>
  <si>
    <t>474489326</t>
  </si>
  <si>
    <t>https://podminky.urs.cz/item/CS_URS_2021_02/877261101</t>
  </si>
  <si>
    <t>28615975</t>
  </si>
  <si>
    <t>elektrospojka SDR11 PE 100 PN16 D 110mm (15+121ks)</t>
  </si>
  <si>
    <t>1662328100</t>
  </si>
  <si>
    <t>https://podminky.urs.cz/item/CS_URS_2021_02/28615975</t>
  </si>
  <si>
    <t>136*1,015 'Přepočtené koeficientem množství</t>
  </si>
  <si>
    <t>16</t>
  </si>
  <si>
    <t>877261110</t>
  </si>
  <si>
    <t>Montáž tvarovek na vodovodním plastovém potrubí z polyetylenu PE 100 elektrotvarovek SDR 11/PN16 kolen 45° d 110</t>
  </si>
  <si>
    <t>1712080709</t>
  </si>
  <si>
    <t>https://podminky.urs.cz/item/CS_URS_2021_02/877261110</t>
  </si>
  <si>
    <t>18</t>
  </si>
  <si>
    <t>877261118</t>
  </si>
  <si>
    <t>Montáž tvarovek na vodovodním plastovém potrubí z polyetylenu PE 100 elektrotvarovek SDR 11/PN16 záslepek d 110</t>
  </si>
  <si>
    <t>-467720556</t>
  </si>
  <si>
    <t>https://podminky.urs.cz/item/CS_URS_2021_02/877261118</t>
  </si>
  <si>
    <t>20</t>
  </si>
  <si>
    <t>877261201</t>
  </si>
  <si>
    <t>Montáž tvarovek na vodovodním plastovém potrubí z polyetylenu PE 100 svařovaných na tupo SDR 11/PN16 oblouků nebo redukcí d 110</t>
  </si>
  <si>
    <t>27161481</t>
  </si>
  <si>
    <t>https://podminky.urs.cz/item/CS_URS_2021_02/877261201</t>
  </si>
  <si>
    <t>91014W</t>
  </si>
  <si>
    <t>Oblouk 11° PE100 RC SDR11 110</t>
  </si>
  <si>
    <t>1252741735</t>
  </si>
  <si>
    <t>1*1,015 'Přepočtené koeficientem množství</t>
  </si>
  <si>
    <t>22</t>
  </si>
  <si>
    <t>81014W</t>
  </si>
  <si>
    <t>Oblouk 22° PE100 RC SDR11 110</t>
  </si>
  <si>
    <t>1069981109</t>
  </si>
  <si>
    <t>2*1,015 'Přepočtené koeficientem množství</t>
  </si>
  <si>
    <t>23</t>
  </si>
  <si>
    <t>WVN.FFD61014W</t>
  </si>
  <si>
    <t>Oblouk 30° PE100 RC SDR11 110</t>
  </si>
  <si>
    <t>-12343602</t>
  </si>
  <si>
    <t>29</t>
  </si>
  <si>
    <t>797415000016</t>
  </si>
  <si>
    <t xml:space="preserve">spojka multitoleranční hrdlo-hrdlo150 (155-192) </t>
  </si>
  <si>
    <t>-1895516026</t>
  </si>
  <si>
    <t>24</t>
  </si>
  <si>
    <t>892271111</t>
  </si>
  <si>
    <t>Tlakové zkoušky vodou na potrubí DN 100 nebo 125</t>
  </si>
  <si>
    <t>-754911430</t>
  </si>
  <si>
    <t>https://podminky.urs.cz/item/CS_URS_2021_02/892271111</t>
  </si>
  <si>
    <t>25</t>
  </si>
  <si>
    <t>892372111</t>
  </si>
  <si>
    <t>Tlakové zkoušky vodou zabezpečení konců potrubí při tlakových zkouškách DN do 300</t>
  </si>
  <si>
    <t>-692815152</t>
  </si>
  <si>
    <t>https://podminky.urs.cz/item/CS_URS_2021_02/892372111</t>
  </si>
  <si>
    <t>26</t>
  </si>
  <si>
    <t>899721111</t>
  </si>
  <si>
    <t>Signalizační vodič na potrubí DN do 150 mm</t>
  </si>
  <si>
    <t>-47035481</t>
  </si>
  <si>
    <t>https://podminky.urs.cz/item/CS_URS_2021_02/899721111</t>
  </si>
  <si>
    <t>27</t>
  </si>
  <si>
    <t>899722111</t>
  </si>
  <si>
    <t>Krytí potrubí z plastů výstražnou fólií z PVC šířky 20 cm</t>
  </si>
  <si>
    <t>354197794</t>
  </si>
  <si>
    <t>https://podminky.urs.cz/item/CS_URS_2021_02/899722111</t>
  </si>
  <si>
    <t>kanalizační výtlak - hnědá fólie</t>
  </si>
  <si>
    <t>1441</t>
  </si>
  <si>
    <t>998</t>
  </si>
  <si>
    <t>Přesun hmot</t>
  </si>
  <si>
    <t>28</t>
  </si>
  <si>
    <t>998276101</t>
  </si>
  <si>
    <t>Přesun hmot pro trubní vedení hloubené z trub z plastických hmot nebo sklolaminátových pro vodovody nebo kanalizace v otevřeném výkopu dopravní vzdálenost do 15 m</t>
  </si>
  <si>
    <t>-1578881643</t>
  </si>
  <si>
    <t>https://podminky.urs.cz/item/CS_URS_2021_02/998276101</t>
  </si>
  <si>
    <t>SO 31.1 - Výtlačný řad V2</t>
  </si>
  <si>
    <t>270*0,2*(1,75-0,2)</t>
  </si>
  <si>
    <t>Hloubení nezapažených rýh strojně s urovnáním dna do předepsaného profilu a spádu v hornině třídy těžitelnosti I skupiny 3 přes 100 m3</t>
  </si>
  <si>
    <t>-396,336</t>
  </si>
  <si>
    <t>137,856*1,6 'Přepočtené koeficientem množství</t>
  </si>
  <si>
    <t>-270*0,2*0,1</t>
  </si>
  <si>
    <t>-270*0,2*0,41</t>
  </si>
  <si>
    <t>270*0,2*0,41</t>
  </si>
  <si>
    <t>87,024*1,85 'Přepočtené koeficientem množství</t>
  </si>
  <si>
    <t>384926405</t>
  </si>
  <si>
    <t>0,2*0,1*270</t>
  </si>
  <si>
    <t>1455452224</t>
  </si>
  <si>
    <t>270*0,2 'Přepočtené koeficientem množství</t>
  </si>
  <si>
    <t>266,009852216749*1,015 'Přepočtené koeficientem množství</t>
  </si>
  <si>
    <t>elektrospojka SDR11 PE 100 PN16 D 110mm (8+23ks)</t>
  </si>
  <si>
    <t>31*1,015 'Přepočtené koeficientem množství</t>
  </si>
  <si>
    <t>19</t>
  </si>
  <si>
    <t>28614588</t>
  </si>
  <si>
    <t>elektrozáslepka SDR11 PE 100 PN16 D 110mm KIT</t>
  </si>
  <si>
    <t>855889852</t>
  </si>
  <si>
    <t>https://podminky.urs.cz/item/CS_URS_2021_02/28614588</t>
  </si>
  <si>
    <t>3*1,015 'Přepočtené koeficientem množství</t>
  </si>
  <si>
    <t>270</t>
  </si>
  <si>
    <t>VON Kan - Vedlejší a ostatní náklady</t>
  </si>
  <si>
    <t>viz. poznámka rekapitulace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</si>
  <si>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</si>
  <si>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</si>
  <si>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</si>
  <si>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</si>
  <si>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</si>
  <si>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</si>
  <si>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</si>
  <si>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</si>
  <si>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</si>
  <si>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</si>
  <si>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</si>
  <si>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</si>
  <si>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</si>
  <si>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kpl</t>
  </si>
  <si>
    <t>1024</t>
  </si>
  <si>
    <t>890043468</t>
  </si>
  <si>
    <t>https://podminky.urs.cz/item/CS_URS_2021_02/011002000</t>
  </si>
  <si>
    <t>průzkumné práce, měření - viz.technické a všeobecné podmínky ( kap.2.5 )</t>
  </si>
  <si>
    <t>0,200</t>
  </si>
  <si>
    <t>012103000</t>
  </si>
  <si>
    <t>Geodetické práce před výstavbou</t>
  </si>
  <si>
    <t>743802316</t>
  </si>
  <si>
    <t>https://podminky.urs.cz/item/CS_URS_2021_02/012103000</t>
  </si>
  <si>
    <t>012203000</t>
  </si>
  <si>
    <t>Geodetické práce při provádění stavby</t>
  </si>
  <si>
    <t>-1767756902</t>
  </si>
  <si>
    <t>https://podminky.urs.cz/item/CS_URS_2021_02/012203000</t>
  </si>
  <si>
    <t>012303000</t>
  </si>
  <si>
    <t>Geodetické práce po výstavbě</t>
  </si>
  <si>
    <t>-2134594746</t>
  </si>
  <si>
    <t>https://podminky.urs.cz/item/CS_URS_2021_02/012303000</t>
  </si>
  <si>
    <t>012403000</t>
  </si>
  <si>
    <t>Kartografické práce</t>
  </si>
  <si>
    <t>65272687</t>
  </si>
  <si>
    <t>https://podminky.urs.cz/item/CS_URS_2021_02/012403000</t>
  </si>
  <si>
    <t>vyhotovení geometrických plánů - viz.technické podmínky</t>
  </si>
  <si>
    <t>01324400R</t>
  </si>
  <si>
    <t>Realizační dokumentace</t>
  </si>
  <si>
    <t>1250186437</t>
  </si>
  <si>
    <t>013254000</t>
  </si>
  <si>
    <t>Dokumentace skutečného provedení stavby</t>
  </si>
  <si>
    <t>2001041384</t>
  </si>
  <si>
    <t>https://podminky.urs.cz/item/CS_URS_2021_02/013254000</t>
  </si>
  <si>
    <t>013274000</t>
  </si>
  <si>
    <t>Pasportizace objektu před započetím prací</t>
  </si>
  <si>
    <t>-1683882229</t>
  </si>
  <si>
    <t>https://podminky.urs.cz/item/CS_URS_2021_02/013274000</t>
  </si>
  <si>
    <t>pasportizace + fotodokumentace - viz technické podmínky</t>
  </si>
  <si>
    <t>013284000</t>
  </si>
  <si>
    <t>Pasportizace objektu po provedení prací</t>
  </si>
  <si>
    <t>-388882564</t>
  </si>
  <si>
    <t>https://podminky.urs.cz/item/CS_URS_2021_02/013284000</t>
  </si>
  <si>
    <t>0132940R1</t>
  </si>
  <si>
    <t>Harmonogram stavby ( základní + detailní ) - viz.technické podmínky</t>
  </si>
  <si>
    <t>-285315766</t>
  </si>
  <si>
    <t>0132940R2</t>
  </si>
  <si>
    <t>Kontrolní a zkušební plán, technologické postupy - viz.technické podmínky</t>
  </si>
  <si>
    <t>-181161051</t>
  </si>
  <si>
    <t>VRN3</t>
  </si>
  <si>
    <t>Zařízení staveniště</t>
  </si>
  <si>
    <t>03000100R</t>
  </si>
  <si>
    <t>Zařízení staveniště včetně přístupových cest</t>
  </si>
  <si>
    <t>-782963255</t>
  </si>
  <si>
    <t>039002000</t>
  </si>
  <si>
    <t>Zrušení zařízení staveniště</t>
  </si>
  <si>
    <t>-1082750534</t>
  </si>
  <si>
    <t>https://podminky.urs.cz/item/CS_URS_2021_02/039002000</t>
  </si>
  <si>
    <t>náklady na uvedení dotčených pozemků do původního stavu - viz.technické podmínky</t>
  </si>
  <si>
    <t>VRN4</t>
  </si>
  <si>
    <t>Inženýrská činnost</t>
  </si>
  <si>
    <t>042503000</t>
  </si>
  <si>
    <t>Plán BOZP na staveništi</t>
  </si>
  <si>
    <t>CS ÚRS 2020 02</t>
  </si>
  <si>
    <t>207558033</t>
  </si>
  <si>
    <t>043002000</t>
  </si>
  <si>
    <t>Zkoušky a ostatní měření</t>
  </si>
  <si>
    <t>-193484914</t>
  </si>
  <si>
    <t>https://podminky.urs.cz/item/CS_URS_2021_02/043002000</t>
  </si>
  <si>
    <t>zkoušky na staveništi - viz.technické podmínky</t>
  </si>
  <si>
    <t>043154000</t>
  </si>
  <si>
    <t>Zkoušky hutnicí</t>
  </si>
  <si>
    <t>351309458</t>
  </si>
  <si>
    <t>045203000</t>
  </si>
  <si>
    <t>Kompletační činnost</t>
  </si>
  <si>
    <t>1146109890</t>
  </si>
  <si>
    <t>https://podminky.urs.cz/item/CS_URS_2021_02/045203000</t>
  </si>
  <si>
    <t>0490020R1</t>
  </si>
  <si>
    <t>Zajištění povolení pro nakládání s vodami v průběhu výstavby - viz.technické podmínky</t>
  </si>
  <si>
    <t>1695617896</t>
  </si>
  <si>
    <t>0490020R2</t>
  </si>
  <si>
    <t>Činnost odpovědného statika, geodeta, hydrogeologa - viz.technické podmínky</t>
  </si>
  <si>
    <t>-1083730204</t>
  </si>
  <si>
    <t>04930300R</t>
  </si>
  <si>
    <t>Součinnost při zabezpečení kolaudace stavby - viz.technické podmínky</t>
  </si>
  <si>
    <t>540826454</t>
  </si>
  <si>
    <t>VRN5</t>
  </si>
  <si>
    <t>Finanční náklady</t>
  </si>
  <si>
    <t>053002000</t>
  </si>
  <si>
    <t>Poplatky</t>
  </si>
  <si>
    <t>793695287</t>
  </si>
  <si>
    <t>https://podminky.urs.cz/item/CS_URS_2021_02/053002000</t>
  </si>
  <si>
    <t>poplatky za dočasný zábor komunikací a ploch - viz.technické podmínky</t>
  </si>
  <si>
    <t>VRN7</t>
  </si>
  <si>
    <t>Provozní vlivy</t>
  </si>
  <si>
    <t>07210300R</t>
  </si>
  <si>
    <t>DIO, pronájem dopravního značení</t>
  </si>
  <si>
    <t>-71854097</t>
  </si>
  <si>
    <t>VRN9</t>
  </si>
  <si>
    <t>Ostatní náklady</t>
  </si>
  <si>
    <t>0900010R0</t>
  </si>
  <si>
    <t>Vytýčení inženýrských sítí</t>
  </si>
  <si>
    <t>591579037</t>
  </si>
  <si>
    <t>0900010R1</t>
  </si>
  <si>
    <t>Nakládání s odpady - viz.technické podmínky</t>
  </si>
  <si>
    <t>-729608621</t>
  </si>
  <si>
    <t>0900010R2</t>
  </si>
  <si>
    <t>Provozní řád</t>
  </si>
  <si>
    <t>279892832</t>
  </si>
  <si>
    <t>0900010R3</t>
  </si>
  <si>
    <t>Manipulace na stávajících sítích - součinnost provozovatele - viz.technické podmínky</t>
  </si>
  <si>
    <t>1791149407</t>
  </si>
  <si>
    <t>SO 2 - VODOVOD - uznatelný náklad</t>
  </si>
  <si>
    <t>SO 21.2 - Vodovodní přivaděč, AŠ Otín+Předslav</t>
  </si>
  <si>
    <t>Úroveň 3:</t>
  </si>
  <si>
    <t>1 - Vodovodní přivaděč</t>
  </si>
  <si>
    <t>1974449158</t>
  </si>
  <si>
    <t>1 x křížení STL plyn</t>
  </si>
  <si>
    <t>2*0,8</t>
  </si>
  <si>
    <t>-1962590183</t>
  </si>
  <si>
    <t>1*0,8</t>
  </si>
  <si>
    <t>121151123</t>
  </si>
  <si>
    <t>Sejmutí ornice strojně při souvislé ploše přes 500 m2, tl. vrstvy do 200 mm</t>
  </si>
  <si>
    <t>m2</t>
  </si>
  <si>
    <t>890947466</t>
  </si>
  <si>
    <t>https://podminky.urs.cz/item/CS_URS_2021_02/121151123</t>
  </si>
  <si>
    <t>sejmutí ornice v pruhu šířky 10 m a tl.200 mm ( zahrnuto i pro SO 31.1 Výtlačný řad V2)</t>
  </si>
  <si>
    <t>celá trasa v souběhu s SO 31.1 Výtlačný řad V2</t>
  </si>
  <si>
    <t>1457*10</t>
  </si>
  <si>
    <t>131151104</t>
  </si>
  <si>
    <t>Hloubení nezapažených jam a zářezů strojně s urovnáním dna do předepsaného profilu a spádu v hornině třídy těžitelnosti I skupiny 1 a 2 přes 100 do 500 m3</t>
  </si>
  <si>
    <t>2032097779</t>
  </si>
  <si>
    <t>https://podminky.urs.cz/item/CS_URS_2021_02/131151104</t>
  </si>
  <si>
    <t>AŠ Otín-Předslav</t>
  </si>
  <si>
    <t>výměra dle projektanta</t>
  </si>
  <si>
    <t>168</t>
  </si>
  <si>
    <t>168*0,5</t>
  </si>
  <si>
    <t>131251104</t>
  </si>
  <si>
    <t>Hloubení nezapažených jam a zářezů strojně s urovnáním dna do předepsaného profilu a spádu v hornině třídy těžitelnosti I skupiny 3 přes 100 do 500 m3</t>
  </si>
  <si>
    <t>1366913244</t>
  </si>
  <si>
    <t>https://podminky.urs.cz/item/CS_URS_2021_02/131251104</t>
  </si>
  <si>
    <t>168*0,4</t>
  </si>
  <si>
    <t>131351104</t>
  </si>
  <si>
    <t>Hloubení nezapažených jam a zářezů strojně s urovnáním dna do předepsaného profilu a spádu v hornině třídy těžitelnosti II skupiny 4 přes 100 do 500 m3</t>
  </si>
  <si>
    <t>-495492934</t>
  </si>
  <si>
    <t>https://podminky.urs.cz/item/CS_URS_2021_02/131351104</t>
  </si>
  <si>
    <t>168*0,1</t>
  </si>
  <si>
    <t>132154104</t>
  </si>
  <si>
    <t>Hloubení zapažených rýh strojně s urovnáním dna do předepsaného profilu a spádu v hornině třídy těžitelnosti I skupiny 1 a 2 přes 100 m3</t>
  </si>
  <si>
    <t>-2087923584</t>
  </si>
  <si>
    <t>https://podminky.urs.cz/item/CS_URS_2021_02/132154104</t>
  </si>
  <si>
    <t>SO 21.2 Vodovodní přivaděč PE D160 je v celé délce v souběhu s SO 31.1 Výtlačný řad V2 PE D110</t>
  </si>
  <si>
    <t>1463,8*0,8*(1,75-0,2)</t>
  </si>
  <si>
    <t>1815,112*0,5</t>
  </si>
  <si>
    <t>132254104</t>
  </si>
  <si>
    <t>Hloubení zapažených rýh strojně s urovnáním dna do předepsaného profilu a spádu v hornině třídy těžitelnosti I skupiny 3 přes 100 m3</t>
  </si>
  <si>
    <t>-1730119235</t>
  </si>
  <si>
    <t>https://podminky.urs.cz/item/CS_URS_2021_02/132254104</t>
  </si>
  <si>
    <t>1457*0,8*(1,75-0,2)</t>
  </si>
  <si>
    <t>1815,112*0,4</t>
  </si>
  <si>
    <t>132354104</t>
  </si>
  <si>
    <t>Hloubení zapažených rýh strojně s urovnáním dna do předepsaného profilu a spádu v hornině třídy těžitelnosti II skupiny 4 přes 100 m3</t>
  </si>
  <si>
    <t>-1292804473</t>
  </si>
  <si>
    <t>https://podminky.urs.cz/item/CS_URS_2021_02/132354104</t>
  </si>
  <si>
    <t>1815,112*0,1</t>
  </si>
  <si>
    <t>-1896942081</t>
  </si>
  <si>
    <t>celá trasa v délce 1463,80 m´jde v souběhu s STL plynovodem - mimo rýhu</t>
  </si>
  <si>
    <t>3 x křížení sitě</t>
  </si>
  <si>
    <t>3*0,8*1*1,75</t>
  </si>
  <si>
    <t>151101101</t>
  </si>
  <si>
    <t>Zřízení pažení a rozepření stěn rýh pro podzemní vedení příložné pro jakoukoliv mezerovitost, hloubky do 2 m</t>
  </si>
  <si>
    <t>-73169334</t>
  </si>
  <si>
    <t>https://podminky.urs.cz/item/CS_URS_2021_02/151101101</t>
  </si>
  <si>
    <t>1457*1,75*2</t>
  </si>
  <si>
    <t>151101111</t>
  </si>
  <si>
    <t>Odstranění pažení a rozepření stěn rýh pro podzemní vedení s uložením materiálu na vzdálenost do 3 m od kraje výkopu příložné, hloubky do 2 m</t>
  </si>
  <si>
    <t>-516997813</t>
  </si>
  <si>
    <t>https://podminky.urs.cz/item/CS_URS_2021_02/151101111</t>
  </si>
  <si>
    <t>-1973096580</t>
  </si>
  <si>
    <t>1983,112</t>
  </si>
  <si>
    <t>-1304,432</t>
  </si>
  <si>
    <t>678,68*1,6 'Přepočtené koeficientem množství</t>
  </si>
  <si>
    <t>-1125714961</t>
  </si>
  <si>
    <t>jáma</t>
  </si>
  <si>
    <t>1815,112</t>
  </si>
  <si>
    <t>Mezisoučet</t>
  </si>
  <si>
    <t>-1457*0,8*0,1</t>
  </si>
  <si>
    <t>-1457*0,8*0,46</t>
  </si>
  <si>
    <t>podsyp AŠ ze štěrku tl.120 mm</t>
  </si>
  <si>
    <t>-4,5*3,5*0,12</t>
  </si>
  <si>
    <t>podkladní beton AŠ z betonu tř.C12/15 tl.150 mm</t>
  </si>
  <si>
    <t>-3,8*2,8*0,15</t>
  </si>
  <si>
    <t>ochranná betonová mazanina tř.C20/25 tl.40 mm</t>
  </si>
  <si>
    <t>-3,8*2,8*0,04</t>
  </si>
  <si>
    <t>VŠ - prefabrikát</t>
  </si>
  <si>
    <t>-3,4*2,4*2,7</t>
  </si>
  <si>
    <t>2013165050</t>
  </si>
  <si>
    <t>PE D160 - 1463,80 ´</t>
  </si>
  <si>
    <t>1457*0,8*0,46</t>
  </si>
  <si>
    <t>-3,14*0,08*0,08*1463,8</t>
  </si>
  <si>
    <t>-150705294</t>
  </si>
  <si>
    <t>509,261*1,85 'Přepočtené koeficientem množství</t>
  </si>
  <si>
    <t>17</t>
  </si>
  <si>
    <t>181351113</t>
  </si>
  <si>
    <t>Rozprostření a urovnání ornice v rovině nebo ve svahu sklonu do 1:5 strojně při souvislé ploše přes 500 m2, tl. vrstvy do 200 mm</t>
  </si>
  <si>
    <t>1355066768</t>
  </si>
  <si>
    <t>https://podminky.urs.cz/item/CS_URS_2021_02/181351113</t>
  </si>
  <si>
    <t>181951111</t>
  </si>
  <si>
    <t>Úprava pláně vyrovnáním výškových rozdílů strojně v hornině třídy těžitelnosti I, skupiny 1 až 3 bez zhutnění</t>
  </si>
  <si>
    <t>1103622965</t>
  </si>
  <si>
    <t>https://podminky.urs.cz/item/CS_URS_2021_02/181951111</t>
  </si>
  <si>
    <t>1463,8*10</t>
  </si>
  <si>
    <t>69</t>
  </si>
  <si>
    <t>971988410</t>
  </si>
  <si>
    <t>0,8*0,1*1457</t>
  </si>
  <si>
    <t>70</t>
  </si>
  <si>
    <t>-127301814</t>
  </si>
  <si>
    <t>1457*0,8 'Přepočtené koeficientem množství</t>
  </si>
  <si>
    <t>163269382</t>
  </si>
  <si>
    <t>1463,8*0,8*0,1</t>
  </si>
  <si>
    <t>452313141</t>
  </si>
  <si>
    <t>Podkladní a zajišťovací konstrukce z betonu prostého v otevřeném výkopu bloky pro potrubí z betonu tř. C 16/20</t>
  </si>
  <si>
    <t>1985434283</t>
  </si>
  <si>
    <t>https://podminky.urs.cz/item/CS_URS_2021_02/452313141</t>
  </si>
  <si>
    <t>15 x blok</t>
  </si>
  <si>
    <t>0,5*0,5*0,5*15</t>
  </si>
  <si>
    <t>452353101</t>
  </si>
  <si>
    <t>Bednění podkladních a zajišťovacích konstrukcí v otevřeném výkopu bloků pro potrubí</t>
  </si>
  <si>
    <t>691227894</t>
  </si>
  <si>
    <t>https://podminky.urs.cz/item/CS_URS_2021_02/452353101</t>
  </si>
  <si>
    <t>0,5*4*0,5*15</t>
  </si>
  <si>
    <t>857242122</t>
  </si>
  <si>
    <t>Montáž litinových tvarovek na potrubí litinovém tlakovém jednoosých na potrubí z trub přírubových v otevřeném výkopu, kanálu nebo v šachtě DN 80</t>
  </si>
  <si>
    <t>-1330406507</t>
  </si>
  <si>
    <t>https://podminky.urs.cz/item/CS_URS_2021_02/857242122</t>
  </si>
  <si>
    <t>2+3+5+5+3</t>
  </si>
  <si>
    <t>55254026</t>
  </si>
  <si>
    <t>koleno 90° přírubové litinové vodovodní Q-kus PN10/40 DN 80</t>
  </si>
  <si>
    <t>-1468372279</t>
  </si>
  <si>
    <t>https://podminky.urs.cz/item/CS_URS_2021_02/55254026</t>
  </si>
  <si>
    <t>55259970</t>
  </si>
  <si>
    <t>koleno přírubové P tvárná litina DN 80-45°</t>
  </si>
  <si>
    <t>-677480190</t>
  </si>
  <si>
    <t>https://podminky.urs.cz/item/CS_URS_2021_02/55259970</t>
  </si>
  <si>
    <t>55251820</t>
  </si>
  <si>
    <t>koleno přírubové prodloužené s patkou pro připojení k hydrantu 80/90mm</t>
  </si>
  <si>
    <t>-1620035613</t>
  </si>
  <si>
    <t>https://podminky.urs.cz/item/CS_URS_2021_02/55251820</t>
  </si>
  <si>
    <t>55253235</t>
  </si>
  <si>
    <t>trouba přírubová litinová vodovodní  PN10/16 DN 80 dl 200mm</t>
  </si>
  <si>
    <t>-768385305</t>
  </si>
  <si>
    <t>https://podminky.urs.cz/item/CS_URS_2021_02/55253235</t>
  </si>
  <si>
    <t>55253239</t>
  </si>
  <si>
    <t>trouba přírubová litinová vodovodní  PN10/16 DN 80 dl 400mm</t>
  </si>
  <si>
    <t>-1981227503</t>
  </si>
  <si>
    <t>https://podminky.urs.cz/item/CS_URS_2021_02/55253239</t>
  </si>
  <si>
    <t>857311131</t>
  </si>
  <si>
    <t>Montáž litinových tvarovek na potrubí litinovém tlakovém jednoosých na potrubí z trub hrdlových v otevřeném výkopu, kanálu nebo v šachtě s integrovaným těsněním DN 150</t>
  </si>
  <si>
    <t>-330787367</t>
  </si>
  <si>
    <t>https://podminky.urs.cz/item/CS_URS_2021_02/857311131</t>
  </si>
  <si>
    <t>-551625117</t>
  </si>
  <si>
    <t>857314122</t>
  </si>
  <si>
    <t>Montáž litinových tvarovek na potrubí litinovém tlakovém odbočných na potrubí z trub přírubových v otevřeném výkopu, kanálu nebo v šachtě DN 150</t>
  </si>
  <si>
    <t>-1740008843</t>
  </si>
  <si>
    <t>https://podminky.urs.cz/item/CS_URS_2021_02/857314122</t>
  </si>
  <si>
    <t>55253527</t>
  </si>
  <si>
    <t>tvarovka přírubová litinová s přírubovou odbočkou,práškový epoxid tl 250µm T-kus DN 150/80</t>
  </si>
  <si>
    <t>-1740468196</t>
  </si>
  <si>
    <t>https://podminky.urs.cz/item/CS_URS_2021_02/55253527</t>
  </si>
  <si>
    <t>32</t>
  </si>
  <si>
    <t>871321211</t>
  </si>
  <si>
    <t>Montáž vodovodního potrubí z plastů v otevřeném výkopu z polyetylenu PE 100 svařovaných elektrotvarovkou SDR 11/PN16 D 160 x 14,6 mm</t>
  </si>
  <si>
    <t>105728752</t>
  </si>
  <si>
    <t>https://podminky.urs.cz/item/CS_URS_2021_02/871321211</t>
  </si>
  <si>
    <t>33</t>
  </si>
  <si>
    <t>28613560</t>
  </si>
  <si>
    <t>potrubí dvouvrstvé PE100 RC SDR11 160x14,6 dl 12m</t>
  </si>
  <si>
    <t>1423129099</t>
  </si>
  <si>
    <t>https://podminky.urs.cz/item/CS_URS_2021_02/28613560</t>
  </si>
  <si>
    <t>1457*1,015 'Přepočtené koeficientem množství</t>
  </si>
  <si>
    <t>34</t>
  </si>
  <si>
    <t>877321101</t>
  </si>
  <si>
    <t>Montáž tvarovek na vodovodním plastovém potrubí z polyetylenu PE 100 elektrotvarovek SDR 11/PN16 spojek, oblouků nebo redukcí d 160</t>
  </si>
  <si>
    <t>-1913736032</t>
  </si>
  <si>
    <t>https://podminky.urs.cz/item/CS_URS_2021_02/877321101</t>
  </si>
  <si>
    <t>35</t>
  </si>
  <si>
    <t>28615978</t>
  </si>
  <si>
    <t>elektrospojka SDR11 PE 100 PN16 D 160mm (24+122ks)</t>
  </si>
  <si>
    <t>1219414447</t>
  </si>
  <si>
    <t>https://podminky.urs.cz/item/CS_URS_2021_02/28615978</t>
  </si>
  <si>
    <t>146*1,015 'Přepočtené koeficientem množství</t>
  </si>
  <si>
    <t>36</t>
  </si>
  <si>
    <t>877321110</t>
  </si>
  <si>
    <t>Montáž tvarovek na vodovodním plastovém potrubí z polyetylenu PE 100 elektrotvarovek SDR 11/PN16 kolen 45° d 160</t>
  </si>
  <si>
    <t>343236553</t>
  </si>
  <si>
    <t>https://podminky.urs.cz/item/CS_URS_2021_02/877321110</t>
  </si>
  <si>
    <t>37</t>
  </si>
  <si>
    <t>28614951</t>
  </si>
  <si>
    <t>elektrokoleno 45° PE 100 PN16 D 160mm</t>
  </si>
  <si>
    <t>-1424832580</t>
  </si>
  <si>
    <t>https://podminky.urs.cz/item/CS_URS_2021_02/28614951</t>
  </si>
  <si>
    <t>38</t>
  </si>
  <si>
    <t>877321201</t>
  </si>
  <si>
    <t>Montáž tvarovek na vodovodním plastovém potrubí z polyetylenu PE 100 svařovaných na tupo SDR 11/PN16 oblouků nebo redukcí d 160</t>
  </si>
  <si>
    <t>-1911269089</t>
  </si>
  <si>
    <t>https://podminky.urs.cz/item/CS_URS_2021_02/877321201</t>
  </si>
  <si>
    <t>39</t>
  </si>
  <si>
    <t>91017W</t>
  </si>
  <si>
    <t>Oblouk 11° PE100 RC SDR11 160</t>
  </si>
  <si>
    <t>1539002830</t>
  </si>
  <si>
    <t>40</t>
  </si>
  <si>
    <t>81017W</t>
  </si>
  <si>
    <t>Oblouk 22° PE100 RC SDR11 160</t>
  </si>
  <si>
    <t>-1466796450</t>
  </si>
  <si>
    <t>41</t>
  </si>
  <si>
    <t>61017W</t>
  </si>
  <si>
    <t>Oblouk 30° PE100 RC SDR11 160</t>
  </si>
  <si>
    <t>2060126048</t>
  </si>
  <si>
    <t>42</t>
  </si>
  <si>
    <t>485531W</t>
  </si>
  <si>
    <t>Lemový nákružek PE100 SDR11 160</t>
  </si>
  <si>
    <t>-974409705</t>
  </si>
  <si>
    <t>10*1,015 'Přepočtené koeficientem množství</t>
  </si>
  <si>
    <t>43</t>
  </si>
  <si>
    <t>700217W</t>
  </si>
  <si>
    <t>Příruba PP/ocel PN10/16 160 DN150</t>
  </si>
  <si>
    <t>569094181</t>
  </si>
  <si>
    <t>44</t>
  </si>
  <si>
    <t>891241112</t>
  </si>
  <si>
    <t>Montáž vodovodních armatur na potrubí šoupátek nebo klapek uzavíracích v otevřeném výkopu nebo v šachtách s osazením zemní soupravy (bez poklopů) DN 80</t>
  </si>
  <si>
    <t>1757835803</t>
  </si>
  <si>
    <t>https://podminky.urs.cz/item/CS_URS_2021_02/891241112</t>
  </si>
  <si>
    <t>45</t>
  </si>
  <si>
    <t>42221303</t>
  </si>
  <si>
    <t>šoupátko pitná voda litina GGG 50 krátká stavební dl PN10/16 DN 80x180mm</t>
  </si>
  <si>
    <t>-529342040</t>
  </si>
  <si>
    <t>https://podminky.urs.cz/item/CS_URS_2021_02/42221303</t>
  </si>
  <si>
    <t>46</t>
  </si>
  <si>
    <t>950108000003</t>
  </si>
  <si>
    <t>SOUPRAVA ZEMNÍ TELESKOPICKÁ 1,3 -1,8 65-80 (1,3-1,8m)</t>
  </si>
  <si>
    <t>1880396025</t>
  </si>
  <si>
    <t>47</t>
  </si>
  <si>
    <t>891243321</t>
  </si>
  <si>
    <t>Montáž vodovodních armatur na potrubí ventilů odvzdušňovacích nebo zavzdušňovacích mechanických a plovákových přírubových na venkovních řadech DN 80</t>
  </si>
  <si>
    <t>1888885539</t>
  </si>
  <si>
    <t>https://podminky.urs.cz/item/CS_URS_2021_02/891243321</t>
  </si>
  <si>
    <t>48</t>
  </si>
  <si>
    <t>42212308</t>
  </si>
  <si>
    <t>ventil odvzdušňovací dvojčinný šedá litina PN 16 DN 80</t>
  </si>
  <si>
    <t>1460895949</t>
  </si>
  <si>
    <t>https://podminky.urs.cz/item/CS_URS_2021_02/42212308</t>
  </si>
  <si>
    <t>49</t>
  </si>
  <si>
    <t>891247111</t>
  </si>
  <si>
    <t>Montáž vodovodních armatur na potrubí hydrantů podzemních (bez osazení poklopů) DN 80</t>
  </si>
  <si>
    <t>-549680892</t>
  </si>
  <si>
    <t>https://podminky.urs.cz/item/CS_URS_2021_02/891247111</t>
  </si>
  <si>
    <t>51</t>
  </si>
  <si>
    <t>999900000000</t>
  </si>
  <si>
    <t>DRENÁŽNÍ OBAL K HYDRANTŮM ( hydrantová drenáž )</t>
  </si>
  <si>
    <t>-68521490</t>
  </si>
  <si>
    <t>68</t>
  </si>
  <si>
    <t>9008015016</t>
  </si>
  <si>
    <t>HYDRANT PODZEMNÍ PLNOPRŮTOKOVÝ 80/1,50 m</t>
  </si>
  <si>
    <t>1790159973</t>
  </si>
  <si>
    <t>52</t>
  </si>
  <si>
    <t>892351111</t>
  </si>
  <si>
    <t>Tlakové zkoušky vodou na potrubí DN 150 nebo 200</t>
  </si>
  <si>
    <t>1636529943</t>
  </si>
  <si>
    <t>https://podminky.urs.cz/item/CS_URS_2021_02/892351111</t>
  </si>
  <si>
    <t>53</t>
  </si>
  <si>
    <t>892353122</t>
  </si>
  <si>
    <t>Proplach a dezinfekce vodovodního potrubí DN 150 nebo 200</t>
  </si>
  <si>
    <t>1226867354</t>
  </si>
  <si>
    <t>https://podminky.urs.cz/item/CS_URS_2021_02/892353122</t>
  </si>
  <si>
    <t>54</t>
  </si>
  <si>
    <t>1393545447</t>
  </si>
  <si>
    <t>55</t>
  </si>
  <si>
    <t>894411311</t>
  </si>
  <si>
    <t>Osazení betonových nebo železobetonových dílců pro šachty skruží rovných</t>
  </si>
  <si>
    <t>-2062734030</t>
  </si>
  <si>
    <t>https://podminky.urs.cz/item/CS_URS_2021_02/894411311</t>
  </si>
  <si>
    <t>56</t>
  </si>
  <si>
    <t>59225545</t>
  </si>
  <si>
    <t>skruž betonová studňová kruhová 100x50x9cm</t>
  </si>
  <si>
    <t>1776407059</t>
  </si>
  <si>
    <t>https://podminky.urs.cz/item/CS_URS_2021_02/59225545</t>
  </si>
  <si>
    <t>57</t>
  </si>
  <si>
    <t>899401112</t>
  </si>
  <si>
    <t>Osazení poklopů litinových šoupátkových</t>
  </si>
  <si>
    <t>-2049153656</t>
  </si>
  <si>
    <t>https://podminky.urs.cz/item/CS_URS_2021_02/899401112</t>
  </si>
  <si>
    <t>58</t>
  </si>
  <si>
    <t>42291352</t>
  </si>
  <si>
    <t>poklop litinový šoupátkový pro zemní soupravy osazení do terénu a do vozovky</t>
  </si>
  <si>
    <t>-1459000150</t>
  </si>
  <si>
    <t>https://podminky.urs.cz/item/CS_URS_2021_02/42291352</t>
  </si>
  <si>
    <t>59</t>
  </si>
  <si>
    <t>562306R1</t>
  </si>
  <si>
    <t>deska podkladová uličního poklopu ventilkového a šoupatového</t>
  </si>
  <si>
    <t>-1643631555</t>
  </si>
  <si>
    <t>60</t>
  </si>
  <si>
    <t>899401113</t>
  </si>
  <si>
    <t>Osazení poklopů litinových hydrantových</t>
  </si>
  <si>
    <t>-2070032423</t>
  </si>
  <si>
    <t>https://podminky.urs.cz/item/CS_URS_2021_02/899401113</t>
  </si>
  <si>
    <t>61</t>
  </si>
  <si>
    <t>42291452</t>
  </si>
  <si>
    <t>poklop litinový hydrantový DN 80</t>
  </si>
  <si>
    <t>1673656970</t>
  </si>
  <si>
    <t>https://podminky.urs.cz/item/CS_URS_2021_02/42291452</t>
  </si>
  <si>
    <t>62</t>
  </si>
  <si>
    <t>562306R2</t>
  </si>
  <si>
    <t>deska podkladová uličního poklopu hydrantového</t>
  </si>
  <si>
    <t>-1315756636</t>
  </si>
  <si>
    <t>63</t>
  </si>
  <si>
    <t>899713111</t>
  </si>
  <si>
    <t>Orientační tabulky na vodovodních a kanalizačních řadech na sloupku ocelovém nebo betonovém</t>
  </si>
  <si>
    <t>-648051862</t>
  </si>
  <si>
    <t>https://podminky.urs.cz/item/CS_URS_2021_02/899713111</t>
  </si>
  <si>
    <t>64</t>
  </si>
  <si>
    <t>1330000R</t>
  </si>
  <si>
    <t>sloupek PE40 mm pro označení vodovodu modro-bílý + betonová patka</t>
  </si>
  <si>
    <t>-1269894373</t>
  </si>
  <si>
    <t>65</t>
  </si>
  <si>
    <t>-558263838</t>
  </si>
  <si>
    <t>66</t>
  </si>
  <si>
    <t>378499390</t>
  </si>
  <si>
    <t>67</t>
  </si>
  <si>
    <t>468860353</t>
  </si>
  <si>
    <t>2 - AŠ Otín+Předslav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</si>
  <si>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</si>
  <si>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</si>
  <si>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</si>
  <si>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</si>
  <si>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</si>
  <si>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783 - Dokončovací práce - nátěry</t>
  </si>
  <si>
    <t>M - Práce a dodávky M</t>
  </si>
  <si>
    <t xml:space="preserve">    23-M - Montáže potrubí</t>
  </si>
  <si>
    <t>271532212</t>
  </si>
  <si>
    <t>Podsyp pod základové konstrukce se zhutněním a urovnáním povrchu z kameniva hrubého, frakce 16 - 32 mm</t>
  </si>
  <si>
    <t>-643619784</t>
  </si>
  <si>
    <t>https://podminky.urs.cz/item/CS_URS_2021_02/271532212</t>
  </si>
  <si>
    <t>podsyp tl.120 mm</t>
  </si>
  <si>
    <t>4,5*3,5*0,12</t>
  </si>
  <si>
    <t>273351121</t>
  </si>
  <si>
    <t>Bednění základů desek zřízení</t>
  </si>
  <si>
    <t>863246975</t>
  </si>
  <si>
    <t>https://podminky.urs.cz/item/CS_URS_2021_02/273351121</t>
  </si>
  <si>
    <t>bednění ochranné betonové mazaniny a spádové betonové mazaniny</t>
  </si>
  <si>
    <t>strop</t>
  </si>
  <si>
    <t>(3,4+2,4)*2*(0,08+0,05)</t>
  </si>
  <si>
    <t>dno</t>
  </si>
  <si>
    <t>(3,8+2,8)*2*0,04</t>
  </si>
  <si>
    <t>273351122</t>
  </si>
  <si>
    <t>Bednění základů desek odstranění</t>
  </si>
  <si>
    <t>1802008122</t>
  </si>
  <si>
    <t>https://podminky.urs.cz/item/CS_URS_2021_02/273351122</t>
  </si>
  <si>
    <t>Svislé a kompletní konstrukce</t>
  </si>
  <si>
    <t>311113142</t>
  </si>
  <si>
    <t>Nadzákladové zdi z tvárnic ztraceného bednění hladkých, včetně výplně z betonu třídy C 20/25, tloušťky zdiva přes 150 do 200 mm</t>
  </si>
  <si>
    <t>-695947353</t>
  </si>
  <si>
    <t>https://podminky.urs.cz/item/CS_URS_2021_02/311113142</t>
  </si>
  <si>
    <t>vstupní komínek</t>
  </si>
  <si>
    <t>1*4*0,6</t>
  </si>
  <si>
    <t>452321131</t>
  </si>
  <si>
    <t>Podkladní a zajišťovací konstrukce z betonu železového v otevřeném výkopu desky pod potrubí, stoky a drobné objekty z betonu tř. C 12/15</t>
  </si>
  <si>
    <t>-1476038771</t>
  </si>
  <si>
    <t>https://podminky.urs.cz/item/CS_URS_2021_02/452321131</t>
  </si>
  <si>
    <t>3,8*2,8*0,15</t>
  </si>
  <si>
    <t>452351101</t>
  </si>
  <si>
    <t>Bednění podkladních a zajišťovacích konstrukcí v otevřeném výkopu desek nebo sedlových loží pod potrubí, stoky a drobné objekty</t>
  </si>
  <si>
    <t>921990824</t>
  </si>
  <si>
    <t>https://podminky.urs.cz/item/CS_URS_2021_02/452351101</t>
  </si>
  <si>
    <t>(3,8+2,8)*2*0,15</t>
  </si>
  <si>
    <t>452368211</t>
  </si>
  <si>
    <t>Výztuž podkladních desek, bloků nebo pražců v otevřeném výkopu ze svařovaných sítí typu Kari</t>
  </si>
  <si>
    <t>-1503574917</t>
  </si>
  <si>
    <t>https://podminky.urs.cz/item/CS_URS_2021_02/452368211</t>
  </si>
  <si>
    <t>podkladní betonová deska</t>
  </si>
  <si>
    <t>3,8*2,8*0,007</t>
  </si>
  <si>
    <t>457311116</t>
  </si>
  <si>
    <t>Vyrovnávací nebo spádový beton včetně úpravy povrchu C 20/25</t>
  </si>
  <si>
    <t>-147071427</t>
  </si>
  <si>
    <t>https://podminky.urs.cz/item/CS_URS_2021_02/457311116</t>
  </si>
  <si>
    <t>dno šachty tl.100-150 mm</t>
  </si>
  <si>
    <t>3*2*(0,1+0,15)/2</t>
  </si>
  <si>
    <t>odpočet čerpací jímky</t>
  </si>
  <si>
    <t>-0,5*0,5*0,1</t>
  </si>
  <si>
    <t>457311191</t>
  </si>
  <si>
    <t>Vyrovnávací nebo spádový beton včetně úpravy povrchu Příplatek k ceně za rovinnost</t>
  </si>
  <si>
    <t>1893834913</t>
  </si>
  <si>
    <t>https://podminky.urs.cz/item/CS_URS_2021_02/457311191</t>
  </si>
  <si>
    <t>3*2-0,5*0,5</t>
  </si>
  <si>
    <t>Úpravy povrchů, podlahy a osazování výplní</t>
  </si>
  <si>
    <t>631311115</t>
  </si>
  <si>
    <t>Mazanina z betonu prostého bez zvýšených nároků na prostředí tl. přes 50 do 80 mm tř. C 20/25</t>
  </si>
  <si>
    <t>1114159074</t>
  </si>
  <si>
    <t>https://podminky.urs.cz/item/CS_URS_2021_02/631311115</t>
  </si>
  <si>
    <t>ochranná betonová mazanina</t>
  </si>
  <si>
    <t>tl.50 mm</t>
  </si>
  <si>
    <t>3,4*2,4*0,05-0,6*0,6*0,05</t>
  </si>
  <si>
    <t>spádová mazanina tl.40-80 mm</t>
  </si>
  <si>
    <t>3,4*2,4*(0,04+0,08)/2-0,6*0,6*(0,04+0,08)/2</t>
  </si>
  <si>
    <t>tl.40 mm</t>
  </si>
  <si>
    <t>3,8*2,8*0,04</t>
  </si>
  <si>
    <t>631319011</t>
  </si>
  <si>
    <t>Příplatek k cenám mazanin za úpravu povrchu mazaniny přehlazením, mazanina tl. přes 50 do 80 mm</t>
  </si>
  <si>
    <t>-1818857806</t>
  </si>
  <si>
    <t>https://podminky.urs.cz/item/CS_URS_2021_02/631319011</t>
  </si>
  <si>
    <t>631351101</t>
  </si>
  <si>
    <t>Bednění v podlahách rýh a hran zřízení</t>
  </si>
  <si>
    <t>1937543006</t>
  </si>
  <si>
    <t>https://podminky.urs.cz/item/CS_URS_2021_02/631351101</t>
  </si>
  <si>
    <t>spádový beton - čerpací jímka ze dvou stran</t>
  </si>
  <si>
    <t>0,5*2*0,1</t>
  </si>
  <si>
    <t>631351102</t>
  </si>
  <si>
    <t>Bednění v podlahách rýh a hran odstranění</t>
  </si>
  <si>
    <t>-691232005</t>
  </si>
  <si>
    <t>https://podminky.urs.cz/item/CS_URS_2021_02/631351102</t>
  </si>
  <si>
    <t>632481213</t>
  </si>
  <si>
    <t>Separační vrstva k oddělení podlahových vrstev z polyetylénové fólie</t>
  </si>
  <si>
    <t>702018670</t>
  </si>
  <si>
    <t>https://podminky.urs.cz/item/CS_URS_2021_02/632481213</t>
  </si>
  <si>
    <t>separační fólie na asfaltových pásech</t>
  </si>
  <si>
    <t>3,8*2,8</t>
  </si>
  <si>
    <t>635111121</t>
  </si>
  <si>
    <t>Násyp ze štěrkopísku, písku nebo kameniva pod podlahy s udusáním a urovnáním povrchu z písku slévárenského</t>
  </si>
  <si>
    <t>1986138649</t>
  </si>
  <si>
    <t>https://podminky.urs.cz/item/CS_URS_2021_02/635111121</t>
  </si>
  <si>
    <t>pískové lůžko tl.30 mm na ochranné betonové mazanině</t>
  </si>
  <si>
    <t>3,4*2,4*0,03</t>
  </si>
  <si>
    <t>-1134241728</t>
  </si>
  <si>
    <t>55253216</t>
  </si>
  <si>
    <t>trouba přírubová litinová vodovodní  PN10/40 DN 50 dl 250mm</t>
  </si>
  <si>
    <t>2096702723</t>
  </si>
  <si>
    <t>https://podminky.urs.cz/item/CS_URS_2021_02/55253216</t>
  </si>
  <si>
    <t>55253214</t>
  </si>
  <si>
    <t>trouba přírubová litinová vodovodní  PN10/40 DN 50 dl 150mm</t>
  </si>
  <si>
    <t>-320506227</t>
  </si>
  <si>
    <t>https://podminky.urs.cz/item/CS_URS_2021_02/55253214</t>
  </si>
  <si>
    <t>55259811</t>
  </si>
  <si>
    <t>přechod přírubový (FFR) tvárná litina DN 80/50 dl 200mm</t>
  </si>
  <si>
    <t>1405212234</t>
  </si>
  <si>
    <t>https://podminky.urs.cz/item/CS_URS_2021_02/55259811</t>
  </si>
  <si>
    <t>31951003</t>
  </si>
  <si>
    <t>potrubní spojka jištěná proti posuvu hrdlo-příruba  DN 80</t>
  </si>
  <si>
    <t>-1975665335</t>
  </si>
  <si>
    <t>https://podminky.urs.cz/item/CS_URS_2021_02/31951003</t>
  </si>
  <si>
    <t>991105000016</t>
  </si>
  <si>
    <t xml:space="preserve">LAPAČ NEČISTOT 50 = přírubový filtr DN50 ( ozn.2 ) </t>
  </si>
  <si>
    <t>-507568591</t>
  </si>
  <si>
    <t>857262122</t>
  </si>
  <si>
    <t>Montáž litinových tvarovek na potrubí litinovém tlakovém jednoosých na potrubí z trub přírubových v otevřeném výkopu, kanálu nebo v šachtě DN 100</t>
  </si>
  <si>
    <t>313181247</t>
  </si>
  <si>
    <t>https://podminky.urs.cz/item/CS_URS_2021_02/857262122</t>
  </si>
  <si>
    <t>1+1+2</t>
  </si>
  <si>
    <t>55253251</t>
  </si>
  <si>
    <t>trouba přírubová litinová vodovodní  PN10/16 DN 100 dl 200mm</t>
  </si>
  <si>
    <t>-11817438</t>
  </si>
  <si>
    <t>https://podminky.urs.cz/item/CS_URS_2021_02/55253251</t>
  </si>
  <si>
    <t>31951004</t>
  </si>
  <si>
    <t>potrubní spojka jištěná proti posuvu hrdlo-příruba  DN 100</t>
  </si>
  <si>
    <t>-805073910</t>
  </si>
  <si>
    <t>https://podminky.urs.cz/item/CS_URS_2021_02/31951004</t>
  </si>
  <si>
    <t>55253611</t>
  </si>
  <si>
    <t>přechod přírubový,práškový epoxid tl 250µm FFR-kus litinový dl 200mm DN 100/50</t>
  </si>
  <si>
    <t>493418661</t>
  </si>
  <si>
    <t>https://podminky.urs.cz/item/CS_URS_2021_02/55253611</t>
  </si>
  <si>
    <t>857264122</t>
  </si>
  <si>
    <t>Montáž litinových tvarovek na potrubí litinovém tlakovém odbočných na potrubí z trub přírubových v otevřeném výkopu, kanálu nebo v šachtě DN 100</t>
  </si>
  <si>
    <t>-975152597</t>
  </si>
  <si>
    <t>https://podminky.urs.cz/item/CS_URS_2021_02/857264122</t>
  </si>
  <si>
    <t>55253516</t>
  </si>
  <si>
    <t>tvarovka přírubová litinová vodovodní s přírubovou odbočkou PN10/16 T-kus DN 100/100</t>
  </si>
  <si>
    <t>1241377735</t>
  </si>
  <si>
    <t>https://podminky.urs.cz/item/CS_URS_2021_02/55253516</t>
  </si>
  <si>
    <t>55253515</t>
  </si>
  <si>
    <t>tvarovka přírubová litinová s přírubovou odbočkou,práškový epoxid tl 250µm T-kus DN 100/80</t>
  </si>
  <si>
    <t>CS ÚRS 2021 01</t>
  </si>
  <si>
    <t>-413231532</t>
  </si>
  <si>
    <t>https://podminky.urs.cz/item/CS_URS_2021_01/55253515</t>
  </si>
  <si>
    <t>857312122</t>
  </si>
  <si>
    <t>Montáž litinových tvarovek na potrubí litinovém tlakovém jednoosých na potrubí z trub přírubových v otevřeném výkopu, kanálu nebo v šachtě DN 150</t>
  </si>
  <si>
    <t>-1405057702</t>
  </si>
  <si>
    <t>https://podminky.urs.cz/item/CS_URS_2021_02/857312122</t>
  </si>
  <si>
    <t>55253617</t>
  </si>
  <si>
    <t>přechod přírubový litinový PN10/16 FFR-kus dl 200mm DN 150/100</t>
  </si>
  <si>
    <t>-2115242900</t>
  </si>
  <si>
    <t>https://podminky.urs.cz/item/CS_URS_2021_02/55253617</t>
  </si>
  <si>
    <t>31951006</t>
  </si>
  <si>
    <t>potrubní spojka jištěná proti posuvu hrdlo-příruba  DN 150</t>
  </si>
  <si>
    <t>-414337350</t>
  </si>
  <si>
    <t>https://podminky.urs.cz/item/CS_URS_2021_02/31951006</t>
  </si>
  <si>
    <t>891211222</t>
  </si>
  <si>
    <t>Montáž vodovodních armatur na potrubí šoupátek nebo klapek uzavíracích v šachtách s ručním kolečkem DN 50</t>
  </si>
  <si>
    <t>1827515435</t>
  </si>
  <si>
    <t>https://podminky.urs.cz/item/CS_URS_2021_02/891211222</t>
  </si>
  <si>
    <t>42221301</t>
  </si>
  <si>
    <t>šoupátko pitná voda litina GGG 50 krátká stavební dl PN10/16 DN 50x150mm</t>
  </si>
  <si>
    <t>-1809769520</t>
  </si>
  <si>
    <t>https://podminky.urs.cz/item/CS_URS_2021_02/42221301</t>
  </si>
  <si>
    <t>86</t>
  </si>
  <si>
    <t>1427869900</t>
  </si>
  <si>
    <t>https://podminky.urs.cz/item/CS_URS_2021_01/42221303</t>
  </si>
  <si>
    <t>42210100</t>
  </si>
  <si>
    <t>kolo ruční pro DN 40-50 D 150mm</t>
  </si>
  <si>
    <t>699064260</t>
  </si>
  <si>
    <t>https://podminky.urs.cz/item/CS_URS_2021_02/42210100</t>
  </si>
  <si>
    <t>891212312</t>
  </si>
  <si>
    <t>Montáž vodovodních armatur na potrubí vodoměrů v šachtě přírubových DN 50</t>
  </si>
  <si>
    <t>-791080479</t>
  </si>
  <si>
    <t>https://podminky.urs.cz/item/CS_URS_2021_02/891212312</t>
  </si>
  <si>
    <t>3882171R</t>
  </si>
  <si>
    <t>vodoměr šroubový přírubový na studenou vodu PN16 DN 50,metrologická třída C s pulzním výstupem a snímacím modulem+ SYSTÉM ŘÍZENÍ A DÁLKOVÝ PŘENOS</t>
  </si>
  <si>
    <t>476665461</t>
  </si>
  <si>
    <t xml:space="preserve">Poznámka k položce:
viz.Technická zpráva:
Pro napájení odečtu a dálkového přenosu 230V/24W je navržen solární set, sestávající ze solárního panelu 12V/150Wp, 
digitálního regulátoru nabíjení, gelového solárního akumulátoru 12V/100Ah a měniče napětí 12V/230V-600W/1200W. 
Solární panel bude instalován na ocelovém pozinkovaném osvětlovacím stožáru 3m, v těsné blízkosti vodoměrné šachty. 
Základová patka pro tento stožár bude mít rozměry 0,5x0,5 m hloubky 1 m a bude realizována z betonu C20/25. 
V šachtě bude umístěn plastový rozvaděč osazený solárním kompletem.
</t>
  </si>
  <si>
    <t>87</t>
  </si>
  <si>
    <t>2S224VR</t>
  </si>
  <si>
    <t>Snímač hladiny, provedení 12V</t>
  </si>
  <si>
    <t>-1266741302</t>
  </si>
  <si>
    <t>71</t>
  </si>
  <si>
    <t>744221R1</t>
  </si>
  <si>
    <t>-drobný materiál a montáž: 1 kpl kabelová sada 1 ks montážní sada pro uchycení solárního panelu na stožár 1 kpl uzemnění vč. HOP</t>
  </si>
  <si>
    <t>205520160</t>
  </si>
  <si>
    <t>72</t>
  </si>
  <si>
    <t>7475292R</t>
  </si>
  <si>
    <t>digitální regulátor nabíjení</t>
  </si>
  <si>
    <t>452140478</t>
  </si>
  <si>
    <t>73</t>
  </si>
  <si>
    <t>7477911R</t>
  </si>
  <si>
    <t>Měnič napětí 12V/230V-600W/1200W(trvale/krátkodobě)</t>
  </si>
  <si>
    <t>1243864569</t>
  </si>
  <si>
    <t>74</t>
  </si>
  <si>
    <t>7479113R</t>
  </si>
  <si>
    <t>Gelový solární akumulátor 12V/100Ah v krytu</t>
  </si>
  <si>
    <t>-688009590</t>
  </si>
  <si>
    <t>75</t>
  </si>
  <si>
    <t>747R001</t>
  </si>
  <si>
    <t>Montáž přístrojových nástrček se zapojením vodičů pro plochou šňůru</t>
  </si>
  <si>
    <t>-2027172923</t>
  </si>
  <si>
    <t>76</t>
  </si>
  <si>
    <t>747R002</t>
  </si>
  <si>
    <t>Solární panel 12V/150W</t>
  </si>
  <si>
    <t>-90471328</t>
  </si>
  <si>
    <t>77</t>
  </si>
  <si>
    <t>748819211R</t>
  </si>
  <si>
    <t>Montáž stožáru osvětlení, samostatně stojící délky 3 m</t>
  </si>
  <si>
    <t>-726716889</t>
  </si>
  <si>
    <t>78</t>
  </si>
  <si>
    <t>PoL34</t>
  </si>
  <si>
    <t>Konfigurace GSM/GPRS modemu</t>
  </si>
  <si>
    <t>1397795775</t>
  </si>
  <si>
    <t>80</t>
  </si>
  <si>
    <t>POL34</t>
  </si>
  <si>
    <t>GPRS modem RS 431 (IP 54) síťově napájený + GSM anténa vnější</t>
  </si>
  <si>
    <t>-763043750</t>
  </si>
  <si>
    <t>79</t>
  </si>
  <si>
    <t>316740670</t>
  </si>
  <si>
    <t>Stožár osvětlovací K6 - 133/89/60 žárově zinkovaný - sadový</t>
  </si>
  <si>
    <t>785140037</t>
  </si>
  <si>
    <t>89124332R</t>
  </si>
  <si>
    <t>Montáž vodovodních armatur na potrubí ventilů odvzdušňovacích nebo zavzdušňovacích mechanických a plovákových přírubových v šachtě DN 80</t>
  </si>
  <si>
    <t>826242080</t>
  </si>
  <si>
    <t>987400208016</t>
  </si>
  <si>
    <t>VENTIL  ODVZDUŠŇOVACÍ PN 1-16 80</t>
  </si>
  <si>
    <t>-272038795</t>
  </si>
  <si>
    <t>ozn.8a ( výkres č.D.2.1.a ) - automatický odvzdušňovací ventil šroubovaný na T-kus 100/80</t>
  </si>
  <si>
    <t>8930000R1</t>
  </si>
  <si>
    <t>ŽLB krabicová prefa konstrukce - šachta z vodostavebního betonu vnitřních rozměrů 3,0 x 2,0 m x 2,10 m tl.dna, stěn, stropu 200 mm - doprava + dodávka + montáž</t>
  </si>
  <si>
    <t>-1690057660</t>
  </si>
  <si>
    <t>zahrnuty prostupy, stupadla</t>
  </si>
  <si>
    <t>8930000R2</t>
  </si>
  <si>
    <t>odvětrávání nerez ocel DN100, včetně tvarovek a uchycení, jádrové vrty 2x DN150+ utěsnění boptnavým páskem a kanalizační maltou</t>
  </si>
  <si>
    <t>kg</t>
  </si>
  <si>
    <t>-1697539022</t>
  </si>
  <si>
    <t>8930000R3</t>
  </si>
  <si>
    <t>těsnění prostupů potrubí - VODOTĚSNÝ PROSTUP POMOCÍ SVĚRNÉHO EPDM TĚSNĚNÍ PŘED STĚNOU A SEVŘENÍ ASFALTOVÉ IZOLACE (SESTAVA NEREZ PAŽNICE -tl. STĚNY 3 mm A TĚSNÍCÍ ELEMENT)</t>
  </si>
  <si>
    <t>1939643260</t>
  </si>
  <si>
    <t>1122161J</t>
  </si>
  <si>
    <t>Skruž DN 1500 mm - 150/50</t>
  </si>
  <si>
    <t>-1396860755</t>
  </si>
  <si>
    <t>88</t>
  </si>
  <si>
    <t>1177486</t>
  </si>
  <si>
    <t>TRUBKA DRENAZNI DN 100</t>
  </si>
  <si>
    <t>1638521220</t>
  </si>
  <si>
    <t>899103112</t>
  </si>
  <si>
    <t>Osazení poklopů litinových a ocelových včetně rámů pro třídu zatížení B125, C250</t>
  </si>
  <si>
    <t>1001668521</t>
  </si>
  <si>
    <t>https://podminky.urs.cz/item/CS_URS_2021_02/899103112</t>
  </si>
  <si>
    <t>63126056</t>
  </si>
  <si>
    <t>poklop kompozitní zátěžový hranatý včetně rámů a příslušenství 600/600mm B125</t>
  </si>
  <si>
    <t>1072704105</t>
  </si>
  <si>
    <t>https://podminky.urs.cz/item/CS_URS_2021_02/63126056</t>
  </si>
  <si>
    <t>poklop uzamykatelný s panty</t>
  </si>
  <si>
    <t>55241433</t>
  </si>
  <si>
    <t>příslušenství kompozitních poklopů - pant nerez</t>
  </si>
  <si>
    <t>494481101</t>
  </si>
  <si>
    <t>https://podminky.urs.cz/item/CS_URS_2021_02/55241433</t>
  </si>
  <si>
    <t>55241432</t>
  </si>
  <si>
    <t>příslušenství kompozitních poklopů - zámek nerez</t>
  </si>
  <si>
    <t>-1926801400</t>
  </si>
  <si>
    <t>https://podminky.urs.cz/item/CS_URS_2021_02/55241432</t>
  </si>
  <si>
    <t>50</t>
  </si>
  <si>
    <t>899911111</t>
  </si>
  <si>
    <t>Osazení ocelových součástí závěsných a úložných pro potrubí na mostech, konstrukcích apod. hmotnosti jednotlivě do 5 kg</t>
  </si>
  <si>
    <t>-1678288300</t>
  </si>
  <si>
    <t>https://podminky.urs.cz/item/CS_URS_2021_02/899911111</t>
  </si>
  <si>
    <t>nerezový podstavec pro potrubí</t>
  </si>
  <si>
    <t>4239150R</t>
  </si>
  <si>
    <t xml:space="preserve"> nerezový podstavec pro potrubí</t>
  </si>
  <si>
    <t>1671754832</t>
  </si>
  <si>
    <t>https://podminky.urs.cz/item/CS_URS_2021_01/4239150R</t>
  </si>
  <si>
    <t>81</t>
  </si>
  <si>
    <t>POL80</t>
  </si>
  <si>
    <t>Výchozí revize</t>
  </si>
  <si>
    <t>1138593190</t>
  </si>
  <si>
    <t>82</t>
  </si>
  <si>
    <t>pol801</t>
  </si>
  <si>
    <t>Programové vybaveníá pro vizualizaci na dispečinku provozovatele, zasílaní poruchových stavů</t>
  </si>
  <si>
    <t>845113132</t>
  </si>
  <si>
    <t>83</t>
  </si>
  <si>
    <t>pol802</t>
  </si>
  <si>
    <t>Programové vybavení poro práci s daty, 1 ks Úprava a vytvoření provozních deníků</t>
  </si>
  <si>
    <t>713487415</t>
  </si>
  <si>
    <t>84</t>
  </si>
  <si>
    <t>pol803</t>
  </si>
  <si>
    <t>Nastavení přístrojů, funkční zkoušky</t>
  </si>
  <si>
    <t>-1823908299</t>
  </si>
  <si>
    <t>85</t>
  </si>
  <si>
    <t>pol804</t>
  </si>
  <si>
    <t>výrobní projektová dokumentace, dopracování RPD</t>
  </si>
  <si>
    <t>-287088146</t>
  </si>
  <si>
    <t>Ostatní konstrukce a práce, bourání</t>
  </si>
  <si>
    <t>952903112</t>
  </si>
  <si>
    <t>Vyčištění objektů čistíren odpadních vod, nádrží, žlabů nebo kanálů světlé výšky prostoru do 3,5 m</t>
  </si>
  <si>
    <t>-1573159632</t>
  </si>
  <si>
    <t>https://podminky.urs.cz/item/CS_URS_2021_02/952903112</t>
  </si>
  <si>
    <t>3,4*2,4</t>
  </si>
  <si>
    <t>998144471</t>
  </si>
  <si>
    <t>Přesun hmot pro nádrže, jímky, zásobníky a jámy pozemní mimo zemědělství se svislou nosnou konstrukcí montovanou z dílců betonových tyčových nebo plošných vodorovná dopravní vzdálenost do 50 m, pro nádrže výšky do 25 m</t>
  </si>
  <si>
    <t>511188559</t>
  </si>
  <si>
    <t>https://podminky.urs.cz/item/CS_URS_2021_02/998144471</t>
  </si>
  <si>
    <t>PSV</t>
  </si>
  <si>
    <t>Práce a dodávky PSV</t>
  </si>
  <si>
    <t>711</t>
  </si>
  <si>
    <t>Izolace proti vodě, vlhkosti a plynům</t>
  </si>
  <si>
    <t>711111011</t>
  </si>
  <si>
    <t>Provedení izolace proti zemní vlhkosti natěradly a tmely za studena na ploše vodorovné V nátěrem suspensí asfaltovou</t>
  </si>
  <si>
    <t>1674240630</t>
  </si>
  <si>
    <t>https://podminky.urs.cz/item/CS_URS_2021_02/711111011</t>
  </si>
  <si>
    <t>penetrace asfaltovou emulsí min.250 g/m2</t>
  </si>
  <si>
    <t>3,4*2,4-0,6*0,6</t>
  </si>
  <si>
    <t>podkladní beton.deska</t>
  </si>
  <si>
    <t>711112011</t>
  </si>
  <si>
    <t>Provedení izolace proti zemní vlhkosti natěradly a tmely za studena na ploše svislé S nátěrem suspensí asfaltovou</t>
  </si>
  <si>
    <t>-115250684</t>
  </si>
  <si>
    <t>https://podminky.urs.cz/item/CS_URS_2021_02/711112011</t>
  </si>
  <si>
    <t>stěny šachty</t>
  </si>
  <si>
    <t>(3,4+2,4)*2*2,55</t>
  </si>
  <si>
    <t>11163346</t>
  </si>
  <si>
    <t>suspenze hydroizolační asfaltová</t>
  </si>
  <si>
    <t>-450386573</t>
  </si>
  <si>
    <t>https://podminky.urs.cz/item/CS_URS_2021_02/11163346</t>
  </si>
  <si>
    <t>18,44</t>
  </si>
  <si>
    <t>31,98</t>
  </si>
  <si>
    <t>50,42*0,0025 'Přepočtené koeficientem množství</t>
  </si>
  <si>
    <t>711141559</t>
  </si>
  <si>
    <t>Provedení izolace proti zemní vlhkosti pásy přitavením NAIP na ploše vodorovné V</t>
  </si>
  <si>
    <t>-1604485929</t>
  </si>
  <si>
    <t>https://podminky.urs.cz/item/CS_URS_2021_02/711141559</t>
  </si>
  <si>
    <t>2 x asfalt.pás tl.4 mm</t>
  </si>
  <si>
    <t>(3,4*2,4-0,6*0,6)*2</t>
  </si>
  <si>
    <t>3,8*2,8*2</t>
  </si>
  <si>
    <t>62832134</t>
  </si>
  <si>
    <t>pás asfaltový natavitelný oxidovaný tl 4,0mm typu V60 S40 s vložkou ze skleněné rohože, s jemnozrnným minerálním posypem</t>
  </si>
  <si>
    <t>-1508207677</t>
  </si>
  <si>
    <t>https://podminky.urs.cz/item/CS_URS_2021_02/62832134</t>
  </si>
  <si>
    <t>36,88*1,1655 'Přepočtené koeficientem množství</t>
  </si>
  <si>
    <t>711142559</t>
  </si>
  <si>
    <t>Provedení izolace proti zemní vlhkosti pásy přitavením NAIP na ploše svislé S</t>
  </si>
  <si>
    <t>-1310222728</t>
  </si>
  <si>
    <t>https://podminky.urs.cz/item/CS_URS_2021_02/711142559</t>
  </si>
  <si>
    <t>(3,4+2,4)*2*2,55*2</t>
  </si>
  <si>
    <t>1*4*0,6*2</t>
  </si>
  <si>
    <t>2025600361</t>
  </si>
  <si>
    <t>63,96*1,221 'Přepočtené koeficientem množství</t>
  </si>
  <si>
    <t>711161112</t>
  </si>
  <si>
    <t>Izolace proti zemní vlhkosti a beztlakové vodě nopovými fóliemi na ploše vodorovné V vrstva ochranná, odvětrávací a drenážní výška nopku 8,0 mm, tl. fólie do 0,6 mm</t>
  </si>
  <si>
    <t>2000366007</t>
  </si>
  <si>
    <t>https://podminky.urs.cz/item/CS_URS_2021_02/711161112</t>
  </si>
  <si>
    <t>stěny</t>
  </si>
  <si>
    <t>(3,4+2,4)*2*2,50</t>
  </si>
  <si>
    <t>783</t>
  </si>
  <si>
    <t>Dokončovací práce - nátěry</t>
  </si>
  <si>
    <t>783901451</t>
  </si>
  <si>
    <t>Příprava podkladu betonových podlah před provedením nátěru zametením</t>
  </si>
  <si>
    <t>-18565884</t>
  </si>
  <si>
    <t>https://podminky.urs.cz/item/CS_URS_2021_02/783901451</t>
  </si>
  <si>
    <t>čištění spádového betonu ve dně šachty</t>
  </si>
  <si>
    <t>3*2</t>
  </si>
  <si>
    <t>783933161</t>
  </si>
  <si>
    <t>Penetrační nátěr betonových podlah pórovitých ( např. z cihelné dlažby, betonu apod.) epoxidový</t>
  </si>
  <si>
    <t>1580417944</t>
  </si>
  <si>
    <t>https://podminky.urs.cz/item/CS_URS_2021_02/783933161</t>
  </si>
  <si>
    <t>3*2+0,5*4*0,1</t>
  </si>
  <si>
    <t>783937161</t>
  </si>
  <si>
    <t>Krycí (uzavírací) nátěr betonových podlah dvojnásobný epoxidový vodou ředitelný</t>
  </si>
  <si>
    <t>2073594879</t>
  </si>
  <si>
    <t>https://podminky.urs.cz/item/CS_URS_2021_02/783937161</t>
  </si>
  <si>
    <t>spotřeba 2x0,25 kg/m2</t>
  </si>
  <si>
    <t>Práce a dodávky M</t>
  </si>
  <si>
    <t>23-M</t>
  </si>
  <si>
    <t>Montáže potrubí</t>
  </si>
  <si>
    <t>23001400R2</t>
  </si>
  <si>
    <t>ozn.7 - "Odběr vzorku" v sestavě nerezový návarek G1/2" + nerezový kulový uzavírací ventil G1/2" + hadicový nástavec G1/2" typ 337 - dodávka + montáž</t>
  </si>
  <si>
    <t>soubor</t>
  </si>
  <si>
    <t>689248990</t>
  </si>
  <si>
    <t>SO 31.2 - Přivaděč spojná šachta - Otín, AŠ 4</t>
  </si>
  <si>
    <t>1 - Přivaděč spojná šachta - Otín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</si>
  <si>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</si>
  <si>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</si>
  <si>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1587517803</t>
  </si>
  <si>
    <t>https://podminky.urs.cz/item/CS_URS_2021_02/113107213</t>
  </si>
  <si>
    <t>564751111</t>
  </si>
  <si>
    <t>Podklad nebo kryt z kameniva hrubého drceného vel. 32-63 mm s rozprostřením a zhutněním, po zhutnění tl. 150 mm</t>
  </si>
  <si>
    <t>-589959389</t>
  </si>
  <si>
    <t>asfaltová vozovka</t>
  </si>
  <si>
    <t>celkem tl.300 mm = 2 x plocha vozovky</t>
  </si>
  <si>
    <t>256*1*2</t>
  </si>
  <si>
    <t>876465405</t>
  </si>
  <si>
    <t>1 x křížení STL plynovod</t>
  </si>
  <si>
    <t>1731720912</t>
  </si>
  <si>
    <t>SO 31.2 Přivaděč Otín - 585,90 m´</t>
  </si>
  <si>
    <t>z toho v souběhu s SO 31.1 Výtlačný řad V2 - 259,40 m´</t>
  </si>
  <si>
    <t>585,90*10-256*1</t>
  </si>
  <si>
    <t>220810580</t>
  </si>
  <si>
    <t>156</t>
  </si>
  <si>
    <t>156*0,5</t>
  </si>
  <si>
    <t>-231970199</t>
  </si>
  <si>
    <t>156*0,4</t>
  </si>
  <si>
    <t>1222564778</t>
  </si>
  <si>
    <t>156*0,1</t>
  </si>
  <si>
    <t>1571267983</t>
  </si>
  <si>
    <t>trasa v souběhu s SO 31.1 v délce 259,40 m´</t>
  </si>
  <si>
    <t>259,4*0,8*(1,75-0,2)</t>
  </si>
  <si>
    <t>321,656*0,5</t>
  </si>
  <si>
    <t>132154205</t>
  </si>
  <si>
    <t>Hloubení zapažených rýh šířky přes 800 do 2 000 mm strojně s urovnáním dna do předepsaného profilu a spádu v hornině třídy těžitelnosti I skupiny 1 a 2 přes 500 do 1 000 m3</t>
  </si>
  <si>
    <t>-163836326</t>
  </si>
  <si>
    <t>https://podminky.urs.cz/item/CS_URS_2021_02/132154205</t>
  </si>
  <si>
    <t>SO 31.2 Přivaděč Otín PE D90 mm - samostatná rýha</t>
  </si>
  <si>
    <t>585,9-259,4 = 326,50 m´</t>
  </si>
  <si>
    <t>326,5*1*(1,75-0,2)</t>
  </si>
  <si>
    <t>506,075*0,5</t>
  </si>
  <si>
    <t>1631591358</t>
  </si>
  <si>
    <t>321,656*0,4</t>
  </si>
  <si>
    <t>132254205</t>
  </si>
  <si>
    <t>Hloubení zapažených rýh šířky přes 800 do 2 000 mm strojně s urovnáním dna do předepsaného profilu a spádu v hornině třídy těžitelnosti I skupiny 3 přes 500 do 1 000 m3</t>
  </si>
  <si>
    <t>1928555684</t>
  </si>
  <si>
    <t>https://podminky.urs.cz/item/CS_URS_2021_02/132254205</t>
  </si>
  <si>
    <t>506,075*0,4</t>
  </si>
  <si>
    <t>Hloubení zapažených rýh šířky do 800 mm strojně s urovnáním dna do předepsaného profilu a spádu v hornině třídy těžitelnosti II skupiny 4 přes 100 m3</t>
  </si>
  <si>
    <t>25332210</t>
  </si>
  <si>
    <t>321,656*0,1</t>
  </si>
  <si>
    <t>132354205</t>
  </si>
  <si>
    <t>Hloubení zapažených rýh šířky přes 800 do 2 000 mm strojně s urovnáním dna do předepsaného profilu a spádu v hornině třídy těžitelnosti II skupiny 4 přes 500 do 1 000 m3</t>
  </si>
  <si>
    <t>-1416756618</t>
  </si>
  <si>
    <t>https://podminky.urs.cz/item/CS_URS_2021_02/132354205</t>
  </si>
  <si>
    <t>506,075*0,1</t>
  </si>
  <si>
    <t>-529273369</t>
  </si>
  <si>
    <t>1*0,8*1,75</t>
  </si>
  <si>
    <t>946536113</t>
  </si>
  <si>
    <t>585,9*1,75*2</t>
  </si>
  <si>
    <t>1858255983</t>
  </si>
  <si>
    <t>-1368848079</t>
  </si>
  <si>
    <t>983,731</t>
  </si>
  <si>
    <t>-700,913</t>
  </si>
  <si>
    <t>282,818*1,6 'Přepočtené koeficientem množství</t>
  </si>
  <si>
    <t>1623817231</t>
  </si>
  <si>
    <t>321,656</t>
  </si>
  <si>
    <t>506,075</t>
  </si>
  <si>
    <t>-53,402</t>
  </si>
  <si>
    <t>-208,693</t>
  </si>
  <si>
    <t>-4,5*3,0*0,12</t>
  </si>
  <si>
    <t>-3,8*2,3*0,15</t>
  </si>
  <si>
    <t>-3,8*2,3*0,04</t>
  </si>
  <si>
    <t>-3,4*1,9*2,7</t>
  </si>
  <si>
    <t>145965380</t>
  </si>
  <si>
    <t>259,4*0,8*0,41</t>
  </si>
  <si>
    <t>326,5*1*0,39</t>
  </si>
  <si>
    <t>-3,14*0,045*0,045*(259,4+326,5)</t>
  </si>
  <si>
    <t>1011403333</t>
  </si>
  <si>
    <t>156,481*1,85 'Přepočtené koeficientem množství</t>
  </si>
  <si>
    <t>276367911</t>
  </si>
  <si>
    <t>-164583663</t>
  </si>
  <si>
    <t>99109155</t>
  </si>
  <si>
    <t>0,8*0,1*586</t>
  </si>
  <si>
    <t>2056371406</t>
  </si>
  <si>
    <t>586*0,8 'Přepočtené koeficientem množství</t>
  </si>
  <si>
    <t>1744930732</t>
  </si>
  <si>
    <t>259,4*0,8*0,1</t>
  </si>
  <si>
    <t>326,5*1*0,1</t>
  </si>
  <si>
    <t>-516184116</t>
  </si>
  <si>
    <t>3 x blok</t>
  </si>
  <si>
    <t>0,5*0,5*0,5*3</t>
  </si>
  <si>
    <t>-1958329442</t>
  </si>
  <si>
    <t>0,5*4*0,5*3</t>
  </si>
  <si>
    <t>450707393</t>
  </si>
  <si>
    <t>1+1+1+1</t>
  </si>
  <si>
    <t>-1518351934</t>
  </si>
  <si>
    <t>-1385667299</t>
  </si>
  <si>
    <t>933471657</t>
  </si>
  <si>
    <t>-365538794</t>
  </si>
  <si>
    <t>857244122</t>
  </si>
  <si>
    <t>Montáž litinových tvarovek na potrubí litinovém tlakovém odbočných na potrubí z trub přírubových v otevřeném výkopu, kanálu nebo v šachtě DN 80</t>
  </si>
  <si>
    <t>-1593564404</t>
  </si>
  <si>
    <t>https://podminky.urs.cz/item/CS_URS_2021_02/857244122</t>
  </si>
  <si>
    <t>55253510</t>
  </si>
  <si>
    <t>tvarovka přírubová litinová vodovodní s přírubovou odbočkou PN10/40 T-kus DN 80/80</t>
  </si>
  <si>
    <t>-1377775345</t>
  </si>
  <si>
    <t>https://podminky.urs.cz/item/CS_URS_2021_02/55253510</t>
  </si>
  <si>
    <t>871241211</t>
  </si>
  <si>
    <t>Montáž vodovodního potrubí z plastů v otevřeném výkopu z polyetylenu PE 100 svařovaných elektrotvarovkou SDR 11/PN16 D 90 x 8,2 mm</t>
  </si>
  <si>
    <t>-823109830</t>
  </si>
  <si>
    <t>https://podminky.urs.cz/item/CS_URS_2021_02/871241211</t>
  </si>
  <si>
    <t>28613556</t>
  </si>
  <si>
    <t>potrubí dvouvrstvé PE100 RC SDR11 90x8,2 dl 12m</t>
  </si>
  <si>
    <t>-513495105</t>
  </si>
  <si>
    <t>https://podminky.urs.cz/item/CS_URS_2021_02/28613556</t>
  </si>
  <si>
    <t>586*1,015 'Přepočtené koeficientem množství</t>
  </si>
  <si>
    <t>877241101</t>
  </si>
  <si>
    <t>Montáž tvarovek na vodovodním plastovém potrubí z polyetylenu PE 100 elektrotvarovek SDR 11/PN16 spojek, oblouků nebo redukcí d 90</t>
  </si>
  <si>
    <t>931746582</t>
  </si>
  <si>
    <t>https://podminky.urs.cz/item/CS_URS_2021_02/877241101</t>
  </si>
  <si>
    <t>28615974</t>
  </si>
  <si>
    <t>elektrospojka SDR11 PE 100 PN16 D 90mm (15+49ks)</t>
  </si>
  <si>
    <t>-611006903</t>
  </si>
  <si>
    <t>https://podminky.urs.cz/item/CS_URS_2021_02/28615974</t>
  </si>
  <si>
    <t>64*1,015 'Přepočtené koeficientem množství</t>
  </si>
  <si>
    <t>877241110</t>
  </si>
  <si>
    <t>Montáž tvarovek na vodovodním plastovém potrubí z polyetylenu PE 100 elektrotvarovek SDR 11/PN16 kolen 45° d 90</t>
  </si>
  <si>
    <t>506347824</t>
  </si>
  <si>
    <t>https://podminky.urs.cz/item/CS_URS_2021_02/877241110</t>
  </si>
  <si>
    <t>28614948</t>
  </si>
  <si>
    <t>elektrokoleno 45° PE 100 PN16 D 90mm</t>
  </si>
  <si>
    <t>1861028087</t>
  </si>
  <si>
    <t>https://podminky.urs.cz/item/CS_URS_2021_02/28614948</t>
  </si>
  <si>
    <t>877241118</t>
  </si>
  <si>
    <t>Montáž tvarovek na vodovodním plastovém potrubí z polyetylenu PE 100 elektrotvarovek SDR 11/PN16 záslepek d 90</t>
  </si>
  <si>
    <t>-703205899</t>
  </si>
  <si>
    <t>https://podminky.urs.cz/item/CS_URS_2021_02/877241118</t>
  </si>
  <si>
    <t>28615025</t>
  </si>
  <si>
    <t>elektrozáslepka SDR11 PE 100 PN16 D 90mm KIT</t>
  </si>
  <si>
    <t>-1842543959</t>
  </si>
  <si>
    <t>https://podminky.urs.cz/item/CS_URS_2021_02/28615025</t>
  </si>
  <si>
    <t>877241201</t>
  </si>
  <si>
    <t>Montáž tvarovek na vodovodním plastovém potrubí z polyetylenu PE 100 svařovaných na tupo SDR 11/PN16 oblouků nebo redukcí d 90</t>
  </si>
  <si>
    <t>2118315507</t>
  </si>
  <si>
    <t>https://podminky.urs.cz/item/CS_URS_2021_02/877241201</t>
  </si>
  <si>
    <t>2+3+3+2</t>
  </si>
  <si>
    <t>91013W</t>
  </si>
  <si>
    <t>Oblouk 11° PE100 RC SDR11 90</t>
  </si>
  <si>
    <t>-303819377</t>
  </si>
  <si>
    <t>81013W</t>
  </si>
  <si>
    <t>Oblouk 22° PE100 RC SDR11 90</t>
  </si>
  <si>
    <t>1063517611</t>
  </si>
  <si>
    <t>61013W</t>
  </si>
  <si>
    <t>Oblouk 30° PE100 RC SDR11 90</t>
  </si>
  <si>
    <t>753583919</t>
  </si>
  <si>
    <t>485527W</t>
  </si>
  <si>
    <t>Lemový nákružek PE100 SDR11 90</t>
  </si>
  <si>
    <t>-1793853622</t>
  </si>
  <si>
    <t>700213W</t>
  </si>
  <si>
    <t>Příruba PP/ocel PN10/16 90 DN80</t>
  </si>
  <si>
    <t>-337395378</t>
  </si>
  <si>
    <t>2123990582</t>
  </si>
  <si>
    <t>-1246999958</t>
  </si>
  <si>
    <t>479792166</t>
  </si>
  <si>
    <t>-371366582</t>
  </si>
  <si>
    <t>-1748351035</t>
  </si>
  <si>
    <t>2058601353</t>
  </si>
  <si>
    <t>-1474470245</t>
  </si>
  <si>
    <t>-64255046</t>
  </si>
  <si>
    <t>1693737299</t>
  </si>
  <si>
    <t>-54378257</t>
  </si>
  <si>
    <t>-651299539</t>
  </si>
  <si>
    <t>2010401547</t>
  </si>
  <si>
    <t>-506694531</t>
  </si>
  <si>
    <t>1522205153</t>
  </si>
  <si>
    <t>-401960852</t>
  </si>
  <si>
    <t>-1717622345</t>
  </si>
  <si>
    <t>-1947995954</t>
  </si>
  <si>
    <t>-83933406</t>
  </si>
  <si>
    <t>-1066791142</t>
  </si>
  <si>
    <t>2 - AŠ 4</t>
  </si>
  <si>
    <t>-2098173848</t>
  </si>
  <si>
    <t>4,5*3,0*0,12</t>
  </si>
  <si>
    <t>-1993538927</t>
  </si>
  <si>
    <t>(3,4+1,9)*2*(0,08+0,05)</t>
  </si>
  <si>
    <t>(3,8+2,3)*2*0,04</t>
  </si>
  <si>
    <t>-163036896</t>
  </si>
  <si>
    <t>-1155304331</t>
  </si>
  <si>
    <t>-1623893515</t>
  </si>
  <si>
    <t>3,8*2,3*0,15</t>
  </si>
  <si>
    <t>1912266703</t>
  </si>
  <si>
    <t>(3,8+2,3)*2*0,15</t>
  </si>
  <si>
    <t>-241267467</t>
  </si>
  <si>
    <t>3,8*2,3*0,007</t>
  </si>
  <si>
    <t>-1130414295</t>
  </si>
  <si>
    <t>3*1,5*(0,1+0,15)/2</t>
  </si>
  <si>
    <t>703499418</t>
  </si>
  <si>
    <t>3*1,5-0,5*0,5</t>
  </si>
  <si>
    <t>1769753841</t>
  </si>
  <si>
    <t>3,4*1,9*0,05-0,6*0,6*0,05</t>
  </si>
  <si>
    <t>3,4*1,9*(0,04+0,08)/2-0,6*0,6*(0,04+0,08)/2</t>
  </si>
  <si>
    <t>3,8*2,3*0,04</t>
  </si>
  <si>
    <t>-1703429002</t>
  </si>
  <si>
    <t>-976937566</t>
  </si>
  <si>
    <t>1917685562</t>
  </si>
  <si>
    <t>-563479867</t>
  </si>
  <si>
    <t>3,8*2,3</t>
  </si>
  <si>
    <t>1263037443</t>
  </si>
  <si>
    <t>3,4*1,9*0,03</t>
  </si>
  <si>
    <t>833694024</t>
  </si>
  <si>
    <t>-2132568118</t>
  </si>
  <si>
    <t>-1800280483</t>
  </si>
  <si>
    <t>55253215</t>
  </si>
  <si>
    <t>trouba přírubová litinová vodovodní  PN10/40 DN 50 dl 200mm</t>
  </si>
  <si>
    <t>-1257560578</t>
  </si>
  <si>
    <t>https://podminky.urs.cz/item/CS_URS_2021_02/55253215</t>
  </si>
  <si>
    <t>-332056245</t>
  </si>
  <si>
    <t>860056996</t>
  </si>
  <si>
    <t>-742917201</t>
  </si>
  <si>
    <t>425589967</t>
  </si>
  <si>
    <t>-570235541</t>
  </si>
  <si>
    <t>-1396017306</t>
  </si>
  <si>
    <t>1163140868</t>
  </si>
  <si>
    <t>742909398</t>
  </si>
  <si>
    <t>1299895917</t>
  </si>
  <si>
    <t>-907549611</t>
  </si>
  <si>
    <t>vodoměr šroubový přírubový na studenou vodu PN16 DN 50,metrologická třída C bez nároků na uklidňující délku potrubí s pulzním výstupem a snímacím modulem</t>
  </si>
  <si>
    <t>-784752267</t>
  </si>
  <si>
    <t>891213431</t>
  </si>
  <si>
    <t>Montáž vodovodních armatur na potrubí ventilů regulačních plovákových v objektech DN 50</t>
  </si>
  <si>
    <t>160218132</t>
  </si>
  <si>
    <t>https://podminky.urs.cz/item/CS_URS_2021_02/891213431</t>
  </si>
  <si>
    <t>1510000R</t>
  </si>
  <si>
    <t>redukční ventil např.Cla-val ve funkci omezovače průtoku typ 40-G1E-01/KCOS, DN 50/ PN 10-16, stavební délka ventilu je 254 mm, stavební délka clony je 25,4 mm</t>
  </si>
  <si>
    <t>479237500</t>
  </si>
  <si>
    <t>-133952303</t>
  </si>
  <si>
    <t>-1482212297</t>
  </si>
  <si>
    <t>ozn.8a ( výkres č.D.2.1.a ) - automatickýodvzdušňovací ventil šroubovaný na návarek opatřený závitem</t>
  </si>
  <si>
    <t>ŽLB krabicová prefa konstrukce - šachta z vodostavebního betonu vnitřních rozměrů 3,0 x 1,5 m x 2,10 m tl.dna, stěn, stropu 200 mm - doprava + dodávka + montáž</t>
  </si>
  <si>
    <t>87583232</t>
  </si>
  <si>
    <t xml:space="preserve">odvětrávání nerez ocel DN100, včetně tvarovek a uchycení a těsnění prostupů </t>
  </si>
  <si>
    <t>-2059496452</t>
  </si>
  <si>
    <t>305618661</t>
  </si>
  <si>
    <t>1464944208</t>
  </si>
  <si>
    <t>2067444634</t>
  </si>
  <si>
    <t>-1035561154</t>
  </si>
  <si>
    <t>-679272165</t>
  </si>
  <si>
    <t>1175834779</t>
  </si>
  <si>
    <t>218024543</t>
  </si>
  <si>
    <t>-506325983</t>
  </si>
  <si>
    <t>147580711</t>
  </si>
  <si>
    <t xml:space="preserve"> nerezový podstavec pro potrubí </t>
  </si>
  <si>
    <t>-1755978276</t>
  </si>
  <si>
    <t>-776204104</t>
  </si>
  <si>
    <t>3,4*1,9</t>
  </si>
  <si>
    <t>-396228586</t>
  </si>
  <si>
    <t>-304923597</t>
  </si>
  <si>
    <t>3,4*1,9-0,6*0,6</t>
  </si>
  <si>
    <t>-1643904626</t>
  </si>
  <si>
    <t>(3,4+1,9)*2*2,55</t>
  </si>
  <si>
    <t>1729811204</t>
  </si>
  <si>
    <t>14,84</t>
  </si>
  <si>
    <t>29,43</t>
  </si>
  <si>
    <t>44,27*0,0025 'Přepočtené koeficientem množství</t>
  </si>
  <si>
    <t>575096930</t>
  </si>
  <si>
    <t>(3,4*1,9-0,6*0,6)*2</t>
  </si>
  <si>
    <t>3,8*2,3*2</t>
  </si>
  <si>
    <t>-1865064723</t>
  </si>
  <si>
    <t>29,68*1,1655 'Přepočtené koeficientem množství</t>
  </si>
  <si>
    <t>427519866</t>
  </si>
  <si>
    <t>(3,4+1,9)*2*2,55*2</t>
  </si>
  <si>
    <t>1618802921</t>
  </si>
  <si>
    <t>58,86*1,221 'Přepočtené koeficientem množství</t>
  </si>
  <si>
    <t>636500018</t>
  </si>
  <si>
    <t>-1534889285</t>
  </si>
  <si>
    <t>638475676</t>
  </si>
  <si>
    <t>-2061224130</t>
  </si>
  <si>
    <t>VON Vod - Vedlejší a ostatní náklady</t>
  </si>
  <si>
    <t>0,800</t>
  </si>
  <si>
    <t>04320300R</t>
  </si>
  <si>
    <t>Rozbory pitné vody akreditovanou laboratoří - mikrobiologický rozbor a chemická analýza vzorku pitné vody - viz.technické podmínky</t>
  </si>
  <si>
    <t>-403660664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</si>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</sst>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5" TargetMode="External" /><Relationship Id="rId2" Type="http://schemas.openxmlformats.org/officeDocument/2006/relationships/hyperlink" Target="https://podminky.urs.cz/item/CS_URS_2021_02/119001421" TargetMode="External" /><Relationship Id="rId3" Type="http://schemas.openxmlformats.org/officeDocument/2006/relationships/hyperlink" Target="https://podminky.urs.cz/item/CS_URS_2021_02/132151104" TargetMode="External" /><Relationship Id="rId4" Type="http://schemas.openxmlformats.org/officeDocument/2006/relationships/hyperlink" Target="https://podminky.urs.cz/item/CS_URS_2021_02/132251104" TargetMode="External" /><Relationship Id="rId5" Type="http://schemas.openxmlformats.org/officeDocument/2006/relationships/hyperlink" Target="https://podminky.urs.cz/item/CS_URS_2021_02/132351104" TargetMode="External" /><Relationship Id="rId6" Type="http://schemas.openxmlformats.org/officeDocument/2006/relationships/hyperlink" Target="https://podminky.urs.cz/item/CS_URS_2021_02/139001101" TargetMode="External" /><Relationship Id="rId7" Type="http://schemas.openxmlformats.org/officeDocument/2006/relationships/hyperlink" Target="https://podminky.urs.cz/item/CS_URS_2021_02/174151101" TargetMode="External" /><Relationship Id="rId8" Type="http://schemas.openxmlformats.org/officeDocument/2006/relationships/hyperlink" Target="https://podminky.urs.cz/item/CS_URS_2021_02/175151101" TargetMode="External" /><Relationship Id="rId9" Type="http://schemas.openxmlformats.org/officeDocument/2006/relationships/hyperlink" Target="https://podminky.urs.cz/item/CS_URS_2021_02/58341341" TargetMode="External" /><Relationship Id="rId10" Type="http://schemas.openxmlformats.org/officeDocument/2006/relationships/hyperlink" Target="https://podminky.urs.cz/item/CS_URS_2021_02/212572111" TargetMode="External" /><Relationship Id="rId11" Type="http://schemas.openxmlformats.org/officeDocument/2006/relationships/hyperlink" Target="https://podminky.urs.cz/item/CS_URS_2021_02/212755213" TargetMode="External" /><Relationship Id="rId12" Type="http://schemas.openxmlformats.org/officeDocument/2006/relationships/hyperlink" Target="https://podminky.urs.cz/item/CS_URS_2021_02/451572111" TargetMode="External" /><Relationship Id="rId13" Type="http://schemas.openxmlformats.org/officeDocument/2006/relationships/hyperlink" Target="https://podminky.urs.cz/item/CS_URS_2021_02/871265201" TargetMode="External" /><Relationship Id="rId14" Type="http://schemas.openxmlformats.org/officeDocument/2006/relationships/hyperlink" Target="https://podminky.urs.cz/item/CS_URS_2021_02/28613687" TargetMode="External" /><Relationship Id="rId15" Type="http://schemas.openxmlformats.org/officeDocument/2006/relationships/hyperlink" Target="https://podminky.urs.cz/item/CS_URS_2021_02/877261101" TargetMode="External" /><Relationship Id="rId16" Type="http://schemas.openxmlformats.org/officeDocument/2006/relationships/hyperlink" Target="https://podminky.urs.cz/item/CS_URS_2021_02/28615975" TargetMode="External" /><Relationship Id="rId17" Type="http://schemas.openxmlformats.org/officeDocument/2006/relationships/hyperlink" Target="https://podminky.urs.cz/item/CS_URS_2021_02/877261110" TargetMode="External" /><Relationship Id="rId18" Type="http://schemas.openxmlformats.org/officeDocument/2006/relationships/hyperlink" Target="https://podminky.urs.cz/item/CS_URS_2021_02/877261118" TargetMode="External" /><Relationship Id="rId19" Type="http://schemas.openxmlformats.org/officeDocument/2006/relationships/hyperlink" Target="https://podminky.urs.cz/item/CS_URS_2021_02/877261201" TargetMode="External" /><Relationship Id="rId20" Type="http://schemas.openxmlformats.org/officeDocument/2006/relationships/hyperlink" Target="https://podminky.urs.cz/item/CS_URS_2021_02/892271111" TargetMode="External" /><Relationship Id="rId21" Type="http://schemas.openxmlformats.org/officeDocument/2006/relationships/hyperlink" Target="https://podminky.urs.cz/item/CS_URS_2021_02/892372111" TargetMode="External" /><Relationship Id="rId22" Type="http://schemas.openxmlformats.org/officeDocument/2006/relationships/hyperlink" Target="https://podminky.urs.cz/item/CS_URS_2021_02/899721111" TargetMode="External" /><Relationship Id="rId23" Type="http://schemas.openxmlformats.org/officeDocument/2006/relationships/hyperlink" Target="https://podminky.urs.cz/item/CS_URS_2021_02/899722111" TargetMode="External" /><Relationship Id="rId24" Type="http://schemas.openxmlformats.org/officeDocument/2006/relationships/hyperlink" Target="https://podminky.urs.cz/item/CS_URS_2021_02/99827610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5" TargetMode="External" /><Relationship Id="rId2" Type="http://schemas.openxmlformats.org/officeDocument/2006/relationships/hyperlink" Target="https://podminky.urs.cz/item/CS_URS_2021_02/119001421" TargetMode="External" /><Relationship Id="rId3" Type="http://schemas.openxmlformats.org/officeDocument/2006/relationships/hyperlink" Target="https://podminky.urs.cz/item/CS_URS_2021_02/132151104" TargetMode="External" /><Relationship Id="rId4" Type="http://schemas.openxmlformats.org/officeDocument/2006/relationships/hyperlink" Target="https://podminky.urs.cz/item/CS_URS_2021_02/132251104" TargetMode="External" /><Relationship Id="rId5" Type="http://schemas.openxmlformats.org/officeDocument/2006/relationships/hyperlink" Target="https://podminky.urs.cz/item/CS_URS_2021_02/132351104" TargetMode="External" /><Relationship Id="rId6" Type="http://schemas.openxmlformats.org/officeDocument/2006/relationships/hyperlink" Target="https://podminky.urs.cz/item/CS_URS_2021_02/139001101" TargetMode="External" /><Relationship Id="rId7" Type="http://schemas.openxmlformats.org/officeDocument/2006/relationships/hyperlink" Target="https://podminky.urs.cz/item/CS_URS_2021_02/174151101" TargetMode="External" /><Relationship Id="rId8" Type="http://schemas.openxmlformats.org/officeDocument/2006/relationships/hyperlink" Target="https://podminky.urs.cz/item/CS_URS_2021_02/175151101" TargetMode="External" /><Relationship Id="rId9" Type="http://schemas.openxmlformats.org/officeDocument/2006/relationships/hyperlink" Target="https://podminky.urs.cz/item/CS_URS_2021_02/58341341" TargetMode="External" /><Relationship Id="rId10" Type="http://schemas.openxmlformats.org/officeDocument/2006/relationships/hyperlink" Target="https://podminky.urs.cz/item/CS_URS_2021_02/212572111" TargetMode="External" /><Relationship Id="rId11" Type="http://schemas.openxmlformats.org/officeDocument/2006/relationships/hyperlink" Target="https://podminky.urs.cz/item/CS_URS_2021_02/212755213" TargetMode="External" /><Relationship Id="rId12" Type="http://schemas.openxmlformats.org/officeDocument/2006/relationships/hyperlink" Target="https://podminky.urs.cz/item/CS_URS_2021_02/451572111" TargetMode="External" /><Relationship Id="rId13" Type="http://schemas.openxmlformats.org/officeDocument/2006/relationships/hyperlink" Target="https://podminky.urs.cz/item/CS_URS_2021_02/871265201" TargetMode="External" /><Relationship Id="rId14" Type="http://schemas.openxmlformats.org/officeDocument/2006/relationships/hyperlink" Target="https://podminky.urs.cz/item/CS_URS_2021_02/28613687" TargetMode="External" /><Relationship Id="rId15" Type="http://schemas.openxmlformats.org/officeDocument/2006/relationships/hyperlink" Target="https://podminky.urs.cz/item/CS_URS_2021_02/877261101" TargetMode="External" /><Relationship Id="rId16" Type="http://schemas.openxmlformats.org/officeDocument/2006/relationships/hyperlink" Target="https://podminky.urs.cz/item/CS_URS_2021_02/28615975" TargetMode="External" /><Relationship Id="rId17" Type="http://schemas.openxmlformats.org/officeDocument/2006/relationships/hyperlink" Target="https://podminky.urs.cz/item/CS_URS_2021_02/877261118" TargetMode="External" /><Relationship Id="rId18" Type="http://schemas.openxmlformats.org/officeDocument/2006/relationships/hyperlink" Target="https://podminky.urs.cz/item/CS_URS_2021_02/28614588" TargetMode="External" /><Relationship Id="rId19" Type="http://schemas.openxmlformats.org/officeDocument/2006/relationships/hyperlink" Target="https://podminky.urs.cz/item/CS_URS_2021_02/877261201" TargetMode="External" /><Relationship Id="rId20" Type="http://schemas.openxmlformats.org/officeDocument/2006/relationships/hyperlink" Target="https://podminky.urs.cz/item/CS_URS_2021_02/892271111" TargetMode="External" /><Relationship Id="rId21" Type="http://schemas.openxmlformats.org/officeDocument/2006/relationships/hyperlink" Target="https://podminky.urs.cz/item/CS_URS_2021_02/892372111" TargetMode="External" /><Relationship Id="rId22" Type="http://schemas.openxmlformats.org/officeDocument/2006/relationships/hyperlink" Target="https://podminky.urs.cz/item/CS_URS_2021_02/899721111" TargetMode="External" /><Relationship Id="rId23" Type="http://schemas.openxmlformats.org/officeDocument/2006/relationships/hyperlink" Target="https://podminky.urs.cz/item/CS_URS_2021_02/899722111" TargetMode="External" /><Relationship Id="rId24" Type="http://schemas.openxmlformats.org/officeDocument/2006/relationships/hyperlink" Target="https://podminky.urs.cz/item/CS_URS_2021_02/998276101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002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2403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13274000" TargetMode="External" /><Relationship Id="rId8" Type="http://schemas.openxmlformats.org/officeDocument/2006/relationships/hyperlink" Target="https://podminky.urs.cz/item/CS_URS_2021_02/013284000" TargetMode="External" /><Relationship Id="rId9" Type="http://schemas.openxmlformats.org/officeDocument/2006/relationships/hyperlink" Target="https://podminky.urs.cz/item/CS_URS_2021_02/039002000" TargetMode="External" /><Relationship Id="rId10" Type="http://schemas.openxmlformats.org/officeDocument/2006/relationships/hyperlink" Target="https://podminky.urs.cz/item/CS_URS_2021_02/043002000" TargetMode="External" /><Relationship Id="rId11" Type="http://schemas.openxmlformats.org/officeDocument/2006/relationships/hyperlink" Target="https://podminky.urs.cz/item/CS_URS_2021_02/045203000" TargetMode="External" /><Relationship Id="rId12" Type="http://schemas.openxmlformats.org/officeDocument/2006/relationships/hyperlink" Target="https://podminky.urs.cz/item/CS_URS_2021_02/053002000" TargetMode="External" /><Relationship Id="rId1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5" TargetMode="External" /><Relationship Id="rId2" Type="http://schemas.openxmlformats.org/officeDocument/2006/relationships/hyperlink" Target="https://podminky.urs.cz/item/CS_URS_2021_02/119001421" TargetMode="External" /><Relationship Id="rId3" Type="http://schemas.openxmlformats.org/officeDocument/2006/relationships/hyperlink" Target="https://podminky.urs.cz/item/CS_URS_2021_02/121151123" TargetMode="External" /><Relationship Id="rId4" Type="http://schemas.openxmlformats.org/officeDocument/2006/relationships/hyperlink" Target="https://podminky.urs.cz/item/CS_URS_2021_02/131151104" TargetMode="External" /><Relationship Id="rId5" Type="http://schemas.openxmlformats.org/officeDocument/2006/relationships/hyperlink" Target="https://podminky.urs.cz/item/CS_URS_2021_02/131251104" TargetMode="External" /><Relationship Id="rId6" Type="http://schemas.openxmlformats.org/officeDocument/2006/relationships/hyperlink" Target="https://podminky.urs.cz/item/CS_URS_2021_02/131351104" TargetMode="External" /><Relationship Id="rId7" Type="http://schemas.openxmlformats.org/officeDocument/2006/relationships/hyperlink" Target="https://podminky.urs.cz/item/CS_URS_2021_02/132154104" TargetMode="External" /><Relationship Id="rId8" Type="http://schemas.openxmlformats.org/officeDocument/2006/relationships/hyperlink" Target="https://podminky.urs.cz/item/CS_URS_2021_02/132254104" TargetMode="External" /><Relationship Id="rId9" Type="http://schemas.openxmlformats.org/officeDocument/2006/relationships/hyperlink" Target="https://podminky.urs.cz/item/CS_URS_2021_02/132354104" TargetMode="External" /><Relationship Id="rId10" Type="http://schemas.openxmlformats.org/officeDocument/2006/relationships/hyperlink" Target="https://podminky.urs.cz/item/CS_URS_2021_02/139001101" TargetMode="External" /><Relationship Id="rId11" Type="http://schemas.openxmlformats.org/officeDocument/2006/relationships/hyperlink" Target="https://podminky.urs.cz/item/CS_URS_2021_02/151101101" TargetMode="External" /><Relationship Id="rId12" Type="http://schemas.openxmlformats.org/officeDocument/2006/relationships/hyperlink" Target="https://podminky.urs.cz/item/CS_URS_2021_02/151101111" TargetMode="External" /><Relationship Id="rId13" Type="http://schemas.openxmlformats.org/officeDocument/2006/relationships/hyperlink" Target="https://podminky.urs.cz/item/CS_URS_2021_02/174151101" TargetMode="External" /><Relationship Id="rId14" Type="http://schemas.openxmlformats.org/officeDocument/2006/relationships/hyperlink" Target="https://podminky.urs.cz/item/CS_URS_2021_02/175151101" TargetMode="External" /><Relationship Id="rId15" Type="http://schemas.openxmlformats.org/officeDocument/2006/relationships/hyperlink" Target="https://podminky.urs.cz/item/CS_URS_2021_02/58341341" TargetMode="External" /><Relationship Id="rId16" Type="http://schemas.openxmlformats.org/officeDocument/2006/relationships/hyperlink" Target="https://podminky.urs.cz/item/CS_URS_2021_02/181351113" TargetMode="External" /><Relationship Id="rId17" Type="http://schemas.openxmlformats.org/officeDocument/2006/relationships/hyperlink" Target="https://podminky.urs.cz/item/CS_URS_2021_02/181951111" TargetMode="External" /><Relationship Id="rId18" Type="http://schemas.openxmlformats.org/officeDocument/2006/relationships/hyperlink" Target="https://podminky.urs.cz/item/CS_URS_2021_02/212572111" TargetMode="External" /><Relationship Id="rId19" Type="http://schemas.openxmlformats.org/officeDocument/2006/relationships/hyperlink" Target="https://podminky.urs.cz/item/CS_URS_2021_02/212755213" TargetMode="External" /><Relationship Id="rId20" Type="http://schemas.openxmlformats.org/officeDocument/2006/relationships/hyperlink" Target="https://podminky.urs.cz/item/CS_URS_2021_02/451572111" TargetMode="External" /><Relationship Id="rId21" Type="http://schemas.openxmlformats.org/officeDocument/2006/relationships/hyperlink" Target="https://podminky.urs.cz/item/CS_URS_2021_02/452313141" TargetMode="External" /><Relationship Id="rId22" Type="http://schemas.openxmlformats.org/officeDocument/2006/relationships/hyperlink" Target="https://podminky.urs.cz/item/CS_URS_2021_02/452353101" TargetMode="External" /><Relationship Id="rId23" Type="http://schemas.openxmlformats.org/officeDocument/2006/relationships/hyperlink" Target="https://podminky.urs.cz/item/CS_URS_2021_02/857242122" TargetMode="External" /><Relationship Id="rId24" Type="http://schemas.openxmlformats.org/officeDocument/2006/relationships/hyperlink" Target="https://podminky.urs.cz/item/CS_URS_2021_02/55254026" TargetMode="External" /><Relationship Id="rId25" Type="http://schemas.openxmlformats.org/officeDocument/2006/relationships/hyperlink" Target="https://podminky.urs.cz/item/CS_URS_2021_02/55259970" TargetMode="External" /><Relationship Id="rId26" Type="http://schemas.openxmlformats.org/officeDocument/2006/relationships/hyperlink" Target="https://podminky.urs.cz/item/CS_URS_2021_02/55251820" TargetMode="External" /><Relationship Id="rId27" Type="http://schemas.openxmlformats.org/officeDocument/2006/relationships/hyperlink" Target="https://podminky.urs.cz/item/CS_URS_2021_02/55253235" TargetMode="External" /><Relationship Id="rId28" Type="http://schemas.openxmlformats.org/officeDocument/2006/relationships/hyperlink" Target="https://podminky.urs.cz/item/CS_URS_2021_02/55253239" TargetMode="External" /><Relationship Id="rId29" Type="http://schemas.openxmlformats.org/officeDocument/2006/relationships/hyperlink" Target="https://podminky.urs.cz/item/CS_URS_2021_02/857311131" TargetMode="External" /><Relationship Id="rId30" Type="http://schemas.openxmlformats.org/officeDocument/2006/relationships/hyperlink" Target="https://podminky.urs.cz/item/CS_URS_2021_02/857314122" TargetMode="External" /><Relationship Id="rId31" Type="http://schemas.openxmlformats.org/officeDocument/2006/relationships/hyperlink" Target="https://podminky.urs.cz/item/CS_URS_2021_02/55253527" TargetMode="External" /><Relationship Id="rId32" Type="http://schemas.openxmlformats.org/officeDocument/2006/relationships/hyperlink" Target="https://podminky.urs.cz/item/CS_URS_2021_02/871321211" TargetMode="External" /><Relationship Id="rId33" Type="http://schemas.openxmlformats.org/officeDocument/2006/relationships/hyperlink" Target="https://podminky.urs.cz/item/CS_URS_2021_02/28613560" TargetMode="External" /><Relationship Id="rId34" Type="http://schemas.openxmlformats.org/officeDocument/2006/relationships/hyperlink" Target="https://podminky.urs.cz/item/CS_URS_2021_02/877321101" TargetMode="External" /><Relationship Id="rId35" Type="http://schemas.openxmlformats.org/officeDocument/2006/relationships/hyperlink" Target="https://podminky.urs.cz/item/CS_URS_2021_02/28615978" TargetMode="External" /><Relationship Id="rId36" Type="http://schemas.openxmlformats.org/officeDocument/2006/relationships/hyperlink" Target="https://podminky.urs.cz/item/CS_URS_2021_02/877321110" TargetMode="External" /><Relationship Id="rId37" Type="http://schemas.openxmlformats.org/officeDocument/2006/relationships/hyperlink" Target="https://podminky.urs.cz/item/CS_URS_2021_02/28614951" TargetMode="External" /><Relationship Id="rId38" Type="http://schemas.openxmlformats.org/officeDocument/2006/relationships/hyperlink" Target="https://podminky.urs.cz/item/CS_URS_2021_02/877321201" TargetMode="External" /><Relationship Id="rId39" Type="http://schemas.openxmlformats.org/officeDocument/2006/relationships/hyperlink" Target="https://podminky.urs.cz/item/CS_URS_2021_02/891241112" TargetMode="External" /><Relationship Id="rId40" Type="http://schemas.openxmlformats.org/officeDocument/2006/relationships/hyperlink" Target="https://podminky.urs.cz/item/CS_URS_2021_02/42221303" TargetMode="External" /><Relationship Id="rId41" Type="http://schemas.openxmlformats.org/officeDocument/2006/relationships/hyperlink" Target="https://podminky.urs.cz/item/CS_URS_2021_02/891243321" TargetMode="External" /><Relationship Id="rId42" Type="http://schemas.openxmlformats.org/officeDocument/2006/relationships/hyperlink" Target="https://podminky.urs.cz/item/CS_URS_2021_02/42212308" TargetMode="External" /><Relationship Id="rId43" Type="http://schemas.openxmlformats.org/officeDocument/2006/relationships/hyperlink" Target="https://podminky.urs.cz/item/CS_URS_2021_02/891247111" TargetMode="External" /><Relationship Id="rId44" Type="http://schemas.openxmlformats.org/officeDocument/2006/relationships/hyperlink" Target="https://podminky.urs.cz/item/CS_URS_2021_02/892351111" TargetMode="External" /><Relationship Id="rId45" Type="http://schemas.openxmlformats.org/officeDocument/2006/relationships/hyperlink" Target="https://podminky.urs.cz/item/CS_URS_2021_02/892353122" TargetMode="External" /><Relationship Id="rId46" Type="http://schemas.openxmlformats.org/officeDocument/2006/relationships/hyperlink" Target="https://podminky.urs.cz/item/CS_URS_2021_02/892372111" TargetMode="External" /><Relationship Id="rId47" Type="http://schemas.openxmlformats.org/officeDocument/2006/relationships/hyperlink" Target="https://podminky.urs.cz/item/CS_URS_2021_02/894411311" TargetMode="External" /><Relationship Id="rId48" Type="http://schemas.openxmlformats.org/officeDocument/2006/relationships/hyperlink" Target="https://podminky.urs.cz/item/CS_URS_2021_02/59225545" TargetMode="External" /><Relationship Id="rId49" Type="http://schemas.openxmlformats.org/officeDocument/2006/relationships/hyperlink" Target="https://podminky.urs.cz/item/CS_URS_2021_02/899401112" TargetMode="External" /><Relationship Id="rId50" Type="http://schemas.openxmlformats.org/officeDocument/2006/relationships/hyperlink" Target="https://podminky.urs.cz/item/CS_URS_2021_02/42291352" TargetMode="External" /><Relationship Id="rId51" Type="http://schemas.openxmlformats.org/officeDocument/2006/relationships/hyperlink" Target="https://podminky.urs.cz/item/CS_URS_2021_02/899401113" TargetMode="External" /><Relationship Id="rId52" Type="http://schemas.openxmlformats.org/officeDocument/2006/relationships/hyperlink" Target="https://podminky.urs.cz/item/CS_URS_2021_02/42291452" TargetMode="External" /><Relationship Id="rId53" Type="http://schemas.openxmlformats.org/officeDocument/2006/relationships/hyperlink" Target="https://podminky.urs.cz/item/CS_URS_2021_02/899713111" TargetMode="External" /><Relationship Id="rId54" Type="http://schemas.openxmlformats.org/officeDocument/2006/relationships/hyperlink" Target="https://podminky.urs.cz/item/CS_URS_2021_02/899721111" TargetMode="External" /><Relationship Id="rId55" Type="http://schemas.openxmlformats.org/officeDocument/2006/relationships/hyperlink" Target="https://podminky.urs.cz/item/CS_URS_2021_02/899722111" TargetMode="External" /><Relationship Id="rId56" Type="http://schemas.openxmlformats.org/officeDocument/2006/relationships/hyperlink" Target="https://podminky.urs.cz/item/CS_URS_2021_02/998276101" TargetMode="External" /><Relationship Id="rId5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71532212" TargetMode="External" /><Relationship Id="rId2" Type="http://schemas.openxmlformats.org/officeDocument/2006/relationships/hyperlink" Target="https://podminky.urs.cz/item/CS_URS_2021_02/273351121" TargetMode="External" /><Relationship Id="rId3" Type="http://schemas.openxmlformats.org/officeDocument/2006/relationships/hyperlink" Target="https://podminky.urs.cz/item/CS_URS_2021_02/273351122" TargetMode="External" /><Relationship Id="rId4" Type="http://schemas.openxmlformats.org/officeDocument/2006/relationships/hyperlink" Target="https://podminky.urs.cz/item/CS_URS_2021_02/311113142" TargetMode="External" /><Relationship Id="rId5" Type="http://schemas.openxmlformats.org/officeDocument/2006/relationships/hyperlink" Target="https://podminky.urs.cz/item/CS_URS_2021_02/452321131" TargetMode="External" /><Relationship Id="rId6" Type="http://schemas.openxmlformats.org/officeDocument/2006/relationships/hyperlink" Target="https://podminky.urs.cz/item/CS_URS_2021_02/452351101" TargetMode="External" /><Relationship Id="rId7" Type="http://schemas.openxmlformats.org/officeDocument/2006/relationships/hyperlink" Target="https://podminky.urs.cz/item/CS_URS_2021_02/452368211" TargetMode="External" /><Relationship Id="rId8" Type="http://schemas.openxmlformats.org/officeDocument/2006/relationships/hyperlink" Target="https://podminky.urs.cz/item/CS_URS_2021_02/457311116" TargetMode="External" /><Relationship Id="rId9" Type="http://schemas.openxmlformats.org/officeDocument/2006/relationships/hyperlink" Target="https://podminky.urs.cz/item/CS_URS_2021_02/457311191" TargetMode="External" /><Relationship Id="rId10" Type="http://schemas.openxmlformats.org/officeDocument/2006/relationships/hyperlink" Target="https://podminky.urs.cz/item/CS_URS_2021_02/631311115" TargetMode="External" /><Relationship Id="rId11" Type="http://schemas.openxmlformats.org/officeDocument/2006/relationships/hyperlink" Target="https://podminky.urs.cz/item/CS_URS_2021_02/631319011" TargetMode="External" /><Relationship Id="rId12" Type="http://schemas.openxmlformats.org/officeDocument/2006/relationships/hyperlink" Target="https://podminky.urs.cz/item/CS_URS_2021_02/631351101" TargetMode="External" /><Relationship Id="rId13" Type="http://schemas.openxmlformats.org/officeDocument/2006/relationships/hyperlink" Target="https://podminky.urs.cz/item/CS_URS_2021_02/631351102" TargetMode="External" /><Relationship Id="rId14" Type="http://schemas.openxmlformats.org/officeDocument/2006/relationships/hyperlink" Target="https://podminky.urs.cz/item/CS_URS_2021_02/632481213" TargetMode="External" /><Relationship Id="rId15" Type="http://schemas.openxmlformats.org/officeDocument/2006/relationships/hyperlink" Target="https://podminky.urs.cz/item/CS_URS_2021_02/635111121" TargetMode="External" /><Relationship Id="rId16" Type="http://schemas.openxmlformats.org/officeDocument/2006/relationships/hyperlink" Target="https://podminky.urs.cz/item/CS_URS_2021_02/857242122" TargetMode="External" /><Relationship Id="rId17" Type="http://schemas.openxmlformats.org/officeDocument/2006/relationships/hyperlink" Target="https://podminky.urs.cz/item/CS_URS_2021_02/55253216" TargetMode="External" /><Relationship Id="rId18" Type="http://schemas.openxmlformats.org/officeDocument/2006/relationships/hyperlink" Target="https://podminky.urs.cz/item/CS_URS_2021_02/55253214" TargetMode="External" /><Relationship Id="rId19" Type="http://schemas.openxmlformats.org/officeDocument/2006/relationships/hyperlink" Target="https://podminky.urs.cz/item/CS_URS_2021_02/55259811" TargetMode="External" /><Relationship Id="rId20" Type="http://schemas.openxmlformats.org/officeDocument/2006/relationships/hyperlink" Target="https://podminky.urs.cz/item/CS_URS_2021_02/31951003" TargetMode="External" /><Relationship Id="rId21" Type="http://schemas.openxmlformats.org/officeDocument/2006/relationships/hyperlink" Target="https://podminky.urs.cz/item/CS_URS_2021_02/857262122" TargetMode="External" /><Relationship Id="rId22" Type="http://schemas.openxmlformats.org/officeDocument/2006/relationships/hyperlink" Target="https://podminky.urs.cz/item/CS_URS_2021_02/55253251" TargetMode="External" /><Relationship Id="rId23" Type="http://schemas.openxmlformats.org/officeDocument/2006/relationships/hyperlink" Target="https://podminky.urs.cz/item/CS_URS_2021_02/31951004" TargetMode="External" /><Relationship Id="rId24" Type="http://schemas.openxmlformats.org/officeDocument/2006/relationships/hyperlink" Target="https://podminky.urs.cz/item/CS_URS_2021_02/55253611" TargetMode="External" /><Relationship Id="rId25" Type="http://schemas.openxmlformats.org/officeDocument/2006/relationships/hyperlink" Target="https://podminky.urs.cz/item/CS_URS_2021_02/857264122" TargetMode="External" /><Relationship Id="rId26" Type="http://schemas.openxmlformats.org/officeDocument/2006/relationships/hyperlink" Target="https://podminky.urs.cz/item/CS_URS_2021_02/55253516" TargetMode="External" /><Relationship Id="rId27" Type="http://schemas.openxmlformats.org/officeDocument/2006/relationships/hyperlink" Target="https://podminky.urs.cz/item/CS_URS_2021_01/55253515" TargetMode="External" /><Relationship Id="rId28" Type="http://schemas.openxmlformats.org/officeDocument/2006/relationships/hyperlink" Target="https://podminky.urs.cz/item/CS_URS_2021_02/857312122" TargetMode="External" /><Relationship Id="rId29" Type="http://schemas.openxmlformats.org/officeDocument/2006/relationships/hyperlink" Target="https://podminky.urs.cz/item/CS_URS_2021_02/55253617" TargetMode="External" /><Relationship Id="rId30" Type="http://schemas.openxmlformats.org/officeDocument/2006/relationships/hyperlink" Target="https://podminky.urs.cz/item/CS_URS_2021_02/31951006" TargetMode="External" /><Relationship Id="rId31" Type="http://schemas.openxmlformats.org/officeDocument/2006/relationships/hyperlink" Target="https://podminky.urs.cz/item/CS_URS_2021_02/891211222" TargetMode="External" /><Relationship Id="rId32" Type="http://schemas.openxmlformats.org/officeDocument/2006/relationships/hyperlink" Target="https://podminky.urs.cz/item/CS_URS_2021_02/42221301" TargetMode="External" /><Relationship Id="rId33" Type="http://schemas.openxmlformats.org/officeDocument/2006/relationships/hyperlink" Target="https://podminky.urs.cz/item/CS_URS_2021_01/42221303" TargetMode="External" /><Relationship Id="rId34" Type="http://schemas.openxmlformats.org/officeDocument/2006/relationships/hyperlink" Target="https://podminky.urs.cz/item/CS_URS_2021_02/42210100" TargetMode="External" /><Relationship Id="rId35" Type="http://schemas.openxmlformats.org/officeDocument/2006/relationships/hyperlink" Target="https://podminky.urs.cz/item/CS_URS_2021_02/891212312" TargetMode="External" /><Relationship Id="rId36" Type="http://schemas.openxmlformats.org/officeDocument/2006/relationships/hyperlink" Target="https://podminky.urs.cz/item/CS_URS_2021_02/894411311" TargetMode="External" /><Relationship Id="rId37" Type="http://schemas.openxmlformats.org/officeDocument/2006/relationships/hyperlink" Target="https://podminky.urs.cz/item/CS_URS_2021_02/899103112" TargetMode="External" /><Relationship Id="rId38" Type="http://schemas.openxmlformats.org/officeDocument/2006/relationships/hyperlink" Target="https://podminky.urs.cz/item/CS_URS_2021_02/63126056" TargetMode="External" /><Relationship Id="rId39" Type="http://schemas.openxmlformats.org/officeDocument/2006/relationships/hyperlink" Target="https://podminky.urs.cz/item/CS_URS_2021_02/55241433" TargetMode="External" /><Relationship Id="rId40" Type="http://schemas.openxmlformats.org/officeDocument/2006/relationships/hyperlink" Target="https://podminky.urs.cz/item/CS_URS_2021_02/55241432" TargetMode="External" /><Relationship Id="rId41" Type="http://schemas.openxmlformats.org/officeDocument/2006/relationships/hyperlink" Target="https://podminky.urs.cz/item/CS_URS_2021_02/899911111" TargetMode="External" /><Relationship Id="rId42" Type="http://schemas.openxmlformats.org/officeDocument/2006/relationships/hyperlink" Target="https://podminky.urs.cz/item/CS_URS_2021_01/4239150R" TargetMode="External" /><Relationship Id="rId43" Type="http://schemas.openxmlformats.org/officeDocument/2006/relationships/hyperlink" Target="https://podminky.urs.cz/item/CS_URS_2021_02/952903112" TargetMode="External" /><Relationship Id="rId44" Type="http://schemas.openxmlformats.org/officeDocument/2006/relationships/hyperlink" Target="https://podminky.urs.cz/item/CS_URS_2021_02/998144471" TargetMode="External" /><Relationship Id="rId45" Type="http://schemas.openxmlformats.org/officeDocument/2006/relationships/hyperlink" Target="https://podminky.urs.cz/item/CS_URS_2021_02/711111011" TargetMode="External" /><Relationship Id="rId46" Type="http://schemas.openxmlformats.org/officeDocument/2006/relationships/hyperlink" Target="https://podminky.urs.cz/item/CS_URS_2021_02/711112011" TargetMode="External" /><Relationship Id="rId47" Type="http://schemas.openxmlformats.org/officeDocument/2006/relationships/hyperlink" Target="https://podminky.urs.cz/item/CS_URS_2021_02/11163346" TargetMode="External" /><Relationship Id="rId48" Type="http://schemas.openxmlformats.org/officeDocument/2006/relationships/hyperlink" Target="https://podminky.urs.cz/item/CS_URS_2021_02/711141559" TargetMode="External" /><Relationship Id="rId49" Type="http://schemas.openxmlformats.org/officeDocument/2006/relationships/hyperlink" Target="https://podminky.urs.cz/item/CS_URS_2021_02/62832134" TargetMode="External" /><Relationship Id="rId50" Type="http://schemas.openxmlformats.org/officeDocument/2006/relationships/hyperlink" Target="https://podminky.urs.cz/item/CS_URS_2021_02/711142559" TargetMode="External" /><Relationship Id="rId51" Type="http://schemas.openxmlformats.org/officeDocument/2006/relationships/hyperlink" Target="https://podminky.urs.cz/item/CS_URS_2021_02/62832134" TargetMode="External" /><Relationship Id="rId52" Type="http://schemas.openxmlformats.org/officeDocument/2006/relationships/hyperlink" Target="https://podminky.urs.cz/item/CS_URS_2021_02/711161112" TargetMode="External" /><Relationship Id="rId53" Type="http://schemas.openxmlformats.org/officeDocument/2006/relationships/hyperlink" Target="https://podminky.urs.cz/item/CS_URS_2021_02/783901451" TargetMode="External" /><Relationship Id="rId54" Type="http://schemas.openxmlformats.org/officeDocument/2006/relationships/hyperlink" Target="https://podminky.urs.cz/item/CS_URS_2021_02/783933161" TargetMode="External" /><Relationship Id="rId55" Type="http://schemas.openxmlformats.org/officeDocument/2006/relationships/hyperlink" Target="https://podminky.urs.cz/item/CS_URS_2021_02/783937161" TargetMode="External" /><Relationship Id="rId5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13" TargetMode="External" /><Relationship Id="rId2" Type="http://schemas.openxmlformats.org/officeDocument/2006/relationships/hyperlink" Target="https://podminky.urs.cz/item/CS_URS_2021_02/119001405" TargetMode="External" /><Relationship Id="rId3" Type="http://schemas.openxmlformats.org/officeDocument/2006/relationships/hyperlink" Target="https://podminky.urs.cz/item/CS_URS_2021_02/121151123" TargetMode="External" /><Relationship Id="rId4" Type="http://schemas.openxmlformats.org/officeDocument/2006/relationships/hyperlink" Target="https://podminky.urs.cz/item/CS_URS_2021_02/131151104" TargetMode="External" /><Relationship Id="rId5" Type="http://schemas.openxmlformats.org/officeDocument/2006/relationships/hyperlink" Target="https://podminky.urs.cz/item/CS_URS_2021_02/131251104" TargetMode="External" /><Relationship Id="rId6" Type="http://schemas.openxmlformats.org/officeDocument/2006/relationships/hyperlink" Target="https://podminky.urs.cz/item/CS_URS_2021_02/131351104" TargetMode="External" /><Relationship Id="rId7" Type="http://schemas.openxmlformats.org/officeDocument/2006/relationships/hyperlink" Target="https://podminky.urs.cz/item/CS_URS_2021_02/132154104" TargetMode="External" /><Relationship Id="rId8" Type="http://schemas.openxmlformats.org/officeDocument/2006/relationships/hyperlink" Target="https://podminky.urs.cz/item/CS_URS_2021_02/132154205" TargetMode="External" /><Relationship Id="rId9" Type="http://schemas.openxmlformats.org/officeDocument/2006/relationships/hyperlink" Target="https://podminky.urs.cz/item/CS_URS_2021_02/132254104" TargetMode="External" /><Relationship Id="rId10" Type="http://schemas.openxmlformats.org/officeDocument/2006/relationships/hyperlink" Target="https://podminky.urs.cz/item/CS_URS_2021_02/132254205" TargetMode="External" /><Relationship Id="rId11" Type="http://schemas.openxmlformats.org/officeDocument/2006/relationships/hyperlink" Target="https://podminky.urs.cz/item/CS_URS_2021_02/132354104" TargetMode="External" /><Relationship Id="rId12" Type="http://schemas.openxmlformats.org/officeDocument/2006/relationships/hyperlink" Target="https://podminky.urs.cz/item/CS_URS_2021_02/132354205" TargetMode="External" /><Relationship Id="rId13" Type="http://schemas.openxmlformats.org/officeDocument/2006/relationships/hyperlink" Target="https://podminky.urs.cz/item/CS_URS_2021_02/139001101" TargetMode="External" /><Relationship Id="rId14" Type="http://schemas.openxmlformats.org/officeDocument/2006/relationships/hyperlink" Target="https://podminky.urs.cz/item/CS_URS_2021_02/151101101" TargetMode="External" /><Relationship Id="rId15" Type="http://schemas.openxmlformats.org/officeDocument/2006/relationships/hyperlink" Target="https://podminky.urs.cz/item/CS_URS_2021_02/151101111" TargetMode="External" /><Relationship Id="rId16" Type="http://schemas.openxmlformats.org/officeDocument/2006/relationships/hyperlink" Target="https://podminky.urs.cz/item/CS_URS_2021_02/174151101" TargetMode="External" /><Relationship Id="rId17" Type="http://schemas.openxmlformats.org/officeDocument/2006/relationships/hyperlink" Target="https://podminky.urs.cz/item/CS_URS_2021_02/175151101" TargetMode="External" /><Relationship Id="rId18" Type="http://schemas.openxmlformats.org/officeDocument/2006/relationships/hyperlink" Target="https://podminky.urs.cz/item/CS_URS_2021_02/58341341" TargetMode="External" /><Relationship Id="rId19" Type="http://schemas.openxmlformats.org/officeDocument/2006/relationships/hyperlink" Target="https://podminky.urs.cz/item/CS_URS_2021_02/181351113" TargetMode="External" /><Relationship Id="rId20" Type="http://schemas.openxmlformats.org/officeDocument/2006/relationships/hyperlink" Target="https://podminky.urs.cz/item/CS_URS_2021_02/181951111" TargetMode="External" /><Relationship Id="rId21" Type="http://schemas.openxmlformats.org/officeDocument/2006/relationships/hyperlink" Target="https://podminky.urs.cz/item/CS_URS_2021_02/212572111" TargetMode="External" /><Relationship Id="rId22" Type="http://schemas.openxmlformats.org/officeDocument/2006/relationships/hyperlink" Target="https://podminky.urs.cz/item/CS_URS_2021_02/212755213" TargetMode="External" /><Relationship Id="rId23" Type="http://schemas.openxmlformats.org/officeDocument/2006/relationships/hyperlink" Target="https://podminky.urs.cz/item/CS_URS_2021_02/451572111" TargetMode="External" /><Relationship Id="rId24" Type="http://schemas.openxmlformats.org/officeDocument/2006/relationships/hyperlink" Target="https://podminky.urs.cz/item/CS_URS_2021_02/452313141" TargetMode="External" /><Relationship Id="rId25" Type="http://schemas.openxmlformats.org/officeDocument/2006/relationships/hyperlink" Target="https://podminky.urs.cz/item/CS_URS_2021_02/452353101" TargetMode="External" /><Relationship Id="rId26" Type="http://schemas.openxmlformats.org/officeDocument/2006/relationships/hyperlink" Target="https://podminky.urs.cz/item/CS_URS_2021_02/857242122" TargetMode="External" /><Relationship Id="rId27" Type="http://schemas.openxmlformats.org/officeDocument/2006/relationships/hyperlink" Target="https://podminky.urs.cz/item/CS_URS_2021_02/55259970" TargetMode="External" /><Relationship Id="rId28" Type="http://schemas.openxmlformats.org/officeDocument/2006/relationships/hyperlink" Target="https://podminky.urs.cz/item/CS_URS_2021_02/55251820" TargetMode="External" /><Relationship Id="rId29" Type="http://schemas.openxmlformats.org/officeDocument/2006/relationships/hyperlink" Target="https://podminky.urs.cz/item/CS_URS_2021_02/55253235" TargetMode="External" /><Relationship Id="rId30" Type="http://schemas.openxmlformats.org/officeDocument/2006/relationships/hyperlink" Target="https://podminky.urs.cz/item/CS_URS_2021_02/55253239" TargetMode="External" /><Relationship Id="rId31" Type="http://schemas.openxmlformats.org/officeDocument/2006/relationships/hyperlink" Target="https://podminky.urs.cz/item/CS_URS_2021_02/857244122" TargetMode="External" /><Relationship Id="rId32" Type="http://schemas.openxmlformats.org/officeDocument/2006/relationships/hyperlink" Target="https://podminky.urs.cz/item/CS_URS_2021_02/55253510" TargetMode="External" /><Relationship Id="rId33" Type="http://schemas.openxmlformats.org/officeDocument/2006/relationships/hyperlink" Target="https://podminky.urs.cz/item/CS_URS_2021_02/871241211" TargetMode="External" /><Relationship Id="rId34" Type="http://schemas.openxmlformats.org/officeDocument/2006/relationships/hyperlink" Target="https://podminky.urs.cz/item/CS_URS_2021_02/28613556" TargetMode="External" /><Relationship Id="rId35" Type="http://schemas.openxmlformats.org/officeDocument/2006/relationships/hyperlink" Target="https://podminky.urs.cz/item/CS_URS_2021_02/877241101" TargetMode="External" /><Relationship Id="rId36" Type="http://schemas.openxmlformats.org/officeDocument/2006/relationships/hyperlink" Target="https://podminky.urs.cz/item/CS_URS_2021_02/28615974" TargetMode="External" /><Relationship Id="rId37" Type="http://schemas.openxmlformats.org/officeDocument/2006/relationships/hyperlink" Target="https://podminky.urs.cz/item/CS_URS_2021_02/877241110" TargetMode="External" /><Relationship Id="rId38" Type="http://schemas.openxmlformats.org/officeDocument/2006/relationships/hyperlink" Target="https://podminky.urs.cz/item/CS_URS_2021_02/28614948" TargetMode="External" /><Relationship Id="rId39" Type="http://schemas.openxmlformats.org/officeDocument/2006/relationships/hyperlink" Target="https://podminky.urs.cz/item/CS_URS_2021_02/877241118" TargetMode="External" /><Relationship Id="rId40" Type="http://schemas.openxmlformats.org/officeDocument/2006/relationships/hyperlink" Target="https://podminky.urs.cz/item/CS_URS_2021_02/28615025" TargetMode="External" /><Relationship Id="rId41" Type="http://schemas.openxmlformats.org/officeDocument/2006/relationships/hyperlink" Target="https://podminky.urs.cz/item/CS_URS_2021_02/877241201" TargetMode="External" /><Relationship Id="rId42" Type="http://schemas.openxmlformats.org/officeDocument/2006/relationships/hyperlink" Target="https://podminky.urs.cz/item/CS_URS_2021_02/891241112" TargetMode="External" /><Relationship Id="rId43" Type="http://schemas.openxmlformats.org/officeDocument/2006/relationships/hyperlink" Target="https://podminky.urs.cz/item/CS_URS_2021_02/42221303" TargetMode="External" /><Relationship Id="rId44" Type="http://schemas.openxmlformats.org/officeDocument/2006/relationships/hyperlink" Target="https://podminky.urs.cz/item/CS_URS_2021_02/891247111" TargetMode="External" /><Relationship Id="rId45" Type="http://schemas.openxmlformats.org/officeDocument/2006/relationships/hyperlink" Target="https://podminky.urs.cz/item/CS_URS_2021_02/894411311" TargetMode="External" /><Relationship Id="rId46" Type="http://schemas.openxmlformats.org/officeDocument/2006/relationships/hyperlink" Target="https://podminky.urs.cz/item/CS_URS_2021_02/59225545" TargetMode="External" /><Relationship Id="rId47" Type="http://schemas.openxmlformats.org/officeDocument/2006/relationships/hyperlink" Target="https://podminky.urs.cz/item/CS_URS_2021_02/899401112" TargetMode="External" /><Relationship Id="rId48" Type="http://schemas.openxmlformats.org/officeDocument/2006/relationships/hyperlink" Target="https://podminky.urs.cz/item/CS_URS_2021_02/42291352" TargetMode="External" /><Relationship Id="rId49" Type="http://schemas.openxmlformats.org/officeDocument/2006/relationships/hyperlink" Target="https://podminky.urs.cz/item/CS_URS_2021_02/899401113" TargetMode="External" /><Relationship Id="rId50" Type="http://schemas.openxmlformats.org/officeDocument/2006/relationships/hyperlink" Target="https://podminky.urs.cz/item/CS_URS_2021_02/42291452" TargetMode="External" /><Relationship Id="rId51" Type="http://schemas.openxmlformats.org/officeDocument/2006/relationships/hyperlink" Target="https://podminky.urs.cz/item/CS_URS_2021_02/899713111" TargetMode="External" /><Relationship Id="rId52" Type="http://schemas.openxmlformats.org/officeDocument/2006/relationships/hyperlink" Target="https://podminky.urs.cz/item/CS_URS_2021_02/899721111" TargetMode="External" /><Relationship Id="rId53" Type="http://schemas.openxmlformats.org/officeDocument/2006/relationships/hyperlink" Target="https://podminky.urs.cz/item/CS_URS_2021_02/899722111" TargetMode="External" /><Relationship Id="rId54" Type="http://schemas.openxmlformats.org/officeDocument/2006/relationships/hyperlink" Target="https://podminky.urs.cz/item/CS_URS_2021_02/998276101" TargetMode="External" /><Relationship Id="rId5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71532212" TargetMode="External" /><Relationship Id="rId2" Type="http://schemas.openxmlformats.org/officeDocument/2006/relationships/hyperlink" Target="https://podminky.urs.cz/item/CS_URS_2021_02/273351121" TargetMode="External" /><Relationship Id="rId3" Type="http://schemas.openxmlformats.org/officeDocument/2006/relationships/hyperlink" Target="https://podminky.urs.cz/item/CS_URS_2021_02/273351122" TargetMode="External" /><Relationship Id="rId4" Type="http://schemas.openxmlformats.org/officeDocument/2006/relationships/hyperlink" Target="https://podminky.urs.cz/item/CS_URS_2021_02/311113142" TargetMode="External" /><Relationship Id="rId5" Type="http://schemas.openxmlformats.org/officeDocument/2006/relationships/hyperlink" Target="https://podminky.urs.cz/item/CS_URS_2021_02/452321131" TargetMode="External" /><Relationship Id="rId6" Type="http://schemas.openxmlformats.org/officeDocument/2006/relationships/hyperlink" Target="https://podminky.urs.cz/item/CS_URS_2021_02/452351101" TargetMode="External" /><Relationship Id="rId7" Type="http://schemas.openxmlformats.org/officeDocument/2006/relationships/hyperlink" Target="https://podminky.urs.cz/item/CS_URS_2021_02/452368211" TargetMode="External" /><Relationship Id="rId8" Type="http://schemas.openxmlformats.org/officeDocument/2006/relationships/hyperlink" Target="https://podminky.urs.cz/item/CS_URS_2021_02/457311116" TargetMode="External" /><Relationship Id="rId9" Type="http://schemas.openxmlformats.org/officeDocument/2006/relationships/hyperlink" Target="https://podminky.urs.cz/item/CS_URS_2021_02/457311191" TargetMode="External" /><Relationship Id="rId10" Type="http://schemas.openxmlformats.org/officeDocument/2006/relationships/hyperlink" Target="https://podminky.urs.cz/item/CS_URS_2021_02/631311115" TargetMode="External" /><Relationship Id="rId11" Type="http://schemas.openxmlformats.org/officeDocument/2006/relationships/hyperlink" Target="https://podminky.urs.cz/item/CS_URS_2021_02/631319011" TargetMode="External" /><Relationship Id="rId12" Type="http://schemas.openxmlformats.org/officeDocument/2006/relationships/hyperlink" Target="https://podminky.urs.cz/item/CS_URS_2021_02/631351101" TargetMode="External" /><Relationship Id="rId13" Type="http://schemas.openxmlformats.org/officeDocument/2006/relationships/hyperlink" Target="https://podminky.urs.cz/item/CS_URS_2021_02/631351102" TargetMode="External" /><Relationship Id="rId14" Type="http://schemas.openxmlformats.org/officeDocument/2006/relationships/hyperlink" Target="https://podminky.urs.cz/item/CS_URS_2021_02/632481213" TargetMode="External" /><Relationship Id="rId15" Type="http://schemas.openxmlformats.org/officeDocument/2006/relationships/hyperlink" Target="https://podminky.urs.cz/item/CS_URS_2021_02/635111121" TargetMode="External" /><Relationship Id="rId16" Type="http://schemas.openxmlformats.org/officeDocument/2006/relationships/hyperlink" Target="https://podminky.urs.cz/item/CS_URS_2021_02/857242122" TargetMode="External" /><Relationship Id="rId17" Type="http://schemas.openxmlformats.org/officeDocument/2006/relationships/hyperlink" Target="https://podminky.urs.cz/item/CS_URS_2021_02/55253216" TargetMode="External" /><Relationship Id="rId18" Type="http://schemas.openxmlformats.org/officeDocument/2006/relationships/hyperlink" Target="https://podminky.urs.cz/item/CS_URS_2021_02/55253214" TargetMode="External" /><Relationship Id="rId19" Type="http://schemas.openxmlformats.org/officeDocument/2006/relationships/hyperlink" Target="https://podminky.urs.cz/item/CS_URS_2021_02/55253215" TargetMode="External" /><Relationship Id="rId20" Type="http://schemas.openxmlformats.org/officeDocument/2006/relationships/hyperlink" Target="https://podminky.urs.cz/item/CS_URS_2021_02/55259811" TargetMode="External" /><Relationship Id="rId21" Type="http://schemas.openxmlformats.org/officeDocument/2006/relationships/hyperlink" Target="https://podminky.urs.cz/item/CS_URS_2021_02/31951003" TargetMode="External" /><Relationship Id="rId22" Type="http://schemas.openxmlformats.org/officeDocument/2006/relationships/hyperlink" Target="https://podminky.urs.cz/item/CS_URS_2021_02/857244122" TargetMode="External" /><Relationship Id="rId23" Type="http://schemas.openxmlformats.org/officeDocument/2006/relationships/hyperlink" Target="https://podminky.urs.cz/item/CS_URS_2021_02/55253510" TargetMode="External" /><Relationship Id="rId24" Type="http://schemas.openxmlformats.org/officeDocument/2006/relationships/hyperlink" Target="https://podminky.urs.cz/item/CS_URS_2021_02/891211222" TargetMode="External" /><Relationship Id="rId25" Type="http://schemas.openxmlformats.org/officeDocument/2006/relationships/hyperlink" Target="https://podminky.urs.cz/item/CS_URS_2021_02/42221301" TargetMode="External" /><Relationship Id="rId26" Type="http://schemas.openxmlformats.org/officeDocument/2006/relationships/hyperlink" Target="https://podminky.urs.cz/item/CS_URS_2021_01/42221303" TargetMode="External" /><Relationship Id="rId27" Type="http://schemas.openxmlformats.org/officeDocument/2006/relationships/hyperlink" Target="https://podminky.urs.cz/item/CS_URS_2021_02/42210100" TargetMode="External" /><Relationship Id="rId28" Type="http://schemas.openxmlformats.org/officeDocument/2006/relationships/hyperlink" Target="https://podminky.urs.cz/item/CS_URS_2021_02/891212312" TargetMode="External" /><Relationship Id="rId29" Type="http://schemas.openxmlformats.org/officeDocument/2006/relationships/hyperlink" Target="https://podminky.urs.cz/item/CS_URS_2021_02/891213431" TargetMode="External" /><Relationship Id="rId30" Type="http://schemas.openxmlformats.org/officeDocument/2006/relationships/hyperlink" Target="https://podminky.urs.cz/item/CS_URS_2021_02/894411311" TargetMode="External" /><Relationship Id="rId31" Type="http://schemas.openxmlformats.org/officeDocument/2006/relationships/hyperlink" Target="https://podminky.urs.cz/item/CS_URS_2021_02/899103112" TargetMode="External" /><Relationship Id="rId32" Type="http://schemas.openxmlformats.org/officeDocument/2006/relationships/hyperlink" Target="https://podminky.urs.cz/item/CS_URS_2021_02/63126056" TargetMode="External" /><Relationship Id="rId33" Type="http://schemas.openxmlformats.org/officeDocument/2006/relationships/hyperlink" Target="https://podminky.urs.cz/item/CS_URS_2021_02/55241433" TargetMode="External" /><Relationship Id="rId34" Type="http://schemas.openxmlformats.org/officeDocument/2006/relationships/hyperlink" Target="https://podminky.urs.cz/item/CS_URS_2021_02/55241432" TargetMode="External" /><Relationship Id="rId35" Type="http://schemas.openxmlformats.org/officeDocument/2006/relationships/hyperlink" Target="https://podminky.urs.cz/item/CS_URS_2021_02/899911111" TargetMode="External" /><Relationship Id="rId36" Type="http://schemas.openxmlformats.org/officeDocument/2006/relationships/hyperlink" Target="https://podminky.urs.cz/item/CS_URS_2021_01/4239150R" TargetMode="External" /><Relationship Id="rId37" Type="http://schemas.openxmlformats.org/officeDocument/2006/relationships/hyperlink" Target="https://podminky.urs.cz/item/CS_URS_2021_02/952903112" TargetMode="External" /><Relationship Id="rId38" Type="http://schemas.openxmlformats.org/officeDocument/2006/relationships/hyperlink" Target="https://podminky.urs.cz/item/CS_URS_2021_02/998144471" TargetMode="External" /><Relationship Id="rId39" Type="http://schemas.openxmlformats.org/officeDocument/2006/relationships/hyperlink" Target="https://podminky.urs.cz/item/CS_URS_2021_02/711111011" TargetMode="External" /><Relationship Id="rId40" Type="http://schemas.openxmlformats.org/officeDocument/2006/relationships/hyperlink" Target="https://podminky.urs.cz/item/CS_URS_2021_02/711112011" TargetMode="External" /><Relationship Id="rId41" Type="http://schemas.openxmlformats.org/officeDocument/2006/relationships/hyperlink" Target="https://podminky.urs.cz/item/CS_URS_2021_02/11163346" TargetMode="External" /><Relationship Id="rId42" Type="http://schemas.openxmlformats.org/officeDocument/2006/relationships/hyperlink" Target="https://podminky.urs.cz/item/CS_URS_2021_02/711141559" TargetMode="External" /><Relationship Id="rId43" Type="http://schemas.openxmlformats.org/officeDocument/2006/relationships/hyperlink" Target="https://podminky.urs.cz/item/CS_URS_2021_02/62832134" TargetMode="External" /><Relationship Id="rId44" Type="http://schemas.openxmlformats.org/officeDocument/2006/relationships/hyperlink" Target="https://podminky.urs.cz/item/CS_URS_2021_02/711142559" TargetMode="External" /><Relationship Id="rId45" Type="http://schemas.openxmlformats.org/officeDocument/2006/relationships/hyperlink" Target="https://podminky.urs.cz/item/CS_URS_2021_02/62832134" TargetMode="External" /><Relationship Id="rId46" Type="http://schemas.openxmlformats.org/officeDocument/2006/relationships/hyperlink" Target="https://podminky.urs.cz/item/CS_URS_2021_02/711161112" TargetMode="External" /><Relationship Id="rId47" Type="http://schemas.openxmlformats.org/officeDocument/2006/relationships/hyperlink" Target="https://podminky.urs.cz/item/CS_URS_2021_02/783901451" TargetMode="External" /><Relationship Id="rId48" Type="http://schemas.openxmlformats.org/officeDocument/2006/relationships/hyperlink" Target="https://podminky.urs.cz/item/CS_URS_2021_02/783933161" TargetMode="External" /><Relationship Id="rId49" Type="http://schemas.openxmlformats.org/officeDocument/2006/relationships/hyperlink" Target="https://podminky.urs.cz/item/CS_URS_2021_02/783937161" TargetMode="External" /><Relationship Id="rId5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002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2403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13274000" TargetMode="External" /><Relationship Id="rId8" Type="http://schemas.openxmlformats.org/officeDocument/2006/relationships/hyperlink" Target="https://podminky.urs.cz/item/CS_URS_2021_02/013284000" TargetMode="External" /><Relationship Id="rId9" Type="http://schemas.openxmlformats.org/officeDocument/2006/relationships/hyperlink" Target="https://podminky.urs.cz/item/CS_URS_2021_02/039002000" TargetMode="External" /><Relationship Id="rId10" Type="http://schemas.openxmlformats.org/officeDocument/2006/relationships/hyperlink" Target="https://podminky.urs.cz/item/CS_URS_2021_02/043002000" TargetMode="External" /><Relationship Id="rId11" Type="http://schemas.openxmlformats.org/officeDocument/2006/relationships/hyperlink" Target="https://podminky.urs.cz/item/CS_URS_2021_02/045203000" TargetMode="External" /><Relationship Id="rId12" Type="http://schemas.openxmlformats.org/officeDocument/2006/relationships/hyperlink" Target="https://podminky.urs.cz/item/CS_URS_2021_02/053002000" TargetMode="External" /><Relationship Id="rId1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8" t="s">
        <v>14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4"/>
      <c r="AQ5" s="24"/>
      <c r="AR5" s="22"/>
      <c r="BE5" s="35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0" t="s">
        <v>17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4"/>
      <c r="AQ6" s="24"/>
      <c r="AR6" s="22"/>
      <c r="BE6" s="35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6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6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56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5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6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56"/>
      <c r="BS13" s="19" t="s">
        <v>6</v>
      </c>
    </row>
    <row r="14" spans="2:71" ht="12.75">
      <c r="B14" s="23"/>
      <c r="C14" s="24"/>
      <c r="D14" s="24"/>
      <c r="E14" s="361" t="s">
        <v>30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5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6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56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56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6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6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56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6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6"/>
    </row>
    <row r="23" spans="2:57" s="1" customFormat="1" ht="215.25" customHeight="1">
      <c r="B23" s="23"/>
      <c r="C23" s="24"/>
      <c r="D23" s="24"/>
      <c r="E23" s="363" t="s">
        <v>37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24"/>
      <c r="AP23" s="24"/>
      <c r="AQ23" s="24"/>
      <c r="AR23" s="22"/>
      <c r="BE23" s="35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6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4">
        <f>ROUND(AG54,2)</f>
        <v>0</v>
      </c>
      <c r="AL26" s="365"/>
      <c r="AM26" s="365"/>
      <c r="AN26" s="365"/>
      <c r="AO26" s="365"/>
      <c r="AP26" s="38"/>
      <c r="AQ26" s="38"/>
      <c r="AR26" s="41"/>
      <c r="BE26" s="35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6" t="s">
        <v>39</v>
      </c>
      <c r="M28" s="366"/>
      <c r="N28" s="366"/>
      <c r="O28" s="366"/>
      <c r="P28" s="366"/>
      <c r="Q28" s="38"/>
      <c r="R28" s="38"/>
      <c r="S28" s="38"/>
      <c r="T28" s="38"/>
      <c r="U28" s="38"/>
      <c r="V28" s="38"/>
      <c r="W28" s="366" t="s">
        <v>40</v>
      </c>
      <c r="X28" s="366"/>
      <c r="Y28" s="366"/>
      <c r="Z28" s="366"/>
      <c r="AA28" s="366"/>
      <c r="AB28" s="366"/>
      <c r="AC28" s="366"/>
      <c r="AD28" s="366"/>
      <c r="AE28" s="366"/>
      <c r="AF28" s="38"/>
      <c r="AG28" s="38"/>
      <c r="AH28" s="38"/>
      <c r="AI28" s="38"/>
      <c r="AJ28" s="38"/>
      <c r="AK28" s="366" t="s">
        <v>41</v>
      </c>
      <c r="AL28" s="366"/>
      <c r="AM28" s="366"/>
      <c r="AN28" s="366"/>
      <c r="AO28" s="366"/>
      <c r="AP28" s="38"/>
      <c r="AQ28" s="38"/>
      <c r="AR28" s="41"/>
      <c r="BE28" s="356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69">
        <v>0.21</v>
      </c>
      <c r="M29" s="368"/>
      <c r="N29" s="368"/>
      <c r="O29" s="368"/>
      <c r="P29" s="368"/>
      <c r="Q29" s="43"/>
      <c r="R29" s="43"/>
      <c r="S29" s="43"/>
      <c r="T29" s="43"/>
      <c r="U29" s="43"/>
      <c r="V29" s="43"/>
      <c r="W29" s="367">
        <f>ROUND(AZ54,2)</f>
        <v>0</v>
      </c>
      <c r="X29" s="368"/>
      <c r="Y29" s="368"/>
      <c r="Z29" s="368"/>
      <c r="AA29" s="368"/>
      <c r="AB29" s="368"/>
      <c r="AC29" s="368"/>
      <c r="AD29" s="368"/>
      <c r="AE29" s="368"/>
      <c r="AF29" s="43"/>
      <c r="AG29" s="43"/>
      <c r="AH29" s="43"/>
      <c r="AI29" s="43"/>
      <c r="AJ29" s="43"/>
      <c r="AK29" s="367">
        <f>ROUND(AV54,2)</f>
        <v>0</v>
      </c>
      <c r="AL29" s="368"/>
      <c r="AM29" s="368"/>
      <c r="AN29" s="368"/>
      <c r="AO29" s="368"/>
      <c r="AP29" s="43"/>
      <c r="AQ29" s="43"/>
      <c r="AR29" s="44"/>
      <c r="BE29" s="357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69">
        <v>0.15</v>
      </c>
      <c r="M30" s="368"/>
      <c r="N30" s="368"/>
      <c r="O30" s="368"/>
      <c r="P30" s="368"/>
      <c r="Q30" s="43"/>
      <c r="R30" s="43"/>
      <c r="S30" s="43"/>
      <c r="T30" s="43"/>
      <c r="U30" s="43"/>
      <c r="V30" s="43"/>
      <c r="W30" s="367">
        <f>ROUND(BA54,2)</f>
        <v>0</v>
      </c>
      <c r="X30" s="368"/>
      <c r="Y30" s="368"/>
      <c r="Z30" s="368"/>
      <c r="AA30" s="368"/>
      <c r="AB30" s="368"/>
      <c r="AC30" s="368"/>
      <c r="AD30" s="368"/>
      <c r="AE30" s="368"/>
      <c r="AF30" s="43"/>
      <c r="AG30" s="43"/>
      <c r="AH30" s="43"/>
      <c r="AI30" s="43"/>
      <c r="AJ30" s="43"/>
      <c r="AK30" s="367">
        <f>ROUND(AW54,2)</f>
        <v>0</v>
      </c>
      <c r="AL30" s="368"/>
      <c r="AM30" s="368"/>
      <c r="AN30" s="368"/>
      <c r="AO30" s="368"/>
      <c r="AP30" s="43"/>
      <c r="AQ30" s="43"/>
      <c r="AR30" s="44"/>
      <c r="BE30" s="357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69">
        <v>0.21</v>
      </c>
      <c r="M31" s="368"/>
      <c r="N31" s="368"/>
      <c r="O31" s="368"/>
      <c r="P31" s="368"/>
      <c r="Q31" s="43"/>
      <c r="R31" s="43"/>
      <c r="S31" s="43"/>
      <c r="T31" s="43"/>
      <c r="U31" s="43"/>
      <c r="V31" s="43"/>
      <c r="W31" s="367">
        <f>ROUND(BB54,2)</f>
        <v>0</v>
      </c>
      <c r="X31" s="368"/>
      <c r="Y31" s="368"/>
      <c r="Z31" s="368"/>
      <c r="AA31" s="368"/>
      <c r="AB31" s="368"/>
      <c r="AC31" s="368"/>
      <c r="AD31" s="368"/>
      <c r="AE31" s="368"/>
      <c r="AF31" s="43"/>
      <c r="AG31" s="43"/>
      <c r="AH31" s="43"/>
      <c r="AI31" s="43"/>
      <c r="AJ31" s="43"/>
      <c r="AK31" s="367">
        <v>0</v>
      </c>
      <c r="AL31" s="368"/>
      <c r="AM31" s="368"/>
      <c r="AN31" s="368"/>
      <c r="AO31" s="368"/>
      <c r="AP31" s="43"/>
      <c r="AQ31" s="43"/>
      <c r="AR31" s="44"/>
      <c r="BE31" s="357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69">
        <v>0.15</v>
      </c>
      <c r="M32" s="368"/>
      <c r="N32" s="368"/>
      <c r="O32" s="368"/>
      <c r="P32" s="368"/>
      <c r="Q32" s="43"/>
      <c r="R32" s="43"/>
      <c r="S32" s="43"/>
      <c r="T32" s="43"/>
      <c r="U32" s="43"/>
      <c r="V32" s="43"/>
      <c r="W32" s="367">
        <f>ROUND(BC54,2)</f>
        <v>0</v>
      </c>
      <c r="X32" s="368"/>
      <c r="Y32" s="368"/>
      <c r="Z32" s="368"/>
      <c r="AA32" s="368"/>
      <c r="AB32" s="368"/>
      <c r="AC32" s="368"/>
      <c r="AD32" s="368"/>
      <c r="AE32" s="368"/>
      <c r="AF32" s="43"/>
      <c r="AG32" s="43"/>
      <c r="AH32" s="43"/>
      <c r="AI32" s="43"/>
      <c r="AJ32" s="43"/>
      <c r="AK32" s="367">
        <v>0</v>
      </c>
      <c r="AL32" s="368"/>
      <c r="AM32" s="368"/>
      <c r="AN32" s="368"/>
      <c r="AO32" s="368"/>
      <c r="AP32" s="43"/>
      <c r="AQ32" s="43"/>
      <c r="AR32" s="44"/>
      <c r="BE32" s="357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69">
        <v>0</v>
      </c>
      <c r="M33" s="368"/>
      <c r="N33" s="368"/>
      <c r="O33" s="368"/>
      <c r="P33" s="368"/>
      <c r="Q33" s="43"/>
      <c r="R33" s="43"/>
      <c r="S33" s="43"/>
      <c r="T33" s="43"/>
      <c r="U33" s="43"/>
      <c r="V33" s="43"/>
      <c r="W33" s="367">
        <f>ROUND(BD54,2)</f>
        <v>0</v>
      </c>
      <c r="X33" s="368"/>
      <c r="Y33" s="368"/>
      <c r="Z33" s="368"/>
      <c r="AA33" s="368"/>
      <c r="AB33" s="368"/>
      <c r="AC33" s="368"/>
      <c r="AD33" s="368"/>
      <c r="AE33" s="368"/>
      <c r="AF33" s="43"/>
      <c r="AG33" s="43"/>
      <c r="AH33" s="43"/>
      <c r="AI33" s="43"/>
      <c r="AJ33" s="43"/>
      <c r="AK33" s="367">
        <v>0</v>
      </c>
      <c r="AL33" s="368"/>
      <c r="AM33" s="368"/>
      <c r="AN33" s="368"/>
      <c r="AO33" s="36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73" t="s">
        <v>50</v>
      </c>
      <c r="Y35" s="371"/>
      <c r="Z35" s="371"/>
      <c r="AA35" s="371"/>
      <c r="AB35" s="371"/>
      <c r="AC35" s="47"/>
      <c r="AD35" s="47"/>
      <c r="AE35" s="47"/>
      <c r="AF35" s="47"/>
      <c r="AG35" s="47"/>
      <c r="AH35" s="47"/>
      <c r="AI35" s="47"/>
      <c r="AJ35" s="47"/>
      <c r="AK35" s="370">
        <f>SUM(AK26:AK33)</f>
        <v>0</v>
      </c>
      <c r="AL35" s="371"/>
      <c r="AM35" s="371"/>
      <c r="AN35" s="371"/>
      <c r="AO35" s="37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32/2021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2" t="str">
        <f>K6</f>
        <v>Vodovodní přivaděč Točník - Otín</v>
      </c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k.ú.Točník u Klatov, k.ú.Otín u Točníku,k.ú.Ostřet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1" t="str">
        <f>IF(AN8="","",AN8)</f>
        <v>16. 7. 2021</v>
      </c>
      <c r="AN47" s="38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Klatovy, náměstí Míru č.p.62/I, Klatovy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82" t="str">
        <f>IF(E17="","",E17)</f>
        <v>Vodohospodářský rozvoj a výstavba a.s., Praha 5</v>
      </c>
      <c r="AN49" s="383"/>
      <c r="AO49" s="383"/>
      <c r="AP49" s="383"/>
      <c r="AQ49" s="38"/>
      <c r="AR49" s="41"/>
      <c r="AS49" s="385" t="s">
        <v>52</v>
      </c>
      <c r="AT49" s="38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82" t="str">
        <f>IF(E20="","",E20)</f>
        <v xml:space="preserve"> </v>
      </c>
      <c r="AN50" s="383"/>
      <c r="AO50" s="383"/>
      <c r="AP50" s="383"/>
      <c r="AQ50" s="38"/>
      <c r="AR50" s="41"/>
      <c r="AS50" s="387"/>
      <c r="AT50" s="38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9"/>
      <c r="AT51" s="39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7" t="s">
        <v>53</v>
      </c>
      <c r="D52" s="348"/>
      <c r="E52" s="348"/>
      <c r="F52" s="348"/>
      <c r="G52" s="348"/>
      <c r="H52" s="68"/>
      <c r="I52" s="351" t="s">
        <v>54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78" t="s">
        <v>55</v>
      </c>
      <c r="AH52" s="348"/>
      <c r="AI52" s="348"/>
      <c r="AJ52" s="348"/>
      <c r="AK52" s="348"/>
      <c r="AL52" s="348"/>
      <c r="AM52" s="348"/>
      <c r="AN52" s="351" t="s">
        <v>56</v>
      </c>
      <c r="AO52" s="348"/>
      <c r="AP52" s="348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4">
        <f>ROUND(AG55+AG59,2)</f>
        <v>0</v>
      </c>
      <c r="AH54" s="354"/>
      <c r="AI54" s="354"/>
      <c r="AJ54" s="354"/>
      <c r="AK54" s="354"/>
      <c r="AL54" s="354"/>
      <c r="AM54" s="354"/>
      <c r="AN54" s="391">
        <f aca="true" t="shared" si="0" ref="AN54:AN66">SUM(AG54,AT54)</f>
        <v>0</v>
      </c>
      <c r="AO54" s="391"/>
      <c r="AP54" s="391"/>
      <c r="AQ54" s="80" t="s">
        <v>19</v>
      </c>
      <c r="AR54" s="81"/>
      <c r="AS54" s="82">
        <f>ROUND(AS55+AS59,2)</f>
        <v>0</v>
      </c>
      <c r="AT54" s="83">
        <f aca="true" t="shared" si="1" ref="AT54:AT66">ROUND(SUM(AV54:AW54),2)</f>
        <v>0</v>
      </c>
      <c r="AU54" s="84">
        <f>ROUND(AU55+AU59,5)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ROUND(AZ55+AZ59,2)</f>
        <v>0</v>
      </c>
      <c r="BA54" s="83">
        <f>ROUND(BA55+BA59,2)</f>
        <v>0</v>
      </c>
      <c r="BB54" s="83">
        <f>ROUND(BB55+BB59,2)</f>
        <v>0</v>
      </c>
      <c r="BC54" s="83">
        <f>ROUND(BC55+BC59,2)</f>
        <v>0</v>
      </c>
      <c r="BD54" s="85">
        <f>ROUND(BD55+BD59,2)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2:91" s="7" customFormat="1" ht="16.5" customHeight="1">
      <c r="B55" s="88"/>
      <c r="C55" s="89"/>
      <c r="D55" s="349" t="s">
        <v>76</v>
      </c>
      <c r="E55" s="349"/>
      <c r="F55" s="349"/>
      <c r="G55" s="349"/>
      <c r="H55" s="349"/>
      <c r="I55" s="90"/>
      <c r="J55" s="349" t="s">
        <v>77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79">
        <f>ROUND(SUM(AG56:AG58),2)</f>
        <v>0</v>
      </c>
      <c r="AH55" s="380"/>
      <c r="AI55" s="380"/>
      <c r="AJ55" s="380"/>
      <c r="AK55" s="380"/>
      <c r="AL55" s="380"/>
      <c r="AM55" s="380"/>
      <c r="AN55" s="384">
        <f t="shared" si="0"/>
        <v>0</v>
      </c>
      <c r="AO55" s="380"/>
      <c r="AP55" s="380"/>
      <c r="AQ55" s="91" t="s">
        <v>78</v>
      </c>
      <c r="AR55" s="92"/>
      <c r="AS55" s="93">
        <f>ROUND(SUM(AS56:AS58),2)</f>
        <v>0</v>
      </c>
      <c r="AT55" s="94">
        <f t="shared" si="1"/>
        <v>0</v>
      </c>
      <c r="AU55" s="95">
        <f>ROUND(SUM(AU56:AU58),5)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ROUND(SUM(AZ56:AZ58),2)</f>
        <v>0</v>
      </c>
      <c r="BA55" s="94">
        <f>ROUND(SUM(BA56:BA58),2)</f>
        <v>0</v>
      </c>
      <c r="BB55" s="94">
        <f>ROUND(SUM(BB56:BB58),2)</f>
        <v>0</v>
      </c>
      <c r="BC55" s="94">
        <f>ROUND(SUM(BC56:BC58),2)</f>
        <v>0</v>
      </c>
      <c r="BD55" s="96">
        <f>ROUND(SUM(BD56:BD58),2)</f>
        <v>0</v>
      </c>
      <c r="BS55" s="97" t="s">
        <v>71</v>
      </c>
      <c r="BT55" s="97" t="s">
        <v>79</v>
      </c>
      <c r="BU55" s="97" t="s">
        <v>73</v>
      </c>
      <c r="BV55" s="97" t="s">
        <v>74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90" s="4" customFormat="1" ht="16.5" customHeight="1">
      <c r="A56" s="98" t="s">
        <v>82</v>
      </c>
      <c r="B56" s="53"/>
      <c r="C56" s="99"/>
      <c r="D56" s="99"/>
      <c r="E56" s="350" t="s">
        <v>83</v>
      </c>
      <c r="F56" s="350"/>
      <c r="G56" s="350"/>
      <c r="H56" s="350"/>
      <c r="I56" s="350"/>
      <c r="J56" s="99"/>
      <c r="K56" s="350" t="s">
        <v>84</v>
      </c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75">
        <f>'SO 21.1 - Výtlačný řad V2'!J32</f>
        <v>0</v>
      </c>
      <c r="AH56" s="376"/>
      <c r="AI56" s="376"/>
      <c r="AJ56" s="376"/>
      <c r="AK56" s="376"/>
      <c r="AL56" s="376"/>
      <c r="AM56" s="376"/>
      <c r="AN56" s="375">
        <f t="shared" si="0"/>
        <v>0</v>
      </c>
      <c r="AO56" s="376"/>
      <c r="AP56" s="376"/>
      <c r="AQ56" s="100" t="s">
        <v>85</v>
      </c>
      <c r="AR56" s="55"/>
      <c r="AS56" s="101">
        <v>0</v>
      </c>
      <c r="AT56" s="102">
        <f t="shared" si="1"/>
        <v>0</v>
      </c>
      <c r="AU56" s="103">
        <f>'SO 21.1 - Výtlačný řad V2'!P91</f>
        <v>0</v>
      </c>
      <c r="AV56" s="102">
        <f>'SO 21.1 - Výtlačný řad V2'!J35</f>
        <v>0</v>
      </c>
      <c r="AW56" s="102">
        <f>'SO 21.1 - Výtlačný řad V2'!J36</f>
        <v>0</v>
      </c>
      <c r="AX56" s="102">
        <f>'SO 21.1 - Výtlačný řad V2'!J37</f>
        <v>0</v>
      </c>
      <c r="AY56" s="102">
        <f>'SO 21.1 - Výtlačný řad V2'!J38</f>
        <v>0</v>
      </c>
      <c r="AZ56" s="102">
        <f>'SO 21.1 - Výtlačný řad V2'!F35</f>
        <v>0</v>
      </c>
      <c r="BA56" s="102">
        <f>'SO 21.1 - Výtlačný řad V2'!F36</f>
        <v>0</v>
      </c>
      <c r="BB56" s="102">
        <f>'SO 21.1 - Výtlačný řad V2'!F37</f>
        <v>0</v>
      </c>
      <c r="BC56" s="102">
        <f>'SO 21.1 - Výtlačný řad V2'!F38</f>
        <v>0</v>
      </c>
      <c r="BD56" s="104">
        <f>'SO 21.1 - Výtlačný řad V2'!F39</f>
        <v>0</v>
      </c>
      <c r="BT56" s="105" t="s">
        <v>81</v>
      </c>
      <c r="BV56" s="105" t="s">
        <v>74</v>
      </c>
      <c r="BW56" s="105" t="s">
        <v>86</v>
      </c>
      <c r="BX56" s="105" t="s">
        <v>80</v>
      </c>
      <c r="CL56" s="105" t="s">
        <v>87</v>
      </c>
    </row>
    <row r="57" spans="1:90" s="4" customFormat="1" ht="16.5" customHeight="1">
      <c r="A57" s="98" t="s">
        <v>82</v>
      </c>
      <c r="B57" s="53"/>
      <c r="C57" s="99"/>
      <c r="D57" s="99"/>
      <c r="E57" s="350" t="s">
        <v>88</v>
      </c>
      <c r="F57" s="350"/>
      <c r="G57" s="350"/>
      <c r="H57" s="350"/>
      <c r="I57" s="350"/>
      <c r="J57" s="99"/>
      <c r="K57" s="350" t="s">
        <v>84</v>
      </c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75">
        <f>'SO 31.1 - Výtlačný řad V2'!J32</f>
        <v>0</v>
      </c>
      <c r="AH57" s="376"/>
      <c r="AI57" s="376"/>
      <c r="AJ57" s="376"/>
      <c r="AK57" s="376"/>
      <c r="AL57" s="376"/>
      <c r="AM57" s="376"/>
      <c r="AN57" s="375">
        <f t="shared" si="0"/>
        <v>0</v>
      </c>
      <c r="AO57" s="376"/>
      <c r="AP57" s="376"/>
      <c r="AQ57" s="100" t="s">
        <v>85</v>
      </c>
      <c r="AR57" s="55"/>
      <c r="AS57" s="101">
        <v>0</v>
      </c>
      <c r="AT57" s="102">
        <f t="shared" si="1"/>
        <v>0</v>
      </c>
      <c r="AU57" s="103">
        <f>'SO 31.1 - Výtlačný řad V2'!P91</f>
        <v>0</v>
      </c>
      <c r="AV57" s="102">
        <f>'SO 31.1 - Výtlačný řad V2'!J35</f>
        <v>0</v>
      </c>
      <c r="AW57" s="102">
        <f>'SO 31.1 - Výtlačný řad V2'!J36</f>
        <v>0</v>
      </c>
      <c r="AX57" s="102">
        <f>'SO 31.1 - Výtlačný řad V2'!J37</f>
        <v>0</v>
      </c>
      <c r="AY57" s="102">
        <f>'SO 31.1 - Výtlačný řad V2'!J38</f>
        <v>0</v>
      </c>
      <c r="AZ57" s="102">
        <f>'SO 31.1 - Výtlačný řad V2'!F35</f>
        <v>0</v>
      </c>
      <c r="BA57" s="102">
        <f>'SO 31.1 - Výtlačný řad V2'!F36</f>
        <v>0</v>
      </c>
      <c r="BB57" s="102">
        <f>'SO 31.1 - Výtlačný řad V2'!F37</f>
        <v>0</v>
      </c>
      <c r="BC57" s="102">
        <f>'SO 31.1 - Výtlačný řad V2'!F38</f>
        <v>0</v>
      </c>
      <c r="BD57" s="104">
        <f>'SO 31.1 - Výtlačný řad V2'!F39</f>
        <v>0</v>
      </c>
      <c r="BT57" s="105" t="s">
        <v>81</v>
      </c>
      <c r="BV57" s="105" t="s">
        <v>74</v>
      </c>
      <c r="BW57" s="105" t="s">
        <v>89</v>
      </c>
      <c r="BX57" s="105" t="s">
        <v>80</v>
      </c>
      <c r="CL57" s="105" t="s">
        <v>87</v>
      </c>
    </row>
    <row r="58" spans="1:90" s="4" customFormat="1" ht="23.25" customHeight="1">
      <c r="A58" s="98" t="s">
        <v>82</v>
      </c>
      <c r="B58" s="53"/>
      <c r="C58" s="99"/>
      <c r="D58" s="99"/>
      <c r="E58" s="350" t="s">
        <v>90</v>
      </c>
      <c r="F58" s="350"/>
      <c r="G58" s="350"/>
      <c r="H58" s="350"/>
      <c r="I58" s="350"/>
      <c r="J58" s="99"/>
      <c r="K58" s="350" t="s">
        <v>91</v>
      </c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75">
        <f>'VON Kan - Vedlejší a osta...'!J32</f>
        <v>0</v>
      </c>
      <c r="AH58" s="376"/>
      <c r="AI58" s="376"/>
      <c r="AJ58" s="376"/>
      <c r="AK58" s="376"/>
      <c r="AL58" s="376"/>
      <c r="AM58" s="376"/>
      <c r="AN58" s="375">
        <f t="shared" si="0"/>
        <v>0</v>
      </c>
      <c r="AO58" s="376"/>
      <c r="AP58" s="376"/>
      <c r="AQ58" s="100" t="s">
        <v>85</v>
      </c>
      <c r="AR58" s="55"/>
      <c r="AS58" s="101">
        <v>0</v>
      </c>
      <c r="AT58" s="102">
        <f t="shared" si="1"/>
        <v>0</v>
      </c>
      <c r="AU58" s="103">
        <f>'VON Kan - Vedlejší a osta...'!P92</f>
        <v>0</v>
      </c>
      <c r="AV58" s="102">
        <f>'VON Kan - Vedlejší a osta...'!J35</f>
        <v>0</v>
      </c>
      <c r="AW58" s="102">
        <f>'VON Kan - Vedlejší a osta...'!J36</f>
        <v>0</v>
      </c>
      <c r="AX58" s="102">
        <f>'VON Kan - Vedlejší a osta...'!J37</f>
        <v>0</v>
      </c>
      <c r="AY58" s="102">
        <f>'VON Kan - Vedlejší a osta...'!J38</f>
        <v>0</v>
      </c>
      <c r="AZ58" s="102">
        <f>'VON Kan - Vedlejší a osta...'!F35</f>
        <v>0</v>
      </c>
      <c r="BA58" s="102">
        <f>'VON Kan - Vedlejší a osta...'!F36</f>
        <v>0</v>
      </c>
      <c r="BB58" s="102">
        <f>'VON Kan - Vedlejší a osta...'!F37</f>
        <v>0</v>
      </c>
      <c r="BC58" s="102">
        <f>'VON Kan - Vedlejší a osta...'!F38</f>
        <v>0</v>
      </c>
      <c r="BD58" s="104">
        <f>'VON Kan - Vedlejší a osta...'!F39</f>
        <v>0</v>
      </c>
      <c r="BT58" s="105" t="s">
        <v>81</v>
      </c>
      <c r="BV58" s="105" t="s">
        <v>74</v>
      </c>
      <c r="BW58" s="105" t="s">
        <v>92</v>
      </c>
      <c r="BX58" s="105" t="s">
        <v>80</v>
      </c>
      <c r="CL58" s="105" t="s">
        <v>19</v>
      </c>
    </row>
    <row r="59" spans="2:91" s="7" customFormat="1" ht="16.5" customHeight="1">
      <c r="B59" s="88"/>
      <c r="C59" s="89"/>
      <c r="D59" s="349" t="s">
        <v>93</v>
      </c>
      <c r="E59" s="349"/>
      <c r="F59" s="349"/>
      <c r="G59" s="349"/>
      <c r="H59" s="349"/>
      <c r="I59" s="90"/>
      <c r="J59" s="349" t="s">
        <v>94</v>
      </c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79">
        <f>ROUND(AG60+AG63+AG66,2)</f>
        <v>0</v>
      </c>
      <c r="AH59" s="380"/>
      <c r="AI59" s="380"/>
      <c r="AJ59" s="380"/>
      <c r="AK59" s="380"/>
      <c r="AL59" s="380"/>
      <c r="AM59" s="380"/>
      <c r="AN59" s="384">
        <f t="shared" si="0"/>
        <v>0</v>
      </c>
      <c r="AO59" s="380"/>
      <c r="AP59" s="380"/>
      <c r="AQ59" s="91" t="s">
        <v>78</v>
      </c>
      <c r="AR59" s="92"/>
      <c r="AS59" s="93">
        <f>ROUND(AS60+AS63+AS66,2)</f>
        <v>0</v>
      </c>
      <c r="AT59" s="94">
        <f t="shared" si="1"/>
        <v>0</v>
      </c>
      <c r="AU59" s="95">
        <f>ROUND(AU60+AU63+AU66,5)</f>
        <v>0</v>
      </c>
      <c r="AV59" s="94">
        <f>ROUND(AZ59*L29,2)</f>
        <v>0</v>
      </c>
      <c r="AW59" s="94">
        <f>ROUND(BA59*L30,2)</f>
        <v>0</v>
      </c>
      <c r="AX59" s="94">
        <f>ROUND(BB59*L29,2)</f>
        <v>0</v>
      </c>
      <c r="AY59" s="94">
        <f>ROUND(BC59*L30,2)</f>
        <v>0</v>
      </c>
      <c r="AZ59" s="94">
        <f>ROUND(AZ60+AZ63+AZ66,2)</f>
        <v>0</v>
      </c>
      <c r="BA59" s="94">
        <f>ROUND(BA60+BA63+BA66,2)</f>
        <v>0</v>
      </c>
      <c r="BB59" s="94">
        <f>ROUND(BB60+BB63+BB66,2)</f>
        <v>0</v>
      </c>
      <c r="BC59" s="94">
        <f>ROUND(BC60+BC63+BC66,2)</f>
        <v>0</v>
      </c>
      <c r="BD59" s="96">
        <f>ROUND(BD60+BD63+BD66,2)</f>
        <v>0</v>
      </c>
      <c r="BS59" s="97" t="s">
        <v>71</v>
      </c>
      <c r="BT59" s="97" t="s">
        <v>79</v>
      </c>
      <c r="BU59" s="97" t="s">
        <v>73</v>
      </c>
      <c r="BV59" s="97" t="s">
        <v>74</v>
      </c>
      <c r="BW59" s="97" t="s">
        <v>95</v>
      </c>
      <c r="BX59" s="97" t="s">
        <v>5</v>
      </c>
      <c r="CL59" s="97" t="s">
        <v>19</v>
      </c>
      <c r="CM59" s="97" t="s">
        <v>81</v>
      </c>
    </row>
    <row r="60" spans="2:90" s="4" customFormat="1" ht="16.5" customHeight="1">
      <c r="B60" s="53"/>
      <c r="C60" s="99"/>
      <c r="D60" s="99"/>
      <c r="E60" s="350" t="s">
        <v>96</v>
      </c>
      <c r="F60" s="350"/>
      <c r="G60" s="350"/>
      <c r="H60" s="350"/>
      <c r="I60" s="350"/>
      <c r="J60" s="99"/>
      <c r="K60" s="350" t="s">
        <v>97</v>
      </c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77">
        <f>ROUND(SUM(AG61:AG62),2)</f>
        <v>0</v>
      </c>
      <c r="AH60" s="376"/>
      <c r="AI60" s="376"/>
      <c r="AJ60" s="376"/>
      <c r="AK60" s="376"/>
      <c r="AL60" s="376"/>
      <c r="AM60" s="376"/>
      <c r="AN60" s="375">
        <f t="shared" si="0"/>
        <v>0</v>
      </c>
      <c r="AO60" s="376"/>
      <c r="AP60" s="376"/>
      <c r="AQ60" s="100" t="s">
        <v>85</v>
      </c>
      <c r="AR60" s="55"/>
      <c r="AS60" s="101">
        <f>ROUND(SUM(AS61:AS62),2)</f>
        <v>0</v>
      </c>
      <c r="AT60" s="102">
        <f t="shared" si="1"/>
        <v>0</v>
      </c>
      <c r="AU60" s="103">
        <f>ROUND(SUM(AU61:AU62),5)</f>
        <v>0</v>
      </c>
      <c r="AV60" s="102">
        <f>ROUND(AZ60*L29,2)</f>
        <v>0</v>
      </c>
      <c r="AW60" s="102">
        <f>ROUND(BA60*L30,2)</f>
        <v>0</v>
      </c>
      <c r="AX60" s="102">
        <f>ROUND(BB60*L29,2)</f>
        <v>0</v>
      </c>
      <c r="AY60" s="102">
        <f>ROUND(BC60*L30,2)</f>
        <v>0</v>
      </c>
      <c r="AZ60" s="102">
        <f>ROUND(SUM(AZ61:AZ62),2)</f>
        <v>0</v>
      </c>
      <c r="BA60" s="102">
        <f>ROUND(SUM(BA61:BA62),2)</f>
        <v>0</v>
      </c>
      <c r="BB60" s="102">
        <f>ROUND(SUM(BB61:BB62),2)</f>
        <v>0</v>
      </c>
      <c r="BC60" s="102">
        <f>ROUND(SUM(BC61:BC62),2)</f>
        <v>0</v>
      </c>
      <c r="BD60" s="104">
        <f>ROUND(SUM(BD61:BD62),2)</f>
        <v>0</v>
      </c>
      <c r="BS60" s="105" t="s">
        <v>71</v>
      </c>
      <c r="BT60" s="105" t="s">
        <v>81</v>
      </c>
      <c r="BU60" s="105" t="s">
        <v>73</v>
      </c>
      <c r="BV60" s="105" t="s">
        <v>74</v>
      </c>
      <c r="BW60" s="105" t="s">
        <v>98</v>
      </c>
      <c r="BX60" s="105" t="s">
        <v>95</v>
      </c>
      <c r="CL60" s="105" t="s">
        <v>99</v>
      </c>
    </row>
    <row r="61" spans="1:90" s="4" customFormat="1" ht="16.5" customHeight="1">
      <c r="A61" s="98" t="s">
        <v>82</v>
      </c>
      <c r="B61" s="53"/>
      <c r="C61" s="99"/>
      <c r="D61" s="99"/>
      <c r="E61" s="99"/>
      <c r="F61" s="350" t="s">
        <v>79</v>
      </c>
      <c r="G61" s="350"/>
      <c r="H61" s="350"/>
      <c r="I61" s="350"/>
      <c r="J61" s="350"/>
      <c r="K61" s="99"/>
      <c r="L61" s="350" t="s">
        <v>100</v>
      </c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75">
        <f>'1 - Vodovodní přivaděč'!J34</f>
        <v>0</v>
      </c>
      <c r="AH61" s="376"/>
      <c r="AI61" s="376"/>
      <c r="AJ61" s="376"/>
      <c r="AK61" s="376"/>
      <c r="AL61" s="376"/>
      <c r="AM61" s="376"/>
      <c r="AN61" s="375">
        <f t="shared" si="0"/>
        <v>0</v>
      </c>
      <c r="AO61" s="376"/>
      <c r="AP61" s="376"/>
      <c r="AQ61" s="100" t="s">
        <v>85</v>
      </c>
      <c r="AR61" s="55"/>
      <c r="AS61" s="101">
        <v>0</v>
      </c>
      <c r="AT61" s="102">
        <f t="shared" si="1"/>
        <v>0</v>
      </c>
      <c r="AU61" s="103">
        <f>'1 - Vodovodní přivaděč'!P97</f>
        <v>0</v>
      </c>
      <c r="AV61" s="102">
        <f>'1 - Vodovodní přivaděč'!J37</f>
        <v>0</v>
      </c>
      <c r="AW61" s="102">
        <f>'1 - Vodovodní přivaděč'!J38</f>
        <v>0</v>
      </c>
      <c r="AX61" s="102">
        <f>'1 - Vodovodní přivaděč'!J39</f>
        <v>0</v>
      </c>
      <c r="AY61" s="102">
        <f>'1 - Vodovodní přivaděč'!J40</f>
        <v>0</v>
      </c>
      <c r="AZ61" s="102">
        <f>'1 - Vodovodní přivaděč'!F37</f>
        <v>0</v>
      </c>
      <c r="BA61" s="102">
        <f>'1 - Vodovodní přivaděč'!F38</f>
        <v>0</v>
      </c>
      <c r="BB61" s="102">
        <f>'1 - Vodovodní přivaděč'!F39</f>
        <v>0</v>
      </c>
      <c r="BC61" s="102">
        <f>'1 - Vodovodní přivaděč'!F40</f>
        <v>0</v>
      </c>
      <c r="BD61" s="104">
        <f>'1 - Vodovodní přivaděč'!F41</f>
        <v>0</v>
      </c>
      <c r="BT61" s="105" t="s">
        <v>101</v>
      </c>
      <c r="BV61" s="105" t="s">
        <v>74</v>
      </c>
      <c r="BW61" s="105" t="s">
        <v>102</v>
      </c>
      <c r="BX61" s="105" t="s">
        <v>98</v>
      </c>
      <c r="CL61" s="105" t="s">
        <v>19</v>
      </c>
    </row>
    <row r="62" spans="1:90" s="4" customFormat="1" ht="16.5" customHeight="1">
      <c r="A62" s="98" t="s">
        <v>82</v>
      </c>
      <c r="B62" s="53"/>
      <c r="C62" s="99"/>
      <c r="D62" s="99"/>
      <c r="E62" s="99"/>
      <c r="F62" s="350" t="s">
        <v>81</v>
      </c>
      <c r="G62" s="350"/>
      <c r="H62" s="350"/>
      <c r="I62" s="350"/>
      <c r="J62" s="350"/>
      <c r="K62" s="99"/>
      <c r="L62" s="350" t="s">
        <v>103</v>
      </c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75">
        <f>'2 - AŠ Otín+Předslav'!J34</f>
        <v>0</v>
      </c>
      <c r="AH62" s="376"/>
      <c r="AI62" s="376"/>
      <c r="AJ62" s="376"/>
      <c r="AK62" s="376"/>
      <c r="AL62" s="376"/>
      <c r="AM62" s="376"/>
      <c r="AN62" s="375">
        <f t="shared" si="0"/>
        <v>0</v>
      </c>
      <c r="AO62" s="376"/>
      <c r="AP62" s="376"/>
      <c r="AQ62" s="100" t="s">
        <v>85</v>
      </c>
      <c r="AR62" s="55"/>
      <c r="AS62" s="101">
        <v>0</v>
      </c>
      <c r="AT62" s="102">
        <f t="shared" si="1"/>
        <v>0</v>
      </c>
      <c r="AU62" s="103">
        <f>'2 - AŠ Otín+Předslav'!P104</f>
        <v>0</v>
      </c>
      <c r="AV62" s="102">
        <f>'2 - AŠ Otín+Předslav'!J37</f>
        <v>0</v>
      </c>
      <c r="AW62" s="102">
        <f>'2 - AŠ Otín+Předslav'!J38</f>
        <v>0</v>
      </c>
      <c r="AX62" s="102">
        <f>'2 - AŠ Otín+Předslav'!J39</f>
        <v>0</v>
      </c>
      <c r="AY62" s="102">
        <f>'2 - AŠ Otín+Předslav'!J40</f>
        <v>0</v>
      </c>
      <c r="AZ62" s="102">
        <f>'2 - AŠ Otín+Předslav'!F37</f>
        <v>0</v>
      </c>
      <c r="BA62" s="102">
        <f>'2 - AŠ Otín+Předslav'!F38</f>
        <v>0</v>
      </c>
      <c r="BB62" s="102">
        <f>'2 - AŠ Otín+Předslav'!F39</f>
        <v>0</v>
      </c>
      <c r="BC62" s="102">
        <f>'2 - AŠ Otín+Předslav'!F40</f>
        <v>0</v>
      </c>
      <c r="BD62" s="104">
        <f>'2 - AŠ Otín+Předslav'!F41</f>
        <v>0</v>
      </c>
      <c r="BT62" s="105" t="s">
        <v>101</v>
      </c>
      <c r="BV62" s="105" t="s">
        <v>74</v>
      </c>
      <c r="BW62" s="105" t="s">
        <v>104</v>
      </c>
      <c r="BX62" s="105" t="s">
        <v>98</v>
      </c>
      <c r="CL62" s="105" t="s">
        <v>19</v>
      </c>
    </row>
    <row r="63" spans="2:90" s="4" customFormat="1" ht="16.5" customHeight="1">
      <c r="B63" s="53"/>
      <c r="C63" s="99"/>
      <c r="D63" s="99"/>
      <c r="E63" s="350" t="s">
        <v>105</v>
      </c>
      <c r="F63" s="350"/>
      <c r="G63" s="350"/>
      <c r="H63" s="350"/>
      <c r="I63" s="350"/>
      <c r="J63" s="99"/>
      <c r="K63" s="350" t="s">
        <v>106</v>
      </c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77">
        <f>ROUND(SUM(AG64:AG65),2)</f>
        <v>0</v>
      </c>
      <c r="AH63" s="376"/>
      <c r="AI63" s="376"/>
      <c r="AJ63" s="376"/>
      <c r="AK63" s="376"/>
      <c r="AL63" s="376"/>
      <c r="AM63" s="376"/>
      <c r="AN63" s="375">
        <f t="shared" si="0"/>
        <v>0</v>
      </c>
      <c r="AO63" s="376"/>
      <c r="AP63" s="376"/>
      <c r="AQ63" s="100" t="s">
        <v>85</v>
      </c>
      <c r="AR63" s="55"/>
      <c r="AS63" s="101">
        <f>ROUND(SUM(AS64:AS65),2)</f>
        <v>0</v>
      </c>
      <c r="AT63" s="102">
        <f t="shared" si="1"/>
        <v>0</v>
      </c>
      <c r="AU63" s="103">
        <f>ROUND(SUM(AU64:AU65),5)</f>
        <v>0</v>
      </c>
      <c r="AV63" s="102">
        <f>ROUND(AZ63*L29,2)</f>
        <v>0</v>
      </c>
      <c r="AW63" s="102">
        <f>ROUND(BA63*L30,2)</f>
        <v>0</v>
      </c>
      <c r="AX63" s="102">
        <f>ROUND(BB63*L29,2)</f>
        <v>0</v>
      </c>
      <c r="AY63" s="102">
        <f>ROUND(BC63*L30,2)</f>
        <v>0</v>
      </c>
      <c r="AZ63" s="102">
        <f>ROUND(SUM(AZ64:AZ65),2)</f>
        <v>0</v>
      </c>
      <c r="BA63" s="102">
        <f>ROUND(SUM(BA64:BA65),2)</f>
        <v>0</v>
      </c>
      <c r="BB63" s="102">
        <f>ROUND(SUM(BB64:BB65),2)</f>
        <v>0</v>
      </c>
      <c r="BC63" s="102">
        <f>ROUND(SUM(BC64:BC65),2)</f>
        <v>0</v>
      </c>
      <c r="BD63" s="104">
        <f>ROUND(SUM(BD64:BD65),2)</f>
        <v>0</v>
      </c>
      <c r="BS63" s="105" t="s">
        <v>71</v>
      </c>
      <c r="BT63" s="105" t="s">
        <v>81</v>
      </c>
      <c r="BU63" s="105" t="s">
        <v>73</v>
      </c>
      <c r="BV63" s="105" t="s">
        <v>74</v>
      </c>
      <c r="BW63" s="105" t="s">
        <v>107</v>
      </c>
      <c r="BX63" s="105" t="s">
        <v>95</v>
      </c>
      <c r="CL63" s="105" t="s">
        <v>99</v>
      </c>
    </row>
    <row r="64" spans="1:90" s="4" customFormat="1" ht="16.5" customHeight="1">
      <c r="A64" s="98" t="s">
        <v>82</v>
      </c>
      <c r="B64" s="53"/>
      <c r="C64" s="99"/>
      <c r="D64" s="99"/>
      <c r="E64" s="99"/>
      <c r="F64" s="350" t="s">
        <v>79</v>
      </c>
      <c r="G64" s="350"/>
      <c r="H64" s="350"/>
      <c r="I64" s="350"/>
      <c r="J64" s="350"/>
      <c r="K64" s="99"/>
      <c r="L64" s="350" t="s">
        <v>108</v>
      </c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75">
        <f>'1 - Přivaděč spojná šacht...'!J34</f>
        <v>0</v>
      </c>
      <c r="AH64" s="376"/>
      <c r="AI64" s="376"/>
      <c r="AJ64" s="376"/>
      <c r="AK64" s="376"/>
      <c r="AL64" s="376"/>
      <c r="AM64" s="376"/>
      <c r="AN64" s="375">
        <f t="shared" si="0"/>
        <v>0</v>
      </c>
      <c r="AO64" s="376"/>
      <c r="AP64" s="376"/>
      <c r="AQ64" s="100" t="s">
        <v>85</v>
      </c>
      <c r="AR64" s="55"/>
      <c r="AS64" s="101">
        <v>0</v>
      </c>
      <c r="AT64" s="102">
        <f t="shared" si="1"/>
        <v>0</v>
      </c>
      <c r="AU64" s="103">
        <f>'1 - Přivaděč spojná šacht...'!P97</f>
        <v>0</v>
      </c>
      <c r="AV64" s="102">
        <f>'1 - Přivaděč spojná šacht...'!J37</f>
        <v>0</v>
      </c>
      <c r="AW64" s="102">
        <f>'1 - Přivaděč spojná šacht...'!J38</f>
        <v>0</v>
      </c>
      <c r="AX64" s="102">
        <f>'1 - Přivaděč spojná šacht...'!J39</f>
        <v>0</v>
      </c>
      <c r="AY64" s="102">
        <f>'1 - Přivaděč spojná šacht...'!J40</f>
        <v>0</v>
      </c>
      <c r="AZ64" s="102">
        <f>'1 - Přivaděč spojná šacht...'!F37</f>
        <v>0</v>
      </c>
      <c r="BA64" s="102">
        <f>'1 - Přivaděč spojná šacht...'!F38</f>
        <v>0</v>
      </c>
      <c r="BB64" s="102">
        <f>'1 - Přivaděč spojná šacht...'!F39</f>
        <v>0</v>
      </c>
      <c r="BC64" s="102">
        <f>'1 - Přivaděč spojná šacht...'!F40</f>
        <v>0</v>
      </c>
      <c r="BD64" s="104">
        <f>'1 - Přivaděč spojná šacht...'!F41</f>
        <v>0</v>
      </c>
      <c r="BT64" s="105" t="s">
        <v>101</v>
      </c>
      <c r="BV64" s="105" t="s">
        <v>74</v>
      </c>
      <c r="BW64" s="105" t="s">
        <v>109</v>
      </c>
      <c r="BX64" s="105" t="s">
        <v>107</v>
      </c>
      <c r="CL64" s="105" t="s">
        <v>19</v>
      </c>
    </row>
    <row r="65" spans="1:90" s="4" customFormat="1" ht="16.5" customHeight="1">
      <c r="A65" s="98" t="s">
        <v>82</v>
      </c>
      <c r="B65" s="53"/>
      <c r="C65" s="99"/>
      <c r="D65" s="99"/>
      <c r="E65" s="99"/>
      <c r="F65" s="350" t="s">
        <v>81</v>
      </c>
      <c r="G65" s="350"/>
      <c r="H65" s="350"/>
      <c r="I65" s="350"/>
      <c r="J65" s="350"/>
      <c r="K65" s="99"/>
      <c r="L65" s="350" t="s">
        <v>110</v>
      </c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75">
        <f>'2 - AŠ 4'!J34</f>
        <v>0</v>
      </c>
      <c r="AH65" s="376"/>
      <c r="AI65" s="376"/>
      <c r="AJ65" s="376"/>
      <c r="AK65" s="376"/>
      <c r="AL65" s="376"/>
      <c r="AM65" s="376"/>
      <c r="AN65" s="375">
        <f t="shared" si="0"/>
        <v>0</v>
      </c>
      <c r="AO65" s="376"/>
      <c r="AP65" s="376"/>
      <c r="AQ65" s="100" t="s">
        <v>85</v>
      </c>
      <c r="AR65" s="55"/>
      <c r="AS65" s="101">
        <v>0</v>
      </c>
      <c r="AT65" s="102">
        <f t="shared" si="1"/>
        <v>0</v>
      </c>
      <c r="AU65" s="103">
        <f>'2 - AŠ 4'!P102</f>
        <v>0</v>
      </c>
      <c r="AV65" s="102">
        <f>'2 - AŠ 4'!J37</f>
        <v>0</v>
      </c>
      <c r="AW65" s="102">
        <f>'2 - AŠ 4'!J38</f>
        <v>0</v>
      </c>
      <c r="AX65" s="102">
        <f>'2 - AŠ 4'!J39</f>
        <v>0</v>
      </c>
      <c r="AY65" s="102">
        <f>'2 - AŠ 4'!J40</f>
        <v>0</v>
      </c>
      <c r="AZ65" s="102">
        <f>'2 - AŠ 4'!F37</f>
        <v>0</v>
      </c>
      <c r="BA65" s="102">
        <f>'2 - AŠ 4'!F38</f>
        <v>0</v>
      </c>
      <c r="BB65" s="102">
        <f>'2 - AŠ 4'!F39</f>
        <v>0</v>
      </c>
      <c r="BC65" s="102">
        <f>'2 - AŠ 4'!F40</f>
        <v>0</v>
      </c>
      <c r="BD65" s="104">
        <f>'2 - AŠ 4'!F41</f>
        <v>0</v>
      </c>
      <c r="BT65" s="105" t="s">
        <v>101</v>
      </c>
      <c r="BV65" s="105" t="s">
        <v>74</v>
      </c>
      <c r="BW65" s="105" t="s">
        <v>111</v>
      </c>
      <c r="BX65" s="105" t="s">
        <v>107</v>
      </c>
      <c r="CL65" s="105" t="s">
        <v>19</v>
      </c>
    </row>
    <row r="66" spans="1:90" s="4" customFormat="1" ht="23.25" customHeight="1">
      <c r="A66" s="98" t="s">
        <v>82</v>
      </c>
      <c r="B66" s="53"/>
      <c r="C66" s="99"/>
      <c r="D66" s="99"/>
      <c r="E66" s="350" t="s">
        <v>112</v>
      </c>
      <c r="F66" s="350"/>
      <c r="G66" s="350"/>
      <c r="H66" s="350"/>
      <c r="I66" s="350"/>
      <c r="J66" s="99"/>
      <c r="K66" s="350" t="s">
        <v>91</v>
      </c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75">
        <f>'VON Vod - Vedlejší a osta...'!J32</f>
        <v>0</v>
      </c>
      <c r="AH66" s="376"/>
      <c r="AI66" s="376"/>
      <c r="AJ66" s="376"/>
      <c r="AK66" s="376"/>
      <c r="AL66" s="376"/>
      <c r="AM66" s="376"/>
      <c r="AN66" s="375">
        <f t="shared" si="0"/>
        <v>0</v>
      </c>
      <c r="AO66" s="376"/>
      <c r="AP66" s="376"/>
      <c r="AQ66" s="100" t="s">
        <v>85</v>
      </c>
      <c r="AR66" s="55"/>
      <c r="AS66" s="106">
        <v>0</v>
      </c>
      <c r="AT66" s="107">
        <f t="shared" si="1"/>
        <v>0</v>
      </c>
      <c r="AU66" s="108">
        <f>'VON Vod - Vedlejší a osta...'!P92</f>
        <v>0</v>
      </c>
      <c r="AV66" s="107">
        <f>'VON Vod - Vedlejší a osta...'!J35</f>
        <v>0</v>
      </c>
      <c r="AW66" s="107">
        <f>'VON Vod - Vedlejší a osta...'!J36</f>
        <v>0</v>
      </c>
      <c r="AX66" s="107">
        <f>'VON Vod - Vedlejší a osta...'!J37</f>
        <v>0</v>
      </c>
      <c r="AY66" s="107">
        <f>'VON Vod - Vedlejší a osta...'!J38</f>
        <v>0</v>
      </c>
      <c r="AZ66" s="107">
        <f>'VON Vod - Vedlejší a osta...'!F35</f>
        <v>0</v>
      </c>
      <c r="BA66" s="107">
        <f>'VON Vod - Vedlejší a osta...'!F36</f>
        <v>0</v>
      </c>
      <c r="BB66" s="107">
        <f>'VON Vod - Vedlejší a osta...'!F37</f>
        <v>0</v>
      </c>
      <c r="BC66" s="107">
        <f>'VON Vod - Vedlejší a osta...'!F38</f>
        <v>0</v>
      </c>
      <c r="BD66" s="109">
        <f>'VON Vod - Vedlejší a osta...'!F39</f>
        <v>0</v>
      </c>
      <c r="BT66" s="105" t="s">
        <v>81</v>
      </c>
      <c r="BV66" s="105" t="s">
        <v>74</v>
      </c>
      <c r="BW66" s="105" t="s">
        <v>113</v>
      </c>
      <c r="BX66" s="105" t="s">
        <v>95</v>
      </c>
      <c r="CL66" s="105" t="s">
        <v>19</v>
      </c>
    </row>
    <row r="67" spans="1:57" s="2" customFormat="1" ht="30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41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41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</sheetData>
  <sheetProtection algorithmName="SHA-512" hashValue="5A15mmSn2vqfg+8TID0CY6A1/YSC3d14bJ+h3NugO9ExLEACL7Il4HXRoPl1Ie6dmnooaGzRP76CDjMDNL41Mw==" saltValue="IUQ74CrDNoD10VkiC235zsUwl49G1cr3EpHLspWbrTRPCPS4HdYRX8dxpCQtYJPZjFChf9XnrK+Q1G0V9xAObw==" spinCount="100000" sheet="1" objects="1" scenarios="1" formatColumns="0" formatRows="0"/>
  <mergeCells count="86">
    <mergeCell ref="AS49:AT51"/>
    <mergeCell ref="AN65:AP65"/>
    <mergeCell ref="AG65:AM65"/>
    <mergeCell ref="AN66:AP66"/>
    <mergeCell ref="AG66:AM66"/>
    <mergeCell ref="AN54:AP54"/>
    <mergeCell ref="AR2:BE2"/>
    <mergeCell ref="AG57:AM57"/>
    <mergeCell ref="AG64:AM64"/>
    <mergeCell ref="AG63:AM63"/>
    <mergeCell ref="AG62:AM62"/>
    <mergeCell ref="AG52:AM52"/>
    <mergeCell ref="AG60:AM60"/>
    <mergeCell ref="AG61:AM61"/>
    <mergeCell ref="AG56:AM56"/>
    <mergeCell ref="AG55:AM55"/>
    <mergeCell ref="AG58:AM58"/>
    <mergeCell ref="AG59:AM59"/>
    <mergeCell ref="AM47:AN47"/>
    <mergeCell ref="AM49:AP49"/>
    <mergeCell ref="AM50:AP50"/>
    <mergeCell ref="AN64:AP64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45:AO45"/>
    <mergeCell ref="F65:J65"/>
    <mergeCell ref="L65:AF65"/>
    <mergeCell ref="E66:I66"/>
    <mergeCell ref="K66:AF66"/>
    <mergeCell ref="AG54:AM54"/>
    <mergeCell ref="AN63:AP63"/>
    <mergeCell ref="AN56:AP56"/>
    <mergeCell ref="AN62:AP62"/>
    <mergeCell ref="AN61:AP61"/>
    <mergeCell ref="AN52:AP52"/>
    <mergeCell ref="AN57:AP57"/>
    <mergeCell ref="AN60:AP60"/>
    <mergeCell ref="AN55:AP55"/>
    <mergeCell ref="AN59:AP59"/>
    <mergeCell ref="AN58:AP58"/>
    <mergeCell ref="E63:I63"/>
    <mergeCell ref="F62:J62"/>
    <mergeCell ref="F61:J61"/>
    <mergeCell ref="F64:J64"/>
    <mergeCell ref="I52:AF52"/>
    <mergeCell ref="J59:AF59"/>
    <mergeCell ref="J55:AF55"/>
    <mergeCell ref="K60:AF60"/>
    <mergeCell ref="K57:AF57"/>
    <mergeCell ref="K56:AF56"/>
    <mergeCell ref="K58:AF58"/>
    <mergeCell ref="K63:AF63"/>
    <mergeCell ref="L61:AF61"/>
    <mergeCell ref="L62:AF62"/>
    <mergeCell ref="L64:AF64"/>
    <mergeCell ref="C52:G52"/>
    <mergeCell ref="D55:H55"/>
    <mergeCell ref="D59:H59"/>
    <mergeCell ref="E60:I60"/>
    <mergeCell ref="E57:I57"/>
    <mergeCell ref="E56:I56"/>
    <mergeCell ref="E58:I58"/>
  </mergeCells>
  <hyperlinks>
    <hyperlink ref="A56" location="'SO 21.1 - Výtlačný řad V2'!C2" display="/"/>
    <hyperlink ref="A57" location="'SO 31.1 - Výtlačný řad V2'!C2" display="/"/>
    <hyperlink ref="A58" location="'VON Kan - Vedlejší a osta...'!C2" display="/"/>
    <hyperlink ref="A61" location="'1 - Vodovodní přivaděč'!C2" display="/"/>
    <hyperlink ref="A62" location="'2 - AŠ Otín+Předslav'!C2" display="/"/>
    <hyperlink ref="A64" location="'1 - Přivaděč spojná šacht...'!C2" display="/"/>
    <hyperlink ref="A65" location="'2 - AŠ 4'!C2" display="/"/>
    <hyperlink ref="A66" location="'VON Vod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7" customFormat="1" ht="45" customHeight="1">
      <c r="B3" s="270"/>
      <c r="C3" s="405" t="s">
        <v>1478</v>
      </c>
      <c r="D3" s="405"/>
      <c r="E3" s="405"/>
      <c r="F3" s="405"/>
      <c r="G3" s="405"/>
      <c r="H3" s="405"/>
      <c r="I3" s="405"/>
      <c r="J3" s="405"/>
      <c r="K3" s="271"/>
    </row>
    <row r="4" spans="2:11" s="1" customFormat="1" ht="25.5" customHeight="1">
      <c r="B4" s="272"/>
      <c r="C4" s="410" t="s">
        <v>1479</v>
      </c>
      <c r="D4" s="410"/>
      <c r="E4" s="410"/>
      <c r="F4" s="410"/>
      <c r="G4" s="410"/>
      <c r="H4" s="410"/>
      <c r="I4" s="410"/>
      <c r="J4" s="410"/>
      <c r="K4" s="273"/>
    </row>
    <row r="5" spans="2:11" s="1" customFormat="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2"/>
      <c r="C6" s="409" t="s">
        <v>1480</v>
      </c>
      <c r="D6" s="409"/>
      <c r="E6" s="409"/>
      <c r="F6" s="409"/>
      <c r="G6" s="409"/>
      <c r="H6" s="409"/>
      <c r="I6" s="409"/>
      <c r="J6" s="409"/>
      <c r="K6" s="273"/>
    </row>
    <row r="7" spans="2:11" s="1" customFormat="1" ht="15" customHeight="1">
      <c r="B7" s="276"/>
      <c r="C7" s="409" t="s">
        <v>1481</v>
      </c>
      <c r="D7" s="409"/>
      <c r="E7" s="409"/>
      <c r="F7" s="409"/>
      <c r="G7" s="409"/>
      <c r="H7" s="409"/>
      <c r="I7" s="409"/>
      <c r="J7" s="409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409" t="s">
        <v>1482</v>
      </c>
      <c r="D9" s="409"/>
      <c r="E9" s="409"/>
      <c r="F9" s="409"/>
      <c r="G9" s="409"/>
      <c r="H9" s="409"/>
      <c r="I9" s="409"/>
      <c r="J9" s="409"/>
      <c r="K9" s="273"/>
    </row>
    <row r="10" spans="2:11" s="1" customFormat="1" ht="15" customHeight="1">
      <c r="B10" s="276"/>
      <c r="C10" s="275"/>
      <c r="D10" s="409" t="s">
        <v>1483</v>
      </c>
      <c r="E10" s="409"/>
      <c r="F10" s="409"/>
      <c r="G10" s="409"/>
      <c r="H10" s="409"/>
      <c r="I10" s="409"/>
      <c r="J10" s="409"/>
      <c r="K10" s="273"/>
    </row>
    <row r="11" spans="2:11" s="1" customFormat="1" ht="15" customHeight="1">
      <c r="B11" s="276"/>
      <c r="C11" s="277"/>
      <c r="D11" s="409" t="s">
        <v>1484</v>
      </c>
      <c r="E11" s="409"/>
      <c r="F11" s="409"/>
      <c r="G11" s="409"/>
      <c r="H11" s="409"/>
      <c r="I11" s="409"/>
      <c r="J11" s="409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1485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409" t="s">
        <v>1486</v>
      </c>
      <c r="E15" s="409"/>
      <c r="F15" s="409"/>
      <c r="G15" s="409"/>
      <c r="H15" s="409"/>
      <c r="I15" s="409"/>
      <c r="J15" s="409"/>
      <c r="K15" s="273"/>
    </row>
    <row r="16" spans="2:11" s="1" customFormat="1" ht="15" customHeight="1">
      <c r="B16" s="276"/>
      <c r="C16" s="277"/>
      <c r="D16" s="409" t="s">
        <v>1487</v>
      </c>
      <c r="E16" s="409"/>
      <c r="F16" s="409"/>
      <c r="G16" s="409"/>
      <c r="H16" s="409"/>
      <c r="I16" s="409"/>
      <c r="J16" s="409"/>
      <c r="K16" s="273"/>
    </row>
    <row r="17" spans="2:11" s="1" customFormat="1" ht="15" customHeight="1">
      <c r="B17" s="276"/>
      <c r="C17" s="277"/>
      <c r="D17" s="409" t="s">
        <v>1488</v>
      </c>
      <c r="E17" s="409"/>
      <c r="F17" s="409"/>
      <c r="G17" s="409"/>
      <c r="H17" s="409"/>
      <c r="I17" s="409"/>
      <c r="J17" s="409"/>
      <c r="K17" s="273"/>
    </row>
    <row r="18" spans="2:11" s="1" customFormat="1" ht="15" customHeight="1">
      <c r="B18" s="276"/>
      <c r="C18" s="277"/>
      <c r="D18" s="277"/>
      <c r="E18" s="279" t="s">
        <v>1489</v>
      </c>
      <c r="F18" s="409" t="s">
        <v>1490</v>
      </c>
      <c r="G18" s="409"/>
      <c r="H18" s="409"/>
      <c r="I18" s="409"/>
      <c r="J18" s="409"/>
      <c r="K18" s="273"/>
    </row>
    <row r="19" spans="2:11" s="1" customFormat="1" ht="15" customHeight="1">
      <c r="B19" s="276"/>
      <c r="C19" s="277"/>
      <c r="D19" s="277"/>
      <c r="E19" s="279" t="s">
        <v>78</v>
      </c>
      <c r="F19" s="409" t="s">
        <v>1491</v>
      </c>
      <c r="G19" s="409"/>
      <c r="H19" s="409"/>
      <c r="I19" s="409"/>
      <c r="J19" s="409"/>
      <c r="K19" s="273"/>
    </row>
    <row r="20" spans="2:11" s="1" customFormat="1" ht="15" customHeight="1">
      <c r="B20" s="276"/>
      <c r="C20" s="277"/>
      <c r="D20" s="277"/>
      <c r="E20" s="279" t="s">
        <v>1492</v>
      </c>
      <c r="F20" s="409" t="s">
        <v>1493</v>
      </c>
      <c r="G20" s="409"/>
      <c r="H20" s="409"/>
      <c r="I20" s="409"/>
      <c r="J20" s="409"/>
      <c r="K20" s="273"/>
    </row>
    <row r="21" spans="2:11" s="1" customFormat="1" ht="15" customHeight="1">
      <c r="B21" s="276"/>
      <c r="C21" s="277"/>
      <c r="D21" s="277"/>
      <c r="E21" s="279" t="s">
        <v>1494</v>
      </c>
      <c r="F21" s="409" t="s">
        <v>91</v>
      </c>
      <c r="G21" s="409"/>
      <c r="H21" s="409"/>
      <c r="I21" s="409"/>
      <c r="J21" s="409"/>
      <c r="K21" s="273"/>
    </row>
    <row r="22" spans="2:11" s="1" customFormat="1" ht="15" customHeight="1">
      <c r="B22" s="276"/>
      <c r="C22" s="277"/>
      <c r="D22" s="277"/>
      <c r="E22" s="279" t="s">
        <v>1495</v>
      </c>
      <c r="F22" s="409" t="s">
        <v>1496</v>
      </c>
      <c r="G22" s="409"/>
      <c r="H22" s="409"/>
      <c r="I22" s="409"/>
      <c r="J22" s="409"/>
      <c r="K22" s="273"/>
    </row>
    <row r="23" spans="2:11" s="1" customFormat="1" ht="15" customHeight="1">
      <c r="B23" s="276"/>
      <c r="C23" s="277"/>
      <c r="D23" s="277"/>
      <c r="E23" s="279" t="s">
        <v>85</v>
      </c>
      <c r="F23" s="409" t="s">
        <v>1497</v>
      </c>
      <c r="G23" s="409"/>
      <c r="H23" s="409"/>
      <c r="I23" s="409"/>
      <c r="J23" s="409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409" t="s">
        <v>1498</v>
      </c>
      <c r="D25" s="409"/>
      <c r="E25" s="409"/>
      <c r="F25" s="409"/>
      <c r="G25" s="409"/>
      <c r="H25" s="409"/>
      <c r="I25" s="409"/>
      <c r="J25" s="409"/>
      <c r="K25" s="273"/>
    </row>
    <row r="26" spans="2:11" s="1" customFormat="1" ht="15" customHeight="1">
      <c r="B26" s="276"/>
      <c r="C26" s="409" t="s">
        <v>1499</v>
      </c>
      <c r="D26" s="409"/>
      <c r="E26" s="409"/>
      <c r="F26" s="409"/>
      <c r="G26" s="409"/>
      <c r="H26" s="409"/>
      <c r="I26" s="409"/>
      <c r="J26" s="409"/>
      <c r="K26" s="273"/>
    </row>
    <row r="27" spans="2:11" s="1" customFormat="1" ht="15" customHeight="1">
      <c r="B27" s="276"/>
      <c r="C27" s="275"/>
      <c r="D27" s="409" t="s">
        <v>1500</v>
      </c>
      <c r="E27" s="409"/>
      <c r="F27" s="409"/>
      <c r="G27" s="409"/>
      <c r="H27" s="409"/>
      <c r="I27" s="409"/>
      <c r="J27" s="409"/>
      <c r="K27" s="273"/>
    </row>
    <row r="28" spans="2:11" s="1" customFormat="1" ht="15" customHeight="1">
      <c r="B28" s="276"/>
      <c r="C28" s="277"/>
      <c r="D28" s="409" t="s">
        <v>1501</v>
      </c>
      <c r="E28" s="409"/>
      <c r="F28" s="409"/>
      <c r="G28" s="409"/>
      <c r="H28" s="409"/>
      <c r="I28" s="409"/>
      <c r="J28" s="409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409" t="s">
        <v>1502</v>
      </c>
      <c r="E30" s="409"/>
      <c r="F30" s="409"/>
      <c r="G30" s="409"/>
      <c r="H30" s="409"/>
      <c r="I30" s="409"/>
      <c r="J30" s="409"/>
      <c r="K30" s="273"/>
    </row>
    <row r="31" spans="2:11" s="1" customFormat="1" ht="15" customHeight="1">
      <c r="B31" s="276"/>
      <c r="C31" s="277"/>
      <c r="D31" s="409" t="s">
        <v>1503</v>
      </c>
      <c r="E31" s="409"/>
      <c r="F31" s="409"/>
      <c r="G31" s="409"/>
      <c r="H31" s="409"/>
      <c r="I31" s="409"/>
      <c r="J31" s="409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409" t="s">
        <v>1504</v>
      </c>
      <c r="E33" s="409"/>
      <c r="F33" s="409"/>
      <c r="G33" s="409"/>
      <c r="H33" s="409"/>
      <c r="I33" s="409"/>
      <c r="J33" s="409"/>
      <c r="K33" s="273"/>
    </row>
    <row r="34" spans="2:11" s="1" customFormat="1" ht="15" customHeight="1">
      <c r="B34" s="276"/>
      <c r="C34" s="277"/>
      <c r="D34" s="409" t="s">
        <v>1505</v>
      </c>
      <c r="E34" s="409"/>
      <c r="F34" s="409"/>
      <c r="G34" s="409"/>
      <c r="H34" s="409"/>
      <c r="I34" s="409"/>
      <c r="J34" s="409"/>
      <c r="K34" s="273"/>
    </row>
    <row r="35" spans="2:11" s="1" customFormat="1" ht="15" customHeight="1">
      <c r="B35" s="276"/>
      <c r="C35" s="277"/>
      <c r="D35" s="409" t="s">
        <v>1506</v>
      </c>
      <c r="E35" s="409"/>
      <c r="F35" s="409"/>
      <c r="G35" s="409"/>
      <c r="H35" s="409"/>
      <c r="I35" s="409"/>
      <c r="J35" s="409"/>
      <c r="K35" s="273"/>
    </row>
    <row r="36" spans="2:11" s="1" customFormat="1" ht="15" customHeight="1">
      <c r="B36" s="276"/>
      <c r="C36" s="277"/>
      <c r="D36" s="275"/>
      <c r="E36" s="278" t="s">
        <v>137</v>
      </c>
      <c r="F36" s="275"/>
      <c r="G36" s="409" t="s">
        <v>1507</v>
      </c>
      <c r="H36" s="409"/>
      <c r="I36" s="409"/>
      <c r="J36" s="409"/>
      <c r="K36" s="273"/>
    </row>
    <row r="37" spans="2:11" s="1" customFormat="1" ht="30.75" customHeight="1">
      <c r="B37" s="276"/>
      <c r="C37" s="277"/>
      <c r="D37" s="275"/>
      <c r="E37" s="278" t="s">
        <v>1508</v>
      </c>
      <c r="F37" s="275"/>
      <c r="G37" s="409" t="s">
        <v>1509</v>
      </c>
      <c r="H37" s="409"/>
      <c r="I37" s="409"/>
      <c r="J37" s="409"/>
      <c r="K37" s="273"/>
    </row>
    <row r="38" spans="2:11" s="1" customFormat="1" ht="15" customHeight="1">
      <c r="B38" s="276"/>
      <c r="C38" s="277"/>
      <c r="D38" s="275"/>
      <c r="E38" s="278" t="s">
        <v>53</v>
      </c>
      <c r="F38" s="275"/>
      <c r="G38" s="409" t="s">
        <v>1510</v>
      </c>
      <c r="H38" s="409"/>
      <c r="I38" s="409"/>
      <c r="J38" s="409"/>
      <c r="K38" s="273"/>
    </row>
    <row r="39" spans="2:11" s="1" customFormat="1" ht="15" customHeight="1">
      <c r="B39" s="276"/>
      <c r="C39" s="277"/>
      <c r="D39" s="275"/>
      <c r="E39" s="278" t="s">
        <v>54</v>
      </c>
      <c r="F39" s="275"/>
      <c r="G39" s="409" t="s">
        <v>1511</v>
      </c>
      <c r="H39" s="409"/>
      <c r="I39" s="409"/>
      <c r="J39" s="409"/>
      <c r="K39" s="273"/>
    </row>
    <row r="40" spans="2:11" s="1" customFormat="1" ht="15" customHeight="1">
      <c r="B40" s="276"/>
      <c r="C40" s="277"/>
      <c r="D40" s="275"/>
      <c r="E40" s="278" t="s">
        <v>138</v>
      </c>
      <c r="F40" s="275"/>
      <c r="G40" s="409" t="s">
        <v>1512</v>
      </c>
      <c r="H40" s="409"/>
      <c r="I40" s="409"/>
      <c r="J40" s="409"/>
      <c r="K40" s="273"/>
    </row>
    <row r="41" spans="2:11" s="1" customFormat="1" ht="15" customHeight="1">
      <c r="B41" s="276"/>
      <c r="C41" s="277"/>
      <c r="D41" s="275"/>
      <c r="E41" s="278" t="s">
        <v>139</v>
      </c>
      <c r="F41" s="275"/>
      <c r="G41" s="409" t="s">
        <v>1513</v>
      </c>
      <c r="H41" s="409"/>
      <c r="I41" s="409"/>
      <c r="J41" s="409"/>
      <c r="K41" s="273"/>
    </row>
    <row r="42" spans="2:11" s="1" customFormat="1" ht="15" customHeight="1">
      <c r="B42" s="276"/>
      <c r="C42" s="277"/>
      <c r="D42" s="275"/>
      <c r="E42" s="278" t="s">
        <v>1514</v>
      </c>
      <c r="F42" s="275"/>
      <c r="G42" s="409" t="s">
        <v>1515</v>
      </c>
      <c r="H42" s="409"/>
      <c r="I42" s="409"/>
      <c r="J42" s="409"/>
      <c r="K42" s="273"/>
    </row>
    <row r="43" spans="2:11" s="1" customFormat="1" ht="15" customHeight="1">
      <c r="B43" s="276"/>
      <c r="C43" s="277"/>
      <c r="D43" s="275"/>
      <c r="E43" s="278"/>
      <c r="F43" s="275"/>
      <c r="G43" s="409" t="s">
        <v>1516</v>
      </c>
      <c r="H43" s="409"/>
      <c r="I43" s="409"/>
      <c r="J43" s="409"/>
      <c r="K43" s="273"/>
    </row>
    <row r="44" spans="2:11" s="1" customFormat="1" ht="15" customHeight="1">
      <c r="B44" s="276"/>
      <c r="C44" s="277"/>
      <c r="D44" s="275"/>
      <c r="E44" s="278" t="s">
        <v>1517</v>
      </c>
      <c r="F44" s="275"/>
      <c r="G44" s="409" t="s">
        <v>1518</v>
      </c>
      <c r="H44" s="409"/>
      <c r="I44" s="409"/>
      <c r="J44" s="409"/>
      <c r="K44" s="273"/>
    </row>
    <row r="45" spans="2:11" s="1" customFormat="1" ht="15" customHeight="1">
      <c r="B45" s="276"/>
      <c r="C45" s="277"/>
      <c r="D45" s="275"/>
      <c r="E45" s="278" t="s">
        <v>141</v>
      </c>
      <c r="F45" s="275"/>
      <c r="G45" s="409" t="s">
        <v>1519</v>
      </c>
      <c r="H45" s="409"/>
      <c r="I45" s="409"/>
      <c r="J45" s="409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409" t="s">
        <v>1520</v>
      </c>
      <c r="E47" s="409"/>
      <c r="F47" s="409"/>
      <c r="G47" s="409"/>
      <c r="H47" s="409"/>
      <c r="I47" s="409"/>
      <c r="J47" s="409"/>
      <c r="K47" s="273"/>
    </row>
    <row r="48" spans="2:11" s="1" customFormat="1" ht="15" customHeight="1">
      <c r="B48" s="276"/>
      <c r="C48" s="277"/>
      <c r="D48" s="277"/>
      <c r="E48" s="409" t="s">
        <v>1521</v>
      </c>
      <c r="F48" s="409"/>
      <c r="G48" s="409"/>
      <c r="H48" s="409"/>
      <c r="I48" s="409"/>
      <c r="J48" s="409"/>
      <c r="K48" s="273"/>
    </row>
    <row r="49" spans="2:11" s="1" customFormat="1" ht="15" customHeight="1">
      <c r="B49" s="276"/>
      <c r="C49" s="277"/>
      <c r="D49" s="277"/>
      <c r="E49" s="409" t="s">
        <v>1522</v>
      </c>
      <c r="F49" s="409"/>
      <c r="G49" s="409"/>
      <c r="H49" s="409"/>
      <c r="I49" s="409"/>
      <c r="J49" s="409"/>
      <c r="K49" s="273"/>
    </row>
    <row r="50" spans="2:11" s="1" customFormat="1" ht="15" customHeight="1">
      <c r="B50" s="276"/>
      <c r="C50" s="277"/>
      <c r="D50" s="277"/>
      <c r="E50" s="409" t="s">
        <v>1523</v>
      </c>
      <c r="F50" s="409"/>
      <c r="G50" s="409"/>
      <c r="H50" s="409"/>
      <c r="I50" s="409"/>
      <c r="J50" s="409"/>
      <c r="K50" s="273"/>
    </row>
    <row r="51" spans="2:11" s="1" customFormat="1" ht="15" customHeight="1">
      <c r="B51" s="276"/>
      <c r="C51" s="277"/>
      <c r="D51" s="409" t="s">
        <v>1524</v>
      </c>
      <c r="E51" s="409"/>
      <c r="F51" s="409"/>
      <c r="G51" s="409"/>
      <c r="H51" s="409"/>
      <c r="I51" s="409"/>
      <c r="J51" s="409"/>
      <c r="K51" s="273"/>
    </row>
    <row r="52" spans="2:11" s="1" customFormat="1" ht="25.5" customHeight="1">
      <c r="B52" s="272"/>
      <c r="C52" s="410" t="s">
        <v>1525</v>
      </c>
      <c r="D52" s="410"/>
      <c r="E52" s="410"/>
      <c r="F52" s="410"/>
      <c r="G52" s="410"/>
      <c r="H52" s="410"/>
      <c r="I52" s="410"/>
      <c r="J52" s="410"/>
      <c r="K52" s="273"/>
    </row>
    <row r="53" spans="2:11" s="1" customFormat="1" ht="5.25" customHeight="1">
      <c r="B53" s="272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2"/>
      <c r="C54" s="409" t="s">
        <v>1526</v>
      </c>
      <c r="D54" s="409"/>
      <c r="E54" s="409"/>
      <c r="F54" s="409"/>
      <c r="G54" s="409"/>
      <c r="H54" s="409"/>
      <c r="I54" s="409"/>
      <c r="J54" s="409"/>
      <c r="K54" s="273"/>
    </row>
    <row r="55" spans="2:11" s="1" customFormat="1" ht="15" customHeight="1">
      <c r="B55" s="272"/>
      <c r="C55" s="409" t="s">
        <v>1527</v>
      </c>
      <c r="D55" s="409"/>
      <c r="E55" s="409"/>
      <c r="F55" s="409"/>
      <c r="G55" s="409"/>
      <c r="H55" s="409"/>
      <c r="I55" s="409"/>
      <c r="J55" s="409"/>
      <c r="K55" s="273"/>
    </row>
    <row r="56" spans="2:11" s="1" customFormat="1" ht="12.75" customHeight="1">
      <c r="B56" s="272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2"/>
      <c r="C57" s="409" t="s">
        <v>1528</v>
      </c>
      <c r="D57" s="409"/>
      <c r="E57" s="409"/>
      <c r="F57" s="409"/>
      <c r="G57" s="409"/>
      <c r="H57" s="409"/>
      <c r="I57" s="409"/>
      <c r="J57" s="409"/>
      <c r="K57" s="273"/>
    </row>
    <row r="58" spans="2:11" s="1" customFormat="1" ht="15" customHeight="1">
      <c r="B58" s="272"/>
      <c r="C58" s="277"/>
      <c r="D58" s="409" t="s">
        <v>1529</v>
      </c>
      <c r="E58" s="409"/>
      <c r="F58" s="409"/>
      <c r="G58" s="409"/>
      <c r="H58" s="409"/>
      <c r="I58" s="409"/>
      <c r="J58" s="409"/>
      <c r="K58" s="273"/>
    </row>
    <row r="59" spans="2:11" s="1" customFormat="1" ht="15" customHeight="1">
      <c r="B59" s="272"/>
      <c r="C59" s="277"/>
      <c r="D59" s="409" t="s">
        <v>1530</v>
      </c>
      <c r="E59" s="409"/>
      <c r="F59" s="409"/>
      <c r="G59" s="409"/>
      <c r="H59" s="409"/>
      <c r="I59" s="409"/>
      <c r="J59" s="409"/>
      <c r="K59" s="273"/>
    </row>
    <row r="60" spans="2:11" s="1" customFormat="1" ht="15" customHeight="1">
      <c r="B60" s="272"/>
      <c r="C60" s="277"/>
      <c r="D60" s="409" t="s">
        <v>1531</v>
      </c>
      <c r="E60" s="409"/>
      <c r="F60" s="409"/>
      <c r="G60" s="409"/>
      <c r="H60" s="409"/>
      <c r="I60" s="409"/>
      <c r="J60" s="409"/>
      <c r="K60" s="273"/>
    </row>
    <row r="61" spans="2:11" s="1" customFormat="1" ht="15" customHeight="1">
      <c r="B61" s="272"/>
      <c r="C61" s="277"/>
      <c r="D61" s="409" t="s">
        <v>1532</v>
      </c>
      <c r="E61" s="409"/>
      <c r="F61" s="409"/>
      <c r="G61" s="409"/>
      <c r="H61" s="409"/>
      <c r="I61" s="409"/>
      <c r="J61" s="409"/>
      <c r="K61" s="273"/>
    </row>
    <row r="62" spans="2:11" s="1" customFormat="1" ht="15" customHeight="1">
      <c r="B62" s="272"/>
      <c r="C62" s="277"/>
      <c r="D62" s="411" t="s">
        <v>1533</v>
      </c>
      <c r="E62" s="411"/>
      <c r="F62" s="411"/>
      <c r="G62" s="411"/>
      <c r="H62" s="411"/>
      <c r="I62" s="411"/>
      <c r="J62" s="411"/>
      <c r="K62" s="273"/>
    </row>
    <row r="63" spans="2:11" s="1" customFormat="1" ht="15" customHeight="1">
      <c r="B63" s="272"/>
      <c r="C63" s="277"/>
      <c r="D63" s="409" t="s">
        <v>1534</v>
      </c>
      <c r="E63" s="409"/>
      <c r="F63" s="409"/>
      <c r="G63" s="409"/>
      <c r="H63" s="409"/>
      <c r="I63" s="409"/>
      <c r="J63" s="409"/>
      <c r="K63" s="273"/>
    </row>
    <row r="64" spans="2:11" s="1" customFormat="1" ht="12.75" customHeight="1">
      <c r="B64" s="272"/>
      <c r="C64" s="277"/>
      <c r="D64" s="277"/>
      <c r="E64" s="280"/>
      <c r="F64" s="277"/>
      <c r="G64" s="277"/>
      <c r="H64" s="277"/>
      <c r="I64" s="277"/>
      <c r="J64" s="277"/>
      <c r="K64" s="273"/>
    </row>
    <row r="65" spans="2:11" s="1" customFormat="1" ht="15" customHeight="1">
      <c r="B65" s="272"/>
      <c r="C65" s="277"/>
      <c r="D65" s="409" t="s">
        <v>1535</v>
      </c>
      <c r="E65" s="409"/>
      <c r="F65" s="409"/>
      <c r="G65" s="409"/>
      <c r="H65" s="409"/>
      <c r="I65" s="409"/>
      <c r="J65" s="409"/>
      <c r="K65" s="273"/>
    </row>
    <row r="66" spans="2:11" s="1" customFormat="1" ht="15" customHeight="1">
      <c r="B66" s="272"/>
      <c r="C66" s="277"/>
      <c r="D66" s="411" t="s">
        <v>1536</v>
      </c>
      <c r="E66" s="411"/>
      <c r="F66" s="411"/>
      <c r="G66" s="411"/>
      <c r="H66" s="411"/>
      <c r="I66" s="411"/>
      <c r="J66" s="411"/>
      <c r="K66" s="273"/>
    </row>
    <row r="67" spans="2:11" s="1" customFormat="1" ht="15" customHeight="1">
      <c r="B67" s="272"/>
      <c r="C67" s="277"/>
      <c r="D67" s="409" t="s">
        <v>1537</v>
      </c>
      <c r="E67" s="409"/>
      <c r="F67" s="409"/>
      <c r="G67" s="409"/>
      <c r="H67" s="409"/>
      <c r="I67" s="409"/>
      <c r="J67" s="409"/>
      <c r="K67" s="273"/>
    </row>
    <row r="68" spans="2:11" s="1" customFormat="1" ht="15" customHeight="1">
      <c r="B68" s="272"/>
      <c r="C68" s="277"/>
      <c r="D68" s="409" t="s">
        <v>1538</v>
      </c>
      <c r="E68" s="409"/>
      <c r="F68" s="409"/>
      <c r="G68" s="409"/>
      <c r="H68" s="409"/>
      <c r="I68" s="409"/>
      <c r="J68" s="409"/>
      <c r="K68" s="273"/>
    </row>
    <row r="69" spans="2:11" s="1" customFormat="1" ht="15" customHeight="1">
      <c r="B69" s="272"/>
      <c r="C69" s="277"/>
      <c r="D69" s="409" t="s">
        <v>1539</v>
      </c>
      <c r="E69" s="409"/>
      <c r="F69" s="409"/>
      <c r="G69" s="409"/>
      <c r="H69" s="409"/>
      <c r="I69" s="409"/>
      <c r="J69" s="409"/>
      <c r="K69" s="273"/>
    </row>
    <row r="70" spans="2:11" s="1" customFormat="1" ht="15" customHeight="1">
      <c r="B70" s="272"/>
      <c r="C70" s="277"/>
      <c r="D70" s="409" t="s">
        <v>1540</v>
      </c>
      <c r="E70" s="409"/>
      <c r="F70" s="409"/>
      <c r="G70" s="409"/>
      <c r="H70" s="409"/>
      <c r="I70" s="409"/>
      <c r="J70" s="409"/>
      <c r="K70" s="273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404" t="s">
        <v>1541</v>
      </c>
      <c r="D75" s="404"/>
      <c r="E75" s="404"/>
      <c r="F75" s="404"/>
      <c r="G75" s="404"/>
      <c r="H75" s="404"/>
      <c r="I75" s="404"/>
      <c r="J75" s="404"/>
      <c r="K75" s="290"/>
    </row>
    <row r="76" spans="2:11" s="1" customFormat="1" ht="17.25" customHeight="1">
      <c r="B76" s="289"/>
      <c r="C76" s="291" t="s">
        <v>1542</v>
      </c>
      <c r="D76" s="291"/>
      <c r="E76" s="291"/>
      <c r="F76" s="291" t="s">
        <v>1543</v>
      </c>
      <c r="G76" s="292"/>
      <c r="H76" s="291" t="s">
        <v>54</v>
      </c>
      <c r="I76" s="291" t="s">
        <v>57</v>
      </c>
      <c r="J76" s="291" t="s">
        <v>1544</v>
      </c>
      <c r="K76" s="290"/>
    </row>
    <row r="77" spans="2:11" s="1" customFormat="1" ht="17.25" customHeight="1">
      <c r="B77" s="289"/>
      <c r="C77" s="293" t="s">
        <v>1545</v>
      </c>
      <c r="D77" s="293"/>
      <c r="E77" s="293"/>
      <c r="F77" s="294" t="s">
        <v>1546</v>
      </c>
      <c r="G77" s="295"/>
      <c r="H77" s="293"/>
      <c r="I77" s="293"/>
      <c r="J77" s="293" t="s">
        <v>1547</v>
      </c>
      <c r="K77" s="290"/>
    </row>
    <row r="78" spans="2:11" s="1" customFormat="1" ht="5.25" customHeight="1">
      <c r="B78" s="289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9"/>
      <c r="C79" s="278" t="s">
        <v>53</v>
      </c>
      <c r="D79" s="298"/>
      <c r="E79" s="298"/>
      <c r="F79" s="299" t="s">
        <v>1548</v>
      </c>
      <c r="G79" s="300"/>
      <c r="H79" s="278" t="s">
        <v>1549</v>
      </c>
      <c r="I79" s="278" t="s">
        <v>1550</v>
      </c>
      <c r="J79" s="278">
        <v>20</v>
      </c>
      <c r="K79" s="290"/>
    </row>
    <row r="80" spans="2:11" s="1" customFormat="1" ht="15" customHeight="1">
      <c r="B80" s="289"/>
      <c r="C80" s="278" t="s">
        <v>1551</v>
      </c>
      <c r="D80" s="278"/>
      <c r="E80" s="278"/>
      <c r="F80" s="299" t="s">
        <v>1548</v>
      </c>
      <c r="G80" s="300"/>
      <c r="H80" s="278" t="s">
        <v>1552</v>
      </c>
      <c r="I80" s="278" t="s">
        <v>1550</v>
      </c>
      <c r="J80" s="278">
        <v>120</v>
      </c>
      <c r="K80" s="290"/>
    </row>
    <row r="81" spans="2:11" s="1" customFormat="1" ht="15" customHeight="1">
      <c r="B81" s="301"/>
      <c r="C81" s="278" t="s">
        <v>1553</v>
      </c>
      <c r="D81" s="278"/>
      <c r="E81" s="278"/>
      <c r="F81" s="299" t="s">
        <v>1554</v>
      </c>
      <c r="G81" s="300"/>
      <c r="H81" s="278" t="s">
        <v>1555</v>
      </c>
      <c r="I81" s="278" t="s">
        <v>1550</v>
      </c>
      <c r="J81" s="278">
        <v>50</v>
      </c>
      <c r="K81" s="290"/>
    </row>
    <row r="82" spans="2:11" s="1" customFormat="1" ht="15" customHeight="1">
      <c r="B82" s="301"/>
      <c r="C82" s="278" t="s">
        <v>1556</v>
      </c>
      <c r="D82" s="278"/>
      <c r="E82" s="278"/>
      <c r="F82" s="299" t="s">
        <v>1548</v>
      </c>
      <c r="G82" s="300"/>
      <c r="H82" s="278" t="s">
        <v>1557</v>
      </c>
      <c r="I82" s="278" t="s">
        <v>1558</v>
      </c>
      <c r="J82" s="278"/>
      <c r="K82" s="290"/>
    </row>
    <row r="83" spans="2:11" s="1" customFormat="1" ht="15" customHeight="1">
      <c r="B83" s="301"/>
      <c r="C83" s="302" t="s">
        <v>1559</v>
      </c>
      <c r="D83" s="302"/>
      <c r="E83" s="302"/>
      <c r="F83" s="303" t="s">
        <v>1554</v>
      </c>
      <c r="G83" s="302"/>
      <c r="H83" s="302" t="s">
        <v>1560</v>
      </c>
      <c r="I83" s="302" t="s">
        <v>1550</v>
      </c>
      <c r="J83" s="302">
        <v>15</v>
      </c>
      <c r="K83" s="290"/>
    </row>
    <row r="84" spans="2:11" s="1" customFormat="1" ht="15" customHeight="1">
      <c r="B84" s="301"/>
      <c r="C84" s="302" t="s">
        <v>1561</v>
      </c>
      <c r="D84" s="302"/>
      <c r="E84" s="302"/>
      <c r="F84" s="303" t="s">
        <v>1554</v>
      </c>
      <c r="G84" s="302"/>
      <c r="H84" s="302" t="s">
        <v>1562</v>
      </c>
      <c r="I84" s="302" t="s">
        <v>1550</v>
      </c>
      <c r="J84" s="302">
        <v>15</v>
      </c>
      <c r="K84" s="290"/>
    </row>
    <row r="85" spans="2:11" s="1" customFormat="1" ht="15" customHeight="1">
      <c r="B85" s="301"/>
      <c r="C85" s="302" t="s">
        <v>1563</v>
      </c>
      <c r="D85" s="302"/>
      <c r="E85" s="302"/>
      <c r="F85" s="303" t="s">
        <v>1554</v>
      </c>
      <c r="G85" s="302"/>
      <c r="H85" s="302" t="s">
        <v>1564</v>
      </c>
      <c r="I85" s="302" t="s">
        <v>1550</v>
      </c>
      <c r="J85" s="302">
        <v>20</v>
      </c>
      <c r="K85" s="290"/>
    </row>
    <row r="86" spans="2:11" s="1" customFormat="1" ht="15" customHeight="1">
      <c r="B86" s="301"/>
      <c r="C86" s="302" t="s">
        <v>1565</v>
      </c>
      <c r="D86" s="302"/>
      <c r="E86" s="302"/>
      <c r="F86" s="303" t="s">
        <v>1554</v>
      </c>
      <c r="G86" s="302"/>
      <c r="H86" s="302" t="s">
        <v>1566</v>
      </c>
      <c r="I86" s="302" t="s">
        <v>1550</v>
      </c>
      <c r="J86" s="302">
        <v>20</v>
      </c>
      <c r="K86" s="290"/>
    </row>
    <row r="87" spans="2:11" s="1" customFormat="1" ht="15" customHeight="1">
      <c r="B87" s="301"/>
      <c r="C87" s="278" t="s">
        <v>1567</v>
      </c>
      <c r="D87" s="278"/>
      <c r="E87" s="278"/>
      <c r="F87" s="299" t="s">
        <v>1554</v>
      </c>
      <c r="G87" s="300"/>
      <c r="H87" s="278" t="s">
        <v>1568</v>
      </c>
      <c r="I87" s="278" t="s">
        <v>1550</v>
      </c>
      <c r="J87" s="278">
        <v>50</v>
      </c>
      <c r="K87" s="290"/>
    </row>
    <row r="88" spans="2:11" s="1" customFormat="1" ht="15" customHeight="1">
      <c r="B88" s="301"/>
      <c r="C88" s="278" t="s">
        <v>1569</v>
      </c>
      <c r="D88" s="278"/>
      <c r="E88" s="278"/>
      <c r="F88" s="299" t="s">
        <v>1554</v>
      </c>
      <c r="G88" s="300"/>
      <c r="H88" s="278" t="s">
        <v>1570</v>
      </c>
      <c r="I88" s="278" t="s">
        <v>1550</v>
      </c>
      <c r="J88" s="278">
        <v>20</v>
      </c>
      <c r="K88" s="290"/>
    </row>
    <row r="89" spans="2:11" s="1" customFormat="1" ht="15" customHeight="1">
      <c r="B89" s="301"/>
      <c r="C89" s="278" t="s">
        <v>1571</v>
      </c>
      <c r="D89" s="278"/>
      <c r="E89" s="278"/>
      <c r="F89" s="299" t="s">
        <v>1554</v>
      </c>
      <c r="G89" s="300"/>
      <c r="H89" s="278" t="s">
        <v>1572</v>
      </c>
      <c r="I89" s="278" t="s">
        <v>1550</v>
      </c>
      <c r="J89" s="278">
        <v>20</v>
      </c>
      <c r="K89" s="290"/>
    </row>
    <row r="90" spans="2:11" s="1" customFormat="1" ht="15" customHeight="1">
      <c r="B90" s="301"/>
      <c r="C90" s="278" t="s">
        <v>1573</v>
      </c>
      <c r="D90" s="278"/>
      <c r="E90" s="278"/>
      <c r="F90" s="299" t="s">
        <v>1554</v>
      </c>
      <c r="G90" s="300"/>
      <c r="H90" s="278" t="s">
        <v>1574</v>
      </c>
      <c r="I90" s="278" t="s">
        <v>1550</v>
      </c>
      <c r="J90" s="278">
        <v>50</v>
      </c>
      <c r="K90" s="290"/>
    </row>
    <row r="91" spans="2:11" s="1" customFormat="1" ht="15" customHeight="1">
      <c r="B91" s="301"/>
      <c r="C91" s="278" t="s">
        <v>1575</v>
      </c>
      <c r="D91" s="278"/>
      <c r="E91" s="278"/>
      <c r="F91" s="299" t="s">
        <v>1554</v>
      </c>
      <c r="G91" s="300"/>
      <c r="H91" s="278" t="s">
        <v>1575</v>
      </c>
      <c r="I91" s="278" t="s">
        <v>1550</v>
      </c>
      <c r="J91" s="278">
        <v>50</v>
      </c>
      <c r="K91" s="290"/>
    </row>
    <row r="92" spans="2:11" s="1" customFormat="1" ht="15" customHeight="1">
      <c r="B92" s="301"/>
      <c r="C92" s="278" t="s">
        <v>1576</v>
      </c>
      <c r="D92" s="278"/>
      <c r="E92" s="278"/>
      <c r="F92" s="299" t="s">
        <v>1554</v>
      </c>
      <c r="G92" s="300"/>
      <c r="H92" s="278" t="s">
        <v>1577</v>
      </c>
      <c r="I92" s="278" t="s">
        <v>1550</v>
      </c>
      <c r="J92" s="278">
        <v>255</v>
      </c>
      <c r="K92" s="290"/>
    </row>
    <row r="93" spans="2:11" s="1" customFormat="1" ht="15" customHeight="1">
      <c r="B93" s="301"/>
      <c r="C93" s="278" t="s">
        <v>1578</v>
      </c>
      <c r="D93" s="278"/>
      <c r="E93" s="278"/>
      <c r="F93" s="299" t="s">
        <v>1548</v>
      </c>
      <c r="G93" s="300"/>
      <c r="H93" s="278" t="s">
        <v>1579</v>
      </c>
      <c r="I93" s="278" t="s">
        <v>1580</v>
      </c>
      <c r="J93" s="278"/>
      <c r="K93" s="290"/>
    </row>
    <row r="94" spans="2:11" s="1" customFormat="1" ht="15" customHeight="1">
      <c r="B94" s="301"/>
      <c r="C94" s="278" t="s">
        <v>1581</v>
      </c>
      <c r="D94" s="278"/>
      <c r="E94" s="278"/>
      <c r="F94" s="299" t="s">
        <v>1548</v>
      </c>
      <c r="G94" s="300"/>
      <c r="H94" s="278" t="s">
        <v>1582</v>
      </c>
      <c r="I94" s="278" t="s">
        <v>1583</v>
      </c>
      <c r="J94" s="278"/>
      <c r="K94" s="290"/>
    </row>
    <row r="95" spans="2:11" s="1" customFormat="1" ht="15" customHeight="1">
      <c r="B95" s="301"/>
      <c r="C95" s="278" t="s">
        <v>1584</v>
      </c>
      <c r="D95" s="278"/>
      <c r="E95" s="278"/>
      <c r="F95" s="299" t="s">
        <v>1548</v>
      </c>
      <c r="G95" s="300"/>
      <c r="H95" s="278" t="s">
        <v>1584</v>
      </c>
      <c r="I95" s="278" t="s">
        <v>1583</v>
      </c>
      <c r="J95" s="278"/>
      <c r="K95" s="290"/>
    </row>
    <row r="96" spans="2:11" s="1" customFormat="1" ht="15" customHeight="1">
      <c r="B96" s="301"/>
      <c r="C96" s="278" t="s">
        <v>38</v>
      </c>
      <c r="D96" s="278"/>
      <c r="E96" s="278"/>
      <c r="F96" s="299" t="s">
        <v>1548</v>
      </c>
      <c r="G96" s="300"/>
      <c r="H96" s="278" t="s">
        <v>1585</v>
      </c>
      <c r="I96" s="278" t="s">
        <v>1583</v>
      </c>
      <c r="J96" s="278"/>
      <c r="K96" s="290"/>
    </row>
    <row r="97" spans="2:11" s="1" customFormat="1" ht="15" customHeight="1">
      <c r="B97" s="301"/>
      <c r="C97" s="278" t="s">
        <v>48</v>
      </c>
      <c r="D97" s="278"/>
      <c r="E97" s="278"/>
      <c r="F97" s="299" t="s">
        <v>1548</v>
      </c>
      <c r="G97" s="300"/>
      <c r="H97" s="278" t="s">
        <v>1586</v>
      </c>
      <c r="I97" s="278" t="s">
        <v>1583</v>
      </c>
      <c r="J97" s="278"/>
      <c r="K97" s="290"/>
    </row>
    <row r="98" spans="2:11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pans="2:11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404" t="s">
        <v>1587</v>
      </c>
      <c r="D102" s="404"/>
      <c r="E102" s="404"/>
      <c r="F102" s="404"/>
      <c r="G102" s="404"/>
      <c r="H102" s="404"/>
      <c r="I102" s="404"/>
      <c r="J102" s="404"/>
      <c r="K102" s="290"/>
    </row>
    <row r="103" spans="2:11" s="1" customFormat="1" ht="17.25" customHeight="1">
      <c r="B103" s="289"/>
      <c r="C103" s="291" t="s">
        <v>1542</v>
      </c>
      <c r="D103" s="291"/>
      <c r="E103" s="291"/>
      <c r="F103" s="291" t="s">
        <v>1543</v>
      </c>
      <c r="G103" s="292"/>
      <c r="H103" s="291" t="s">
        <v>54</v>
      </c>
      <c r="I103" s="291" t="s">
        <v>57</v>
      </c>
      <c r="J103" s="291" t="s">
        <v>1544</v>
      </c>
      <c r="K103" s="290"/>
    </row>
    <row r="104" spans="2:11" s="1" customFormat="1" ht="17.25" customHeight="1">
      <c r="B104" s="289"/>
      <c r="C104" s="293" t="s">
        <v>1545</v>
      </c>
      <c r="D104" s="293"/>
      <c r="E104" s="293"/>
      <c r="F104" s="294" t="s">
        <v>1546</v>
      </c>
      <c r="G104" s="295"/>
      <c r="H104" s="293"/>
      <c r="I104" s="293"/>
      <c r="J104" s="293" t="s">
        <v>1547</v>
      </c>
      <c r="K104" s="290"/>
    </row>
    <row r="105" spans="2:11" s="1" customFormat="1" ht="5.25" customHeight="1">
      <c r="B105" s="289"/>
      <c r="C105" s="291"/>
      <c r="D105" s="291"/>
      <c r="E105" s="291"/>
      <c r="F105" s="291"/>
      <c r="G105" s="309"/>
      <c r="H105" s="291"/>
      <c r="I105" s="291"/>
      <c r="J105" s="291"/>
      <c r="K105" s="290"/>
    </row>
    <row r="106" spans="2:11" s="1" customFormat="1" ht="15" customHeight="1">
      <c r="B106" s="289"/>
      <c r="C106" s="278" t="s">
        <v>53</v>
      </c>
      <c r="D106" s="298"/>
      <c r="E106" s="298"/>
      <c r="F106" s="299" t="s">
        <v>1548</v>
      </c>
      <c r="G106" s="278"/>
      <c r="H106" s="278" t="s">
        <v>1588</v>
      </c>
      <c r="I106" s="278" t="s">
        <v>1550</v>
      </c>
      <c r="J106" s="278">
        <v>20</v>
      </c>
      <c r="K106" s="290"/>
    </row>
    <row r="107" spans="2:11" s="1" customFormat="1" ht="15" customHeight="1">
      <c r="B107" s="289"/>
      <c r="C107" s="278" t="s">
        <v>1551</v>
      </c>
      <c r="D107" s="278"/>
      <c r="E107" s="278"/>
      <c r="F107" s="299" t="s">
        <v>1548</v>
      </c>
      <c r="G107" s="278"/>
      <c r="H107" s="278" t="s">
        <v>1588</v>
      </c>
      <c r="I107" s="278" t="s">
        <v>1550</v>
      </c>
      <c r="J107" s="278">
        <v>120</v>
      </c>
      <c r="K107" s="290"/>
    </row>
    <row r="108" spans="2:11" s="1" customFormat="1" ht="15" customHeight="1">
      <c r="B108" s="301"/>
      <c r="C108" s="278" t="s">
        <v>1553</v>
      </c>
      <c r="D108" s="278"/>
      <c r="E108" s="278"/>
      <c r="F108" s="299" t="s">
        <v>1554</v>
      </c>
      <c r="G108" s="278"/>
      <c r="H108" s="278" t="s">
        <v>1588</v>
      </c>
      <c r="I108" s="278" t="s">
        <v>1550</v>
      </c>
      <c r="J108" s="278">
        <v>50</v>
      </c>
      <c r="K108" s="290"/>
    </row>
    <row r="109" spans="2:11" s="1" customFormat="1" ht="15" customHeight="1">
      <c r="B109" s="301"/>
      <c r="C109" s="278" t="s">
        <v>1556</v>
      </c>
      <c r="D109" s="278"/>
      <c r="E109" s="278"/>
      <c r="F109" s="299" t="s">
        <v>1548</v>
      </c>
      <c r="G109" s="278"/>
      <c r="H109" s="278" t="s">
        <v>1588</v>
      </c>
      <c r="I109" s="278" t="s">
        <v>1558</v>
      </c>
      <c r="J109" s="278"/>
      <c r="K109" s="290"/>
    </row>
    <row r="110" spans="2:11" s="1" customFormat="1" ht="15" customHeight="1">
      <c r="B110" s="301"/>
      <c r="C110" s="278" t="s">
        <v>1567</v>
      </c>
      <c r="D110" s="278"/>
      <c r="E110" s="278"/>
      <c r="F110" s="299" t="s">
        <v>1554</v>
      </c>
      <c r="G110" s="278"/>
      <c r="H110" s="278" t="s">
        <v>1588</v>
      </c>
      <c r="I110" s="278" t="s">
        <v>1550</v>
      </c>
      <c r="J110" s="278">
        <v>50</v>
      </c>
      <c r="K110" s="290"/>
    </row>
    <row r="111" spans="2:11" s="1" customFormat="1" ht="15" customHeight="1">
      <c r="B111" s="301"/>
      <c r="C111" s="278" t="s">
        <v>1575</v>
      </c>
      <c r="D111" s="278"/>
      <c r="E111" s="278"/>
      <c r="F111" s="299" t="s">
        <v>1554</v>
      </c>
      <c r="G111" s="278"/>
      <c r="H111" s="278" t="s">
        <v>1588</v>
      </c>
      <c r="I111" s="278" t="s">
        <v>1550</v>
      </c>
      <c r="J111" s="278">
        <v>50</v>
      </c>
      <c r="K111" s="290"/>
    </row>
    <row r="112" spans="2:11" s="1" customFormat="1" ht="15" customHeight="1">
      <c r="B112" s="301"/>
      <c r="C112" s="278" t="s">
        <v>1573</v>
      </c>
      <c r="D112" s="278"/>
      <c r="E112" s="278"/>
      <c r="F112" s="299" t="s">
        <v>1554</v>
      </c>
      <c r="G112" s="278"/>
      <c r="H112" s="278" t="s">
        <v>1588</v>
      </c>
      <c r="I112" s="278" t="s">
        <v>1550</v>
      </c>
      <c r="J112" s="278">
        <v>50</v>
      </c>
      <c r="K112" s="290"/>
    </row>
    <row r="113" spans="2:11" s="1" customFormat="1" ht="15" customHeight="1">
      <c r="B113" s="301"/>
      <c r="C113" s="278" t="s">
        <v>53</v>
      </c>
      <c r="D113" s="278"/>
      <c r="E113" s="278"/>
      <c r="F113" s="299" t="s">
        <v>1548</v>
      </c>
      <c r="G113" s="278"/>
      <c r="H113" s="278" t="s">
        <v>1589</v>
      </c>
      <c r="I113" s="278" t="s">
        <v>1550</v>
      </c>
      <c r="J113" s="278">
        <v>20</v>
      </c>
      <c r="K113" s="290"/>
    </row>
    <row r="114" spans="2:11" s="1" customFormat="1" ht="15" customHeight="1">
      <c r="B114" s="301"/>
      <c r="C114" s="278" t="s">
        <v>1590</v>
      </c>
      <c r="D114" s="278"/>
      <c r="E114" s="278"/>
      <c r="F114" s="299" t="s">
        <v>1548</v>
      </c>
      <c r="G114" s="278"/>
      <c r="H114" s="278" t="s">
        <v>1591</v>
      </c>
      <c r="I114" s="278" t="s">
        <v>1550</v>
      </c>
      <c r="J114" s="278">
        <v>120</v>
      </c>
      <c r="K114" s="290"/>
    </row>
    <row r="115" spans="2:11" s="1" customFormat="1" ht="15" customHeight="1">
      <c r="B115" s="301"/>
      <c r="C115" s="278" t="s">
        <v>38</v>
      </c>
      <c r="D115" s="278"/>
      <c r="E115" s="278"/>
      <c r="F115" s="299" t="s">
        <v>1548</v>
      </c>
      <c r="G115" s="278"/>
      <c r="H115" s="278" t="s">
        <v>1592</v>
      </c>
      <c r="I115" s="278" t="s">
        <v>1583</v>
      </c>
      <c r="J115" s="278"/>
      <c r="K115" s="290"/>
    </row>
    <row r="116" spans="2:11" s="1" customFormat="1" ht="15" customHeight="1">
      <c r="B116" s="301"/>
      <c r="C116" s="278" t="s">
        <v>48</v>
      </c>
      <c r="D116" s="278"/>
      <c r="E116" s="278"/>
      <c r="F116" s="299" t="s">
        <v>1548</v>
      </c>
      <c r="G116" s="278"/>
      <c r="H116" s="278" t="s">
        <v>1593</v>
      </c>
      <c r="I116" s="278" t="s">
        <v>1583</v>
      </c>
      <c r="J116" s="278"/>
      <c r="K116" s="290"/>
    </row>
    <row r="117" spans="2:11" s="1" customFormat="1" ht="15" customHeight="1">
      <c r="B117" s="301"/>
      <c r="C117" s="278" t="s">
        <v>57</v>
      </c>
      <c r="D117" s="278"/>
      <c r="E117" s="278"/>
      <c r="F117" s="299" t="s">
        <v>1548</v>
      </c>
      <c r="G117" s="278"/>
      <c r="H117" s="278" t="s">
        <v>1594</v>
      </c>
      <c r="I117" s="278" t="s">
        <v>1595</v>
      </c>
      <c r="J117" s="278"/>
      <c r="K117" s="290"/>
    </row>
    <row r="118" spans="2:11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pans="2:11" s="1" customFormat="1" ht="18.75" customHeight="1">
      <c r="B119" s="311"/>
      <c r="C119" s="312"/>
      <c r="D119" s="312"/>
      <c r="E119" s="312"/>
      <c r="F119" s="313"/>
      <c r="G119" s="312"/>
      <c r="H119" s="312"/>
      <c r="I119" s="312"/>
      <c r="J119" s="312"/>
      <c r="K119" s="311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pans="2:11" s="1" customFormat="1" ht="45" customHeight="1">
      <c r="B122" s="317"/>
      <c r="C122" s="405" t="s">
        <v>1596</v>
      </c>
      <c r="D122" s="405"/>
      <c r="E122" s="405"/>
      <c r="F122" s="405"/>
      <c r="G122" s="405"/>
      <c r="H122" s="405"/>
      <c r="I122" s="405"/>
      <c r="J122" s="405"/>
      <c r="K122" s="318"/>
    </row>
    <row r="123" spans="2:11" s="1" customFormat="1" ht="17.25" customHeight="1">
      <c r="B123" s="319"/>
      <c r="C123" s="291" t="s">
        <v>1542</v>
      </c>
      <c r="D123" s="291"/>
      <c r="E123" s="291"/>
      <c r="F123" s="291" t="s">
        <v>1543</v>
      </c>
      <c r="G123" s="292"/>
      <c r="H123" s="291" t="s">
        <v>54</v>
      </c>
      <c r="I123" s="291" t="s">
        <v>57</v>
      </c>
      <c r="J123" s="291" t="s">
        <v>1544</v>
      </c>
      <c r="K123" s="320"/>
    </row>
    <row r="124" spans="2:11" s="1" customFormat="1" ht="17.25" customHeight="1">
      <c r="B124" s="319"/>
      <c r="C124" s="293" t="s">
        <v>1545</v>
      </c>
      <c r="D124" s="293"/>
      <c r="E124" s="293"/>
      <c r="F124" s="294" t="s">
        <v>1546</v>
      </c>
      <c r="G124" s="295"/>
      <c r="H124" s="293"/>
      <c r="I124" s="293"/>
      <c r="J124" s="293" t="s">
        <v>1547</v>
      </c>
      <c r="K124" s="320"/>
    </row>
    <row r="125" spans="2:11" s="1" customFormat="1" ht="5.25" customHeight="1">
      <c r="B125" s="321"/>
      <c r="C125" s="296"/>
      <c r="D125" s="296"/>
      <c r="E125" s="296"/>
      <c r="F125" s="296"/>
      <c r="G125" s="322"/>
      <c r="H125" s="296"/>
      <c r="I125" s="296"/>
      <c r="J125" s="296"/>
      <c r="K125" s="323"/>
    </row>
    <row r="126" spans="2:11" s="1" customFormat="1" ht="15" customHeight="1">
      <c r="B126" s="321"/>
      <c r="C126" s="278" t="s">
        <v>1551</v>
      </c>
      <c r="D126" s="298"/>
      <c r="E126" s="298"/>
      <c r="F126" s="299" t="s">
        <v>1548</v>
      </c>
      <c r="G126" s="278"/>
      <c r="H126" s="278" t="s">
        <v>1588</v>
      </c>
      <c r="I126" s="278" t="s">
        <v>1550</v>
      </c>
      <c r="J126" s="278">
        <v>120</v>
      </c>
      <c r="K126" s="324"/>
    </row>
    <row r="127" spans="2:11" s="1" customFormat="1" ht="15" customHeight="1">
      <c r="B127" s="321"/>
      <c r="C127" s="278" t="s">
        <v>1597</v>
      </c>
      <c r="D127" s="278"/>
      <c r="E127" s="278"/>
      <c r="F127" s="299" t="s">
        <v>1548</v>
      </c>
      <c r="G127" s="278"/>
      <c r="H127" s="278" t="s">
        <v>1598</v>
      </c>
      <c r="I127" s="278" t="s">
        <v>1550</v>
      </c>
      <c r="J127" s="278" t="s">
        <v>1599</v>
      </c>
      <c r="K127" s="324"/>
    </row>
    <row r="128" spans="2:11" s="1" customFormat="1" ht="15" customHeight="1">
      <c r="B128" s="321"/>
      <c r="C128" s="278" t="s">
        <v>85</v>
      </c>
      <c r="D128" s="278"/>
      <c r="E128" s="278"/>
      <c r="F128" s="299" t="s">
        <v>1548</v>
      </c>
      <c r="G128" s="278"/>
      <c r="H128" s="278" t="s">
        <v>1600</v>
      </c>
      <c r="I128" s="278" t="s">
        <v>1550</v>
      </c>
      <c r="J128" s="278" t="s">
        <v>1599</v>
      </c>
      <c r="K128" s="324"/>
    </row>
    <row r="129" spans="2:11" s="1" customFormat="1" ht="15" customHeight="1">
      <c r="B129" s="321"/>
      <c r="C129" s="278" t="s">
        <v>1559</v>
      </c>
      <c r="D129" s="278"/>
      <c r="E129" s="278"/>
      <c r="F129" s="299" t="s">
        <v>1554</v>
      </c>
      <c r="G129" s="278"/>
      <c r="H129" s="278" t="s">
        <v>1560</v>
      </c>
      <c r="I129" s="278" t="s">
        <v>1550</v>
      </c>
      <c r="J129" s="278">
        <v>15</v>
      </c>
      <c r="K129" s="324"/>
    </row>
    <row r="130" spans="2:11" s="1" customFormat="1" ht="15" customHeight="1">
      <c r="B130" s="321"/>
      <c r="C130" s="302" t="s">
        <v>1561</v>
      </c>
      <c r="D130" s="302"/>
      <c r="E130" s="302"/>
      <c r="F130" s="303" t="s">
        <v>1554</v>
      </c>
      <c r="G130" s="302"/>
      <c r="H130" s="302" t="s">
        <v>1562</v>
      </c>
      <c r="I130" s="302" t="s">
        <v>1550</v>
      </c>
      <c r="J130" s="302">
        <v>15</v>
      </c>
      <c r="K130" s="324"/>
    </row>
    <row r="131" spans="2:11" s="1" customFormat="1" ht="15" customHeight="1">
      <c r="B131" s="321"/>
      <c r="C131" s="302" t="s">
        <v>1563</v>
      </c>
      <c r="D131" s="302"/>
      <c r="E131" s="302"/>
      <c r="F131" s="303" t="s">
        <v>1554</v>
      </c>
      <c r="G131" s="302"/>
      <c r="H131" s="302" t="s">
        <v>1564</v>
      </c>
      <c r="I131" s="302" t="s">
        <v>1550</v>
      </c>
      <c r="J131" s="302">
        <v>20</v>
      </c>
      <c r="K131" s="324"/>
    </row>
    <row r="132" spans="2:11" s="1" customFormat="1" ht="15" customHeight="1">
      <c r="B132" s="321"/>
      <c r="C132" s="302" t="s">
        <v>1565</v>
      </c>
      <c r="D132" s="302"/>
      <c r="E132" s="302"/>
      <c r="F132" s="303" t="s">
        <v>1554</v>
      </c>
      <c r="G132" s="302"/>
      <c r="H132" s="302" t="s">
        <v>1566</v>
      </c>
      <c r="I132" s="302" t="s">
        <v>1550</v>
      </c>
      <c r="J132" s="302">
        <v>20</v>
      </c>
      <c r="K132" s="324"/>
    </row>
    <row r="133" spans="2:11" s="1" customFormat="1" ht="15" customHeight="1">
      <c r="B133" s="321"/>
      <c r="C133" s="278" t="s">
        <v>1553</v>
      </c>
      <c r="D133" s="278"/>
      <c r="E133" s="278"/>
      <c r="F133" s="299" t="s">
        <v>1554</v>
      </c>
      <c r="G133" s="278"/>
      <c r="H133" s="278" t="s">
        <v>1588</v>
      </c>
      <c r="I133" s="278" t="s">
        <v>1550</v>
      </c>
      <c r="J133" s="278">
        <v>50</v>
      </c>
      <c r="K133" s="324"/>
    </row>
    <row r="134" spans="2:11" s="1" customFormat="1" ht="15" customHeight="1">
      <c r="B134" s="321"/>
      <c r="C134" s="278" t="s">
        <v>1567</v>
      </c>
      <c r="D134" s="278"/>
      <c r="E134" s="278"/>
      <c r="F134" s="299" t="s">
        <v>1554</v>
      </c>
      <c r="G134" s="278"/>
      <c r="H134" s="278" t="s">
        <v>1588</v>
      </c>
      <c r="I134" s="278" t="s">
        <v>1550</v>
      </c>
      <c r="J134" s="278">
        <v>50</v>
      </c>
      <c r="K134" s="324"/>
    </row>
    <row r="135" spans="2:11" s="1" customFormat="1" ht="15" customHeight="1">
      <c r="B135" s="321"/>
      <c r="C135" s="278" t="s">
        <v>1573</v>
      </c>
      <c r="D135" s="278"/>
      <c r="E135" s="278"/>
      <c r="F135" s="299" t="s">
        <v>1554</v>
      </c>
      <c r="G135" s="278"/>
      <c r="H135" s="278" t="s">
        <v>1588</v>
      </c>
      <c r="I135" s="278" t="s">
        <v>1550</v>
      </c>
      <c r="J135" s="278">
        <v>50</v>
      </c>
      <c r="K135" s="324"/>
    </row>
    <row r="136" spans="2:11" s="1" customFormat="1" ht="15" customHeight="1">
      <c r="B136" s="321"/>
      <c r="C136" s="278" t="s">
        <v>1575</v>
      </c>
      <c r="D136" s="278"/>
      <c r="E136" s="278"/>
      <c r="F136" s="299" t="s">
        <v>1554</v>
      </c>
      <c r="G136" s="278"/>
      <c r="H136" s="278" t="s">
        <v>1588</v>
      </c>
      <c r="I136" s="278" t="s">
        <v>1550</v>
      </c>
      <c r="J136" s="278">
        <v>50</v>
      </c>
      <c r="K136" s="324"/>
    </row>
    <row r="137" spans="2:11" s="1" customFormat="1" ht="15" customHeight="1">
      <c r="B137" s="321"/>
      <c r="C137" s="278" t="s">
        <v>1576</v>
      </c>
      <c r="D137" s="278"/>
      <c r="E137" s="278"/>
      <c r="F137" s="299" t="s">
        <v>1554</v>
      </c>
      <c r="G137" s="278"/>
      <c r="H137" s="278" t="s">
        <v>1601</v>
      </c>
      <c r="I137" s="278" t="s">
        <v>1550</v>
      </c>
      <c r="J137" s="278">
        <v>255</v>
      </c>
      <c r="K137" s="324"/>
    </row>
    <row r="138" spans="2:11" s="1" customFormat="1" ht="15" customHeight="1">
      <c r="B138" s="321"/>
      <c r="C138" s="278" t="s">
        <v>1578</v>
      </c>
      <c r="D138" s="278"/>
      <c r="E138" s="278"/>
      <c r="F138" s="299" t="s">
        <v>1548</v>
      </c>
      <c r="G138" s="278"/>
      <c r="H138" s="278" t="s">
        <v>1602</v>
      </c>
      <c r="I138" s="278" t="s">
        <v>1580</v>
      </c>
      <c r="J138" s="278"/>
      <c r="K138" s="324"/>
    </row>
    <row r="139" spans="2:11" s="1" customFormat="1" ht="15" customHeight="1">
      <c r="B139" s="321"/>
      <c r="C139" s="278" t="s">
        <v>1581</v>
      </c>
      <c r="D139" s="278"/>
      <c r="E139" s="278"/>
      <c r="F139" s="299" t="s">
        <v>1548</v>
      </c>
      <c r="G139" s="278"/>
      <c r="H139" s="278" t="s">
        <v>1603</v>
      </c>
      <c r="I139" s="278" t="s">
        <v>1583</v>
      </c>
      <c r="J139" s="278"/>
      <c r="K139" s="324"/>
    </row>
    <row r="140" spans="2:11" s="1" customFormat="1" ht="15" customHeight="1">
      <c r="B140" s="321"/>
      <c r="C140" s="278" t="s">
        <v>1584</v>
      </c>
      <c r="D140" s="278"/>
      <c r="E140" s="278"/>
      <c r="F140" s="299" t="s">
        <v>1548</v>
      </c>
      <c r="G140" s="278"/>
      <c r="H140" s="278" t="s">
        <v>1584</v>
      </c>
      <c r="I140" s="278" t="s">
        <v>1583</v>
      </c>
      <c r="J140" s="278"/>
      <c r="K140" s="324"/>
    </row>
    <row r="141" spans="2:11" s="1" customFormat="1" ht="15" customHeight="1">
      <c r="B141" s="321"/>
      <c r="C141" s="278" t="s">
        <v>38</v>
      </c>
      <c r="D141" s="278"/>
      <c r="E141" s="278"/>
      <c r="F141" s="299" t="s">
        <v>1548</v>
      </c>
      <c r="G141" s="278"/>
      <c r="H141" s="278" t="s">
        <v>1604</v>
      </c>
      <c r="I141" s="278" t="s">
        <v>1583</v>
      </c>
      <c r="J141" s="278"/>
      <c r="K141" s="324"/>
    </row>
    <row r="142" spans="2:11" s="1" customFormat="1" ht="15" customHeight="1">
      <c r="B142" s="321"/>
      <c r="C142" s="278" t="s">
        <v>1605</v>
      </c>
      <c r="D142" s="278"/>
      <c r="E142" s="278"/>
      <c r="F142" s="299" t="s">
        <v>1548</v>
      </c>
      <c r="G142" s="278"/>
      <c r="H142" s="278" t="s">
        <v>1606</v>
      </c>
      <c r="I142" s="278" t="s">
        <v>1583</v>
      </c>
      <c r="J142" s="278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312"/>
      <c r="C144" s="312"/>
      <c r="D144" s="312"/>
      <c r="E144" s="312"/>
      <c r="F144" s="313"/>
      <c r="G144" s="312"/>
      <c r="H144" s="312"/>
      <c r="I144" s="312"/>
      <c r="J144" s="312"/>
      <c r="K144" s="312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404" t="s">
        <v>1607</v>
      </c>
      <c r="D147" s="404"/>
      <c r="E147" s="404"/>
      <c r="F147" s="404"/>
      <c r="G147" s="404"/>
      <c r="H147" s="404"/>
      <c r="I147" s="404"/>
      <c r="J147" s="404"/>
      <c r="K147" s="290"/>
    </row>
    <row r="148" spans="2:11" s="1" customFormat="1" ht="17.25" customHeight="1">
      <c r="B148" s="289"/>
      <c r="C148" s="291" t="s">
        <v>1542</v>
      </c>
      <c r="D148" s="291"/>
      <c r="E148" s="291"/>
      <c r="F148" s="291" t="s">
        <v>1543</v>
      </c>
      <c r="G148" s="292"/>
      <c r="H148" s="291" t="s">
        <v>54</v>
      </c>
      <c r="I148" s="291" t="s">
        <v>57</v>
      </c>
      <c r="J148" s="291" t="s">
        <v>1544</v>
      </c>
      <c r="K148" s="290"/>
    </row>
    <row r="149" spans="2:11" s="1" customFormat="1" ht="17.25" customHeight="1">
      <c r="B149" s="289"/>
      <c r="C149" s="293" t="s">
        <v>1545</v>
      </c>
      <c r="D149" s="293"/>
      <c r="E149" s="293"/>
      <c r="F149" s="294" t="s">
        <v>1546</v>
      </c>
      <c r="G149" s="295"/>
      <c r="H149" s="293"/>
      <c r="I149" s="293"/>
      <c r="J149" s="293" t="s">
        <v>1547</v>
      </c>
      <c r="K149" s="290"/>
    </row>
    <row r="150" spans="2:11" s="1" customFormat="1" ht="5.25" customHeight="1">
      <c r="B150" s="301"/>
      <c r="C150" s="296"/>
      <c r="D150" s="296"/>
      <c r="E150" s="296"/>
      <c r="F150" s="296"/>
      <c r="G150" s="297"/>
      <c r="H150" s="296"/>
      <c r="I150" s="296"/>
      <c r="J150" s="296"/>
      <c r="K150" s="324"/>
    </row>
    <row r="151" spans="2:11" s="1" customFormat="1" ht="15" customHeight="1">
      <c r="B151" s="301"/>
      <c r="C151" s="328" t="s">
        <v>1551</v>
      </c>
      <c r="D151" s="278"/>
      <c r="E151" s="278"/>
      <c r="F151" s="329" t="s">
        <v>1548</v>
      </c>
      <c r="G151" s="278"/>
      <c r="H151" s="328" t="s">
        <v>1588</v>
      </c>
      <c r="I151" s="328" t="s">
        <v>1550</v>
      </c>
      <c r="J151" s="328">
        <v>120</v>
      </c>
      <c r="K151" s="324"/>
    </row>
    <row r="152" spans="2:11" s="1" customFormat="1" ht="15" customHeight="1">
      <c r="B152" s="301"/>
      <c r="C152" s="328" t="s">
        <v>1597</v>
      </c>
      <c r="D152" s="278"/>
      <c r="E152" s="278"/>
      <c r="F152" s="329" t="s">
        <v>1548</v>
      </c>
      <c r="G152" s="278"/>
      <c r="H152" s="328" t="s">
        <v>1608</v>
      </c>
      <c r="I152" s="328" t="s">
        <v>1550</v>
      </c>
      <c r="J152" s="328" t="s">
        <v>1599</v>
      </c>
      <c r="K152" s="324"/>
    </row>
    <row r="153" spans="2:11" s="1" customFormat="1" ht="15" customHeight="1">
      <c r="B153" s="301"/>
      <c r="C153" s="328" t="s">
        <v>85</v>
      </c>
      <c r="D153" s="278"/>
      <c r="E153" s="278"/>
      <c r="F153" s="329" t="s">
        <v>1548</v>
      </c>
      <c r="G153" s="278"/>
      <c r="H153" s="328" t="s">
        <v>1609</v>
      </c>
      <c r="I153" s="328" t="s">
        <v>1550</v>
      </c>
      <c r="J153" s="328" t="s">
        <v>1599</v>
      </c>
      <c r="K153" s="324"/>
    </row>
    <row r="154" spans="2:11" s="1" customFormat="1" ht="15" customHeight="1">
      <c r="B154" s="301"/>
      <c r="C154" s="328" t="s">
        <v>1553</v>
      </c>
      <c r="D154" s="278"/>
      <c r="E154" s="278"/>
      <c r="F154" s="329" t="s">
        <v>1554</v>
      </c>
      <c r="G154" s="278"/>
      <c r="H154" s="328" t="s">
        <v>1588</v>
      </c>
      <c r="I154" s="328" t="s">
        <v>1550</v>
      </c>
      <c r="J154" s="328">
        <v>50</v>
      </c>
      <c r="K154" s="324"/>
    </row>
    <row r="155" spans="2:11" s="1" customFormat="1" ht="15" customHeight="1">
      <c r="B155" s="301"/>
      <c r="C155" s="328" t="s">
        <v>1556</v>
      </c>
      <c r="D155" s="278"/>
      <c r="E155" s="278"/>
      <c r="F155" s="329" t="s">
        <v>1548</v>
      </c>
      <c r="G155" s="278"/>
      <c r="H155" s="328" t="s">
        <v>1588</v>
      </c>
      <c r="I155" s="328" t="s">
        <v>1558</v>
      </c>
      <c r="J155" s="328"/>
      <c r="K155" s="324"/>
    </row>
    <row r="156" spans="2:11" s="1" customFormat="1" ht="15" customHeight="1">
      <c r="B156" s="301"/>
      <c r="C156" s="328" t="s">
        <v>1567</v>
      </c>
      <c r="D156" s="278"/>
      <c r="E156" s="278"/>
      <c r="F156" s="329" t="s">
        <v>1554</v>
      </c>
      <c r="G156" s="278"/>
      <c r="H156" s="328" t="s">
        <v>1588</v>
      </c>
      <c r="I156" s="328" t="s">
        <v>1550</v>
      </c>
      <c r="J156" s="328">
        <v>50</v>
      </c>
      <c r="K156" s="324"/>
    </row>
    <row r="157" spans="2:11" s="1" customFormat="1" ht="15" customHeight="1">
      <c r="B157" s="301"/>
      <c r="C157" s="328" t="s">
        <v>1575</v>
      </c>
      <c r="D157" s="278"/>
      <c r="E157" s="278"/>
      <c r="F157" s="329" t="s">
        <v>1554</v>
      </c>
      <c r="G157" s="278"/>
      <c r="H157" s="328" t="s">
        <v>1588</v>
      </c>
      <c r="I157" s="328" t="s">
        <v>1550</v>
      </c>
      <c r="J157" s="328">
        <v>50</v>
      </c>
      <c r="K157" s="324"/>
    </row>
    <row r="158" spans="2:11" s="1" customFormat="1" ht="15" customHeight="1">
      <c r="B158" s="301"/>
      <c r="C158" s="328" t="s">
        <v>1573</v>
      </c>
      <c r="D158" s="278"/>
      <c r="E158" s="278"/>
      <c r="F158" s="329" t="s">
        <v>1554</v>
      </c>
      <c r="G158" s="278"/>
      <c r="H158" s="328" t="s">
        <v>1588</v>
      </c>
      <c r="I158" s="328" t="s">
        <v>1550</v>
      </c>
      <c r="J158" s="328">
        <v>50</v>
      </c>
      <c r="K158" s="324"/>
    </row>
    <row r="159" spans="2:11" s="1" customFormat="1" ht="15" customHeight="1">
      <c r="B159" s="301"/>
      <c r="C159" s="328" t="s">
        <v>127</v>
      </c>
      <c r="D159" s="278"/>
      <c r="E159" s="278"/>
      <c r="F159" s="329" t="s">
        <v>1548</v>
      </c>
      <c r="G159" s="278"/>
      <c r="H159" s="328" t="s">
        <v>1610</v>
      </c>
      <c r="I159" s="328" t="s">
        <v>1550</v>
      </c>
      <c r="J159" s="328" t="s">
        <v>1611</v>
      </c>
      <c r="K159" s="324"/>
    </row>
    <row r="160" spans="2:11" s="1" customFormat="1" ht="15" customHeight="1">
      <c r="B160" s="301"/>
      <c r="C160" s="328" t="s">
        <v>1612</v>
      </c>
      <c r="D160" s="278"/>
      <c r="E160" s="278"/>
      <c r="F160" s="329" t="s">
        <v>1548</v>
      </c>
      <c r="G160" s="278"/>
      <c r="H160" s="328" t="s">
        <v>1613</v>
      </c>
      <c r="I160" s="328" t="s">
        <v>1583</v>
      </c>
      <c r="J160" s="328"/>
      <c r="K160" s="324"/>
    </row>
    <row r="161" spans="2:11" s="1" customFormat="1" ht="15" customHeight="1">
      <c r="B161" s="330"/>
      <c r="C161" s="310"/>
      <c r="D161" s="310"/>
      <c r="E161" s="310"/>
      <c r="F161" s="310"/>
      <c r="G161" s="310"/>
      <c r="H161" s="310"/>
      <c r="I161" s="310"/>
      <c r="J161" s="310"/>
      <c r="K161" s="331"/>
    </row>
    <row r="162" spans="2:11" s="1" customFormat="1" ht="18.75" customHeight="1">
      <c r="B162" s="312"/>
      <c r="C162" s="322"/>
      <c r="D162" s="322"/>
      <c r="E162" s="322"/>
      <c r="F162" s="332"/>
      <c r="G162" s="322"/>
      <c r="H162" s="322"/>
      <c r="I162" s="322"/>
      <c r="J162" s="322"/>
      <c r="K162" s="312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405" t="s">
        <v>1614</v>
      </c>
      <c r="D165" s="405"/>
      <c r="E165" s="405"/>
      <c r="F165" s="405"/>
      <c r="G165" s="405"/>
      <c r="H165" s="405"/>
      <c r="I165" s="405"/>
      <c r="J165" s="405"/>
      <c r="K165" s="271"/>
    </row>
    <row r="166" spans="2:11" s="1" customFormat="1" ht="17.25" customHeight="1">
      <c r="B166" s="270"/>
      <c r="C166" s="291" t="s">
        <v>1542</v>
      </c>
      <c r="D166" s="291"/>
      <c r="E166" s="291"/>
      <c r="F166" s="291" t="s">
        <v>1543</v>
      </c>
      <c r="G166" s="333"/>
      <c r="H166" s="334" t="s">
        <v>54</v>
      </c>
      <c r="I166" s="334" t="s">
        <v>57</v>
      </c>
      <c r="J166" s="291" t="s">
        <v>1544</v>
      </c>
      <c r="K166" s="271"/>
    </row>
    <row r="167" spans="2:11" s="1" customFormat="1" ht="17.25" customHeight="1">
      <c r="B167" s="272"/>
      <c r="C167" s="293" t="s">
        <v>1545</v>
      </c>
      <c r="D167" s="293"/>
      <c r="E167" s="293"/>
      <c r="F167" s="294" t="s">
        <v>1546</v>
      </c>
      <c r="G167" s="335"/>
      <c r="H167" s="336"/>
      <c r="I167" s="336"/>
      <c r="J167" s="293" t="s">
        <v>1547</v>
      </c>
      <c r="K167" s="273"/>
    </row>
    <row r="168" spans="2:11" s="1" customFormat="1" ht="5.25" customHeight="1">
      <c r="B168" s="301"/>
      <c r="C168" s="296"/>
      <c r="D168" s="296"/>
      <c r="E168" s="296"/>
      <c r="F168" s="296"/>
      <c r="G168" s="297"/>
      <c r="H168" s="296"/>
      <c r="I168" s="296"/>
      <c r="J168" s="296"/>
      <c r="K168" s="324"/>
    </row>
    <row r="169" spans="2:11" s="1" customFormat="1" ht="15" customHeight="1">
      <c r="B169" s="301"/>
      <c r="C169" s="278" t="s">
        <v>1551</v>
      </c>
      <c r="D169" s="278"/>
      <c r="E169" s="278"/>
      <c r="F169" s="299" t="s">
        <v>1548</v>
      </c>
      <c r="G169" s="278"/>
      <c r="H169" s="278" t="s">
        <v>1588</v>
      </c>
      <c r="I169" s="278" t="s">
        <v>1550</v>
      </c>
      <c r="J169" s="278">
        <v>120</v>
      </c>
      <c r="K169" s="324"/>
    </row>
    <row r="170" spans="2:11" s="1" customFormat="1" ht="15" customHeight="1">
      <c r="B170" s="301"/>
      <c r="C170" s="278" t="s">
        <v>1597</v>
      </c>
      <c r="D170" s="278"/>
      <c r="E170" s="278"/>
      <c r="F170" s="299" t="s">
        <v>1548</v>
      </c>
      <c r="G170" s="278"/>
      <c r="H170" s="278" t="s">
        <v>1598</v>
      </c>
      <c r="I170" s="278" t="s">
        <v>1550</v>
      </c>
      <c r="J170" s="278" t="s">
        <v>1599</v>
      </c>
      <c r="K170" s="324"/>
    </row>
    <row r="171" spans="2:11" s="1" customFormat="1" ht="15" customHeight="1">
      <c r="B171" s="301"/>
      <c r="C171" s="278" t="s">
        <v>85</v>
      </c>
      <c r="D171" s="278"/>
      <c r="E171" s="278"/>
      <c r="F171" s="299" t="s">
        <v>1548</v>
      </c>
      <c r="G171" s="278"/>
      <c r="H171" s="278" t="s">
        <v>1615</v>
      </c>
      <c r="I171" s="278" t="s">
        <v>1550</v>
      </c>
      <c r="J171" s="278" t="s">
        <v>1599</v>
      </c>
      <c r="K171" s="324"/>
    </row>
    <row r="172" spans="2:11" s="1" customFormat="1" ht="15" customHeight="1">
      <c r="B172" s="301"/>
      <c r="C172" s="278" t="s">
        <v>1553</v>
      </c>
      <c r="D172" s="278"/>
      <c r="E172" s="278"/>
      <c r="F172" s="299" t="s">
        <v>1554</v>
      </c>
      <c r="G172" s="278"/>
      <c r="H172" s="278" t="s">
        <v>1615</v>
      </c>
      <c r="I172" s="278" t="s">
        <v>1550</v>
      </c>
      <c r="J172" s="278">
        <v>50</v>
      </c>
      <c r="K172" s="324"/>
    </row>
    <row r="173" spans="2:11" s="1" customFormat="1" ht="15" customHeight="1">
      <c r="B173" s="301"/>
      <c r="C173" s="278" t="s">
        <v>1556</v>
      </c>
      <c r="D173" s="278"/>
      <c r="E173" s="278"/>
      <c r="F173" s="299" t="s">
        <v>1548</v>
      </c>
      <c r="G173" s="278"/>
      <c r="H173" s="278" t="s">
        <v>1615</v>
      </c>
      <c r="I173" s="278" t="s">
        <v>1558</v>
      </c>
      <c r="J173" s="278"/>
      <c r="K173" s="324"/>
    </row>
    <row r="174" spans="2:11" s="1" customFormat="1" ht="15" customHeight="1">
      <c r="B174" s="301"/>
      <c r="C174" s="278" t="s">
        <v>1567</v>
      </c>
      <c r="D174" s="278"/>
      <c r="E174" s="278"/>
      <c r="F174" s="299" t="s">
        <v>1554</v>
      </c>
      <c r="G174" s="278"/>
      <c r="H174" s="278" t="s">
        <v>1615</v>
      </c>
      <c r="I174" s="278" t="s">
        <v>1550</v>
      </c>
      <c r="J174" s="278">
        <v>50</v>
      </c>
      <c r="K174" s="324"/>
    </row>
    <row r="175" spans="2:11" s="1" customFormat="1" ht="15" customHeight="1">
      <c r="B175" s="301"/>
      <c r="C175" s="278" t="s">
        <v>1575</v>
      </c>
      <c r="D175" s="278"/>
      <c r="E175" s="278"/>
      <c r="F175" s="299" t="s">
        <v>1554</v>
      </c>
      <c r="G175" s="278"/>
      <c r="H175" s="278" t="s">
        <v>1615</v>
      </c>
      <c r="I175" s="278" t="s">
        <v>1550</v>
      </c>
      <c r="J175" s="278">
        <v>50</v>
      </c>
      <c r="K175" s="324"/>
    </row>
    <row r="176" spans="2:11" s="1" customFormat="1" ht="15" customHeight="1">
      <c r="B176" s="301"/>
      <c r="C176" s="278" t="s">
        <v>1573</v>
      </c>
      <c r="D176" s="278"/>
      <c r="E176" s="278"/>
      <c r="F176" s="299" t="s">
        <v>1554</v>
      </c>
      <c r="G176" s="278"/>
      <c r="H176" s="278" t="s">
        <v>1615</v>
      </c>
      <c r="I176" s="278" t="s">
        <v>1550</v>
      </c>
      <c r="J176" s="278">
        <v>50</v>
      </c>
      <c r="K176" s="324"/>
    </row>
    <row r="177" spans="2:11" s="1" customFormat="1" ht="15" customHeight="1">
      <c r="B177" s="301"/>
      <c r="C177" s="278" t="s">
        <v>137</v>
      </c>
      <c r="D177" s="278"/>
      <c r="E177" s="278"/>
      <c r="F177" s="299" t="s">
        <v>1548</v>
      </c>
      <c r="G177" s="278"/>
      <c r="H177" s="278" t="s">
        <v>1616</v>
      </c>
      <c r="I177" s="278" t="s">
        <v>1617</v>
      </c>
      <c r="J177" s="278"/>
      <c r="K177" s="324"/>
    </row>
    <row r="178" spans="2:11" s="1" customFormat="1" ht="15" customHeight="1">
      <c r="B178" s="301"/>
      <c r="C178" s="278" t="s">
        <v>57</v>
      </c>
      <c r="D178" s="278"/>
      <c r="E178" s="278"/>
      <c r="F178" s="299" t="s">
        <v>1548</v>
      </c>
      <c r="G178" s="278"/>
      <c r="H178" s="278" t="s">
        <v>1618</v>
      </c>
      <c r="I178" s="278" t="s">
        <v>1619</v>
      </c>
      <c r="J178" s="278">
        <v>1</v>
      </c>
      <c r="K178" s="324"/>
    </row>
    <row r="179" spans="2:11" s="1" customFormat="1" ht="15" customHeight="1">
      <c r="B179" s="301"/>
      <c r="C179" s="278" t="s">
        <v>53</v>
      </c>
      <c r="D179" s="278"/>
      <c r="E179" s="278"/>
      <c r="F179" s="299" t="s">
        <v>1548</v>
      </c>
      <c r="G179" s="278"/>
      <c r="H179" s="278" t="s">
        <v>1620</v>
      </c>
      <c r="I179" s="278" t="s">
        <v>1550</v>
      </c>
      <c r="J179" s="278">
        <v>20</v>
      </c>
      <c r="K179" s="324"/>
    </row>
    <row r="180" spans="2:11" s="1" customFormat="1" ht="15" customHeight="1">
      <c r="B180" s="301"/>
      <c r="C180" s="278" t="s">
        <v>54</v>
      </c>
      <c r="D180" s="278"/>
      <c r="E180" s="278"/>
      <c r="F180" s="299" t="s">
        <v>1548</v>
      </c>
      <c r="G180" s="278"/>
      <c r="H180" s="278" t="s">
        <v>1621</v>
      </c>
      <c r="I180" s="278" t="s">
        <v>1550</v>
      </c>
      <c r="J180" s="278">
        <v>255</v>
      </c>
      <c r="K180" s="324"/>
    </row>
    <row r="181" spans="2:11" s="1" customFormat="1" ht="15" customHeight="1">
      <c r="B181" s="301"/>
      <c r="C181" s="278" t="s">
        <v>138</v>
      </c>
      <c r="D181" s="278"/>
      <c r="E181" s="278"/>
      <c r="F181" s="299" t="s">
        <v>1548</v>
      </c>
      <c r="G181" s="278"/>
      <c r="H181" s="278" t="s">
        <v>1512</v>
      </c>
      <c r="I181" s="278" t="s">
        <v>1550</v>
      </c>
      <c r="J181" s="278">
        <v>10</v>
      </c>
      <c r="K181" s="324"/>
    </row>
    <row r="182" spans="2:11" s="1" customFormat="1" ht="15" customHeight="1">
      <c r="B182" s="301"/>
      <c r="C182" s="278" t="s">
        <v>139</v>
      </c>
      <c r="D182" s="278"/>
      <c r="E182" s="278"/>
      <c r="F182" s="299" t="s">
        <v>1548</v>
      </c>
      <c r="G182" s="278"/>
      <c r="H182" s="278" t="s">
        <v>1622</v>
      </c>
      <c r="I182" s="278" t="s">
        <v>1583</v>
      </c>
      <c r="J182" s="278"/>
      <c r="K182" s="324"/>
    </row>
    <row r="183" spans="2:11" s="1" customFormat="1" ht="15" customHeight="1">
      <c r="B183" s="301"/>
      <c r="C183" s="278" t="s">
        <v>1623</v>
      </c>
      <c r="D183" s="278"/>
      <c r="E183" s="278"/>
      <c r="F183" s="299" t="s">
        <v>1548</v>
      </c>
      <c r="G183" s="278"/>
      <c r="H183" s="278" t="s">
        <v>1624</v>
      </c>
      <c r="I183" s="278" t="s">
        <v>1583</v>
      </c>
      <c r="J183" s="278"/>
      <c r="K183" s="324"/>
    </row>
    <row r="184" spans="2:11" s="1" customFormat="1" ht="15" customHeight="1">
      <c r="B184" s="301"/>
      <c r="C184" s="278" t="s">
        <v>1612</v>
      </c>
      <c r="D184" s="278"/>
      <c r="E184" s="278"/>
      <c r="F184" s="299" t="s">
        <v>1548</v>
      </c>
      <c r="G184" s="278"/>
      <c r="H184" s="278" t="s">
        <v>1625</v>
      </c>
      <c r="I184" s="278" t="s">
        <v>1583</v>
      </c>
      <c r="J184" s="278"/>
      <c r="K184" s="324"/>
    </row>
    <row r="185" spans="2:11" s="1" customFormat="1" ht="15" customHeight="1">
      <c r="B185" s="301"/>
      <c r="C185" s="278" t="s">
        <v>141</v>
      </c>
      <c r="D185" s="278"/>
      <c r="E185" s="278"/>
      <c r="F185" s="299" t="s">
        <v>1554</v>
      </c>
      <c r="G185" s="278"/>
      <c r="H185" s="278" t="s">
        <v>1626</v>
      </c>
      <c r="I185" s="278" t="s">
        <v>1550</v>
      </c>
      <c r="J185" s="278">
        <v>50</v>
      </c>
      <c r="K185" s="324"/>
    </row>
    <row r="186" spans="2:11" s="1" customFormat="1" ht="15" customHeight="1">
      <c r="B186" s="301"/>
      <c r="C186" s="278" t="s">
        <v>1627</v>
      </c>
      <c r="D186" s="278"/>
      <c r="E186" s="278"/>
      <c r="F186" s="299" t="s">
        <v>1554</v>
      </c>
      <c r="G186" s="278"/>
      <c r="H186" s="278" t="s">
        <v>1628</v>
      </c>
      <c r="I186" s="278" t="s">
        <v>1629</v>
      </c>
      <c r="J186" s="278"/>
      <c r="K186" s="324"/>
    </row>
    <row r="187" spans="2:11" s="1" customFormat="1" ht="15" customHeight="1">
      <c r="B187" s="301"/>
      <c r="C187" s="278" t="s">
        <v>1630</v>
      </c>
      <c r="D187" s="278"/>
      <c r="E187" s="278"/>
      <c r="F187" s="299" t="s">
        <v>1554</v>
      </c>
      <c r="G187" s="278"/>
      <c r="H187" s="278" t="s">
        <v>1631</v>
      </c>
      <c r="I187" s="278" t="s">
        <v>1629</v>
      </c>
      <c r="J187" s="278"/>
      <c r="K187" s="324"/>
    </row>
    <row r="188" spans="2:11" s="1" customFormat="1" ht="15" customHeight="1">
      <c r="B188" s="301"/>
      <c r="C188" s="278" t="s">
        <v>1632</v>
      </c>
      <c r="D188" s="278"/>
      <c r="E188" s="278"/>
      <c r="F188" s="299" t="s">
        <v>1554</v>
      </c>
      <c r="G188" s="278"/>
      <c r="H188" s="278" t="s">
        <v>1633</v>
      </c>
      <c r="I188" s="278" t="s">
        <v>1629</v>
      </c>
      <c r="J188" s="278"/>
      <c r="K188" s="324"/>
    </row>
    <row r="189" spans="2:11" s="1" customFormat="1" ht="15" customHeight="1">
      <c r="B189" s="301"/>
      <c r="C189" s="337" t="s">
        <v>1634</v>
      </c>
      <c r="D189" s="278"/>
      <c r="E189" s="278"/>
      <c r="F189" s="299" t="s">
        <v>1554</v>
      </c>
      <c r="G189" s="278"/>
      <c r="H189" s="278" t="s">
        <v>1635</v>
      </c>
      <c r="I189" s="278" t="s">
        <v>1636</v>
      </c>
      <c r="J189" s="338" t="s">
        <v>1637</v>
      </c>
      <c r="K189" s="324"/>
    </row>
    <row r="190" spans="2:11" s="1" customFormat="1" ht="15" customHeight="1">
      <c r="B190" s="301"/>
      <c r="C190" s="337" t="s">
        <v>42</v>
      </c>
      <c r="D190" s="278"/>
      <c r="E190" s="278"/>
      <c r="F190" s="299" t="s">
        <v>1548</v>
      </c>
      <c r="G190" s="278"/>
      <c r="H190" s="275" t="s">
        <v>1638</v>
      </c>
      <c r="I190" s="278" t="s">
        <v>1639</v>
      </c>
      <c r="J190" s="278"/>
      <c r="K190" s="324"/>
    </row>
    <row r="191" spans="2:11" s="1" customFormat="1" ht="15" customHeight="1">
      <c r="B191" s="301"/>
      <c r="C191" s="337" t="s">
        <v>1640</v>
      </c>
      <c r="D191" s="278"/>
      <c r="E191" s="278"/>
      <c r="F191" s="299" t="s">
        <v>1548</v>
      </c>
      <c r="G191" s="278"/>
      <c r="H191" s="278" t="s">
        <v>1641</v>
      </c>
      <c r="I191" s="278" t="s">
        <v>1583</v>
      </c>
      <c r="J191" s="278"/>
      <c r="K191" s="324"/>
    </row>
    <row r="192" spans="2:11" s="1" customFormat="1" ht="15" customHeight="1">
      <c r="B192" s="301"/>
      <c r="C192" s="337" t="s">
        <v>1642</v>
      </c>
      <c r="D192" s="278"/>
      <c r="E192" s="278"/>
      <c r="F192" s="299" t="s">
        <v>1548</v>
      </c>
      <c r="G192" s="278"/>
      <c r="H192" s="278" t="s">
        <v>1643</v>
      </c>
      <c r="I192" s="278" t="s">
        <v>1583</v>
      </c>
      <c r="J192" s="278"/>
      <c r="K192" s="324"/>
    </row>
    <row r="193" spans="2:11" s="1" customFormat="1" ht="15" customHeight="1">
      <c r="B193" s="301"/>
      <c r="C193" s="337" t="s">
        <v>1644</v>
      </c>
      <c r="D193" s="278"/>
      <c r="E193" s="278"/>
      <c r="F193" s="299" t="s">
        <v>1554</v>
      </c>
      <c r="G193" s="278"/>
      <c r="H193" s="278" t="s">
        <v>1645</v>
      </c>
      <c r="I193" s="278" t="s">
        <v>1583</v>
      </c>
      <c r="J193" s="278"/>
      <c r="K193" s="324"/>
    </row>
    <row r="194" spans="2:11" s="1" customFormat="1" ht="15" customHeight="1">
      <c r="B194" s="330"/>
      <c r="C194" s="339"/>
      <c r="D194" s="310"/>
      <c r="E194" s="310"/>
      <c r="F194" s="310"/>
      <c r="G194" s="310"/>
      <c r="H194" s="310"/>
      <c r="I194" s="310"/>
      <c r="J194" s="310"/>
      <c r="K194" s="331"/>
    </row>
    <row r="195" spans="2:11" s="1" customFormat="1" ht="18.75" customHeight="1">
      <c r="B195" s="312"/>
      <c r="C195" s="322"/>
      <c r="D195" s="322"/>
      <c r="E195" s="322"/>
      <c r="F195" s="332"/>
      <c r="G195" s="322"/>
      <c r="H195" s="322"/>
      <c r="I195" s="322"/>
      <c r="J195" s="322"/>
      <c r="K195" s="312"/>
    </row>
    <row r="196" spans="2:11" s="1" customFormat="1" ht="18.75" customHeight="1">
      <c r="B196" s="312"/>
      <c r="C196" s="322"/>
      <c r="D196" s="322"/>
      <c r="E196" s="322"/>
      <c r="F196" s="332"/>
      <c r="G196" s="322"/>
      <c r="H196" s="322"/>
      <c r="I196" s="322"/>
      <c r="J196" s="322"/>
      <c r="K196" s="312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405" t="s">
        <v>1646</v>
      </c>
      <c r="D199" s="405"/>
      <c r="E199" s="405"/>
      <c r="F199" s="405"/>
      <c r="G199" s="405"/>
      <c r="H199" s="405"/>
      <c r="I199" s="405"/>
      <c r="J199" s="405"/>
      <c r="K199" s="271"/>
    </row>
    <row r="200" spans="2:11" s="1" customFormat="1" ht="25.5" customHeight="1">
      <c r="B200" s="270"/>
      <c r="C200" s="340" t="s">
        <v>1647</v>
      </c>
      <c r="D200" s="340"/>
      <c r="E200" s="340"/>
      <c r="F200" s="340" t="s">
        <v>1648</v>
      </c>
      <c r="G200" s="341"/>
      <c r="H200" s="406" t="s">
        <v>1649</v>
      </c>
      <c r="I200" s="406"/>
      <c r="J200" s="406"/>
      <c r="K200" s="271"/>
    </row>
    <row r="201" spans="2:11" s="1" customFormat="1" ht="5.25" customHeight="1">
      <c r="B201" s="301"/>
      <c r="C201" s="296"/>
      <c r="D201" s="296"/>
      <c r="E201" s="296"/>
      <c r="F201" s="296"/>
      <c r="G201" s="322"/>
      <c r="H201" s="296"/>
      <c r="I201" s="296"/>
      <c r="J201" s="296"/>
      <c r="K201" s="324"/>
    </row>
    <row r="202" spans="2:11" s="1" customFormat="1" ht="15" customHeight="1">
      <c r="B202" s="301"/>
      <c r="C202" s="278" t="s">
        <v>1639</v>
      </c>
      <c r="D202" s="278"/>
      <c r="E202" s="278"/>
      <c r="F202" s="299" t="s">
        <v>43</v>
      </c>
      <c r="G202" s="278"/>
      <c r="H202" s="407" t="s">
        <v>1650</v>
      </c>
      <c r="I202" s="407"/>
      <c r="J202" s="407"/>
      <c r="K202" s="324"/>
    </row>
    <row r="203" spans="2:11" s="1" customFormat="1" ht="15" customHeight="1">
      <c r="B203" s="301"/>
      <c r="C203" s="278"/>
      <c r="D203" s="278"/>
      <c r="E203" s="278"/>
      <c r="F203" s="299" t="s">
        <v>44</v>
      </c>
      <c r="G203" s="278"/>
      <c r="H203" s="407" t="s">
        <v>1651</v>
      </c>
      <c r="I203" s="407"/>
      <c r="J203" s="407"/>
      <c r="K203" s="324"/>
    </row>
    <row r="204" spans="2:11" s="1" customFormat="1" ht="15" customHeight="1">
      <c r="B204" s="301"/>
      <c r="C204" s="278"/>
      <c r="D204" s="278"/>
      <c r="E204" s="278"/>
      <c r="F204" s="299" t="s">
        <v>47</v>
      </c>
      <c r="G204" s="278"/>
      <c r="H204" s="407" t="s">
        <v>1652</v>
      </c>
      <c r="I204" s="407"/>
      <c r="J204" s="407"/>
      <c r="K204" s="324"/>
    </row>
    <row r="205" spans="2:11" s="1" customFormat="1" ht="15" customHeight="1">
      <c r="B205" s="301"/>
      <c r="C205" s="278"/>
      <c r="D205" s="278"/>
      <c r="E205" s="278"/>
      <c r="F205" s="299" t="s">
        <v>45</v>
      </c>
      <c r="G205" s="278"/>
      <c r="H205" s="407" t="s">
        <v>1653</v>
      </c>
      <c r="I205" s="407"/>
      <c r="J205" s="407"/>
      <c r="K205" s="324"/>
    </row>
    <row r="206" spans="2:11" s="1" customFormat="1" ht="15" customHeight="1">
      <c r="B206" s="301"/>
      <c r="C206" s="278"/>
      <c r="D206" s="278"/>
      <c r="E206" s="278"/>
      <c r="F206" s="299" t="s">
        <v>46</v>
      </c>
      <c r="G206" s="278"/>
      <c r="H206" s="407" t="s">
        <v>1654</v>
      </c>
      <c r="I206" s="407"/>
      <c r="J206" s="407"/>
      <c r="K206" s="324"/>
    </row>
    <row r="207" spans="2:11" s="1" customFormat="1" ht="15" customHeight="1">
      <c r="B207" s="301"/>
      <c r="C207" s="278"/>
      <c r="D207" s="278"/>
      <c r="E207" s="278"/>
      <c r="F207" s="299"/>
      <c r="G207" s="278"/>
      <c r="H207" s="278"/>
      <c r="I207" s="278"/>
      <c r="J207" s="278"/>
      <c r="K207" s="324"/>
    </row>
    <row r="208" spans="2:11" s="1" customFormat="1" ht="15" customHeight="1">
      <c r="B208" s="301"/>
      <c r="C208" s="278" t="s">
        <v>1595</v>
      </c>
      <c r="D208" s="278"/>
      <c r="E208" s="278"/>
      <c r="F208" s="299" t="s">
        <v>1489</v>
      </c>
      <c r="G208" s="278"/>
      <c r="H208" s="407" t="s">
        <v>1655</v>
      </c>
      <c r="I208" s="407"/>
      <c r="J208" s="407"/>
      <c r="K208" s="324"/>
    </row>
    <row r="209" spans="2:11" s="1" customFormat="1" ht="15" customHeight="1">
      <c r="B209" s="301"/>
      <c r="C209" s="278"/>
      <c r="D209" s="278"/>
      <c r="E209" s="278"/>
      <c r="F209" s="299" t="s">
        <v>1492</v>
      </c>
      <c r="G209" s="278"/>
      <c r="H209" s="407" t="s">
        <v>1493</v>
      </c>
      <c r="I209" s="407"/>
      <c r="J209" s="407"/>
      <c r="K209" s="324"/>
    </row>
    <row r="210" spans="2:11" s="1" customFormat="1" ht="15" customHeight="1">
      <c r="B210" s="301"/>
      <c r="C210" s="278"/>
      <c r="D210" s="278"/>
      <c r="E210" s="278"/>
      <c r="F210" s="299" t="s">
        <v>78</v>
      </c>
      <c r="G210" s="278"/>
      <c r="H210" s="407" t="s">
        <v>1656</v>
      </c>
      <c r="I210" s="407"/>
      <c r="J210" s="407"/>
      <c r="K210" s="324"/>
    </row>
    <row r="211" spans="2:11" s="1" customFormat="1" ht="15" customHeight="1">
      <c r="B211" s="342"/>
      <c r="C211" s="278"/>
      <c r="D211" s="278"/>
      <c r="E211" s="278"/>
      <c r="F211" s="299" t="s">
        <v>1494</v>
      </c>
      <c r="G211" s="337"/>
      <c r="H211" s="408" t="s">
        <v>91</v>
      </c>
      <c r="I211" s="408"/>
      <c r="J211" s="408"/>
      <c r="K211" s="343"/>
    </row>
    <row r="212" spans="2:11" s="1" customFormat="1" ht="15" customHeight="1">
      <c r="B212" s="342"/>
      <c r="C212" s="278"/>
      <c r="D212" s="278"/>
      <c r="E212" s="278"/>
      <c r="F212" s="299" t="s">
        <v>1495</v>
      </c>
      <c r="G212" s="337"/>
      <c r="H212" s="408" t="s">
        <v>481</v>
      </c>
      <c r="I212" s="408"/>
      <c r="J212" s="408"/>
      <c r="K212" s="343"/>
    </row>
    <row r="213" spans="2:11" s="1" customFormat="1" ht="15" customHeight="1">
      <c r="B213" s="342"/>
      <c r="C213" s="278"/>
      <c r="D213" s="278"/>
      <c r="E213" s="278"/>
      <c r="F213" s="299"/>
      <c r="G213" s="337"/>
      <c r="H213" s="328"/>
      <c r="I213" s="328"/>
      <c r="J213" s="328"/>
      <c r="K213" s="343"/>
    </row>
    <row r="214" spans="2:11" s="1" customFormat="1" ht="15" customHeight="1">
      <c r="B214" s="342"/>
      <c r="C214" s="278" t="s">
        <v>1619</v>
      </c>
      <c r="D214" s="278"/>
      <c r="E214" s="278"/>
      <c r="F214" s="299">
        <v>1</v>
      </c>
      <c r="G214" s="337"/>
      <c r="H214" s="408" t="s">
        <v>1657</v>
      </c>
      <c r="I214" s="408"/>
      <c r="J214" s="408"/>
      <c r="K214" s="343"/>
    </row>
    <row r="215" spans="2:11" s="1" customFormat="1" ht="15" customHeight="1">
      <c r="B215" s="342"/>
      <c r="C215" s="278"/>
      <c r="D215" s="278"/>
      <c r="E215" s="278"/>
      <c r="F215" s="299">
        <v>2</v>
      </c>
      <c r="G215" s="337"/>
      <c r="H215" s="408" t="s">
        <v>1658</v>
      </c>
      <c r="I215" s="408"/>
      <c r="J215" s="408"/>
      <c r="K215" s="343"/>
    </row>
    <row r="216" spans="2:11" s="1" customFormat="1" ht="15" customHeight="1">
      <c r="B216" s="342"/>
      <c r="C216" s="278"/>
      <c r="D216" s="278"/>
      <c r="E216" s="278"/>
      <c r="F216" s="299">
        <v>3</v>
      </c>
      <c r="G216" s="337"/>
      <c r="H216" s="408" t="s">
        <v>1659</v>
      </c>
      <c r="I216" s="408"/>
      <c r="J216" s="408"/>
      <c r="K216" s="343"/>
    </row>
    <row r="217" spans="2:11" s="1" customFormat="1" ht="15" customHeight="1">
      <c r="B217" s="342"/>
      <c r="C217" s="278"/>
      <c r="D217" s="278"/>
      <c r="E217" s="278"/>
      <c r="F217" s="299">
        <v>4</v>
      </c>
      <c r="G217" s="337"/>
      <c r="H217" s="408" t="s">
        <v>1660</v>
      </c>
      <c r="I217" s="408"/>
      <c r="J217" s="408"/>
      <c r="K217" s="343"/>
    </row>
    <row r="218" spans="2:11" s="1" customFormat="1" ht="12.75" customHeight="1">
      <c r="B218" s="344"/>
      <c r="C218" s="345"/>
      <c r="D218" s="345"/>
      <c r="E218" s="345"/>
      <c r="F218" s="345"/>
      <c r="G218" s="345"/>
      <c r="H218" s="345"/>
      <c r="I218" s="345"/>
      <c r="J218" s="345"/>
      <c r="K218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2" t="str">
        <f>'Rekapitulace stavby'!K6</f>
        <v>Vodovodní přivaděč Točník - Otín</v>
      </c>
      <c r="F7" s="393"/>
      <c r="G7" s="393"/>
      <c r="H7" s="393"/>
      <c r="L7" s="22"/>
    </row>
    <row r="8" spans="2:12" s="1" customFormat="1" ht="12" customHeight="1">
      <c r="B8" s="22"/>
      <c r="D8" s="114" t="s">
        <v>115</v>
      </c>
      <c r="L8" s="22"/>
    </row>
    <row r="9" spans="1:31" s="2" customFormat="1" ht="16.5" customHeight="1">
      <c r="A9" s="36"/>
      <c r="B9" s="41"/>
      <c r="C9" s="36"/>
      <c r="D9" s="36"/>
      <c r="E9" s="392" t="s">
        <v>116</v>
      </c>
      <c r="F9" s="394"/>
      <c r="G9" s="394"/>
      <c r="H9" s="39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5" t="s">
        <v>118</v>
      </c>
      <c r="F11" s="394"/>
      <c r="G11" s="394"/>
      <c r="H11" s="39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87</v>
      </c>
      <c r="G13" s="36"/>
      <c r="H13" s="36"/>
      <c r="I13" s="114" t="s">
        <v>20</v>
      </c>
      <c r="J13" s="105" t="s">
        <v>119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120</v>
      </c>
      <c r="G14" s="36"/>
      <c r="H14" s="36"/>
      <c r="I14" s="114" t="s">
        <v>23</v>
      </c>
      <c r="J14" s="116" t="str">
        <f>'Rekapitulace stavby'!AN8</f>
        <v>16. 7. 2021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121</v>
      </c>
      <c r="E15" s="36"/>
      <c r="F15" s="118" t="s">
        <v>122</v>
      </c>
      <c r="G15" s="36"/>
      <c r="H15" s="36"/>
      <c r="I15" s="117" t="s">
        <v>123</v>
      </c>
      <c r="J15" s="118" t="s">
        <v>124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6" t="str">
        <f>'Rekapitulace stavby'!E14</f>
        <v>Vyplň údaj</v>
      </c>
      <c r="F20" s="397"/>
      <c r="G20" s="397"/>
      <c r="H20" s="397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98" t="s">
        <v>125</v>
      </c>
      <c r="F29" s="398"/>
      <c r="G29" s="398"/>
      <c r="H29" s="398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38</v>
      </c>
      <c r="E32" s="36"/>
      <c r="F32" s="36"/>
      <c r="G32" s="36"/>
      <c r="H32" s="36"/>
      <c r="I32" s="36"/>
      <c r="J32" s="124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40</v>
      </c>
      <c r="G34" s="36"/>
      <c r="H34" s="36"/>
      <c r="I34" s="125" t="s">
        <v>39</v>
      </c>
      <c r="J34" s="125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42</v>
      </c>
      <c r="E35" s="114" t="s">
        <v>43</v>
      </c>
      <c r="F35" s="127">
        <f>ROUND((SUM(BE91:BE206)),2)</f>
        <v>0</v>
      </c>
      <c r="G35" s="36"/>
      <c r="H35" s="36"/>
      <c r="I35" s="128">
        <v>0.21</v>
      </c>
      <c r="J35" s="127">
        <f>ROUND(((SUM(BE91:BE206))*I35),2)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7">
        <f>ROUND((SUM(BF91:BF206)),2)</f>
        <v>0</v>
      </c>
      <c r="G36" s="36"/>
      <c r="H36" s="36"/>
      <c r="I36" s="128">
        <v>0.15</v>
      </c>
      <c r="J36" s="127">
        <f>ROUND(((SUM(BF91:BF206))*I36),2)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7">
        <f>ROUND((SUM(BG91:BG206)),2)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7">
        <f>ROUND((SUM(BH91:BH206)),2)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7">
        <f>ROUND((SUM(BI91:BI206)),2)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48</v>
      </c>
      <c r="E41" s="131"/>
      <c r="F41" s="131"/>
      <c r="G41" s="132" t="s">
        <v>49</v>
      </c>
      <c r="H41" s="133" t="s">
        <v>50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9" t="str">
        <f>E7</f>
        <v>Vodovodní přivaděč Točník - Otín</v>
      </c>
      <c r="F50" s="400"/>
      <c r="G50" s="400"/>
      <c r="H50" s="40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9" t="s">
        <v>116</v>
      </c>
      <c r="F52" s="401"/>
      <c r="G52" s="401"/>
      <c r="H52" s="40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2" t="str">
        <f>E11</f>
        <v>SO 21.1 - Výtlačný řad V2</v>
      </c>
      <c r="F54" s="401"/>
      <c r="G54" s="401"/>
      <c r="H54" s="40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k.ú. Točník u Klatov, k.ú. Otín u Točníku, k.ú. Os</v>
      </c>
      <c r="G56" s="38"/>
      <c r="H56" s="38"/>
      <c r="I56" s="31" t="s">
        <v>23</v>
      </c>
      <c r="J56" s="61" t="str">
        <f>IF(J14="","",J14)</f>
        <v>16. 7. 2021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25</v>
      </c>
      <c r="D58" s="38"/>
      <c r="E58" s="38"/>
      <c r="F58" s="29" t="str">
        <f>E17</f>
        <v>Město Klatovy, náměstí Míru č.p.62/I, Klatovy</v>
      </c>
      <c r="G58" s="38"/>
      <c r="H58" s="38"/>
      <c r="I58" s="31" t="s">
        <v>31</v>
      </c>
      <c r="J58" s="34" t="str">
        <f>E23</f>
        <v>Vodohospodářský rozvoj a výstavba a.s., Praha 5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127</v>
      </c>
      <c r="D61" s="141"/>
      <c r="E61" s="141"/>
      <c r="F61" s="141"/>
      <c r="G61" s="141"/>
      <c r="H61" s="141"/>
      <c r="I61" s="141"/>
      <c r="J61" s="142" t="s">
        <v>128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70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129</v>
      </c>
    </row>
    <row r="64" spans="2:12" s="9" customFormat="1" ht="24.95" customHeight="1">
      <c r="B64" s="144"/>
      <c r="C64" s="145"/>
      <c r="D64" s="146" t="s">
        <v>130</v>
      </c>
      <c r="E64" s="147"/>
      <c r="F64" s="147"/>
      <c r="G64" s="147"/>
      <c r="H64" s="147"/>
      <c r="I64" s="147"/>
      <c r="J64" s="148">
        <f>J92</f>
        <v>0</v>
      </c>
      <c r="K64" s="145"/>
      <c r="L64" s="149"/>
    </row>
    <row r="65" spans="2:12" s="10" customFormat="1" ht="19.9" customHeight="1">
      <c r="B65" s="150"/>
      <c r="C65" s="99"/>
      <c r="D65" s="151" t="s">
        <v>131</v>
      </c>
      <c r="E65" s="152"/>
      <c r="F65" s="152"/>
      <c r="G65" s="152"/>
      <c r="H65" s="152"/>
      <c r="I65" s="152"/>
      <c r="J65" s="153">
        <f>J93</f>
        <v>0</v>
      </c>
      <c r="K65" s="99"/>
      <c r="L65" s="154"/>
    </row>
    <row r="66" spans="2:12" s="10" customFormat="1" ht="19.9" customHeight="1">
      <c r="B66" s="150"/>
      <c r="C66" s="99"/>
      <c r="D66" s="151" t="s">
        <v>132</v>
      </c>
      <c r="E66" s="152"/>
      <c r="F66" s="152"/>
      <c r="G66" s="152"/>
      <c r="H66" s="152"/>
      <c r="I66" s="152"/>
      <c r="J66" s="153">
        <f>J159</f>
        <v>0</v>
      </c>
      <c r="K66" s="99"/>
      <c r="L66" s="154"/>
    </row>
    <row r="67" spans="2:12" s="10" customFormat="1" ht="19.9" customHeight="1">
      <c r="B67" s="150"/>
      <c r="C67" s="99"/>
      <c r="D67" s="151" t="s">
        <v>133</v>
      </c>
      <c r="E67" s="152"/>
      <c r="F67" s="152"/>
      <c r="G67" s="152"/>
      <c r="H67" s="152"/>
      <c r="I67" s="152"/>
      <c r="J67" s="153">
        <f>J166</f>
        <v>0</v>
      </c>
      <c r="K67" s="99"/>
      <c r="L67" s="154"/>
    </row>
    <row r="68" spans="2:12" s="10" customFormat="1" ht="19.9" customHeight="1">
      <c r="B68" s="150"/>
      <c r="C68" s="99"/>
      <c r="D68" s="151" t="s">
        <v>134</v>
      </c>
      <c r="E68" s="152"/>
      <c r="F68" s="152"/>
      <c r="G68" s="152"/>
      <c r="H68" s="152"/>
      <c r="I68" s="152"/>
      <c r="J68" s="153">
        <f>J170</f>
        <v>0</v>
      </c>
      <c r="K68" s="99"/>
      <c r="L68" s="154"/>
    </row>
    <row r="69" spans="2:12" s="10" customFormat="1" ht="19.9" customHeight="1">
      <c r="B69" s="150"/>
      <c r="C69" s="99"/>
      <c r="D69" s="151" t="s">
        <v>135</v>
      </c>
      <c r="E69" s="152"/>
      <c r="F69" s="152"/>
      <c r="G69" s="152"/>
      <c r="H69" s="152"/>
      <c r="I69" s="152"/>
      <c r="J69" s="153">
        <f>J204</f>
        <v>0</v>
      </c>
      <c r="K69" s="99"/>
      <c r="L69" s="154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136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9" t="str">
        <f>E7</f>
        <v>Vodovodní přivaděč Točník - Otín</v>
      </c>
      <c r="F79" s="400"/>
      <c r="G79" s="400"/>
      <c r="H79" s="400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115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99" t="s">
        <v>116</v>
      </c>
      <c r="F81" s="401"/>
      <c r="G81" s="401"/>
      <c r="H81" s="401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117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52" t="str">
        <f>E11</f>
        <v>SO 21.1 - Výtlačný řad V2</v>
      </c>
      <c r="F83" s="401"/>
      <c r="G83" s="401"/>
      <c r="H83" s="401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F14</f>
        <v>k.ú. Točník u Klatov, k.ú. Otín u Točníku, k.ú. Os</v>
      </c>
      <c r="G85" s="38"/>
      <c r="H85" s="38"/>
      <c r="I85" s="31" t="s">
        <v>23</v>
      </c>
      <c r="J85" s="61" t="str">
        <f>IF(J14="","",J14)</f>
        <v>16. 7. 2021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40.15" customHeight="1">
      <c r="A87" s="36"/>
      <c r="B87" s="37"/>
      <c r="C87" s="31" t="s">
        <v>25</v>
      </c>
      <c r="D87" s="38"/>
      <c r="E87" s="38"/>
      <c r="F87" s="29" t="str">
        <f>E17</f>
        <v>Město Klatovy, náměstí Míru č.p.62/I, Klatovy</v>
      </c>
      <c r="G87" s="38"/>
      <c r="H87" s="38"/>
      <c r="I87" s="31" t="s">
        <v>31</v>
      </c>
      <c r="J87" s="34" t="str">
        <f>E23</f>
        <v>Vodohospodářský rozvoj a výstavba a.s., Praha 5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29</v>
      </c>
      <c r="D88" s="38"/>
      <c r="E88" s="38"/>
      <c r="F88" s="29" t="str">
        <f>IF(E20="","",E20)</f>
        <v>Vyplň údaj</v>
      </c>
      <c r="G88" s="38"/>
      <c r="H88" s="38"/>
      <c r="I88" s="31" t="s">
        <v>34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5"/>
      <c r="B90" s="156"/>
      <c r="C90" s="157" t="s">
        <v>137</v>
      </c>
      <c r="D90" s="158" t="s">
        <v>57</v>
      </c>
      <c r="E90" s="158" t="s">
        <v>53</v>
      </c>
      <c r="F90" s="158" t="s">
        <v>54</v>
      </c>
      <c r="G90" s="158" t="s">
        <v>138</v>
      </c>
      <c r="H90" s="158" t="s">
        <v>139</v>
      </c>
      <c r="I90" s="158" t="s">
        <v>140</v>
      </c>
      <c r="J90" s="158" t="s">
        <v>128</v>
      </c>
      <c r="K90" s="159" t="s">
        <v>141</v>
      </c>
      <c r="L90" s="160"/>
      <c r="M90" s="70" t="s">
        <v>19</v>
      </c>
      <c r="N90" s="71" t="s">
        <v>42</v>
      </c>
      <c r="O90" s="71" t="s">
        <v>142</v>
      </c>
      <c r="P90" s="71" t="s">
        <v>143</v>
      </c>
      <c r="Q90" s="71" t="s">
        <v>144</v>
      </c>
      <c r="R90" s="71" t="s">
        <v>145</v>
      </c>
      <c r="S90" s="71" t="s">
        <v>146</v>
      </c>
      <c r="T90" s="72" t="s">
        <v>147</v>
      </c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63" s="2" customFormat="1" ht="22.9" customHeight="1">
      <c r="A91" s="36"/>
      <c r="B91" s="37"/>
      <c r="C91" s="77" t="s">
        <v>148</v>
      </c>
      <c r="D91" s="38"/>
      <c r="E91" s="38"/>
      <c r="F91" s="38"/>
      <c r="G91" s="38"/>
      <c r="H91" s="38"/>
      <c r="I91" s="38"/>
      <c r="J91" s="161">
        <f>BK91</f>
        <v>0</v>
      </c>
      <c r="K91" s="38"/>
      <c r="L91" s="41"/>
      <c r="M91" s="73"/>
      <c r="N91" s="162"/>
      <c r="O91" s="74"/>
      <c r="P91" s="163">
        <f>P92</f>
        <v>0</v>
      </c>
      <c r="Q91" s="74"/>
      <c r="R91" s="163">
        <f>R92</f>
        <v>61.97425549999999</v>
      </c>
      <c r="S91" s="74"/>
      <c r="T91" s="164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71</v>
      </c>
      <c r="AU91" s="19" t="s">
        <v>129</v>
      </c>
      <c r="BK91" s="165">
        <f>BK92</f>
        <v>0</v>
      </c>
    </row>
    <row r="92" spans="2:63" s="12" customFormat="1" ht="25.9" customHeight="1">
      <c r="B92" s="166"/>
      <c r="C92" s="167"/>
      <c r="D92" s="168" t="s">
        <v>71</v>
      </c>
      <c r="E92" s="169" t="s">
        <v>149</v>
      </c>
      <c r="F92" s="169" t="s">
        <v>150</v>
      </c>
      <c r="G92" s="167"/>
      <c r="H92" s="167"/>
      <c r="I92" s="170"/>
      <c r="J92" s="171">
        <f>BK92</f>
        <v>0</v>
      </c>
      <c r="K92" s="167"/>
      <c r="L92" s="172"/>
      <c r="M92" s="173"/>
      <c r="N92" s="174"/>
      <c r="O92" s="174"/>
      <c r="P92" s="175">
        <f>P93+P159+P166+P170+P204</f>
        <v>0</v>
      </c>
      <c r="Q92" s="174"/>
      <c r="R92" s="175">
        <f>R93+R159+R166+R170+R204</f>
        <v>61.97425549999999</v>
      </c>
      <c r="S92" s="174"/>
      <c r="T92" s="176">
        <f>T93+T159+T166+T170+T204</f>
        <v>0</v>
      </c>
      <c r="AR92" s="177" t="s">
        <v>79</v>
      </c>
      <c r="AT92" s="178" t="s">
        <v>71</v>
      </c>
      <c r="AU92" s="178" t="s">
        <v>72</v>
      </c>
      <c r="AY92" s="177" t="s">
        <v>151</v>
      </c>
      <c r="BK92" s="179">
        <f>BK93+BK159+BK166+BK170+BK204</f>
        <v>0</v>
      </c>
    </row>
    <row r="93" spans="2:63" s="12" customFormat="1" ht="22.9" customHeight="1">
      <c r="B93" s="166"/>
      <c r="C93" s="167"/>
      <c r="D93" s="168" t="s">
        <v>71</v>
      </c>
      <c r="E93" s="180" t="s">
        <v>79</v>
      </c>
      <c r="F93" s="180" t="s">
        <v>152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SUM(P94:P158)</f>
        <v>0</v>
      </c>
      <c r="Q93" s="174"/>
      <c r="R93" s="175">
        <f>SUM(R94:R158)</f>
        <v>0.02952</v>
      </c>
      <c r="S93" s="174"/>
      <c r="T93" s="176">
        <f>SUM(T94:T158)</f>
        <v>0</v>
      </c>
      <c r="AR93" s="177" t="s">
        <v>79</v>
      </c>
      <c r="AT93" s="178" t="s">
        <v>71</v>
      </c>
      <c r="AU93" s="178" t="s">
        <v>79</v>
      </c>
      <c r="AY93" s="177" t="s">
        <v>151</v>
      </c>
      <c r="BK93" s="179">
        <f>SUM(BK94:BK158)</f>
        <v>0</v>
      </c>
    </row>
    <row r="94" spans="1:65" s="2" customFormat="1" ht="49.15" customHeight="1">
      <c r="A94" s="36"/>
      <c r="B94" s="37"/>
      <c r="C94" s="182" t="s">
        <v>79</v>
      </c>
      <c r="D94" s="182" t="s">
        <v>153</v>
      </c>
      <c r="E94" s="183" t="s">
        <v>154</v>
      </c>
      <c r="F94" s="184" t="s">
        <v>155</v>
      </c>
      <c r="G94" s="185" t="s">
        <v>156</v>
      </c>
      <c r="H94" s="186">
        <v>0.6</v>
      </c>
      <c r="I94" s="187"/>
      <c r="J94" s="188">
        <f>ROUND(I94*H94,2)</f>
        <v>0</v>
      </c>
      <c r="K94" s="184" t="s">
        <v>157</v>
      </c>
      <c r="L94" s="41"/>
      <c r="M94" s="189" t="s">
        <v>19</v>
      </c>
      <c r="N94" s="190" t="s">
        <v>43</v>
      </c>
      <c r="O94" s="66"/>
      <c r="P94" s="191">
        <f>O94*H94</f>
        <v>0</v>
      </c>
      <c r="Q94" s="191">
        <v>0.0369</v>
      </c>
      <c r="R94" s="191">
        <f>Q94*H94</f>
        <v>0.02214</v>
      </c>
      <c r="S94" s="191">
        <v>0</v>
      </c>
      <c r="T94" s="192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3" t="s">
        <v>158</v>
      </c>
      <c r="AT94" s="193" t="s">
        <v>153</v>
      </c>
      <c r="AU94" s="193" t="s">
        <v>81</v>
      </c>
      <c r="AY94" s="19" t="s">
        <v>151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9" t="s">
        <v>79</v>
      </c>
      <c r="BK94" s="194">
        <f>ROUND(I94*H94,2)</f>
        <v>0</v>
      </c>
      <c r="BL94" s="19" t="s">
        <v>158</v>
      </c>
      <c r="BM94" s="193" t="s">
        <v>159</v>
      </c>
    </row>
    <row r="95" spans="1:47" s="2" customFormat="1" ht="11.25">
      <c r="A95" s="36"/>
      <c r="B95" s="37"/>
      <c r="C95" s="38"/>
      <c r="D95" s="195" t="s">
        <v>160</v>
      </c>
      <c r="E95" s="38"/>
      <c r="F95" s="196" t="s">
        <v>161</v>
      </c>
      <c r="G95" s="38"/>
      <c r="H95" s="38"/>
      <c r="I95" s="197"/>
      <c r="J95" s="38"/>
      <c r="K95" s="38"/>
      <c r="L95" s="41"/>
      <c r="M95" s="198"/>
      <c r="N95" s="199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160</v>
      </c>
      <c r="AU95" s="19" t="s">
        <v>81</v>
      </c>
    </row>
    <row r="96" spans="2:51" s="13" customFormat="1" ht="11.25">
      <c r="B96" s="200"/>
      <c r="C96" s="201"/>
      <c r="D96" s="202" t="s">
        <v>162</v>
      </c>
      <c r="E96" s="203" t="s">
        <v>19</v>
      </c>
      <c r="F96" s="204" t="s">
        <v>163</v>
      </c>
      <c r="G96" s="201"/>
      <c r="H96" s="203" t="s">
        <v>19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162</v>
      </c>
      <c r="AU96" s="210" t="s">
        <v>81</v>
      </c>
      <c r="AV96" s="13" t="s">
        <v>79</v>
      </c>
      <c r="AW96" s="13" t="s">
        <v>33</v>
      </c>
      <c r="AX96" s="13" t="s">
        <v>72</v>
      </c>
      <c r="AY96" s="210" t="s">
        <v>151</v>
      </c>
    </row>
    <row r="97" spans="2:51" s="13" customFormat="1" ht="11.25">
      <c r="B97" s="200"/>
      <c r="C97" s="201"/>
      <c r="D97" s="202" t="s">
        <v>162</v>
      </c>
      <c r="E97" s="203" t="s">
        <v>19</v>
      </c>
      <c r="F97" s="204" t="s">
        <v>164</v>
      </c>
      <c r="G97" s="201"/>
      <c r="H97" s="203" t="s">
        <v>19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162</v>
      </c>
      <c r="AU97" s="210" t="s">
        <v>81</v>
      </c>
      <c r="AV97" s="13" t="s">
        <v>79</v>
      </c>
      <c r="AW97" s="13" t="s">
        <v>33</v>
      </c>
      <c r="AX97" s="13" t="s">
        <v>72</v>
      </c>
      <c r="AY97" s="210" t="s">
        <v>151</v>
      </c>
    </row>
    <row r="98" spans="2:51" s="14" customFormat="1" ht="11.25">
      <c r="B98" s="211"/>
      <c r="C98" s="212"/>
      <c r="D98" s="202" t="s">
        <v>162</v>
      </c>
      <c r="E98" s="213" t="s">
        <v>19</v>
      </c>
      <c r="F98" s="214" t="s">
        <v>165</v>
      </c>
      <c r="G98" s="212"/>
      <c r="H98" s="215">
        <v>0.6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162</v>
      </c>
      <c r="AU98" s="221" t="s">
        <v>81</v>
      </c>
      <c r="AV98" s="14" t="s">
        <v>81</v>
      </c>
      <c r="AW98" s="14" t="s">
        <v>33</v>
      </c>
      <c r="AX98" s="14" t="s">
        <v>79</v>
      </c>
      <c r="AY98" s="221" t="s">
        <v>151</v>
      </c>
    </row>
    <row r="99" spans="1:65" s="2" customFormat="1" ht="49.15" customHeight="1">
      <c r="A99" s="36"/>
      <c r="B99" s="37"/>
      <c r="C99" s="182" t="s">
        <v>81</v>
      </c>
      <c r="D99" s="182" t="s">
        <v>153</v>
      </c>
      <c r="E99" s="183" t="s">
        <v>166</v>
      </c>
      <c r="F99" s="184" t="s">
        <v>167</v>
      </c>
      <c r="G99" s="185" t="s">
        <v>156</v>
      </c>
      <c r="H99" s="186">
        <v>0.2</v>
      </c>
      <c r="I99" s="187"/>
      <c r="J99" s="188">
        <f>ROUND(I99*H99,2)</f>
        <v>0</v>
      </c>
      <c r="K99" s="184" t="s">
        <v>157</v>
      </c>
      <c r="L99" s="41"/>
      <c r="M99" s="189" t="s">
        <v>19</v>
      </c>
      <c r="N99" s="190" t="s">
        <v>43</v>
      </c>
      <c r="O99" s="66"/>
      <c r="P99" s="191">
        <f>O99*H99</f>
        <v>0</v>
      </c>
      <c r="Q99" s="191">
        <v>0.0369</v>
      </c>
      <c r="R99" s="191">
        <f>Q99*H99</f>
        <v>0.007380000000000001</v>
      </c>
      <c r="S99" s="191">
        <v>0</v>
      </c>
      <c r="T99" s="19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158</v>
      </c>
      <c r="AT99" s="193" t="s">
        <v>153</v>
      </c>
      <c r="AU99" s="193" t="s">
        <v>81</v>
      </c>
      <c r="AY99" s="19" t="s">
        <v>151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9" t="s">
        <v>79</v>
      </c>
      <c r="BK99" s="194">
        <f>ROUND(I99*H99,2)</f>
        <v>0</v>
      </c>
      <c r="BL99" s="19" t="s">
        <v>158</v>
      </c>
      <c r="BM99" s="193" t="s">
        <v>168</v>
      </c>
    </row>
    <row r="100" spans="1:47" s="2" customFormat="1" ht="11.25">
      <c r="A100" s="36"/>
      <c r="B100" s="37"/>
      <c r="C100" s="38"/>
      <c r="D100" s="195" t="s">
        <v>160</v>
      </c>
      <c r="E100" s="38"/>
      <c r="F100" s="196" t="s">
        <v>169</v>
      </c>
      <c r="G100" s="38"/>
      <c r="H100" s="38"/>
      <c r="I100" s="197"/>
      <c r="J100" s="38"/>
      <c r="K100" s="38"/>
      <c r="L100" s="41"/>
      <c r="M100" s="198"/>
      <c r="N100" s="199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160</v>
      </c>
      <c r="AU100" s="19" t="s">
        <v>81</v>
      </c>
    </row>
    <row r="101" spans="2:51" s="13" customFormat="1" ht="11.25">
      <c r="B101" s="200"/>
      <c r="C101" s="201"/>
      <c r="D101" s="202" t="s">
        <v>162</v>
      </c>
      <c r="E101" s="203" t="s">
        <v>19</v>
      </c>
      <c r="F101" s="204" t="s">
        <v>170</v>
      </c>
      <c r="G101" s="201"/>
      <c r="H101" s="203" t="s">
        <v>19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162</v>
      </c>
      <c r="AU101" s="210" t="s">
        <v>81</v>
      </c>
      <c r="AV101" s="13" t="s">
        <v>79</v>
      </c>
      <c r="AW101" s="13" t="s">
        <v>33</v>
      </c>
      <c r="AX101" s="13" t="s">
        <v>72</v>
      </c>
      <c r="AY101" s="210" t="s">
        <v>151</v>
      </c>
    </row>
    <row r="102" spans="2:51" s="14" customFormat="1" ht="11.25">
      <c r="B102" s="211"/>
      <c r="C102" s="212"/>
      <c r="D102" s="202" t="s">
        <v>162</v>
      </c>
      <c r="E102" s="213" t="s">
        <v>19</v>
      </c>
      <c r="F102" s="214" t="s">
        <v>171</v>
      </c>
      <c r="G102" s="212"/>
      <c r="H102" s="215">
        <v>0.2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162</v>
      </c>
      <c r="AU102" s="221" t="s">
        <v>81</v>
      </c>
      <c r="AV102" s="14" t="s">
        <v>81</v>
      </c>
      <c r="AW102" s="14" t="s">
        <v>33</v>
      </c>
      <c r="AX102" s="14" t="s">
        <v>79</v>
      </c>
      <c r="AY102" s="221" t="s">
        <v>151</v>
      </c>
    </row>
    <row r="103" spans="1:65" s="2" customFormat="1" ht="24.2" customHeight="1">
      <c r="A103" s="36"/>
      <c r="B103" s="37"/>
      <c r="C103" s="182" t="s">
        <v>101</v>
      </c>
      <c r="D103" s="182" t="s">
        <v>153</v>
      </c>
      <c r="E103" s="183" t="s">
        <v>172</v>
      </c>
      <c r="F103" s="184" t="s">
        <v>173</v>
      </c>
      <c r="G103" s="185" t="s">
        <v>174</v>
      </c>
      <c r="H103" s="186">
        <v>267.096</v>
      </c>
      <c r="I103" s="187"/>
      <c r="J103" s="188">
        <f>ROUND(I103*H103,2)</f>
        <v>0</v>
      </c>
      <c r="K103" s="184" t="s">
        <v>157</v>
      </c>
      <c r="L103" s="41"/>
      <c r="M103" s="189" t="s">
        <v>19</v>
      </c>
      <c r="N103" s="190" t="s">
        <v>43</v>
      </c>
      <c r="O103" s="66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3" t="s">
        <v>158</v>
      </c>
      <c r="AT103" s="193" t="s">
        <v>153</v>
      </c>
      <c r="AU103" s="193" t="s">
        <v>81</v>
      </c>
      <c r="AY103" s="19" t="s">
        <v>151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9" t="s">
        <v>79</v>
      </c>
      <c r="BK103" s="194">
        <f>ROUND(I103*H103,2)</f>
        <v>0</v>
      </c>
      <c r="BL103" s="19" t="s">
        <v>158</v>
      </c>
      <c r="BM103" s="193" t="s">
        <v>175</v>
      </c>
    </row>
    <row r="104" spans="1:47" s="2" customFormat="1" ht="11.25">
      <c r="A104" s="36"/>
      <c r="B104" s="37"/>
      <c r="C104" s="38"/>
      <c r="D104" s="195" t="s">
        <v>160</v>
      </c>
      <c r="E104" s="38"/>
      <c r="F104" s="196" t="s">
        <v>176</v>
      </c>
      <c r="G104" s="38"/>
      <c r="H104" s="38"/>
      <c r="I104" s="197"/>
      <c r="J104" s="38"/>
      <c r="K104" s="38"/>
      <c r="L104" s="41"/>
      <c r="M104" s="198"/>
      <c r="N104" s="199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160</v>
      </c>
      <c r="AU104" s="19" t="s">
        <v>81</v>
      </c>
    </row>
    <row r="105" spans="2:51" s="13" customFormat="1" ht="11.25">
      <c r="B105" s="200"/>
      <c r="C105" s="201"/>
      <c r="D105" s="202" t="s">
        <v>162</v>
      </c>
      <c r="E105" s="203" t="s">
        <v>19</v>
      </c>
      <c r="F105" s="204" t="s">
        <v>177</v>
      </c>
      <c r="G105" s="201"/>
      <c r="H105" s="203" t="s">
        <v>19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162</v>
      </c>
      <c r="AU105" s="210" t="s">
        <v>81</v>
      </c>
      <c r="AV105" s="13" t="s">
        <v>79</v>
      </c>
      <c r="AW105" s="13" t="s">
        <v>33</v>
      </c>
      <c r="AX105" s="13" t="s">
        <v>72</v>
      </c>
      <c r="AY105" s="210" t="s">
        <v>151</v>
      </c>
    </row>
    <row r="106" spans="2:51" s="13" customFormat="1" ht="11.25">
      <c r="B106" s="200"/>
      <c r="C106" s="201"/>
      <c r="D106" s="202" t="s">
        <v>162</v>
      </c>
      <c r="E106" s="203" t="s">
        <v>19</v>
      </c>
      <c r="F106" s="204" t="s">
        <v>178</v>
      </c>
      <c r="G106" s="201"/>
      <c r="H106" s="203" t="s">
        <v>19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162</v>
      </c>
      <c r="AU106" s="210" t="s">
        <v>81</v>
      </c>
      <c r="AV106" s="13" t="s">
        <v>79</v>
      </c>
      <c r="AW106" s="13" t="s">
        <v>33</v>
      </c>
      <c r="AX106" s="13" t="s">
        <v>72</v>
      </c>
      <c r="AY106" s="210" t="s">
        <v>151</v>
      </c>
    </row>
    <row r="107" spans="2:51" s="13" customFormat="1" ht="11.25">
      <c r="B107" s="200"/>
      <c r="C107" s="201"/>
      <c r="D107" s="202" t="s">
        <v>162</v>
      </c>
      <c r="E107" s="203" t="s">
        <v>19</v>
      </c>
      <c r="F107" s="204" t="s">
        <v>179</v>
      </c>
      <c r="G107" s="201"/>
      <c r="H107" s="203" t="s">
        <v>19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162</v>
      </c>
      <c r="AU107" s="210" t="s">
        <v>81</v>
      </c>
      <c r="AV107" s="13" t="s">
        <v>79</v>
      </c>
      <c r="AW107" s="13" t="s">
        <v>33</v>
      </c>
      <c r="AX107" s="13" t="s">
        <v>72</v>
      </c>
      <c r="AY107" s="210" t="s">
        <v>151</v>
      </c>
    </row>
    <row r="108" spans="2:51" s="14" customFormat="1" ht="11.25">
      <c r="B108" s="211"/>
      <c r="C108" s="212"/>
      <c r="D108" s="202" t="s">
        <v>162</v>
      </c>
      <c r="E108" s="213" t="s">
        <v>19</v>
      </c>
      <c r="F108" s="214" t="s">
        <v>180</v>
      </c>
      <c r="G108" s="212"/>
      <c r="H108" s="215">
        <v>446.71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162</v>
      </c>
      <c r="AU108" s="221" t="s">
        <v>81</v>
      </c>
      <c r="AV108" s="14" t="s">
        <v>81</v>
      </c>
      <c r="AW108" s="14" t="s">
        <v>33</v>
      </c>
      <c r="AX108" s="14" t="s">
        <v>72</v>
      </c>
      <c r="AY108" s="221" t="s">
        <v>151</v>
      </c>
    </row>
    <row r="109" spans="2:51" s="13" customFormat="1" ht="11.25">
      <c r="B109" s="200"/>
      <c r="C109" s="201"/>
      <c r="D109" s="202" t="s">
        <v>162</v>
      </c>
      <c r="E109" s="203" t="s">
        <v>19</v>
      </c>
      <c r="F109" s="204" t="s">
        <v>181</v>
      </c>
      <c r="G109" s="201"/>
      <c r="H109" s="203" t="s">
        <v>19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162</v>
      </c>
      <c r="AU109" s="210" t="s">
        <v>81</v>
      </c>
      <c r="AV109" s="13" t="s">
        <v>79</v>
      </c>
      <c r="AW109" s="13" t="s">
        <v>33</v>
      </c>
      <c r="AX109" s="13" t="s">
        <v>72</v>
      </c>
      <c r="AY109" s="210" t="s">
        <v>151</v>
      </c>
    </row>
    <row r="110" spans="2:51" s="14" customFormat="1" ht="11.25">
      <c r="B110" s="211"/>
      <c r="C110" s="212"/>
      <c r="D110" s="202" t="s">
        <v>162</v>
      </c>
      <c r="E110" s="213" t="s">
        <v>19</v>
      </c>
      <c r="F110" s="214" t="s">
        <v>182</v>
      </c>
      <c r="G110" s="212"/>
      <c r="H110" s="215">
        <v>267.096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162</v>
      </c>
      <c r="AU110" s="221" t="s">
        <v>81</v>
      </c>
      <c r="AV110" s="14" t="s">
        <v>81</v>
      </c>
      <c r="AW110" s="14" t="s">
        <v>33</v>
      </c>
      <c r="AX110" s="14" t="s">
        <v>79</v>
      </c>
      <c r="AY110" s="221" t="s">
        <v>151</v>
      </c>
    </row>
    <row r="111" spans="1:65" s="2" customFormat="1" ht="24.2" customHeight="1">
      <c r="A111" s="36"/>
      <c r="B111" s="37"/>
      <c r="C111" s="182" t="s">
        <v>158</v>
      </c>
      <c r="D111" s="182" t="s">
        <v>153</v>
      </c>
      <c r="E111" s="183" t="s">
        <v>183</v>
      </c>
      <c r="F111" s="184" t="s">
        <v>184</v>
      </c>
      <c r="G111" s="185" t="s">
        <v>174</v>
      </c>
      <c r="H111" s="186">
        <v>213.677</v>
      </c>
      <c r="I111" s="187"/>
      <c r="J111" s="188">
        <f>ROUND(I111*H111,2)</f>
        <v>0</v>
      </c>
      <c r="K111" s="184" t="s">
        <v>157</v>
      </c>
      <c r="L111" s="41"/>
      <c r="M111" s="189" t="s">
        <v>19</v>
      </c>
      <c r="N111" s="190" t="s">
        <v>43</v>
      </c>
      <c r="O111" s="66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158</v>
      </c>
      <c r="AT111" s="193" t="s">
        <v>153</v>
      </c>
      <c r="AU111" s="193" t="s">
        <v>81</v>
      </c>
      <c r="AY111" s="19" t="s">
        <v>151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9" t="s">
        <v>79</v>
      </c>
      <c r="BK111" s="194">
        <f>ROUND(I111*H111,2)</f>
        <v>0</v>
      </c>
      <c r="BL111" s="19" t="s">
        <v>158</v>
      </c>
      <c r="BM111" s="193" t="s">
        <v>185</v>
      </c>
    </row>
    <row r="112" spans="1:47" s="2" customFormat="1" ht="11.25">
      <c r="A112" s="36"/>
      <c r="B112" s="37"/>
      <c r="C112" s="38"/>
      <c r="D112" s="195" t="s">
        <v>160</v>
      </c>
      <c r="E112" s="38"/>
      <c r="F112" s="196" t="s">
        <v>186</v>
      </c>
      <c r="G112" s="38"/>
      <c r="H112" s="38"/>
      <c r="I112" s="197"/>
      <c r="J112" s="38"/>
      <c r="K112" s="38"/>
      <c r="L112" s="41"/>
      <c r="M112" s="198"/>
      <c r="N112" s="199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160</v>
      </c>
      <c r="AU112" s="19" t="s">
        <v>81</v>
      </c>
    </row>
    <row r="113" spans="2:51" s="13" customFormat="1" ht="11.25">
      <c r="B113" s="200"/>
      <c r="C113" s="201"/>
      <c r="D113" s="202" t="s">
        <v>162</v>
      </c>
      <c r="E113" s="203" t="s">
        <v>19</v>
      </c>
      <c r="F113" s="204" t="s">
        <v>177</v>
      </c>
      <c r="G113" s="201"/>
      <c r="H113" s="203" t="s">
        <v>19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162</v>
      </c>
      <c r="AU113" s="210" t="s">
        <v>81</v>
      </c>
      <c r="AV113" s="13" t="s">
        <v>79</v>
      </c>
      <c r="AW113" s="13" t="s">
        <v>33</v>
      </c>
      <c r="AX113" s="13" t="s">
        <v>72</v>
      </c>
      <c r="AY113" s="210" t="s">
        <v>151</v>
      </c>
    </row>
    <row r="114" spans="2:51" s="13" customFormat="1" ht="11.25">
      <c r="B114" s="200"/>
      <c r="C114" s="201"/>
      <c r="D114" s="202" t="s">
        <v>162</v>
      </c>
      <c r="E114" s="203" t="s">
        <v>19</v>
      </c>
      <c r="F114" s="204" t="s">
        <v>178</v>
      </c>
      <c r="G114" s="201"/>
      <c r="H114" s="203" t="s">
        <v>19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162</v>
      </c>
      <c r="AU114" s="210" t="s">
        <v>81</v>
      </c>
      <c r="AV114" s="13" t="s">
        <v>79</v>
      </c>
      <c r="AW114" s="13" t="s">
        <v>33</v>
      </c>
      <c r="AX114" s="13" t="s">
        <v>72</v>
      </c>
      <c r="AY114" s="210" t="s">
        <v>151</v>
      </c>
    </row>
    <row r="115" spans="2:51" s="13" customFormat="1" ht="11.25">
      <c r="B115" s="200"/>
      <c r="C115" s="201"/>
      <c r="D115" s="202" t="s">
        <v>162</v>
      </c>
      <c r="E115" s="203" t="s">
        <v>19</v>
      </c>
      <c r="F115" s="204" t="s">
        <v>179</v>
      </c>
      <c r="G115" s="201"/>
      <c r="H115" s="203" t="s">
        <v>19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162</v>
      </c>
      <c r="AU115" s="210" t="s">
        <v>81</v>
      </c>
      <c r="AV115" s="13" t="s">
        <v>79</v>
      </c>
      <c r="AW115" s="13" t="s">
        <v>33</v>
      </c>
      <c r="AX115" s="13" t="s">
        <v>72</v>
      </c>
      <c r="AY115" s="210" t="s">
        <v>151</v>
      </c>
    </row>
    <row r="116" spans="2:51" s="14" customFormat="1" ht="11.25">
      <c r="B116" s="211"/>
      <c r="C116" s="212"/>
      <c r="D116" s="202" t="s">
        <v>162</v>
      </c>
      <c r="E116" s="213" t="s">
        <v>19</v>
      </c>
      <c r="F116" s="214" t="s">
        <v>180</v>
      </c>
      <c r="G116" s="212"/>
      <c r="H116" s="215">
        <v>446.71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162</v>
      </c>
      <c r="AU116" s="221" t="s">
        <v>81</v>
      </c>
      <c r="AV116" s="14" t="s">
        <v>81</v>
      </c>
      <c r="AW116" s="14" t="s">
        <v>33</v>
      </c>
      <c r="AX116" s="14" t="s">
        <v>72</v>
      </c>
      <c r="AY116" s="221" t="s">
        <v>151</v>
      </c>
    </row>
    <row r="117" spans="2:51" s="13" customFormat="1" ht="11.25">
      <c r="B117" s="200"/>
      <c r="C117" s="201"/>
      <c r="D117" s="202" t="s">
        <v>162</v>
      </c>
      <c r="E117" s="203" t="s">
        <v>19</v>
      </c>
      <c r="F117" s="204" t="s">
        <v>187</v>
      </c>
      <c r="G117" s="201"/>
      <c r="H117" s="203" t="s">
        <v>19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162</v>
      </c>
      <c r="AU117" s="210" t="s">
        <v>81</v>
      </c>
      <c r="AV117" s="13" t="s">
        <v>79</v>
      </c>
      <c r="AW117" s="13" t="s">
        <v>33</v>
      </c>
      <c r="AX117" s="13" t="s">
        <v>72</v>
      </c>
      <c r="AY117" s="210" t="s">
        <v>151</v>
      </c>
    </row>
    <row r="118" spans="2:51" s="14" customFormat="1" ht="11.25">
      <c r="B118" s="211"/>
      <c r="C118" s="212"/>
      <c r="D118" s="202" t="s">
        <v>162</v>
      </c>
      <c r="E118" s="213" t="s">
        <v>19</v>
      </c>
      <c r="F118" s="214" t="s">
        <v>188</v>
      </c>
      <c r="G118" s="212"/>
      <c r="H118" s="215">
        <v>213.677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162</v>
      </c>
      <c r="AU118" s="221" t="s">
        <v>81</v>
      </c>
      <c r="AV118" s="14" t="s">
        <v>81</v>
      </c>
      <c r="AW118" s="14" t="s">
        <v>33</v>
      </c>
      <c r="AX118" s="14" t="s">
        <v>79</v>
      </c>
      <c r="AY118" s="221" t="s">
        <v>151</v>
      </c>
    </row>
    <row r="119" spans="1:65" s="2" customFormat="1" ht="24.2" customHeight="1">
      <c r="A119" s="36"/>
      <c r="B119" s="37"/>
      <c r="C119" s="182" t="s">
        <v>189</v>
      </c>
      <c r="D119" s="182" t="s">
        <v>153</v>
      </c>
      <c r="E119" s="183" t="s">
        <v>190</v>
      </c>
      <c r="F119" s="184" t="s">
        <v>191</v>
      </c>
      <c r="G119" s="185" t="s">
        <v>174</v>
      </c>
      <c r="H119" s="186">
        <v>53.419</v>
      </c>
      <c r="I119" s="187"/>
      <c r="J119" s="188">
        <f>ROUND(I119*H119,2)</f>
        <v>0</v>
      </c>
      <c r="K119" s="184" t="s">
        <v>157</v>
      </c>
      <c r="L119" s="41"/>
      <c r="M119" s="189" t="s">
        <v>19</v>
      </c>
      <c r="N119" s="190" t="s">
        <v>43</v>
      </c>
      <c r="O119" s="66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158</v>
      </c>
      <c r="AT119" s="193" t="s">
        <v>153</v>
      </c>
      <c r="AU119" s="193" t="s">
        <v>81</v>
      </c>
      <c r="AY119" s="19" t="s">
        <v>151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9" t="s">
        <v>79</v>
      </c>
      <c r="BK119" s="194">
        <f>ROUND(I119*H119,2)</f>
        <v>0</v>
      </c>
      <c r="BL119" s="19" t="s">
        <v>158</v>
      </c>
      <c r="BM119" s="193" t="s">
        <v>192</v>
      </c>
    </row>
    <row r="120" spans="1:47" s="2" customFormat="1" ht="11.25">
      <c r="A120" s="36"/>
      <c r="B120" s="37"/>
      <c r="C120" s="38"/>
      <c r="D120" s="195" t="s">
        <v>160</v>
      </c>
      <c r="E120" s="38"/>
      <c r="F120" s="196" t="s">
        <v>193</v>
      </c>
      <c r="G120" s="38"/>
      <c r="H120" s="38"/>
      <c r="I120" s="197"/>
      <c r="J120" s="38"/>
      <c r="K120" s="38"/>
      <c r="L120" s="41"/>
      <c r="M120" s="198"/>
      <c r="N120" s="19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160</v>
      </c>
      <c r="AU120" s="19" t="s">
        <v>81</v>
      </c>
    </row>
    <row r="121" spans="2:51" s="13" customFormat="1" ht="11.25">
      <c r="B121" s="200"/>
      <c r="C121" s="201"/>
      <c r="D121" s="202" t="s">
        <v>162</v>
      </c>
      <c r="E121" s="203" t="s">
        <v>19</v>
      </c>
      <c r="F121" s="204" t="s">
        <v>194</v>
      </c>
      <c r="G121" s="201"/>
      <c r="H121" s="203" t="s">
        <v>19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162</v>
      </c>
      <c r="AU121" s="210" t="s">
        <v>81</v>
      </c>
      <c r="AV121" s="13" t="s">
        <v>79</v>
      </c>
      <c r="AW121" s="13" t="s">
        <v>33</v>
      </c>
      <c r="AX121" s="13" t="s">
        <v>72</v>
      </c>
      <c r="AY121" s="210" t="s">
        <v>151</v>
      </c>
    </row>
    <row r="122" spans="2:51" s="13" customFormat="1" ht="11.25">
      <c r="B122" s="200"/>
      <c r="C122" s="201"/>
      <c r="D122" s="202" t="s">
        <v>162</v>
      </c>
      <c r="E122" s="203" t="s">
        <v>19</v>
      </c>
      <c r="F122" s="204" t="s">
        <v>178</v>
      </c>
      <c r="G122" s="201"/>
      <c r="H122" s="203" t="s">
        <v>19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162</v>
      </c>
      <c r="AU122" s="210" t="s">
        <v>81</v>
      </c>
      <c r="AV122" s="13" t="s">
        <v>79</v>
      </c>
      <c r="AW122" s="13" t="s">
        <v>33</v>
      </c>
      <c r="AX122" s="13" t="s">
        <v>72</v>
      </c>
      <c r="AY122" s="210" t="s">
        <v>151</v>
      </c>
    </row>
    <row r="123" spans="2:51" s="13" customFormat="1" ht="11.25">
      <c r="B123" s="200"/>
      <c r="C123" s="201"/>
      <c r="D123" s="202" t="s">
        <v>162</v>
      </c>
      <c r="E123" s="203" t="s">
        <v>19</v>
      </c>
      <c r="F123" s="204" t="s">
        <v>179</v>
      </c>
      <c r="G123" s="201"/>
      <c r="H123" s="203" t="s">
        <v>19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162</v>
      </c>
      <c r="AU123" s="210" t="s">
        <v>81</v>
      </c>
      <c r="AV123" s="13" t="s">
        <v>79</v>
      </c>
      <c r="AW123" s="13" t="s">
        <v>33</v>
      </c>
      <c r="AX123" s="13" t="s">
        <v>72</v>
      </c>
      <c r="AY123" s="210" t="s">
        <v>151</v>
      </c>
    </row>
    <row r="124" spans="2:51" s="14" customFormat="1" ht="11.25">
      <c r="B124" s="211"/>
      <c r="C124" s="212"/>
      <c r="D124" s="202" t="s">
        <v>162</v>
      </c>
      <c r="E124" s="213" t="s">
        <v>19</v>
      </c>
      <c r="F124" s="214" t="s">
        <v>195</v>
      </c>
      <c r="G124" s="212"/>
      <c r="H124" s="215">
        <v>446.772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162</v>
      </c>
      <c r="AU124" s="221" t="s">
        <v>81</v>
      </c>
      <c r="AV124" s="14" t="s">
        <v>81</v>
      </c>
      <c r="AW124" s="14" t="s">
        <v>33</v>
      </c>
      <c r="AX124" s="14" t="s">
        <v>72</v>
      </c>
      <c r="AY124" s="221" t="s">
        <v>151</v>
      </c>
    </row>
    <row r="125" spans="2:51" s="13" customFormat="1" ht="11.25">
      <c r="B125" s="200"/>
      <c r="C125" s="201"/>
      <c r="D125" s="202" t="s">
        <v>162</v>
      </c>
      <c r="E125" s="203" t="s">
        <v>19</v>
      </c>
      <c r="F125" s="204" t="s">
        <v>196</v>
      </c>
      <c r="G125" s="201"/>
      <c r="H125" s="203" t="s">
        <v>19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162</v>
      </c>
      <c r="AU125" s="210" t="s">
        <v>81</v>
      </c>
      <c r="AV125" s="13" t="s">
        <v>79</v>
      </c>
      <c r="AW125" s="13" t="s">
        <v>33</v>
      </c>
      <c r="AX125" s="13" t="s">
        <v>72</v>
      </c>
      <c r="AY125" s="210" t="s">
        <v>151</v>
      </c>
    </row>
    <row r="126" spans="2:51" s="14" customFormat="1" ht="11.25">
      <c r="B126" s="211"/>
      <c r="C126" s="212"/>
      <c r="D126" s="202" t="s">
        <v>162</v>
      </c>
      <c r="E126" s="213" t="s">
        <v>19</v>
      </c>
      <c r="F126" s="214" t="s">
        <v>197</v>
      </c>
      <c r="G126" s="212"/>
      <c r="H126" s="215">
        <v>53.419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162</v>
      </c>
      <c r="AU126" s="221" t="s">
        <v>81</v>
      </c>
      <c r="AV126" s="14" t="s">
        <v>81</v>
      </c>
      <c r="AW126" s="14" t="s">
        <v>33</v>
      </c>
      <c r="AX126" s="14" t="s">
        <v>79</v>
      </c>
      <c r="AY126" s="221" t="s">
        <v>151</v>
      </c>
    </row>
    <row r="127" spans="1:65" s="2" customFormat="1" ht="24.2" customHeight="1">
      <c r="A127" s="36"/>
      <c r="B127" s="37"/>
      <c r="C127" s="182" t="s">
        <v>198</v>
      </c>
      <c r="D127" s="182" t="s">
        <v>153</v>
      </c>
      <c r="E127" s="183" t="s">
        <v>199</v>
      </c>
      <c r="F127" s="184" t="s">
        <v>200</v>
      </c>
      <c r="G127" s="185" t="s">
        <v>174</v>
      </c>
      <c r="H127" s="186">
        <v>1.4</v>
      </c>
      <c r="I127" s="187"/>
      <c r="J127" s="188">
        <f>ROUND(I127*H127,2)</f>
        <v>0</v>
      </c>
      <c r="K127" s="184" t="s">
        <v>157</v>
      </c>
      <c r="L127" s="41"/>
      <c r="M127" s="189" t="s">
        <v>19</v>
      </c>
      <c r="N127" s="190" t="s">
        <v>43</v>
      </c>
      <c r="O127" s="66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3" t="s">
        <v>158</v>
      </c>
      <c r="AT127" s="193" t="s">
        <v>153</v>
      </c>
      <c r="AU127" s="193" t="s">
        <v>81</v>
      </c>
      <c r="AY127" s="19" t="s">
        <v>151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9" t="s">
        <v>79</v>
      </c>
      <c r="BK127" s="194">
        <f>ROUND(I127*H127,2)</f>
        <v>0</v>
      </c>
      <c r="BL127" s="19" t="s">
        <v>158</v>
      </c>
      <c r="BM127" s="193" t="s">
        <v>201</v>
      </c>
    </row>
    <row r="128" spans="1:47" s="2" customFormat="1" ht="11.25">
      <c r="A128" s="36"/>
      <c r="B128" s="37"/>
      <c r="C128" s="38"/>
      <c r="D128" s="195" t="s">
        <v>160</v>
      </c>
      <c r="E128" s="38"/>
      <c r="F128" s="196" t="s">
        <v>202</v>
      </c>
      <c r="G128" s="38"/>
      <c r="H128" s="38"/>
      <c r="I128" s="197"/>
      <c r="J128" s="38"/>
      <c r="K128" s="38"/>
      <c r="L128" s="41"/>
      <c r="M128" s="198"/>
      <c r="N128" s="199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160</v>
      </c>
      <c r="AU128" s="19" t="s">
        <v>81</v>
      </c>
    </row>
    <row r="129" spans="2:51" s="13" customFormat="1" ht="11.25">
      <c r="B129" s="200"/>
      <c r="C129" s="201"/>
      <c r="D129" s="202" t="s">
        <v>162</v>
      </c>
      <c r="E129" s="203" t="s">
        <v>19</v>
      </c>
      <c r="F129" s="204" t="s">
        <v>203</v>
      </c>
      <c r="G129" s="201"/>
      <c r="H129" s="203" t="s">
        <v>19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162</v>
      </c>
      <c r="AU129" s="210" t="s">
        <v>81</v>
      </c>
      <c r="AV129" s="13" t="s">
        <v>79</v>
      </c>
      <c r="AW129" s="13" t="s">
        <v>33</v>
      </c>
      <c r="AX129" s="13" t="s">
        <v>72</v>
      </c>
      <c r="AY129" s="210" t="s">
        <v>151</v>
      </c>
    </row>
    <row r="130" spans="2:51" s="13" customFormat="1" ht="11.25">
      <c r="B130" s="200"/>
      <c r="C130" s="201"/>
      <c r="D130" s="202" t="s">
        <v>162</v>
      </c>
      <c r="E130" s="203" t="s">
        <v>19</v>
      </c>
      <c r="F130" s="204" t="s">
        <v>204</v>
      </c>
      <c r="G130" s="201"/>
      <c r="H130" s="203" t="s">
        <v>19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162</v>
      </c>
      <c r="AU130" s="210" t="s">
        <v>81</v>
      </c>
      <c r="AV130" s="13" t="s">
        <v>79</v>
      </c>
      <c r="AW130" s="13" t="s">
        <v>33</v>
      </c>
      <c r="AX130" s="13" t="s">
        <v>72</v>
      </c>
      <c r="AY130" s="210" t="s">
        <v>151</v>
      </c>
    </row>
    <row r="131" spans="2:51" s="14" customFormat="1" ht="11.25">
      <c r="B131" s="211"/>
      <c r="C131" s="212"/>
      <c r="D131" s="202" t="s">
        <v>162</v>
      </c>
      <c r="E131" s="213" t="s">
        <v>19</v>
      </c>
      <c r="F131" s="214" t="s">
        <v>205</v>
      </c>
      <c r="G131" s="212"/>
      <c r="H131" s="215">
        <v>1.4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162</v>
      </c>
      <c r="AU131" s="221" t="s">
        <v>81</v>
      </c>
      <c r="AV131" s="14" t="s">
        <v>81</v>
      </c>
      <c r="AW131" s="14" t="s">
        <v>33</v>
      </c>
      <c r="AX131" s="14" t="s">
        <v>79</v>
      </c>
      <c r="AY131" s="221" t="s">
        <v>151</v>
      </c>
    </row>
    <row r="132" spans="1:65" s="2" customFormat="1" ht="24.2" customHeight="1">
      <c r="A132" s="36"/>
      <c r="B132" s="37"/>
      <c r="C132" s="182" t="s">
        <v>206</v>
      </c>
      <c r="D132" s="182" t="s">
        <v>153</v>
      </c>
      <c r="E132" s="183" t="s">
        <v>207</v>
      </c>
      <c r="F132" s="184" t="s">
        <v>208</v>
      </c>
      <c r="G132" s="185" t="s">
        <v>209</v>
      </c>
      <c r="H132" s="186">
        <v>258.262</v>
      </c>
      <c r="I132" s="187"/>
      <c r="J132" s="188">
        <f>ROUND(I132*H132,2)</f>
        <v>0</v>
      </c>
      <c r="K132" s="184" t="s">
        <v>19</v>
      </c>
      <c r="L132" s="41"/>
      <c r="M132" s="189" t="s">
        <v>19</v>
      </c>
      <c r="N132" s="190" t="s">
        <v>43</v>
      </c>
      <c r="O132" s="66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3" t="s">
        <v>158</v>
      </c>
      <c r="AT132" s="193" t="s">
        <v>153</v>
      </c>
      <c r="AU132" s="193" t="s">
        <v>81</v>
      </c>
      <c r="AY132" s="19" t="s">
        <v>151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9" t="s">
        <v>79</v>
      </c>
      <c r="BK132" s="194">
        <f>ROUND(I132*H132,2)</f>
        <v>0</v>
      </c>
      <c r="BL132" s="19" t="s">
        <v>158</v>
      </c>
      <c r="BM132" s="193" t="s">
        <v>210</v>
      </c>
    </row>
    <row r="133" spans="1:47" s="2" customFormat="1" ht="29.25">
      <c r="A133" s="36"/>
      <c r="B133" s="37"/>
      <c r="C133" s="38"/>
      <c r="D133" s="202" t="s">
        <v>211</v>
      </c>
      <c r="E133" s="38"/>
      <c r="F133" s="222" t="s">
        <v>212</v>
      </c>
      <c r="G133" s="38"/>
      <c r="H133" s="38"/>
      <c r="I133" s="197"/>
      <c r="J133" s="38"/>
      <c r="K133" s="38"/>
      <c r="L133" s="41"/>
      <c r="M133" s="198"/>
      <c r="N133" s="199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211</v>
      </c>
      <c r="AU133" s="19" t="s">
        <v>81</v>
      </c>
    </row>
    <row r="134" spans="2:51" s="14" customFormat="1" ht="11.25">
      <c r="B134" s="211"/>
      <c r="C134" s="212"/>
      <c r="D134" s="202" t="s">
        <v>162</v>
      </c>
      <c r="E134" s="213" t="s">
        <v>19</v>
      </c>
      <c r="F134" s="214" t="s">
        <v>213</v>
      </c>
      <c r="G134" s="212"/>
      <c r="H134" s="215">
        <v>534.192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162</v>
      </c>
      <c r="AU134" s="221" t="s">
        <v>81</v>
      </c>
      <c r="AV134" s="14" t="s">
        <v>81</v>
      </c>
      <c r="AW134" s="14" t="s">
        <v>33</v>
      </c>
      <c r="AX134" s="14" t="s">
        <v>72</v>
      </c>
      <c r="AY134" s="221" t="s">
        <v>151</v>
      </c>
    </row>
    <row r="135" spans="2:51" s="14" customFormat="1" ht="11.25">
      <c r="B135" s="211"/>
      <c r="C135" s="212"/>
      <c r="D135" s="202" t="s">
        <v>162</v>
      </c>
      <c r="E135" s="213" t="s">
        <v>19</v>
      </c>
      <c r="F135" s="214" t="s">
        <v>214</v>
      </c>
      <c r="G135" s="212"/>
      <c r="H135" s="215">
        <v>-372.778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162</v>
      </c>
      <c r="AU135" s="221" t="s">
        <v>81</v>
      </c>
      <c r="AV135" s="14" t="s">
        <v>81</v>
      </c>
      <c r="AW135" s="14" t="s">
        <v>33</v>
      </c>
      <c r="AX135" s="14" t="s">
        <v>72</v>
      </c>
      <c r="AY135" s="221" t="s">
        <v>151</v>
      </c>
    </row>
    <row r="136" spans="2:51" s="15" customFormat="1" ht="11.25">
      <c r="B136" s="223"/>
      <c r="C136" s="224"/>
      <c r="D136" s="202" t="s">
        <v>162</v>
      </c>
      <c r="E136" s="225" t="s">
        <v>19</v>
      </c>
      <c r="F136" s="226" t="s">
        <v>215</v>
      </c>
      <c r="G136" s="224"/>
      <c r="H136" s="227">
        <v>161.414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162</v>
      </c>
      <c r="AU136" s="233" t="s">
        <v>81</v>
      </c>
      <c r="AV136" s="15" t="s">
        <v>158</v>
      </c>
      <c r="AW136" s="15" t="s">
        <v>33</v>
      </c>
      <c r="AX136" s="15" t="s">
        <v>79</v>
      </c>
      <c r="AY136" s="233" t="s">
        <v>151</v>
      </c>
    </row>
    <row r="137" spans="2:51" s="14" customFormat="1" ht="11.25">
      <c r="B137" s="211"/>
      <c r="C137" s="212"/>
      <c r="D137" s="202" t="s">
        <v>162</v>
      </c>
      <c r="E137" s="212"/>
      <c r="F137" s="214" t="s">
        <v>216</v>
      </c>
      <c r="G137" s="212"/>
      <c r="H137" s="215">
        <v>258.262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162</v>
      </c>
      <c r="AU137" s="221" t="s">
        <v>81</v>
      </c>
      <c r="AV137" s="14" t="s">
        <v>81</v>
      </c>
      <c r="AW137" s="14" t="s">
        <v>4</v>
      </c>
      <c r="AX137" s="14" t="s">
        <v>79</v>
      </c>
      <c r="AY137" s="221" t="s">
        <v>151</v>
      </c>
    </row>
    <row r="138" spans="1:65" s="2" customFormat="1" ht="24.2" customHeight="1">
      <c r="A138" s="36"/>
      <c r="B138" s="37"/>
      <c r="C138" s="182" t="s">
        <v>217</v>
      </c>
      <c r="D138" s="182" t="s">
        <v>153</v>
      </c>
      <c r="E138" s="183" t="s">
        <v>218</v>
      </c>
      <c r="F138" s="184" t="s">
        <v>219</v>
      </c>
      <c r="G138" s="185" t="s">
        <v>174</v>
      </c>
      <c r="H138" s="186">
        <v>372.778</v>
      </c>
      <c r="I138" s="187"/>
      <c r="J138" s="188">
        <f>ROUND(I138*H138,2)</f>
        <v>0</v>
      </c>
      <c r="K138" s="184" t="s">
        <v>157</v>
      </c>
      <c r="L138" s="41"/>
      <c r="M138" s="189" t="s">
        <v>19</v>
      </c>
      <c r="N138" s="190" t="s">
        <v>43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158</v>
      </c>
      <c r="AT138" s="193" t="s">
        <v>153</v>
      </c>
      <c r="AU138" s="193" t="s">
        <v>81</v>
      </c>
      <c r="AY138" s="19" t="s">
        <v>151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9" t="s">
        <v>79</v>
      </c>
      <c r="BK138" s="194">
        <f>ROUND(I138*H138,2)</f>
        <v>0</v>
      </c>
      <c r="BL138" s="19" t="s">
        <v>158</v>
      </c>
      <c r="BM138" s="193" t="s">
        <v>220</v>
      </c>
    </row>
    <row r="139" spans="1:47" s="2" customFormat="1" ht="11.25">
      <c r="A139" s="36"/>
      <c r="B139" s="37"/>
      <c r="C139" s="38"/>
      <c r="D139" s="195" t="s">
        <v>160</v>
      </c>
      <c r="E139" s="38"/>
      <c r="F139" s="196" t="s">
        <v>221</v>
      </c>
      <c r="G139" s="38"/>
      <c r="H139" s="38"/>
      <c r="I139" s="197"/>
      <c r="J139" s="38"/>
      <c r="K139" s="38"/>
      <c r="L139" s="41"/>
      <c r="M139" s="198"/>
      <c r="N139" s="199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160</v>
      </c>
      <c r="AU139" s="19" t="s">
        <v>81</v>
      </c>
    </row>
    <row r="140" spans="2:51" s="13" customFormat="1" ht="11.25">
      <c r="B140" s="200"/>
      <c r="C140" s="201"/>
      <c r="D140" s="202" t="s">
        <v>162</v>
      </c>
      <c r="E140" s="203" t="s">
        <v>19</v>
      </c>
      <c r="F140" s="204" t="s">
        <v>222</v>
      </c>
      <c r="G140" s="201"/>
      <c r="H140" s="203" t="s">
        <v>19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162</v>
      </c>
      <c r="AU140" s="210" t="s">
        <v>81</v>
      </c>
      <c r="AV140" s="13" t="s">
        <v>79</v>
      </c>
      <c r="AW140" s="13" t="s">
        <v>33</v>
      </c>
      <c r="AX140" s="13" t="s">
        <v>72</v>
      </c>
      <c r="AY140" s="210" t="s">
        <v>151</v>
      </c>
    </row>
    <row r="141" spans="2:51" s="13" customFormat="1" ht="11.25">
      <c r="B141" s="200"/>
      <c r="C141" s="201"/>
      <c r="D141" s="202" t="s">
        <v>162</v>
      </c>
      <c r="E141" s="203" t="s">
        <v>19</v>
      </c>
      <c r="F141" s="204" t="s">
        <v>223</v>
      </c>
      <c r="G141" s="201"/>
      <c r="H141" s="203" t="s">
        <v>19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162</v>
      </c>
      <c r="AU141" s="210" t="s">
        <v>81</v>
      </c>
      <c r="AV141" s="13" t="s">
        <v>79</v>
      </c>
      <c r="AW141" s="13" t="s">
        <v>33</v>
      </c>
      <c r="AX141" s="13" t="s">
        <v>72</v>
      </c>
      <c r="AY141" s="210" t="s">
        <v>151</v>
      </c>
    </row>
    <row r="142" spans="2:51" s="14" customFormat="1" ht="11.25">
      <c r="B142" s="211"/>
      <c r="C142" s="212"/>
      <c r="D142" s="202" t="s">
        <v>162</v>
      </c>
      <c r="E142" s="213" t="s">
        <v>19</v>
      </c>
      <c r="F142" s="214" t="s">
        <v>213</v>
      </c>
      <c r="G142" s="212"/>
      <c r="H142" s="215">
        <v>534.192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162</v>
      </c>
      <c r="AU142" s="221" t="s">
        <v>81</v>
      </c>
      <c r="AV142" s="14" t="s">
        <v>81</v>
      </c>
      <c r="AW142" s="14" t="s">
        <v>33</v>
      </c>
      <c r="AX142" s="14" t="s">
        <v>72</v>
      </c>
      <c r="AY142" s="221" t="s">
        <v>151</v>
      </c>
    </row>
    <row r="143" spans="2:51" s="13" customFormat="1" ht="11.25">
      <c r="B143" s="200"/>
      <c r="C143" s="201"/>
      <c r="D143" s="202" t="s">
        <v>162</v>
      </c>
      <c r="E143" s="203" t="s">
        <v>19</v>
      </c>
      <c r="F143" s="204" t="s">
        <v>224</v>
      </c>
      <c r="G143" s="201"/>
      <c r="H143" s="203" t="s">
        <v>19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162</v>
      </c>
      <c r="AU143" s="210" t="s">
        <v>81</v>
      </c>
      <c r="AV143" s="13" t="s">
        <v>79</v>
      </c>
      <c r="AW143" s="13" t="s">
        <v>33</v>
      </c>
      <c r="AX143" s="13" t="s">
        <v>72</v>
      </c>
      <c r="AY143" s="210" t="s">
        <v>151</v>
      </c>
    </row>
    <row r="144" spans="2:51" s="13" customFormat="1" ht="11.25">
      <c r="B144" s="200"/>
      <c r="C144" s="201"/>
      <c r="D144" s="202" t="s">
        <v>162</v>
      </c>
      <c r="E144" s="203" t="s">
        <v>19</v>
      </c>
      <c r="F144" s="204" t="s">
        <v>225</v>
      </c>
      <c r="G144" s="201"/>
      <c r="H144" s="203" t="s">
        <v>19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162</v>
      </c>
      <c r="AU144" s="210" t="s">
        <v>81</v>
      </c>
      <c r="AV144" s="13" t="s">
        <v>79</v>
      </c>
      <c r="AW144" s="13" t="s">
        <v>33</v>
      </c>
      <c r="AX144" s="13" t="s">
        <v>72</v>
      </c>
      <c r="AY144" s="210" t="s">
        <v>151</v>
      </c>
    </row>
    <row r="145" spans="2:51" s="14" customFormat="1" ht="11.25">
      <c r="B145" s="211"/>
      <c r="C145" s="212"/>
      <c r="D145" s="202" t="s">
        <v>162</v>
      </c>
      <c r="E145" s="213" t="s">
        <v>19</v>
      </c>
      <c r="F145" s="214" t="s">
        <v>226</v>
      </c>
      <c r="G145" s="212"/>
      <c r="H145" s="215">
        <v>-28.824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162</v>
      </c>
      <c r="AU145" s="221" t="s">
        <v>81</v>
      </c>
      <c r="AV145" s="14" t="s">
        <v>81</v>
      </c>
      <c r="AW145" s="14" t="s">
        <v>33</v>
      </c>
      <c r="AX145" s="14" t="s">
        <v>72</v>
      </c>
      <c r="AY145" s="221" t="s">
        <v>151</v>
      </c>
    </row>
    <row r="146" spans="2:51" s="13" customFormat="1" ht="11.25">
      <c r="B146" s="200"/>
      <c r="C146" s="201"/>
      <c r="D146" s="202" t="s">
        <v>162</v>
      </c>
      <c r="E146" s="203" t="s">
        <v>19</v>
      </c>
      <c r="F146" s="204" t="s">
        <v>227</v>
      </c>
      <c r="G146" s="201"/>
      <c r="H146" s="203" t="s">
        <v>19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162</v>
      </c>
      <c r="AU146" s="210" t="s">
        <v>81</v>
      </c>
      <c r="AV146" s="13" t="s">
        <v>79</v>
      </c>
      <c r="AW146" s="13" t="s">
        <v>33</v>
      </c>
      <c r="AX146" s="13" t="s">
        <v>72</v>
      </c>
      <c r="AY146" s="210" t="s">
        <v>151</v>
      </c>
    </row>
    <row r="147" spans="2:51" s="14" customFormat="1" ht="11.25">
      <c r="B147" s="211"/>
      <c r="C147" s="212"/>
      <c r="D147" s="202" t="s">
        <v>162</v>
      </c>
      <c r="E147" s="213" t="s">
        <v>19</v>
      </c>
      <c r="F147" s="214" t="s">
        <v>228</v>
      </c>
      <c r="G147" s="212"/>
      <c r="H147" s="215">
        <v>-132.59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162</v>
      </c>
      <c r="AU147" s="221" t="s">
        <v>81</v>
      </c>
      <c r="AV147" s="14" t="s">
        <v>81</v>
      </c>
      <c r="AW147" s="14" t="s">
        <v>33</v>
      </c>
      <c r="AX147" s="14" t="s">
        <v>72</v>
      </c>
      <c r="AY147" s="221" t="s">
        <v>151</v>
      </c>
    </row>
    <row r="148" spans="2:51" s="15" customFormat="1" ht="11.25">
      <c r="B148" s="223"/>
      <c r="C148" s="224"/>
      <c r="D148" s="202" t="s">
        <v>162</v>
      </c>
      <c r="E148" s="225" t="s">
        <v>19</v>
      </c>
      <c r="F148" s="226" t="s">
        <v>215</v>
      </c>
      <c r="G148" s="224"/>
      <c r="H148" s="227">
        <v>372.778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162</v>
      </c>
      <c r="AU148" s="233" t="s">
        <v>81</v>
      </c>
      <c r="AV148" s="15" t="s">
        <v>158</v>
      </c>
      <c r="AW148" s="15" t="s">
        <v>33</v>
      </c>
      <c r="AX148" s="15" t="s">
        <v>79</v>
      </c>
      <c r="AY148" s="233" t="s">
        <v>151</v>
      </c>
    </row>
    <row r="149" spans="1:65" s="2" customFormat="1" ht="37.9" customHeight="1">
      <c r="A149" s="36"/>
      <c r="B149" s="37"/>
      <c r="C149" s="182" t="s">
        <v>229</v>
      </c>
      <c r="D149" s="182" t="s">
        <v>153</v>
      </c>
      <c r="E149" s="183" t="s">
        <v>230</v>
      </c>
      <c r="F149" s="184" t="s">
        <v>231</v>
      </c>
      <c r="G149" s="185" t="s">
        <v>174</v>
      </c>
      <c r="H149" s="186">
        <v>116.204</v>
      </c>
      <c r="I149" s="187"/>
      <c r="J149" s="188">
        <f>ROUND(I149*H149,2)</f>
        <v>0</v>
      </c>
      <c r="K149" s="184" t="s">
        <v>157</v>
      </c>
      <c r="L149" s="41"/>
      <c r="M149" s="189" t="s">
        <v>19</v>
      </c>
      <c r="N149" s="190" t="s">
        <v>43</v>
      </c>
      <c r="O149" s="66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158</v>
      </c>
      <c r="AT149" s="193" t="s">
        <v>153</v>
      </c>
      <c r="AU149" s="193" t="s">
        <v>81</v>
      </c>
      <c r="AY149" s="19" t="s">
        <v>151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9" t="s">
        <v>79</v>
      </c>
      <c r="BK149" s="194">
        <f>ROUND(I149*H149,2)</f>
        <v>0</v>
      </c>
      <c r="BL149" s="19" t="s">
        <v>158</v>
      </c>
      <c r="BM149" s="193" t="s">
        <v>232</v>
      </c>
    </row>
    <row r="150" spans="1:47" s="2" customFormat="1" ht="11.25">
      <c r="A150" s="36"/>
      <c r="B150" s="37"/>
      <c r="C150" s="38"/>
      <c r="D150" s="195" t="s">
        <v>160</v>
      </c>
      <c r="E150" s="38"/>
      <c r="F150" s="196" t="s">
        <v>233</v>
      </c>
      <c r="G150" s="38"/>
      <c r="H150" s="38"/>
      <c r="I150" s="197"/>
      <c r="J150" s="38"/>
      <c r="K150" s="38"/>
      <c r="L150" s="41"/>
      <c r="M150" s="198"/>
      <c r="N150" s="199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160</v>
      </c>
      <c r="AU150" s="19" t="s">
        <v>81</v>
      </c>
    </row>
    <row r="151" spans="2:51" s="13" customFormat="1" ht="11.25">
      <c r="B151" s="200"/>
      <c r="C151" s="201"/>
      <c r="D151" s="202" t="s">
        <v>162</v>
      </c>
      <c r="E151" s="203" t="s">
        <v>19</v>
      </c>
      <c r="F151" s="204" t="s">
        <v>194</v>
      </c>
      <c r="G151" s="201"/>
      <c r="H151" s="203" t="s">
        <v>19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162</v>
      </c>
      <c r="AU151" s="210" t="s">
        <v>81</v>
      </c>
      <c r="AV151" s="13" t="s">
        <v>79</v>
      </c>
      <c r="AW151" s="13" t="s">
        <v>33</v>
      </c>
      <c r="AX151" s="13" t="s">
        <v>72</v>
      </c>
      <c r="AY151" s="210" t="s">
        <v>151</v>
      </c>
    </row>
    <row r="152" spans="2:51" s="14" customFormat="1" ht="11.25">
      <c r="B152" s="211"/>
      <c r="C152" s="212"/>
      <c r="D152" s="202" t="s">
        <v>162</v>
      </c>
      <c r="E152" s="213" t="s">
        <v>19</v>
      </c>
      <c r="F152" s="214" t="s">
        <v>234</v>
      </c>
      <c r="G152" s="212"/>
      <c r="H152" s="215">
        <v>132.572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162</v>
      </c>
      <c r="AU152" s="221" t="s">
        <v>81</v>
      </c>
      <c r="AV152" s="14" t="s">
        <v>81</v>
      </c>
      <c r="AW152" s="14" t="s">
        <v>33</v>
      </c>
      <c r="AX152" s="14" t="s">
        <v>72</v>
      </c>
      <c r="AY152" s="221" t="s">
        <v>151</v>
      </c>
    </row>
    <row r="153" spans="2:51" s="13" customFormat="1" ht="11.25">
      <c r="B153" s="200"/>
      <c r="C153" s="201"/>
      <c r="D153" s="202" t="s">
        <v>162</v>
      </c>
      <c r="E153" s="203" t="s">
        <v>19</v>
      </c>
      <c r="F153" s="204" t="s">
        <v>235</v>
      </c>
      <c r="G153" s="201"/>
      <c r="H153" s="203" t="s">
        <v>19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162</v>
      </c>
      <c r="AU153" s="210" t="s">
        <v>81</v>
      </c>
      <c r="AV153" s="13" t="s">
        <v>79</v>
      </c>
      <c r="AW153" s="13" t="s">
        <v>33</v>
      </c>
      <c r="AX153" s="13" t="s">
        <v>72</v>
      </c>
      <c r="AY153" s="210" t="s">
        <v>151</v>
      </c>
    </row>
    <row r="154" spans="2:51" s="14" customFormat="1" ht="11.25">
      <c r="B154" s="211"/>
      <c r="C154" s="212"/>
      <c r="D154" s="202" t="s">
        <v>162</v>
      </c>
      <c r="E154" s="213" t="s">
        <v>19</v>
      </c>
      <c r="F154" s="214" t="s">
        <v>236</v>
      </c>
      <c r="G154" s="212"/>
      <c r="H154" s="215">
        <v>-16.368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162</v>
      </c>
      <c r="AU154" s="221" t="s">
        <v>81</v>
      </c>
      <c r="AV154" s="14" t="s">
        <v>81</v>
      </c>
      <c r="AW154" s="14" t="s">
        <v>33</v>
      </c>
      <c r="AX154" s="14" t="s">
        <v>72</v>
      </c>
      <c r="AY154" s="221" t="s">
        <v>151</v>
      </c>
    </row>
    <row r="155" spans="2:51" s="15" customFormat="1" ht="11.25">
      <c r="B155" s="223"/>
      <c r="C155" s="224"/>
      <c r="D155" s="202" t="s">
        <v>162</v>
      </c>
      <c r="E155" s="225" t="s">
        <v>19</v>
      </c>
      <c r="F155" s="226" t="s">
        <v>215</v>
      </c>
      <c r="G155" s="224"/>
      <c r="H155" s="227">
        <v>116.20400000000001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162</v>
      </c>
      <c r="AU155" s="233" t="s">
        <v>81</v>
      </c>
      <c r="AV155" s="15" t="s">
        <v>158</v>
      </c>
      <c r="AW155" s="15" t="s">
        <v>33</v>
      </c>
      <c r="AX155" s="15" t="s">
        <v>79</v>
      </c>
      <c r="AY155" s="233" t="s">
        <v>151</v>
      </c>
    </row>
    <row r="156" spans="1:65" s="2" customFormat="1" ht="16.5" customHeight="1">
      <c r="A156" s="36"/>
      <c r="B156" s="37"/>
      <c r="C156" s="234" t="s">
        <v>237</v>
      </c>
      <c r="D156" s="234" t="s">
        <v>238</v>
      </c>
      <c r="E156" s="235" t="s">
        <v>239</v>
      </c>
      <c r="F156" s="236" t="s">
        <v>240</v>
      </c>
      <c r="G156" s="237" t="s">
        <v>209</v>
      </c>
      <c r="H156" s="238">
        <v>214.977</v>
      </c>
      <c r="I156" s="239"/>
      <c r="J156" s="240">
        <f>ROUND(I156*H156,2)</f>
        <v>0</v>
      </c>
      <c r="K156" s="236" t="s">
        <v>157</v>
      </c>
      <c r="L156" s="241"/>
      <c r="M156" s="242" t="s">
        <v>19</v>
      </c>
      <c r="N156" s="243" t="s">
        <v>43</v>
      </c>
      <c r="O156" s="66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217</v>
      </c>
      <c r="AT156" s="193" t="s">
        <v>238</v>
      </c>
      <c r="AU156" s="193" t="s">
        <v>81</v>
      </c>
      <c r="AY156" s="19" t="s">
        <v>151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9" t="s">
        <v>79</v>
      </c>
      <c r="BK156" s="194">
        <f>ROUND(I156*H156,2)</f>
        <v>0</v>
      </c>
      <c r="BL156" s="19" t="s">
        <v>158</v>
      </c>
      <c r="BM156" s="193" t="s">
        <v>241</v>
      </c>
    </row>
    <row r="157" spans="1:47" s="2" customFormat="1" ht="11.25">
      <c r="A157" s="36"/>
      <c r="B157" s="37"/>
      <c r="C157" s="38"/>
      <c r="D157" s="195" t="s">
        <v>160</v>
      </c>
      <c r="E157" s="38"/>
      <c r="F157" s="196" t="s">
        <v>242</v>
      </c>
      <c r="G157" s="38"/>
      <c r="H157" s="38"/>
      <c r="I157" s="197"/>
      <c r="J157" s="38"/>
      <c r="K157" s="38"/>
      <c r="L157" s="41"/>
      <c r="M157" s="198"/>
      <c r="N157" s="199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160</v>
      </c>
      <c r="AU157" s="19" t="s">
        <v>81</v>
      </c>
    </row>
    <row r="158" spans="2:51" s="14" customFormat="1" ht="11.25">
      <c r="B158" s="211"/>
      <c r="C158" s="212"/>
      <c r="D158" s="202" t="s">
        <v>162</v>
      </c>
      <c r="E158" s="212"/>
      <c r="F158" s="214" t="s">
        <v>243</v>
      </c>
      <c r="G158" s="212"/>
      <c r="H158" s="215">
        <v>214.977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162</v>
      </c>
      <c r="AU158" s="221" t="s">
        <v>81</v>
      </c>
      <c r="AV158" s="14" t="s">
        <v>81</v>
      </c>
      <c r="AW158" s="14" t="s">
        <v>4</v>
      </c>
      <c r="AX158" s="14" t="s">
        <v>79</v>
      </c>
      <c r="AY158" s="221" t="s">
        <v>151</v>
      </c>
    </row>
    <row r="159" spans="2:63" s="12" customFormat="1" ht="22.9" customHeight="1">
      <c r="B159" s="166"/>
      <c r="C159" s="167"/>
      <c r="D159" s="168" t="s">
        <v>71</v>
      </c>
      <c r="E159" s="180" t="s">
        <v>81</v>
      </c>
      <c r="F159" s="180" t="s">
        <v>244</v>
      </c>
      <c r="G159" s="167"/>
      <c r="H159" s="167"/>
      <c r="I159" s="170"/>
      <c r="J159" s="181">
        <f>BK159</f>
        <v>0</v>
      </c>
      <c r="K159" s="167"/>
      <c r="L159" s="172"/>
      <c r="M159" s="173"/>
      <c r="N159" s="174"/>
      <c r="O159" s="174"/>
      <c r="P159" s="175">
        <f>SUM(P160:P165)</f>
        <v>0</v>
      </c>
      <c r="Q159" s="174"/>
      <c r="R159" s="175">
        <f>SUM(R160:R165)</f>
        <v>55.429505999999996</v>
      </c>
      <c r="S159" s="174"/>
      <c r="T159" s="176">
        <f>SUM(T160:T165)</f>
        <v>0</v>
      </c>
      <c r="AR159" s="177" t="s">
        <v>79</v>
      </c>
      <c r="AT159" s="178" t="s">
        <v>71</v>
      </c>
      <c r="AU159" s="178" t="s">
        <v>79</v>
      </c>
      <c r="AY159" s="177" t="s">
        <v>151</v>
      </c>
      <c r="BK159" s="179">
        <f>SUM(BK160:BK165)</f>
        <v>0</v>
      </c>
    </row>
    <row r="160" spans="1:65" s="2" customFormat="1" ht="16.5" customHeight="1">
      <c r="A160" s="36"/>
      <c r="B160" s="37"/>
      <c r="C160" s="182" t="s">
        <v>245</v>
      </c>
      <c r="D160" s="182" t="s">
        <v>153</v>
      </c>
      <c r="E160" s="183" t="s">
        <v>246</v>
      </c>
      <c r="F160" s="184" t="s">
        <v>247</v>
      </c>
      <c r="G160" s="185" t="s">
        <v>174</v>
      </c>
      <c r="H160" s="186">
        <v>28.82</v>
      </c>
      <c r="I160" s="187"/>
      <c r="J160" s="188">
        <f>ROUND(I160*H160,2)</f>
        <v>0</v>
      </c>
      <c r="K160" s="184" t="s">
        <v>157</v>
      </c>
      <c r="L160" s="41"/>
      <c r="M160" s="189" t="s">
        <v>19</v>
      </c>
      <c r="N160" s="190" t="s">
        <v>43</v>
      </c>
      <c r="O160" s="66"/>
      <c r="P160" s="191">
        <f>O160*H160</f>
        <v>0</v>
      </c>
      <c r="Q160" s="191">
        <v>1.92</v>
      </c>
      <c r="R160" s="191">
        <f>Q160*H160</f>
        <v>55.334399999999995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158</v>
      </c>
      <c r="AT160" s="193" t="s">
        <v>153</v>
      </c>
      <c r="AU160" s="193" t="s">
        <v>81</v>
      </c>
      <c r="AY160" s="19" t="s">
        <v>151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9" t="s">
        <v>79</v>
      </c>
      <c r="BK160" s="194">
        <f>ROUND(I160*H160,2)</f>
        <v>0</v>
      </c>
      <c r="BL160" s="19" t="s">
        <v>158</v>
      </c>
      <c r="BM160" s="193" t="s">
        <v>248</v>
      </c>
    </row>
    <row r="161" spans="1:47" s="2" customFormat="1" ht="11.25">
      <c r="A161" s="36"/>
      <c r="B161" s="37"/>
      <c r="C161" s="38"/>
      <c r="D161" s="195" t="s">
        <v>160</v>
      </c>
      <c r="E161" s="38"/>
      <c r="F161" s="196" t="s">
        <v>249</v>
      </c>
      <c r="G161" s="38"/>
      <c r="H161" s="38"/>
      <c r="I161" s="197"/>
      <c r="J161" s="38"/>
      <c r="K161" s="38"/>
      <c r="L161" s="41"/>
      <c r="M161" s="198"/>
      <c r="N161" s="199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160</v>
      </c>
      <c r="AU161" s="19" t="s">
        <v>81</v>
      </c>
    </row>
    <row r="162" spans="2:51" s="14" customFormat="1" ht="11.25">
      <c r="B162" s="211"/>
      <c r="C162" s="212"/>
      <c r="D162" s="202" t="s">
        <v>162</v>
      </c>
      <c r="E162" s="213" t="s">
        <v>19</v>
      </c>
      <c r="F162" s="214" t="s">
        <v>250</v>
      </c>
      <c r="G162" s="212"/>
      <c r="H162" s="215">
        <v>28.82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162</v>
      </c>
      <c r="AU162" s="221" t="s">
        <v>81</v>
      </c>
      <c r="AV162" s="14" t="s">
        <v>81</v>
      </c>
      <c r="AW162" s="14" t="s">
        <v>33</v>
      </c>
      <c r="AX162" s="14" t="s">
        <v>79</v>
      </c>
      <c r="AY162" s="221" t="s">
        <v>151</v>
      </c>
    </row>
    <row r="163" spans="1:65" s="2" customFormat="1" ht="16.5" customHeight="1">
      <c r="A163" s="36"/>
      <c r="B163" s="37"/>
      <c r="C163" s="182" t="s">
        <v>251</v>
      </c>
      <c r="D163" s="182" t="s">
        <v>153</v>
      </c>
      <c r="E163" s="183" t="s">
        <v>252</v>
      </c>
      <c r="F163" s="184" t="s">
        <v>253</v>
      </c>
      <c r="G163" s="185" t="s">
        <v>156</v>
      </c>
      <c r="H163" s="186">
        <v>288.2</v>
      </c>
      <c r="I163" s="187"/>
      <c r="J163" s="188">
        <f>ROUND(I163*H163,2)</f>
        <v>0</v>
      </c>
      <c r="K163" s="184" t="s">
        <v>157</v>
      </c>
      <c r="L163" s="41"/>
      <c r="M163" s="189" t="s">
        <v>19</v>
      </c>
      <c r="N163" s="190" t="s">
        <v>43</v>
      </c>
      <c r="O163" s="66"/>
      <c r="P163" s="191">
        <f>O163*H163</f>
        <v>0</v>
      </c>
      <c r="Q163" s="191">
        <v>0.00033</v>
      </c>
      <c r="R163" s="191">
        <f>Q163*H163</f>
        <v>0.095106</v>
      </c>
      <c r="S163" s="191">
        <v>0</v>
      </c>
      <c r="T163" s="19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3" t="s">
        <v>158</v>
      </c>
      <c r="AT163" s="193" t="s">
        <v>153</v>
      </c>
      <c r="AU163" s="193" t="s">
        <v>81</v>
      </c>
      <c r="AY163" s="19" t="s">
        <v>151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9" t="s">
        <v>79</v>
      </c>
      <c r="BK163" s="194">
        <f>ROUND(I163*H163,2)</f>
        <v>0</v>
      </c>
      <c r="BL163" s="19" t="s">
        <v>158</v>
      </c>
      <c r="BM163" s="193" t="s">
        <v>254</v>
      </c>
    </row>
    <row r="164" spans="1:47" s="2" customFormat="1" ht="11.25">
      <c r="A164" s="36"/>
      <c r="B164" s="37"/>
      <c r="C164" s="38"/>
      <c r="D164" s="195" t="s">
        <v>160</v>
      </c>
      <c r="E164" s="38"/>
      <c r="F164" s="196" t="s">
        <v>255</v>
      </c>
      <c r="G164" s="38"/>
      <c r="H164" s="38"/>
      <c r="I164" s="197"/>
      <c r="J164" s="38"/>
      <c r="K164" s="38"/>
      <c r="L164" s="41"/>
      <c r="M164" s="198"/>
      <c r="N164" s="199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160</v>
      </c>
      <c r="AU164" s="19" t="s">
        <v>81</v>
      </c>
    </row>
    <row r="165" spans="2:51" s="14" customFormat="1" ht="11.25">
      <c r="B165" s="211"/>
      <c r="C165" s="212"/>
      <c r="D165" s="202" t="s">
        <v>162</v>
      </c>
      <c r="E165" s="212"/>
      <c r="F165" s="214" t="s">
        <v>256</v>
      </c>
      <c r="G165" s="212"/>
      <c r="H165" s="215">
        <v>288.2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162</v>
      </c>
      <c r="AU165" s="221" t="s">
        <v>81</v>
      </c>
      <c r="AV165" s="14" t="s">
        <v>81</v>
      </c>
      <c r="AW165" s="14" t="s">
        <v>4</v>
      </c>
      <c r="AX165" s="14" t="s">
        <v>79</v>
      </c>
      <c r="AY165" s="221" t="s">
        <v>151</v>
      </c>
    </row>
    <row r="166" spans="2:63" s="12" customFormat="1" ht="22.9" customHeight="1">
      <c r="B166" s="166"/>
      <c r="C166" s="167"/>
      <c r="D166" s="168" t="s">
        <v>71</v>
      </c>
      <c r="E166" s="180" t="s">
        <v>158</v>
      </c>
      <c r="F166" s="180" t="s">
        <v>257</v>
      </c>
      <c r="G166" s="167"/>
      <c r="H166" s="167"/>
      <c r="I166" s="170"/>
      <c r="J166" s="181">
        <f>BK166</f>
        <v>0</v>
      </c>
      <c r="K166" s="167"/>
      <c r="L166" s="172"/>
      <c r="M166" s="173"/>
      <c r="N166" s="174"/>
      <c r="O166" s="174"/>
      <c r="P166" s="175">
        <f>SUM(P167:P169)</f>
        <v>0</v>
      </c>
      <c r="Q166" s="174"/>
      <c r="R166" s="175">
        <f>SUM(R167:R169)</f>
        <v>0</v>
      </c>
      <c r="S166" s="174"/>
      <c r="T166" s="176">
        <f>SUM(T167:T169)</f>
        <v>0</v>
      </c>
      <c r="AR166" s="177" t="s">
        <v>79</v>
      </c>
      <c r="AT166" s="178" t="s">
        <v>71</v>
      </c>
      <c r="AU166" s="178" t="s">
        <v>79</v>
      </c>
      <c r="AY166" s="177" t="s">
        <v>151</v>
      </c>
      <c r="BK166" s="179">
        <f>SUM(BK167:BK169)</f>
        <v>0</v>
      </c>
    </row>
    <row r="167" spans="1:65" s="2" customFormat="1" ht="21.75" customHeight="1">
      <c r="A167" s="36"/>
      <c r="B167" s="37"/>
      <c r="C167" s="182" t="s">
        <v>258</v>
      </c>
      <c r="D167" s="182" t="s">
        <v>153</v>
      </c>
      <c r="E167" s="183" t="s">
        <v>259</v>
      </c>
      <c r="F167" s="184" t="s">
        <v>260</v>
      </c>
      <c r="G167" s="185" t="s">
        <v>174</v>
      </c>
      <c r="H167" s="186">
        <v>34.464</v>
      </c>
      <c r="I167" s="187"/>
      <c r="J167" s="188">
        <f>ROUND(I167*H167,2)</f>
        <v>0</v>
      </c>
      <c r="K167" s="184" t="s">
        <v>157</v>
      </c>
      <c r="L167" s="41"/>
      <c r="M167" s="189" t="s">
        <v>19</v>
      </c>
      <c r="N167" s="190" t="s">
        <v>43</v>
      </c>
      <c r="O167" s="66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3" t="s">
        <v>158</v>
      </c>
      <c r="AT167" s="193" t="s">
        <v>153</v>
      </c>
      <c r="AU167" s="193" t="s">
        <v>81</v>
      </c>
      <c r="AY167" s="19" t="s">
        <v>151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9" t="s">
        <v>79</v>
      </c>
      <c r="BK167" s="194">
        <f>ROUND(I167*H167,2)</f>
        <v>0</v>
      </c>
      <c r="BL167" s="19" t="s">
        <v>158</v>
      </c>
      <c r="BM167" s="193" t="s">
        <v>261</v>
      </c>
    </row>
    <row r="168" spans="1:47" s="2" customFormat="1" ht="11.25">
      <c r="A168" s="36"/>
      <c r="B168" s="37"/>
      <c r="C168" s="38"/>
      <c r="D168" s="195" t="s">
        <v>160</v>
      </c>
      <c r="E168" s="38"/>
      <c r="F168" s="196" t="s">
        <v>262</v>
      </c>
      <c r="G168" s="38"/>
      <c r="H168" s="38"/>
      <c r="I168" s="197"/>
      <c r="J168" s="38"/>
      <c r="K168" s="38"/>
      <c r="L168" s="41"/>
      <c r="M168" s="198"/>
      <c r="N168" s="199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160</v>
      </c>
      <c r="AU168" s="19" t="s">
        <v>81</v>
      </c>
    </row>
    <row r="169" spans="2:51" s="14" customFormat="1" ht="11.25">
      <c r="B169" s="211"/>
      <c r="C169" s="212"/>
      <c r="D169" s="202" t="s">
        <v>162</v>
      </c>
      <c r="E169" s="213" t="s">
        <v>19</v>
      </c>
      <c r="F169" s="214" t="s">
        <v>263</v>
      </c>
      <c r="G169" s="212"/>
      <c r="H169" s="215">
        <v>34.464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162</v>
      </c>
      <c r="AU169" s="221" t="s">
        <v>81</v>
      </c>
      <c r="AV169" s="14" t="s">
        <v>81</v>
      </c>
      <c r="AW169" s="14" t="s">
        <v>33</v>
      </c>
      <c r="AX169" s="14" t="s">
        <v>79</v>
      </c>
      <c r="AY169" s="221" t="s">
        <v>151</v>
      </c>
    </row>
    <row r="170" spans="2:63" s="12" customFormat="1" ht="22.9" customHeight="1">
      <c r="B170" s="166"/>
      <c r="C170" s="167"/>
      <c r="D170" s="168" t="s">
        <v>71</v>
      </c>
      <c r="E170" s="180" t="s">
        <v>217</v>
      </c>
      <c r="F170" s="180" t="s">
        <v>264</v>
      </c>
      <c r="G170" s="167"/>
      <c r="H170" s="167"/>
      <c r="I170" s="170"/>
      <c r="J170" s="181">
        <f>BK170</f>
        <v>0</v>
      </c>
      <c r="K170" s="167"/>
      <c r="L170" s="172"/>
      <c r="M170" s="173"/>
      <c r="N170" s="174"/>
      <c r="O170" s="174"/>
      <c r="P170" s="175">
        <f>SUM(P171:P203)</f>
        <v>0</v>
      </c>
      <c r="Q170" s="174"/>
      <c r="R170" s="175">
        <f>SUM(R171:R203)</f>
        <v>6.515229499999999</v>
      </c>
      <c r="S170" s="174"/>
      <c r="T170" s="176">
        <f>SUM(T171:T203)</f>
        <v>0</v>
      </c>
      <c r="AR170" s="177" t="s">
        <v>79</v>
      </c>
      <c r="AT170" s="178" t="s">
        <v>71</v>
      </c>
      <c r="AU170" s="178" t="s">
        <v>79</v>
      </c>
      <c r="AY170" s="177" t="s">
        <v>151</v>
      </c>
      <c r="BK170" s="179">
        <f>SUM(BK171:BK203)</f>
        <v>0</v>
      </c>
    </row>
    <row r="171" spans="1:65" s="2" customFormat="1" ht="24.2" customHeight="1">
      <c r="A171" s="36"/>
      <c r="B171" s="37"/>
      <c r="C171" s="182" t="s">
        <v>265</v>
      </c>
      <c r="D171" s="182" t="s">
        <v>153</v>
      </c>
      <c r="E171" s="183" t="s">
        <v>266</v>
      </c>
      <c r="F171" s="184" t="s">
        <v>267</v>
      </c>
      <c r="G171" s="185" t="s">
        <v>156</v>
      </c>
      <c r="H171" s="186">
        <v>1441</v>
      </c>
      <c r="I171" s="187"/>
      <c r="J171" s="188">
        <f>ROUND(I171*H171,2)</f>
        <v>0</v>
      </c>
      <c r="K171" s="184" t="s">
        <v>157</v>
      </c>
      <c r="L171" s="41"/>
      <c r="M171" s="189" t="s">
        <v>19</v>
      </c>
      <c r="N171" s="190" t="s">
        <v>43</v>
      </c>
      <c r="O171" s="66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3" t="s">
        <v>158</v>
      </c>
      <c r="AT171" s="193" t="s">
        <v>153</v>
      </c>
      <c r="AU171" s="193" t="s">
        <v>81</v>
      </c>
      <c r="AY171" s="19" t="s">
        <v>151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9" t="s">
        <v>79</v>
      </c>
      <c r="BK171" s="194">
        <f>ROUND(I171*H171,2)</f>
        <v>0</v>
      </c>
      <c r="BL171" s="19" t="s">
        <v>158</v>
      </c>
      <c r="BM171" s="193" t="s">
        <v>268</v>
      </c>
    </row>
    <row r="172" spans="1:47" s="2" customFormat="1" ht="11.25">
      <c r="A172" s="36"/>
      <c r="B172" s="37"/>
      <c r="C172" s="38"/>
      <c r="D172" s="195" t="s">
        <v>160</v>
      </c>
      <c r="E172" s="38"/>
      <c r="F172" s="196" t="s">
        <v>269</v>
      </c>
      <c r="G172" s="38"/>
      <c r="H172" s="38"/>
      <c r="I172" s="197"/>
      <c r="J172" s="38"/>
      <c r="K172" s="38"/>
      <c r="L172" s="41"/>
      <c r="M172" s="198"/>
      <c r="N172" s="199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160</v>
      </c>
      <c r="AU172" s="19" t="s">
        <v>81</v>
      </c>
    </row>
    <row r="173" spans="1:65" s="2" customFormat="1" ht="16.5" customHeight="1">
      <c r="A173" s="36"/>
      <c r="B173" s="37"/>
      <c r="C173" s="234" t="s">
        <v>270</v>
      </c>
      <c r="D173" s="234" t="s">
        <v>238</v>
      </c>
      <c r="E173" s="235" t="s">
        <v>271</v>
      </c>
      <c r="F173" s="236" t="s">
        <v>272</v>
      </c>
      <c r="G173" s="237" t="s">
        <v>156</v>
      </c>
      <c r="H173" s="238">
        <v>1462.615</v>
      </c>
      <c r="I173" s="239"/>
      <c r="J173" s="240">
        <f>ROUND(I173*H173,2)</f>
        <v>0</v>
      </c>
      <c r="K173" s="236" t="s">
        <v>157</v>
      </c>
      <c r="L173" s="241"/>
      <c r="M173" s="242" t="s">
        <v>19</v>
      </c>
      <c r="N173" s="243" t="s">
        <v>43</v>
      </c>
      <c r="O173" s="66"/>
      <c r="P173" s="191">
        <f>O173*H173</f>
        <v>0</v>
      </c>
      <c r="Q173" s="191">
        <v>0.00318</v>
      </c>
      <c r="R173" s="191">
        <f>Q173*H173</f>
        <v>4.6511157</v>
      </c>
      <c r="S173" s="191">
        <v>0</v>
      </c>
      <c r="T173" s="19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3" t="s">
        <v>217</v>
      </c>
      <c r="AT173" s="193" t="s">
        <v>238</v>
      </c>
      <c r="AU173" s="193" t="s">
        <v>81</v>
      </c>
      <c r="AY173" s="19" t="s">
        <v>151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9" t="s">
        <v>79</v>
      </c>
      <c r="BK173" s="194">
        <f>ROUND(I173*H173,2)</f>
        <v>0</v>
      </c>
      <c r="BL173" s="19" t="s">
        <v>158</v>
      </c>
      <c r="BM173" s="193" t="s">
        <v>273</v>
      </c>
    </row>
    <row r="174" spans="1:47" s="2" customFormat="1" ht="11.25">
      <c r="A174" s="36"/>
      <c r="B174" s="37"/>
      <c r="C174" s="38"/>
      <c r="D174" s="195" t="s">
        <v>160</v>
      </c>
      <c r="E174" s="38"/>
      <c r="F174" s="196" t="s">
        <v>274</v>
      </c>
      <c r="G174" s="38"/>
      <c r="H174" s="38"/>
      <c r="I174" s="197"/>
      <c r="J174" s="38"/>
      <c r="K174" s="38"/>
      <c r="L174" s="41"/>
      <c r="M174" s="198"/>
      <c r="N174" s="199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160</v>
      </c>
      <c r="AU174" s="19" t="s">
        <v>81</v>
      </c>
    </row>
    <row r="175" spans="2:51" s="14" customFormat="1" ht="11.25">
      <c r="B175" s="211"/>
      <c r="C175" s="212"/>
      <c r="D175" s="202" t="s">
        <v>162</v>
      </c>
      <c r="E175" s="212"/>
      <c r="F175" s="214" t="s">
        <v>275</v>
      </c>
      <c r="G175" s="212"/>
      <c r="H175" s="215">
        <v>1462.615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162</v>
      </c>
      <c r="AU175" s="221" t="s">
        <v>81</v>
      </c>
      <c r="AV175" s="14" t="s">
        <v>81</v>
      </c>
      <c r="AW175" s="14" t="s">
        <v>4</v>
      </c>
      <c r="AX175" s="14" t="s">
        <v>79</v>
      </c>
      <c r="AY175" s="221" t="s">
        <v>151</v>
      </c>
    </row>
    <row r="176" spans="1:65" s="2" customFormat="1" ht="24.2" customHeight="1">
      <c r="A176" s="36"/>
      <c r="B176" s="37"/>
      <c r="C176" s="182" t="s">
        <v>276</v>
      </c>
      <c r="D176" s="182" t="s">
        <v>153</v>
      </c>
      <c r="E176" s="183" t="s">
        <v>277</v>
      </c>
      <c r="F176" s="184" t="s">
        <v>278</v>
      </c>
      <c r="G176" s="185" t="s">
        <v>279</v>
      </c>
      <c r="H176" s="186">
        <v>138</v>
      </c>
      <c r="I176" s="187"/>
      <c r="J176" s="188">
        <f>ROUND(I176*H176,2)</f>
        <v>0</v>
      </c>
      <c r="K176" s="184" t="s">
        <v>157</v>
      </c>
      <c r="L176" s="41"/>
      <c r="M176" s="189" t="s">
        <v>19</v>
      </c>
      <c r="N176" s="190" t="s">
        <v>43</v>
      </c>
      <c r="O176" s="66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3" t="s">
        <v>158</v>
      </c>
      <c r="AT176" s="193" t="s">
        <v>153</v>
      </c>
      <c r="AU176" s="193" t="s">
        <v>81</v>
      </c>
      <c r="AY176" s="19" t="s">
        <v>151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9" t="s">
        <v>79</v>
      </c>
      <c r="BK176" s="194">
        <f>ROUND(I176*H176,2)</f>
        <v>0</v>
      </c>
      <c r="BL176" s="19" t="s">
        <v>158</v>
      </c>
      <c r="BM176" s="193" t="s">
        <v>280</v>
      </c>
    </row>
    <row r="177" spans="1:47" s="2" customFormat="1" ht="11.25">
      <c r="A177" s="36"/>
      <c r="B177" s="37"/>
      <c r="C177" s="38"/>
      <c r="D177" s="195" t="s">
        <v>160</v>
      </c>
      <c r="E177" s="38"/>
      <c r="F177" s="196" t="s">
        <v>281</v>
      </c>
      <c r="G177" s="38"/>
      <c r="H177" s="38"/>
      <c r="I177" s="197"/>
      <c r="J177" s="38"/>
      <c r="K177" s="38"/>
      <c r="L177" s="41"/>
      <c r="M177" s="198"/>
      <c r="N177" s="199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160</v>
      </c>
      <c r="AU177" s="19" t="s">
        <v>81</v>
      </c>
    </row>
    <row r="178" spans="1:65" s="2" customFormat="1" ht="16.5" customHeight="1">
      <c r="A178" s="36"/>
      <c r="B178" s="37"/>
      <c r="C178" s="234" t="s">
        <v>8</v>
      </c>
      <c r="D178" s="234" t="s">
        <v>238</v>
      </c>
      <c r="E178" s="235" t="s">
        <v>282</v>
      </c>
      <c r="F178" s="236" t="s">
        <v>283</v>
      </c>
      <c r="G178" s="237" t="s">
        <v>279</v>
      </c>
      <c r="H178" s="238">
        <v>138.04</v>
      </c>
      <c r="I178" s="239"/>
      <c r="J178" s="240">
        <f>ROUND(I178*H178,2)</f>
        <v>0</v>
      </c>
      <c r="K178" s="236" t="s">
        <v>157</v>
      </c>
      <c r="L178" s="241"/>
      <c r="M178" s="242" t="s">
        <v>19</v>
      </c>
      <c r="N178" s="243" t="s">
        <v>43</v>
      </c>
      <c r="O178" s="66"/>
      <c r="P178" s="191">
        <f>O178*H178</f>
        <v>0</v>
      </c>
      <c r="Q178" s="191">
        <v>0.00072</v>
      </c>
      <c r="R178" s="191">
        <f>Q178*H178</f>
        <v>0.0993888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217</v>
      </c>
      <c r="AT178" s="193" t="s">
        <v>238</v>
      </c>
      <c r="AU178" s="193" t="s">
        <v>81</v>
      </c>
      <c r="AY178" s="19" t="s">
        <v>151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9" t="s">
        <v>79</v>
      </c>
      <c r="BK178" s="194">
        <f>ROUND(I178*H178,2)</f>
        <v>0</v>
      </c>
      <c r="BL178" s="19" t="s">
        <v>158</v>
      </c>
      <c r="BM178" s="193" t="s">
        <v>284</v>
      </c>
    </row>
    <row r="179" spans="1:47" s="2" customFormat="1" ht="11.25">
      <c r="A179" s="36"/>
      <c r="B179" s="37"/>
      <c r="C179" s="38"/>
      <c r="D179" s="195" t="s">
        <v>160</v>
      </c>
      <c r="E179" s="38"/>
      <c r="F179" s="196" t="s">
        <v>285</v>
      </c>
      <c r="G179" s="38"/>
      <c r="H179" s="38"/>
      <c r="I179" s="197"/>
      <c r="J179" s="38"/>
      <c r="K179" s="38"/>
      <c r="L179" s="41"/>
      <c r="M179" s="198"/>
      <c r="N179" s="199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160</v>
      </c>
      <c r="AU179" s="19" t="s">
        <v>81</v>
      </c>
    </row>
    <row r="180" spans="2:51" s="14" customFormat="1" ht="11.25">
      <c r="B180" s="211"/>
      <c r="C180" s="212"/>
      <c r="D180" s="202" t="s">
        <v>162</v>
      </c>
      <c r="E180" s="212"/>
      <c r="F180" s="214" t="s">
        <v>286</v>
      </c>
      <c r="G180" s="212"/>
      <c r="H180" s="215">
        <v>138.04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162</v>
      </c>
      <c r="AU180" s="221" t="s">
        <v>81</v>
      </c>
      <c r="AV180" s="14" t="s">
        <v>81</v>
      </c>
      <c r="AW180" s="14" t="s">
        <v>4</v>
      </c>
      <c r="AX180" s="14" t="s">
        <v>79</v>
      </c>
      <c r="AY180" s="221" t="s">
        <v>151</v>
      </c>
    </row>
    <row r="181" spans="1:65" s="2" customFormat="1" ht="24.2" customHeight="1">
      <c r="A181" s="36"/>
      <c r="B181" s="37"/>
      <c r="C181" s="182" t="s">
        <v>287</v>
      </c>
      <c r="D181" s="182" t="s">
        <v>153</v>
      </c>
      <c r="E181" s="183" t="s">
        <v>288</v>
      </c>
      <c r="F181" s="184" t="s">
        <v>289</v>
      </c>
      <c r="G181" s="185" t="s">
        <v>279</v>
      </c>
      <c r="H181" s="186">
        <v>4</v>
      </c>
      <c r="I181" s="187"/>
      <c r="J181" s="188">
        <f>ROUND(I181*H181,2)</f>
        <v>0</v>
      </c>
      <c r="K181" s="184" t="s">
        <v>157</v>
      </c>
      <c r="L181" s="41"/>
      <c r="M181" s="189" t="s">
        <v>19</v>
      </c>
      <c r="N181" s="190" t="s">
        <v>43</v>
      </c>
      <c r="O181" s="66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3" t="s">
        <v>158</v>
      </c>
      <c r="AT181" s="193" t="s">
        <v>153</v>
      </c>
      <c r="AU181" s="193" t="s">
        <v>81</v>
      </c>
      <c r="AY181" s="19" t="s">
        <v>151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9" t="s">
        <v>79</v>
      </c>
      <c r="BK181" s="194">
        <f>ROUND(I181*H181,2)</f>
        <v>0</v>
      </c>
      <c r="BL181" s="19" t="s">
        <v>158</v>
      </c>
      <c r="BM181" s="193" t="s">
        <v>290</v>
      </c>
    </row>
    <row r="182" spans="1:47" s="2" customFormat="1" ht="11.25">
      <c r="A182" s="36"/>
      <c r="B182" s="37"/>
      <c r="C182" s="38"/>
      <c r="D182" s="195" t="s">
        <v>160</v>
      </c>
      <c r="E182" s="38"/>
      <c r="F182" s="196" t="s">
        <v>291</v>
      </c>
      <c r="G182" s="38"/>
      <c r="H182" s="38"/>
      <c r="I182" s="197"/>
      <c r="J182" s="38"/>
      <c r="K182" s="38"/>
      <c r="L182" s="41"/>
      <c r="M182" s="198"/>
      <c r="N182" s="199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160</v>
      </c>
      <c r="AU182" s="19" t="s">
        <v>81</v>
      </c>
    </row>
    <row r="183" spans="1:65" s="2" customFormat="1" ht="24.2" customHeight="1">
      <c r="A183" s="36"/>
      <c r="B183" s="37"/>
      <c r="C183" s="182" t="s">
        <v>292</v>
      </c>
      <c r="D183" s="182" t="s">
        <v>153</v>
      </c>
      <c r="E183" s="183" t="s">
        <v>293</v>
      </c>
      <c r="F183" s="184" t="s">
        <v>294</v>
      </c>
      <c r="G183" s="185" t="s">
        <v>279</v>
      </c>
      <c r="H183" s="186">
        <v>2</v>
      </c>
      <c r="I183" s="187"/>
      <c r="J183" s="188">
        <f>ROUND(I183*H183,2)</f>
        <v>0</v>
      </c>
      <c r="K183" s="184" t="s">
        <v>157</v>
      </c>
      <c r="L183" s="41"/>
      <c r="M183" s="189" t="s">
        <v>19</v>
      </c>
      <c r="N183" s="190" t="s">
        <v>43</v>
      </c>
      <c r="O183" s="66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3" t="s">
        <v>158</v>
      </c>
      <c r="AT183" s="193" t="s">
        <v>153</v>
      </c>
      <c r="AU183" s="193" t="s">
        <v>81</v>
      </c>
      <c r="AY183" s="19" t="s">
        <v>151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9" t="s">
        <v>79</v>
      </c>
      <c r="BK183" s="194">
        <f>ROUND(I183*H183,2)</f>
        <v>0</v>
      </c>
      <c r="BL183" s="19" t="s">
        <v>158</v>
      </c>
      <c r="BM183" s="193" t="s">
        <v>295</v>
      </c>
    </row>
    <row r="184" spans="1:47" s="2" customFormat="1" ht="11.25">
      <c r="A184" s="36"/>
      <c r="B184" s="37"/>
      <c r="C184" s="38"/>
      <c r="D184" s="195" t="s">
        <v>160</v>
      </c>
      <c r="E184" s="38"/>
      <c r="F184" s="196" t="s">
        <v>296</v>
      </c>
      <c r="G184" s="38"/>
      <c r="H184" s="38"/>
      <c r="I184" s="197"/>
      <c r="J184" s="38"/>
      <c r="K184" s="38"/>
      <c r="L184" s="41"/>
      <c r="M184" s="198"/>
      <c r="N184" s="199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160</v>
      </c>
      <c r="AU184" s="19" t="s">
        <v>81</v>
      </c>
    </row>
    <row r="185" spans="1:65" s="2" customFormat="1" ht="24.2" customHeight="1">
      <c r="A185" s="36"/>
      <c r="B185" s="37"/>
      <c r="C185" s="182" t="s">
        <v>297</v>
      </c>
      <c r="D185" s="182" t="s">
        <v>153</v>
      </c>
      <c r="E185" s="183" t="s">
        <v>298</v>
      </c>
      <c r="F185" s="184" t="s">
        <v>299</v>
      </c>
      <c r="G185" s="185" t="s">
        <v>279</v>
      </c>
      <c r="H185" s="186">
        <v>9</v>
      </c>
      <c r="I185" s="187"/>
      <c r="J185" s="188">
        <f>ROUND(I185*H185,2)</f>
        <v>0</v>
      </c>
      <c r="K185" s="184" t="s">
        <v>157</v>
      </c>
      <c r="L185" s="41"/>
      <c r="M185" s="189" t="s">
        <v>19</v>
      </c>
      <c r="N185" s="190" t="s">
        <v>43</v>
      </c>
      <c r="O185" s="66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3" t="s">
        <v>158</v>
      </c>
      <c r="AT185" s="193" t="s">
        <v>153</v>
      </c>
      <c r="AU185" s="193" t="s">
        <v>81</v>
      </c>
      <c r="AY185" s="19" t="s">
        <v>151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9" t="s">
        <v>79</v>
      </c>
      <c r="BK185" s="194">
        <f>ROUND(I185*H185,2)</f>
        <v>0</v>
      </c>
      <c r="BL185" s="19" t="s">
        <v>158</v>
      </c>
      <c r="BM185" s="193" t="s">
        <v>300</v>
      </c>
    </row>
    <row r="186" spans="1:47" s="2" customFormat="1" ht="11.25">
      <c r="A186" s="36"/>
      <c r="B186" s="37"/>
      <c r="C186" s="38"/>
      <c r="D186" s="195" t="s">
        <v>160</v>
      </c>
      <c r="E186" s="38"/>
      <c r="F186" s="196" t="s">
        <v>301</v>
      </c>
      <c r="G186" s="38"/>
      <c r="H186" s="38"/>
      <c r="I186" s="197"/>
      <c r="J186" s="38"/>
      <c r="K186" s="38"/>
      <c r="L186" s="41"/>
      <c r="M186" s="198"/>
      <c r="N186" s="199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160</v>
      </c>
      <c r="AU186" s="19" t="s">
        <v>81</v>
      </c>
    </row>
    <row r="187" spans="1:65" s="2" customFormat="1" ht="16.5" customHeight="1">
      <c r="A187" s="36"/>
      <c r="B187" s="37"/>
      <c r="C187" s="234" t="s">
        <v>7</v>
      </c>
      <c r="D187" s="234" t="s">
        <v>238</v>
      </c>
      <c r="E187" s="235" t="s">
        <v>302</v>
      </c>
      <c r="F187" s="236" t="s">
        <v>303</v>
      </c>
      <c r="G187" s="237" t="s">
        <v>279</v>
      </c>
      <c r="H187" s="238">
        <v>1.015</v>
      </c>
      <c r="I187" s="239"/>
      <c r="J187" s="240">
        <f>ROUND(I187*H187,2)</f>
        <v>0</v>
      </c>
      <c r="K187" s="236" t="s">
        <v>19</v>
      </c>
      <c r="L187" s="241"/>
      <c r="M187" s="242" t="s">
        <v>19</v>
      </c>
      <c r="N187" s="243" t="s">
        <v>43</v>
      </c>
      <c r="O187" s="66"/>
      <c r="P187" s="191">
        <f>O187*H187</f>
        <v>0</v>
      </c>
      <c r="Q187" s="191">
        <v>0.0018</v>
      </c>
      <c r="R187" s="191">
        <f>Q187*H187</f>
        <v>0.0018269999999999998</v>
      </c>
      <c r="S187" s="191">
        <v>0</v>
      </c>
      <c r="T187" s="19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3" t="s">
        <v>217</v>
      </c>
      <c r="AT187" s="193" t="s">
        <v>238</v>
      </c>
      <c r="AU187" s="193" t="s">
        <v>81</v>
      </c>
      <c r="AY187" s="19" t="s">
        <v>151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9" t="s">
        <v>79</v>
      </c>
      <c r="BK187" s="194">
        <f>ROUND(I187*H187,2)</f>
        <v>0</v>
      </c>
      <c r="BL187" s="19" t="s">
        <v>158</v>
      </c>
      <c r="BM187" s="193" t="s">
        <v>304</v>
      </c>
    </row>
    <row r="188" spans="2:51" s="14" customFormat="1" ht="11.25">
      <c r="B188" s="211"/>
      <c r="C188" s="212"/>
      <c r="D188" s="202" t="s">
        <v>162</v>
      </c>
      <c r="E188" s="212"/>
      <c r="F188" s="214" t="s">
        <v>305</v>
      </c>
      <c r="G188" s="212"/>
      <c r="H188" s="215">
        <v>1.015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162</v>
      </c>
      <c r="AU188" s="221" t="s">
        <v>81</v>
      </c>
      <c r="AV188" s="14" t="s">
        <v>81</v>
      </c>
      <c r="AW188" s="14" t="s">
        <v>4</v>
      </c>
      <c r="AX188" s="14" t="s">
        <v>79</v>
      </c>
      <c r="AY188" s="221" t="s">
        <v>151</v>
      </c>
    </row>
    <row r="189" spans="1:65" s="2" customFormat="1" ht="16.5" customHeight="1">
      <c r="A189" s="36"/>
      <c r="B189" s="37"/>
      <c r="C189" s="234" t="s">
        <v>306</v>
      </c>
      <c r="D189" s="234" t="s">
        <v>238</v>
      </c>
      <c r="E189" s="235" t="s">
        <v>307</v>
      </c>
      <c r="F189" s="236" t="s">
        <v>308</v>
      </c>
      <c r="G189" s="237" t="s">
        <v>279</v>
      </c>
      <c r="H189" s="238">
        <v>2.03</v>
      </c>
      <c r="I189" s="239"/>
      <c r="J189" s="240">
        <f>ROUND(I189*H189,2)</f>
        <v>0</v>
      </c>
      <c r="K189" s="236" t="s">
        <v>19</v>
      </c>
      <c r="L189" s="241"/>
      <c r="M189" s="242" t="s">
        <v>19</v>
      </c>
      <c r="N189" s="243" t="s">
        <v>43</v>
      </c>
      <c r="O189" s="66"/>
      <c r="P189" s="191">
        <f>O189*H189</f>
        <v>0</v>
      </c>
      <c r="Q189" s="191">
        <v>0.0012</v>
      </c>
      <c r="R189" s="191">
        <f>Q189*H189</f>
        <v>0.0024359999999999994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217</v>
      </c>
      <c r="AT189" s="193" t="s">
        <v>238</v>
      </c>
      <c r="AU189" s="193" t="s">
        <v>81</v>
      </c>
      <c r="AY189" s="19" t="s">
        <v>151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9" t="s">
        <v>79</v>
      </c>
      <c r="BK189" s="194">
        <f>ROUND(I189*H189,2)</f>
        <v>0</v>
      </c>
      <c r="BL189" s="19" t="s">
        <v>158</v>
      </c>
      <c r="BM189" s="193" t="s">
        <v>309</v>
      </c>
    </row>
    <row r="190" spans="2:51" s="14" customFormat="1" ht="11.25">
      <c r="B190" s="211"/>
      <c r="C190" s="212"/>
      <c r="D190" s="202" t="s">
        <v>162</v>
      </c>
      <c r="E190" s="212"/>
      <c r="F190" s="214" t="s">
        <v>310</v>
      </c>
      <c r="G190" s="212"/>
      <c r="H190" s="215">
        <v>2.03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162</v>
      </c>
      <c r="AU190" s="221" t="s">
        <v>81</v>
      </c>
      <c r="AV190" s="14" t="s">
        <v>81</v>
      </c>
      <c r="AW190" s="14" t="s">
        <v>4</v>
      </c>
      <c r="AX190" s="14" t="s">
        <v>79</v>
      </c>
      <c r="AY190" s="221" t="s">
        <v>151</v>
      </c>
    </row>
    <row r="191" spans="1:65" s="2" customFormat="1" ht="24.2" customHeight="1">
      <c r="A191" s="36"/>
      <c r="B191" s="37"/>
      <c r="C191" s="234" t="s">
        <v>311</v>
      </c>
      <c r="D191" s="234" t="s">
        <v>238</v>
      </c>
      <c r="E191" s="235" t="s">
        <v>312</v>
      </c>
      <c r="F191" s="236" t="s">
        <v>313</v>
      </c>
      <c r="G191" s="237" t="s">
        <v>279</v>
      </c>
      <c r="H191" s="238">
        <v>2.03</v>
      </c>
      <c r="I191" s="239"/>
      <c r="J191" s="240">
        <f>ROUND(I191*H191,2)</f>
        <v>0</v>
      </c>
      <c r="K191" s="236" t="s">
        <v>19</v>
      </c>
      <c r="L191" s="241"/>
      <c r="M191" s="242" t="s">
        <v>19</v>
      </c>
      <c r="N191" s="243" t="s">
        <v>43</v>
      </c>
      <c r="O191" s="66"/>
      <c r="P191" s="191">
        <f>O191*H191</f>
        <v>0</v>
      </c>
      <c r="Q191" s="191">
        <v>0.0014</v>
      </c>
      <c r="R191" s="191">
        <f>Q191*H191</f>
        <v>0.002842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217</v>
      </c>
      <c r="AT191" s="193" t="s">
        <v>238</v>
      </c>
      <c r="AU191" s="193" t="s">
        <v>81</v>
      </c>
      <c r="AY191" s="19" t="s">
        <v>151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9" t="s">
        <v>79</v>
      </c>
      <c r="BK191" s="194">
        <f>ROUND(I191*H191,2)</f>
        <v>0</v>
      </c>
      <c r="BL191" s="19" t="s">
        <v>158</v>
      </c>
      <c r="BM191" s="193" t="s">
        <v>314</v>
      </c>
    </row>
    <row r="192" spans="2:51" s="14" customFormat="1" ht="11.25">
      <c r="B192" s="211"/>
      <c r="C192" s="212"/>
      <c r="D192" s="202" t="s">
        <v>162</v>
      </c>
      <c r="E192" s="212"/>
      <c r="F192" s="214" t="s">
        <v>310</v>
      </c>
      <c r="G192" s="212"/>
      <c r="H192" s="215">
        <v>2.03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162</v>
      </c>
      <c r="AU192" s="221" t="s">
        <v>81</v>
      </c>
      <c r="AV192" s="14" t="s">
        <v>81</v>
      </c>
      <c r="AW192" s="14" t="s">
        <v>4</v>
      </c>
      <c r="AX192" s="14" t="s">
        <v>79</v>
      </c>
      <c r="AY192" s="221" t="s">
        <v>151</v>
      </c>
    </row>
    <row r="193" spans="1:65" s="2" customFormat="1" ht="16.5" customHeight="1">
      <c r="A193" s="36"/>
      <c r="B193" s="37"/>
      <c r="C193" s="234" t="s">
        <v>315</v>
      </c>
      <c r="D193" s="234" t="s">
        <v>238</v>
      </c>
      <c r="E193" s="235" t="s">
        <v>316</v>
      </c>
      <c r="F193" s="236" t="s">
        <v>317</v>
      </c>
      <c r="G193" s="237" t="s">
        <v>279</v>
      </c>
      <c r="H193" s="238">
        <v>1</v>
      </c>
      <c r="I193" s="239"/>
      <c r="J193" s="240">
        <f>ROUND(I193*H193,2)</f>
        <v>0</v>
      </c>
      <c r="K193" s="236" t="s">
        <v>19</v>
      </c>
      <c r="L193" s="241"/>
      <c r="M193" s="242" t="s">
        <v>19</v>
      </c>
      <c r="N193" s="243" t="s">
        <v>43</v>
      </c>
      <c r="O193" s="66"/>
      <c r="P193" s="191">
        <f>O193*H193</f>
        <v>0</v>
      </c>
      <c r="Q193" s="191">
        <v>0.01926</v>
      </c>
      <c r="R193" s="191">
        <f>Q193*H193</f>
        <v>0.01926</v>
      </c>
      <c r="S193" s="191">
        <v>0</v>
      </c>
      <c r="T193" s="19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3" t="s">
        <v>217</v>
      </c>
      <c r="AT193" s="193" t="s">
        <v>238</v>
      </c>
      <c r="AU193" s="193" t="s">
        <v>81</v>
      </c>
      <c r="AY193" s="19" t="s">
        <v>151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9" t="s">
        <v>79</v>
      </c>
      <c r="BK193" s="194">
        <f>ROUND(I193*H193,2)</f>
        <v>0</v>
      </c>
      <c r="BL193" s="19" t="s">
        <v>158</v>
      </c>
      <c r="BM193" s="193" t="s">
        <v>318</v>
      </c>
    </row>
    <row r="194" spans="1:65" s="2" customFormat="1" ht="16.5" customHeight="1">
      <c r="A194" s="36"/>
      <c r="B194" s="37"/>
      <c r="C194" s="182" t="s">
        <v>319</v>
      </c>
      <c r="D194" s="182" t="s">
        <v>153</v>
      </c>
      <c r="E194" s="183" t="s">
        <v>320</v>
      </c>
      <c r="F194" s="184" t="s">
        <v>321</v>
      </c>
      <c r="G194" s="185" t="s">
        <v>156</v>
      </c>
      <c r="H194" s="186">
        <v>1441</v>
      </c>
      <c r="I194" s="187"/>
      <c r="J194" s="188">
        <f>ROUND(I194*H194,2)</f>
        <v>0</v>
      </c>
      <c r="K194" s="184" t="s">
        <v>157</v>
      </c>
      <c r="L194" s="41"/>
      <c r="M194" s="189" t="s">
        <v>19</v>
      </c>
      <c r="N194" s="190" t="s">
        <v>43</v>
      </c>
      <c r="O194" s="66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3" t="s">
        <v>158</v>
      </c>
      <c r="AT194" s="193" t="s">
        <v>153</v>
      </c>
      <c r="AU194" s="193" t="s">
        <v>81</v>
      </c>
      <c r="AY194" s="19" t="s">
        <v>151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9" t="s">
        <v>79</v>
      </c>
      <c r="BK194" s="194">
        <f>ROUND(I194*H194,2)</f>
        <v>0</v>
      </c>
      <c r="BL194" s="19" t="s">
        <v>158</v>
      </c>
      <c r="BM194" s="193" t="s">
        <v>322</v>
      </c>
    </row>
    <row r="195" spans="1:47" s="2" customFormat="1" ht="11.25">
      <c r="A195" s="36"/>
      <c r="B195" s="37"/>
      <c r="C195" s="38"/>
      <c r="D195" s="195" t="s">
        <v>160</v>
      </c>
      <c r="E195" s="38"/>
      <c r="F195" s="196" t="s">
        <v>323</v>
      </c>
      <c r="G195" s="38"/>
      <c r="H195" s="38"/>
      <c r="I195" s="197"/>
      <c r="J195" s="38"/>
      <c r="K195" s="38"/>
      <c r="L195" s="41"/>
      <c r="M195" s="198"/>
      <c r="N195" s="199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160</v>
      </c>
      <c r="AU195" s="19" t="s">
        <v>81</v>
      </c>
    </row>
    <row r="196" spans="1:65" s="2" customFormat="1" ht="16.5" customHeight="1">
      <c r="A196" s="36"/>
      <c r="B196" s="37"/>
      <c r="C196" s="182" t="s">
        <v>324</v>
      </c>
      <c r="D196" s="182" t="s">
        <v>153</v>
      </c>
      <c r="E196" s="183" t="s">
        <v>325</v>
      </c>
      <c r="F196" s="184" t="s">
        <v>326</v>
      </c>
      <c r="G196" s="185" t="s">
        <v>279</v>
      </c>
      <c r="H196" s="186">
        <v>3</v>
      </c>
      <c r="I196" s="187"/>
      <c r="J196" s="188">
        <f>ROUND(I196*H196,2)</f>
        <v>0</v>
      </c>
      <c r="K196" s="184" t="s">
        <v>157</v>
      </c>
      <c r="L196" s="41"/>
      <c r="M196" s="189" t="s">
        <v>19</v>
      </c>
      <c r="N196" s="190" t="s">
        <v>43</v>
      </c>
      <c r="O196" s="66"/>
      <c r="P196" s="191">
        <f>O196*H196</f>
        <v>0</v>
      </c>
      <c r="Q196" s="191">
        <v>0.45937</v>
      </c>
      <c r="R196" s="191">
        <f>Q196*H196</f>
        <v>1.37811</v>
      </c>
      <c r="S196" s="191">
        <v>0</v>
      </c>
      <c r="T196" s="19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3" t="s">
        <v>158</v>
      </c>
      <c r="AT196" s="193" t="s">
        <v>153</v>
      </c>
      <c r="AU196" s="193" t="s">
        <v>81</v>
      </c>
      <c r="AY196" s="19" t="s">
        <v>151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9" t="s">
        <v>79</v>
      </c>
      <c r="BK196" s="194">
        <f>ROUND(I196*H196,2)</f>
        <v>0</v>
      </c>
      <c r="BL196" s="19" t="s">
        <v>158</v>
      </c>
      <c r="BM196" s="193" t="s">
        <v>327</v>
      </c>
    </row>
    <row r="197" spans="1:47" s="2" customFormat="1" ht="11.25">
      <c r="A197" s="36"/>
      <c r="B197" s="37"/>
      <c r="C197" s="38"/>
      <c r="D197" s="195" t="s">
        <v>160</v>
      </c>
      <c r="E197" s="38"/>
      <c r="F197" s="196" t="s">
        <v>328</v>
      </c>
      <c r="G197" s="38"/>
      <c r="H197" s="38"/>
      <c r="I197" s="197"/>
      <c r="J197" s="38"/>
      <c r="K197" s="38"/>
      <c r="L197" s="41"/>
      <c r="M197" s="198"/>
      <c r="N197" s="199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160</v>
      </c>
      <c r="AU197" s="19" t="s">
        <v>81</v>
      </c>
    </row>
    <row r="198" spans="1:65" s="2" customFormat="1" ht="16.5" customHeight="1">
      <c r="A198" s="36"/>
      <c r="B198" s="37"/>
      <c r="C198" s="182" t="s">
        <v>329</v>
      </c>
      <c r="D198" s="182" t="s">
        <v>153</v>
      </c>
      <c r="E198" s="183" t="s">
        <v>330</v>
      </c>
      <c r="F198" s="184" t="s">
        <v>331</v>
      </c>
      <c r="G198" s="185" t="s">
        <v>156</v>
      </c>
      <c r="H198" s="186">
        <v>1441</v>
      </c>
      <c r="I198" s="187"/>
      <c r="J198" s="188">
        <f>ROUND(I198*H198,2)</f>
        <v>0</v>
      </c>
      <c r="K198" s="184" t="s">
        <v>157</v>
      </c>
      <c r="L198" s="41"/>
      <c r="M198" s="189" t="s">
        <v>19</v>
      </c>
      <c r="N198" s="190" t="s">
        <v>43</v>
      </c>
      <c r="O198" s="66"/>
      <c r="P198" s="191">
        <f>O198*H198</f>
        <v>0</v>
      </c>
      <c r="Q198" s="191">
        <v>0.00019</v>
      </c>
      <c r="R198" s="191">
        <f>Q198*H198</f>
        <v>0.27379000000000003</v>
      </c>
      <c r="S198" s="191">
        <v>0</v>
      </c>
      <c r="T198" s="19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3" t="s">
        <v>158</v>
      </c>
      <c r="AT198" s="193" t="s">
        <v>153</v>
      </c>
      <c r="AU198" s="193" t="s">
        <v>81</v>
      </c>
      <c r="AY198" s="19" t="s">
        <v>151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9" t="s">
        <v>79</v>
      </c>
      <c r="BK198" s="194">
        <f>ROUND(I198*H198,2)</f>
        <v>0</v>
      </c>
      <c r="BL198" s="19" t="s">
        <v>158</v>
      </c>
      <c r="BM198" s="193" t="s">
        <v>332</v>
      </c>
    </row>
    <row r="199" spans="1:47" s="2" customFormat="1" ht="11.25">
      <c r="A199" s="36"/>
      <c r="B199" s="37"/>
      <c r="C199" s="38"/>
      <c r="D199" s="195" t="s">
        <v>160</v>
      </c>
      <c r="E199" s="38"/>
      <c r="F199" s="196" t="s">
        <v>333</v>
      </c>
      <c r="G199" s="38"/>
      <c r="H199" s="38"/>
      <c r="I199" s="197"/>
      <c r="J199" s="38"/>
      <c r="K199" s="38"/>
      <c r="L199" s="41"/>
      <c r="M199" s="198"/>
      <c r="N199" s="199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160</v>
      </c>
      <c r="AU199" s="19" t="s">
        <v>81</v>
      </c>
    </row>
    <row r="200" spans="1:65" s="2" customFormat="1" ht="16.5" customHeight="1">
      <c r="A200" s="36"/>
      <c r="B200" s="37"/>
      <c r="C200" s="182" t="s">
        <v>334</v>
      </c>
      <c r="D200" s="182" t="s">
        <v>153</v>
      </c>
      <c r="E200" s="183" t="s">
        <v>335</v>
      </c>
      <c r="F200" s="184" t="s">
        <v>336</v>
      </c>
      <c r="G200" s="185" t="s">
        <v>156</v>
      </c>
      <c r="H200" s="186">
        <v>1441</v>
      </c>
      <c r="I200" s="187"/>
      <c r="J200" s="188">
        <f>ROUND(I200*H200,2)</f>
        <v>0</v>
      </c>
      <c r="K200" s="184" t="s">
        <v>157</v>
      </c>
      <c r="L200" s="41"/>
      <c r="M200" s="189" t="s">
        <v>19</v>
      </c>
      <c r="N200" s="190" t="s">
        <v>43</v>
      </c>
      <c r="O200" s="66"/>
      <c r="P200" s="191">
        <f>O200*H200</f>
        <v>0</v>
      </c>
      <c r="Q200" s="191">
        <v>6E-05</v>
      </c>
      <c r="R200" s="191">
        <f>Q200*H200</f>
        <v>0.08646000000000001</v>
      </c>
      <c r="S200" s="191">
        <v>0</v>
      </c>
      <c r="T200" s="19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3" t="s">
        <v>158</v>
      </c>
      <c r="AT200" s="193" t="s">
        <v>153</v>
      </c>
      <c r="AU200" s="193" t="s">
        <v>81</v>
      </c>
      <c r="AY200" s="19" t="s">
        <v>151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9" t="s">
        <v>79</v>
      </c>
      <c r="BK200" s="194">
        <f>ROUND(I200*H200,2)</f>
        <v>0</v>
      </c>
      <c r="BL200" s="19" t="s">
        <v>158</v>
      </c>
      <c r="BM200" s="193" t="s">
        <v>337</v>
      </c>
    </row>
    <row r="201" spans="1:47" s="2" customFormat="1" ht="11.25">
      <c r="A201" s="36"/>
      <c r="B201" s="37"/>
      <c r="C201" s="38"/>
      <c r="D201" s="195" t="s">
        <v>160</v>
      </c>
      <c r="E201" s="38"/>
      <c r="F201" s="196" t="s">
        <v>338</v>
      </c>
      <c r="G201" s="38"/>
      <c r="H201" s="38"/>
      <c r="I201" s="197"/>
      <c r="J201" s="38"/>
      <c r="K201" s="38"/>
      <c r="L201" s="41"/>
      <c r="M201" s="198"/>
      <c r="N201" s="199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160</v>
      </c>
      <c r="AU201" s="19" t="s">
        <v>81</v>
      </c>
    </row>
    <row r="202" spans="2:51" s="13" customFormat="1" ht="11.25">
      <c r="B202" s="200"/>
      <c r="C202" s="201"/>
      <c r="D202" s="202" t="s">
        <v>162</v>
      </c>
      <c r="E202" s="203" t="s">
        <v>19</v>
      </c>
      <c r="F202" s="204" t="s">
        <v>339</v>
      </c>
      <c r="G202" s="201"/>
      <c r="H202" s="203" t="s">
        <v>19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162</v>
      </c>
      <c r="AU202" s="210" t="s">
        <v>81</v>
      </c>
      <c r="AV202" s="13" t="s">
        <v>79</v>
      </c>
      <c r="AW202" s="13" t="s">
        <v>33</v>
      </c>
      <c r="AX202" s="13" t="s">
        <v>72</v>
      </c>
      <c r="AY202" s="210" t="s">
        <v>151</v>
      </c>
    </row>
    <row r="203" spans="2:51" s="14" customFormat="1" ht="11.25">
      <c r="B203" s="211"/>
      <c r="C203" s="212"/>
      <c r="D203" s="202" t="s">
        <v>162</v>
      </c>
      <c r="E203" s="213" t="s">
        <v>19</v>
      </c>
      <c r="F203" s="214" t="s">
        <v>340</v>
      </c>
      <c r="G203" s="212"/>
      <c r="H203" s="215">
        <v>1441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162</v>
      </c>
      <c r="AU203" s="221" t="s">
        <v>81</v>
      </c>
      <c r="AV203" s="14" t="s">
        <v>81</v>
      </c>
      <c r="AW203" s="14" t="s">
        <v>33</v>
      </c>
      <c r="AX203" s="14" t="s">
        <v>79</v>
      </c>
      <c r="AY203" s="221" t="s">
        <v>151</v>
      </c>
    </row>
    <row r="204" spans="2:63" s="12" customFormat="1" ht="22.9" customHeight="1">
      <c r="B204" s="166"/>
      <c r="C204" s="167"/>
      <c r="D204" s="168" t="s">
        <v>71</v>
      </c>
      <c r="E204" s="180" t="s">
        <v>341</v>
      </c>
      <c r="F204" s="180" t="s">
        <v>342</v>
      </c>
      <c r="G204" s="167"/>
      <c r="H204" s="167"/>
      <c r="I204" s="170"/>
      <c r="J204" s="181">
        <f>BK204</f>
        <v>0</v>
      </c>
      <c r="K204" s="167"/>
      <c r="L204" s="172"/>
      <c r="M204" s="173"/>
      <c r="N204" s="174"/>
      <c r="O204" s="174"/>
      <c r="P204" s="175">
        <f>SUM(P205:P206)</f>
        <v>0</v>
      </c>
      <c r="Q204" s="174"/>
      <c r="R204" s="175">
        <f>SUM(R205:R206)</f>
        <v>0</v>
      </c>
      <c r="S204" s="174"/>
      <c r="T204" s="176">
        <f>SUM(T205:T206)</f>
        <v>0</v>
      </c>
      <c r="AR204" s="177" t="s">
        <v>79</v>
      </c>
      <c r="AT204" s="178" t="s">
        <v>71</v>
      </c>
      <c r="AU204" s="178" t="s">
        <v>79</v>
      </c>
      <c r="AY204" s="177" t="s">
        <v>151</v>
      </c>
      <c r="BK204" s="179">
        <f>SUM(BK205:BK206)</f>
        <v>0</v>
      </c>
    </row>
    <row r="205" spans="1:65" s="2" customFormat="1" ht="24.2" customHeight="1">
      <c r="A205" s="36"/>
      <c r="B205" s="37"/>
      <c r="C205" s="182" t="s">
        <v>343</v>
      </c>
      <c r="D205" s="182" t="s">
        <v>153</v>
      </c>
      <c r="E205" s="183" t="s">
        <v>344</v>
      </c>
      <c r="F205" s="184" t="s">
        <v>345</v>
      </c>
      <c r="G205" s="185" t="s">
        <v>209</v>
      </c>
      <c r="H205" s="186">
        <v>61.974</v>
      </c>
      <c r="I205" s="187"/>
      <c r="J205" s="188">
        <f>ROUND(I205*H205,2)</f>
        <v>0</v>
      </c>
      <c r="K205" s="184" t="s">
        <v>157</v>
      </c>
      <c r="L205" s="41"/>
      <c r="M205" s="189" t="s">
        <v>19</v>
      </c>
      <c r="N205" s="190" t="s">
        <v>43</v>
      </c>
      <c r="O205" s="66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158</v>
      </c>
      <c r="AT205" s="193" t="s">
        <v>153</v>
      </c>
      <c r="AU205" s="193" t="s">
        <v>81</v>
      </c>
      <c r="AY205" s="19" t="s">
        <v>151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9" t="s">
        <v>79</v>
      </c>
      <c r="BK205" s="194">
        <f>ROUND(I205*H205,2)</f>
        <v>0</v>
      </c>
      <c r="BL205" s="19" t="s">
        <v>158</v>
      </c>
      <c r="BM205" s="193" t="s">
        <v>346</v>
      </c>
    </row>
    <row r="206" spans="1:47" s="2" customFormat="1" ht="11.25">
      <c r="A206" s="36"/>
      <c r="B206" s="37"/>
      <c r="C206" s="38"/>
      <c r="D206" s="195" t="s">
        <v>160</v>
      </c>
      <c r="E206" s="38"/>
      <c r="F206" s="196" t="s">
        <v>347</v>
      </c>
      <c r="G206" s="38"/>
      <c r="H206" s="38"/>
      <c r="I206" s="197"/>
      <c r="J206" s="38"/>
      <c r="K206" s="38"/>
      <c r="L206" s="41"/>
      <c r="M206" s="244"/>
      <c r="N206" s="245"/>
      <c r="O206" s="246"/>
      <c r="P206" s="246"/>
      <c r="Q206" s="246"/>
      <c r="R206" s="246"/>
      <c r="S206" s="246"/>
      <c r="T206" s="24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160</v>
      </c>
      <c r="AU206" s="19" t="s">
        <v>81</v>
      </c>
    </row>
    <row r="207" spans="1:31" s="2" customFormat="1" ht="6.95" customHeight="1">
      <c r="A207" s="36"/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41"/>
      <c r="M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</sheetData>
  <sheetProtection algorithmName="SHA-512" hashValue="O0rxmAzabCv7pcGFTghlObTVpG64tJd319Fxm8v+n9xYCDrPgwG/1xKYTts+0rR5bknpOzQkSakFkeLW0wfk6A==" saltValue="PtjGYMKAe90TMRuMKBWeAkCXLqgJzzM/NJyUKCyWIO75PxsF8IJa+L0HffmzHpcmQbF8QDzJ8pqLAhHlZYLa+Q==" spinCount="100000" sheet="1" objects="1" scenarios="1" formatColumns="0" formatRows="0" autoFilter="0"/>
  <autoFilter ref="C90:K206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1_02/119001405"/>
    <hyperlink ref="F100" r:id="rId2" display="https://podminky.urs.cz/item/CS_URS_2021_02/119001421"/>
    <hyperlink ref="F104" r:id="rId3" display="https://podminky.urs.cz/item/CS_URS_2021_02/132151104"/>
    <hyperlink ref="F112" r:id="rId4" display="https://podminky.urs.cz/item/CS_URS_2021_02/132251104"/>
    <hyperlink ref="F120" r:id="rId5" display="https://podminky.urs.cz/item/CS_URS_2021_02/132351104"/>
    <hyperlink ref="F128" r:id="rId6" display="https://podminky.urs.cz/item/CS_URS_2021_02/139001101"/>
    <hyperlink ref="F139" r:id="rId7" display="https://podminky.urs.cz/item/CS_URS_2021_02/174151101"/>
    <hyperlink ref="F150" r:id="rId8" display="https://podminky.urs.cz/item/CS_URS_2021_02/175151101"/>
    <hyperlink ref="F157" r:id="rId9" display="https://podminky.urs.cz/item/CS_URS_2021_02/58341341"/>
    <hyperlink ref="F161" r:id="rId10" display="https://podminky.urs.cz/item/CS_URS_2021_02/212572111"/>
    <hyperlink ref="F164" r:id="rId11" display="https://podminky.urs.cz/item/CS_URS_2021_02/212755213"/>
    <hyperlink ref="F168" r:id="rId12" display="https://podminky.urs.cz/item/CS_URS_2021_02/451572111"/>
    <hyperlink ref="F172" r:id="rId13" display="https://podminky.urs.cz/item/CS_URS_2021_02/871265201"/>
    <hyperlink ref="F174" r:id="rId14" display="https://podminky.urs.cz/item/CS_URS_2021_02/28613687"/>
    <hyperlink ref="F177" r:id="rId15" display="https://podminky.urs.cz/item/CS_URS_2021_02/877261101"/>
    <hyperlink ref="F179" r:id="rId16" display="https://podminky.urs.cz/item/CS_URS_2021_02/28615975"/>
    <hyperlink ref="F182" r:id="rId17" display="https://podminky.urs.cz/item/CS_URS_2021_02/877261110"/>
    <hyperlink ref="F184" r:id="rId18" display="https://podminky.urs.cz/item/CS_URS_2021_02/877261118"/>
    <hyperlink ref="F186" r:id="rId19" display="https://podminky.urs.cz/item/CS_URS_2021_02/877261201"/>
    <hyperlink ref="F195" r:id="rId20" display="https://podminky.urs.cz/item/CS_URS_2021_02/892271111"/>
    <hyperlink ref="F197" r:id="rId21" display="https://podminky.urs.cz/item/CS_URS_2021_02/892372111"/>
    <hyperlink ref="F199" r:id="rId22" display="https://podminky.urs.cz/item/CS_URS_2021_02/899721111"/>
    <hyperlink ref="F201" r:id="rId23" display="https://podminky.urs.cz/item/CS_URS_2021_02/899722111"/>
    <hyperlink ref="F206" r:id="rId24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2" t="str">
        <f>'Rekapitulace stavby'!K6</f>
        <v>Vodovodní přivaděč Točník - Otín</v>
      </c>
      <c r="F7" s="393"/>
      <c r="G7" s="393"/>
      <c r="H7" s="393"/>
      <c r="L7" s="22"/>
    </row>
    <row r="8" spans="2:12" s="1" customFormat="1" ht="12" customHeight="1">
      <c r="B8" s="22"/>
      <c r="D8" s="114" t="s">
        <v>115</v>
      </c>
      <c r="L8" s="22"/>
    </row>
    <row r="9" spans="1:31" s="2" customFormat="1" ht="16.5" customHeight="1">
      <c r="A9" s="36"/>
      <c r="B9" s="41"/>
      <c r="C9" s="36"/>
      <c r="D9" s="36"/>
      <c r="E9" s="392" t="s">
        <v>116</v>
      </c>
      <c r="F9" s="394"/>
      <c r="G9" s="394"/>
      <c r="H9" s="39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5" t="s">
        <v>348</v>
      </c>
      <c r="F11" s="394"/>
      <c r="G11" s="394"/>
      <c r="H11" s="39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87</v>
      </c>
      <c r="G13" s="36"/>
      <c r="H13" s="36"/>
      <c r="I13" s="114" t="s">
        <v>20</v>
      </c>
      <c r="J13" s="105" t="s">
        <v>119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120</v>
      </c>
      <c r="G14" s="36"/>
      <c r="H14" s="36"/>
      <c r="I14" s="114" t="s">
        <v>23</v>
      </c>
      <c r="J14" s="116" t="str">
        <f>'Rekapitulace stavby'!AN8</f>
        <v>16. 7. 2021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121</v>
      </c>
      <c r="E15" s="36"/>
      <c r="F15" s="118" t="s">
        <v>122</v>
      </c>
      <c r="G15" s="36"/>
      <c r="H15" s="36"/>
      <c r="I15" s="117" t="s">
        <v>123</v>
      </c>
      <c r="J15" s="118" t="s">
        <v>124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6" t="str">
        <f>'Rekapitulace stavby'!E14</f>
        <v>Vyplň údaj</v>
      </c>
      <c r="F20" s="397"/>
      <c r="G20" s="397"/>
      <c r="H20" s="397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98" t="s">
        <v>125</v>
      </c>
      <c r="F29" s="398"/>
      <c r="G29" s="398"/>
      <c r="H29" s="398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38</v>
      </c>
      <c r="E32" s="36"/>
      <c r="F32" s="36"/>
      <c r="G32" s="36"/>
      <c r="H32" s="36"/>
      <c r="I32" s="36"/>
      <c r="J32" s="124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40</v>
      </c>
      <c r="G34" s="36"/>
      <c r="H34" s="36"/>
      <c r="I34" s="125" t="s">
        <v>39</v>
      </c>
      <c r="J34" s="125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42</v>
      </c>
      <c r="E35" s="114" t="s">
        <v>43</v>
      </c>
      <c r="F35" s="127">
        <f>ROUND((SUM(BE91:BE203)),2)</f>
        <v>0</v>
      </c>
      <c r="G35" s="36"/>
      <c r="H35" s="36"/>
      <c r="I35" s="128">
        <v>0.21</v>
      </c>
      <c r="J35" s="127">
        <f>ROUND(((SUM(BE91:BE203))*I35),2)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7">
        <f>ROUND((SUM(BF91:BF203)),2)</f>
        <v>0</v>
      </c>
      <c r="G36" s="36"/>
      <c r="H36" s="36"/>
      <c r="I36" s="128">
        <v>0.15</v>
      </c>
      <c r="J36" s="127">
        <f>ROUND(((SUM(BF91:BF203))*I36),2)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7">
        <f>ROUND((SUM(BG91:BG203)),2)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7">
        <f>ROUND((SUM(BH91:BH203)),2)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7">
        <f>ROUND((SUM(BI91:BI203)),2)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48</v>
      </c>
      <c r="E41" s="131"/>
      <c r="F41" s="131"/>
      <c r="G41" s="132" t="s">
        <v>49</v>
      </c>
      <c r="H41" s="133" t="s">
        <v>50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9" t="str">
        <f>E7</f>
        <v>Vodovodní přivaděč Točník - Otín</v>
      </c>
      <c r="F50" s="400"/>
      <c r="G50" s="400"/>
      <c r="H50" s="40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9" t="s">
        <v>116</v>
      </c>
      <c r="F52" s="401"/>
      <c r="G52" s="401"/>
      <c r="H52" s="40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2" t="str">
        <f>E11</f>
        <v>SO 31.1 - Výtlačný řad V2</v>
      </c>
      <c r="F54" s="401"/>
      <c r="G54" s="401"/>
      <c r="H54" s="40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k.ú. Točník u Klatov, k.ú. Otín u Točníku, k.ú. Os</v>
      </c>
      <c r="G56" s="38"/>
      <c r="H56" s="38"/>
      <c r="I56" s="31" t="s">
        <v>23</v>
      </c>
      <c r="J56" s="61" t="str">
        <f>IF(J14="","",J14)</f>
        <v>16. 7. 2021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25</v>
      </c>
      <c r="D58" s="38"/>
      <c r="E58" s="38"/>
      <c r="F58" s="29" t="str">
        <f>E17</f>
        <v>Město Klatovy, náměstí Míru č.p.62/I, Klatovy</v>
      </c>
      <c r="G58" s="38"/>
      <c r="H58" s="38"/>
      <c r="I58" s="31" t="s">
        <v>31</v>
      </c>
      <c r="J58" s="34" t="str">
        <f>E23</f>
        <v>Vodohospodářský rozvoj a výstavba a.s., Praha 5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127</v>
      </c>
      <c r="D61" s="141"/>
      <c r="E61" s="141"/>
      <c r="F61" s="141"/>
      <c r="G61" s="141"/>
      <c r="H61" s="141"/>
      <c r="I61" s="141"/>
      <c r="J61" s="142" t="s">
        <v>128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70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129</v>
      </c>
    </row>
    <row r="64" spans="2:12" s="9" customFormat="1" ht="24.95" customHeight="1">
      <c r="B64" s="144"/>
      <c r="C64" s="145"/>
      <c r="D64" s="146" t="s">
        <v>130</v>
      </c>
      <c r="E64" s="147"/>
      <c r="F64" s="147"/>
      <c r="G64" s="147"/>
      <c r="H64" s="147"/>
      <c r="I64" s="147"/>
      <c r="J64" s="148">
        <f>J92</f>
        <v>0</v>
      </c>
      <c r="K64" s="145"/>
      <c r="L64" s="149"/>
    </row>
    <row r="65" spans="2:12" s="10" customFormat="1" ht="19.9" customHeight="1">
      <c r="B65" s="150"/>
      <c r="C65" s="99"/>
      <c r="D65" s="151" t="s">
        <v>131</v>
      </c>
      <c r="E65" s="152"/>
      <c r="F65" s="152"/>
      <c r="G65" s="152"/>
      <c r="H65" s="152"/>
      <c r="I65" s="152"/>
      <c r="J65" s="153">
        <f>J93</f>
        <v>0</v>
      </c>
      <c r="K65" s="99"/>
      <c r="L65" s="154"/>
    </row>
    <row r="66" spans="2:12" s="10" customFormat="1" ht="19.9" customHeight="1">
      <c r="B66" s="150"/>
      <c r="C66" s="99"/>
      <c r="D66" s="151" t="s">
        <v>132</v>
      </c>
      <c r="E66" s="152"/>
      <c r="F66" s="152"/>
      <c r="G66" s="152"/>
      <c r="H66" s="152"/>
      <c r="I66" s="152"/>
      <c r="J66" s="153">
        <f>J159</f>
        <v>0</v>
      </c>
      <c r="K66" s="99"/>
      <c r="L66" s="154"/>
    </row>
    <row r="67" spans="2:12" s="10" customFormat="1" ht="19.9" customHeight="1">
      <c r="B67" s="150"/>
      <c r="C67" s="99"/>
      <c r="D67" s="151" t="s">
        <v>133</v>
      </c>
      <c r="E67" s="152"/>
      <c r="F67" s="152"/>
      <c r="G67" s="152"/>
      <c r="H67" s="152"/>
      <c r="I67" s="152"/>
      <c r="J67" s="153">
        <f>J166</f>
        <v>0</v>
      </c>
      <c r="K67" s="99"/>
      <c r="L67" s="154"/>
    </row>
    <row r="68" spans="2:12" s="10" customFormat="1" ht="19.9" customHeight="1">
      <c r="B68" s="150"/>
      <c r="C68" s="99"/>
      <c r="D68" s="151" t="s">
        <v>134</v>
      </c>
      <c r="E68" s="152"/>
      <c r="F68" s="152"/>
      <c r="G68" s="152"/>
      <c r="H68" s="152"/>
      <c r="I68" s="152"/>
      <c r="J68" s="153">
        <f>J170</f>
        <v>0</v>
      </c>
      <c r="K68" s="99"/>
      <c r="L68" s="154"/>
    </row>
    <row r="69" spans="2:12" s="10" customFormat="1" ht="19.9" customHeight="1">
      <c r="B69" s="150"/>
      <c r="C69" s="99"/>
      <c r="D69" s="151" t="s">
        <v>135</v>
      </c>
      <c r="E69" s="152"/>
      <c r="F69" s="152"/>
      <c r="G69" s="152"/>
      <c r="H69" s="152"/>
      <c r="I69" s="152"/>
      <c r="J69" s="153">
        <f>J201</f>
        <v>0</v>
      </c>
      <c r="K69" s="99"/>
      <c r="L69" s="154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136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9" t="str">
        <f>E7</f>
        <v>Vodovodní přivaděč Točník - Otín</v>
      </c>
      <c r="F79" s="400"/>
      <c r="G79" s="400"/>
      <c r="H79" s="400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115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99" t="s">
        <v>116</v>
      </c>
      <c r="F81" s="401"/>
      <c r="G81" s="401"/>
      <c r="H81" s="401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117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52" t="str">
        <f>E11</f>
        <v>SO 31.1 - Výtlačný řad V2</v>
      </c>
      <c r="F83" s="401"/>
      <c r="G83" s="401"/>
      <c r="H83" s="401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F14</f>
        <v>k.ú. Točník u Klatov, k.ú. Otín u Točníku, k.ú. Os</v>
      </c>
      <c r="G85" s="38"/>
      <c r="H85" s="38"/>
      <c r="I85" s="31" t="s">
        <v>23</v>
      </c>
      <c r="J85" s="61" t="str">
        <f>IF(J14="","",J14)</f>
        <v>16. 7. 2021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40.15" customHeight="1">
      <c r="A87" s="36"/>
      <c r="B87" s="37"/>
      <c r="C87" s="31" t="s">
        <v>25</v>
      </c>
      <c r="D87" s="38"/>
      <c r="E87" s="38"/>
      <c r="F87" s="29" t="str">
        <f>E17</f>
        <v>Město Klatovy, náměstí Míru č.p.62/I, Klatovy</v>
      </c>
      <c r="G87" s="38"/>
      <c r="H87" s="38"/>
      <c r="I87" s="31" t="s">
        <v>31</v>
      </c>
      <c r="J87" s="34" t="str">
        <f>E23</f>
        <v>Vodohospodářský rozvoj a výstavba a.s., Praha 5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29</v>
      </c>
      <c r="D88" s="38"/>
      <c r="E88" s="38"/>
      <c r="F88" s="29" t="str">
        <f>IF(E20="","",E20)</f>
        <v>Vyplň údaj</v>
      </c>
      <c r="G88" s="38"/>
      <c r="H88" s="38"/>
      <c r="I88" s="31" t="s">
        <v>34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5"/>
      <c r="B90" s="156"/>
      <c r="C90" s="157" t="s">
        <v>137</v>
      </c>
      <c r="D90" s="158" t="s">
        <v>57</v>
      </c>
      <c r="E90" s="158" t="s">
        <v>53</v>
      </c>
      <c r="F90" s="158" t="s">
        <v>54</v>
      </c>
      <c r="G90" s="158" t="s">
        <v>138</v>
      </c>
      <c r="H90" s="158" t="s">
        <v>139</v>
      </c>
      <c r="I90" s="158" t="s">
        <v>140</v>
      </c>
      <c r="J90" s="158" t="s">
        <v>128</v>
      </c>
      <c r="K90" s="159" t="s">
        <v>141</v>
      </c>
      <c r="L90" s="160"/>
      <c r="M90" s="70" t="s">
        <v>19</v>
      </c>
      <c r="N90" s="71" t="s">
        <v>42</v>
      </c>
      <c r="O90" s="71" t="s">
        <v>142</v>
      </c>
      <c r="P90" s="71" t="s">
        <v>143</v>
      </c>
      <c r="Q90" s="71" t="s">
        <v>144</v>
      </c>
      <c r="R90" s="71" t="s">
        <v>145</v>
      </c>
      <c r="S90" s="71" t="s">
        <v>146</v>
      </c>
      <c r="T90" s="72" t="s">
        <v>147</v>
      </c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63" s="2" customFormat="1" ht="22.9" customHeight="1">
      <c r="A91" s="36"/>
      <c r="B91" s="37"/>
      <c r="C91" s="77" t="s">
        <v>148</v>
      </c>
      <c r="D91" s="38"/>
      <c r="E91" s="38"/>
      <c r="F91" s="38"/>
      <c r="G91" s="38"/>
      <c r="H91" s="38"/>
      <c r="I91" s="38"/>
      <c r="J91" s="161">
        <f>BK91</f>
        <v>0</v>
      </c>
      <c r="K91" s="38"/>
      <c r="L91" s="41"/>
      <c r="M91" s="73"/>
      <c r="N91" s="162"/>
      <c r="O91" s="74"/>
      <c r="P91" s="163">
        <f>P92</f>
        <v>0</v>
      </c>
      <c r="Q91" s="74"/>
      <c r="R91" s="163">
        <f>R92</f>
        <v>12.7485958</v>
      </c>
      <c r="S91" s="74"/>
      <c r="T91" s="164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71</v>
      </c>
      <c r="AU91" s="19" t="s">
        <v>129</v>
      </c>
      <c r="BK91" s="165">
        <f>BK92</f>
        <v>0</v>
      </c>
    </row>
    <row r="92" spans="2:63" s="12" customFormat="1" ht="25.9" customHeight="1">
      <c r="B92" s="166"/>
      <c r="C92" s="167"/>
      <c r="D92" s="168" t="s">
        <v>71</v>
      </c>
      <c r="E92" s="169" t="s">
        <v>149</v>
      </c>
      <c r="F92" s="169" t="s">
        <v>150</v>
      </c>
      <c r="G92" s="167"/>
      <c r="H92" s="167"/>
      <c r="I92" s="170"/>
      <c r="J92" s="171">
        <f>BK92</f>
        <v>0</v>
      </c>
      <c r="K92" s="167"/>
      <c r="L92" s="172"/>
      <c r="M92" s="173"/>
      <c r="N92" s="174"/>
      <c r="O92" s="174"/>
      <c r="P92" s="175">
        <f>P93+P159+P166+P170+P201</f>
        <v>0</v>
      </c>
      <c r="Q92" s="174"/>
      <c r="R92" s="175">
        <f>R93+R159+R166+R170+R201</f>
        <v>12.7485958</v>
      </c>
      <c r="S92" s="174"/>
      <c r="T92" s="176">
        <f>T93+T159+T166+T170+T201</f>
        <v>0</v>
      </c>
      <c r="AR92" s="177" t="s">
        <v>79</v>
      </c>
      <c r="AT92" s="178" t="s">
        <v>71</v>
      </c>
      <c r="AU92" s="178" t="s">
        <v>72</v>
      </c>
      <c r="AY92" s="177" t="s">
        <v>151</v>
      </c>
      <c r="BK92" s="179">
        <f>BK93+BK159+BK166+BK170+BK201</f>
        <v>0</v>
      </c>
    </row>
    <row r="93" spans="2:63" s="12" customFormat="1" ht="22.9" customHeight="1">
      <c r="B93" s="166"/>
      <c r="C93" s="167"/>
      <c r="D93" s="168" t="s">
        <v>71</v>
      </c>
      <c r="E93" s="180" t="s">
        <v>79</v>
      </c>
      <c r="F93" s="180" t="s">
        <v>152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SUM(P94:P158)</f>
        <v>0</v>
      </c>
      <c r="Q93" s="174"/>
      <c r="R93" s="175">
        <f>SUM(R94:R158)</f>
        <v>0.02952</v>
      </c>
      <c r="S93" s="174"/>
      <c r="T93" s="176">
        <f>SUM(T94:T158)</f>
        <v>0</v>
      </c>
      <c r="AR93" s="177" t="s">
        <v>79</v>
      </c>
      <c r="AT93" s="178" t="s">
        <v>71</v>
      </c>
      <c r="AU93" s="178" t="s">
        <v>79</v>
      </c>
      <c r="AY93" s="177" t="s">
        <v>151</v>
      </c>
      <c r="BK93" s="179">
        <f>SUM(BK94:BK158)</f>
        <v>0</v>
      </c>
    </row>
    <row r="94" spans="1:65" s="2" customFormat="1" ht="49.15" customHeight="1">
      <c r="A94" s="36"/>
      <c r="B94" s="37"/>
      <c r="C94" s="182" t="s">
        <v>79</v>
      </c>
      <c r="D94" s="182" t="s">
        <v>153</v>
      </c>
      <c r="E94" s="183" t="s">
        <v>154</v>
      </c>
      <c r="F94" s="184" t="s">
        <v>155</v>
      </c>
      <c r="G94" s="185" t="s">
        <v>156</v>
      </c>
      <c r="H94" s="186">
        <v>0.6</v>
      </c>
      <c r="I94" s="187"/>
      <c r="J94" s="188">
        <f>ROUND(I94*H94,2)</f>
        <v>0</v>
      </c>
      <c r="K94" s="184" t="s">
        <v>157</v>
      </c>
      <c r="L94" s="41"/>
      <c r="M94" s="189" t="s">
        <v>19</v>
      </c>
      <c r="N94" s="190" t="s">
        <v>43</v>
      </c>
      <c r="O94" s="66"/>
      <c r="P94" s="191">
        <f>O94*H94</f>
        <v>0</v>
      </c>
      <c r="Q94" s="191">
        <v>0.0369</v>
      </c>
      <c r="R94" s="191">
        <f>Q94*H94</f>
        <v>0.02214</v>
      </c>
      <c r="S94" s="191">
        <v>0</v>
      </c>
      <c r="T94" s="192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3" t="s">
        <v>158</v>
      </c>
      <c r="AT94" s="193" t="s">
        <v>153</v>
      </c>
      <c r="AU94" s="193" t="s">
        <v>81</v>
      </c>
      <c r="AY94" s="19" t="s">
        <v>151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9" t="s">
        <v>79</v>
      </c>
      <c r="BK94" s="194">
        <f>ROUND(I94*H94,2)</f>
        <v>0</v>
      </c>
      <c r="BL94" s="19" t="s">
        <v>158</v>
      </c>
      <c r="BM94" s="193" t="s">
        <v>159</v>
      </c>
    </row>
    <row r="95" spans="1:47" s="2" customFormat="1" ht="11.25">
      <c r="A95" s="36"/>
      <c r="B95" s="37"/>
      <c r="C95" s="38"/>
      <c r="D95" s="195" t="s">
        <v>160</v>
      </c>
      <c r="E95" s="38"/>
      <c r="F95" s="196" t="s">
        <v>161</v>
      </c>
      <c r="G95" s="38"/>
      <c r="H95" s="38"/>
      <c r="I95" s="197"/>
      <c r="J95" s="38"/>
      <c r="K95" s="38"/>
      <c r="L95" s="41"/>
      <c r="M95" s="198"/>
      <c r="N95" s="199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160</v>
      </c>
      <c r="AU95" s="19" t="s">
        <v>81</v>
      </c>
    </row>
    <row r="96" spans="2:51" s="13" customFormat="1" ht="11.25">
      <c r="B96" s="200"/>
      <c r="C96" s="201"/>
      <c r="D96" s="202" t="s">
        <v>162</v>
      </c>
      <c r="E96" s="203" t="s">
        <v>19</v>
      </c>
      <c r="F96" s="204" t="s">
        <v>163</v>
      </c>
      <c r="G96" s="201"/>
      <c r="H96" s="203" t="s">
        <v>19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162</v>
      </c>
      <c r="AU96" s="210" t="s">
        <v>81</v>
      </c>
      <c r="AV96" s="13" t="s">
        <v>79</v>
      </c>
      <c r="AW96" s="13" t="s">
        <v>33</v>
      </c>
      <c r="AX96" s="13" t="s">
        <v>72</v>
      </c>
      <c r="AY96" s="210" t="s">
        <v>151</v>
      </c>
    </row>
    <row r="97" spans="2:51" s="13" customFormat="1" ht="11.25">
      <c r="B97" s="200"/>
      <c r="C97" s="201"/>
      <c r="D97" s="202" t="s">
        <v>162</v>
      </c>
      <c r="E97" s="203" t="s">
        <v>19</v>
      </c>
      <c r="F97" s="204" t="s">
        <v>164</v>
      </c>
      <c r="G97" s="201"/>
      <c r="H97" s="203" t="s">
        <v>19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162</v>
      </c>
      <c r="AU97" s="210" t="s">
        <v>81</v>
      </c>
      <c r="AV97" s="13" t="s">
        <v>79</v>
      </c>
      <c r="AW97" s="13" t="s">
        <v>33</v>
      </c>
      <c r="AX97" s="13" t="s">
        <v>72</v>
      </c>
      <c r="AY97" s="210" t="s">
        <v>151</v>
      </c>
    </row>
    <row r="98" spans="2:51" s="14" customFormat="1" ht="11.25">
      <c r="B98" s="211"/>
      <c r="C98" s="212"/>
      <c r="D98" s="202" t="s">
        <v>162</v>
      </c>
      <c r="E98" s="213" t="s">
        <v>19</v>
      </c>
      <c r="F98" s="214" t="s">
        <v>165</v>
      </c>
      <c r="G98" s="212"/>
      <c r="H98" s="215">
        <v>0.6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162</v>
      </c>
      <c r="AU98" s="221" t="s">
        <v>81</v>
      </c>
      <c r="AV98" s="14" t="s">
        <v>81</v>
      </c>
      <c r="AW98" s="14" t="s">
        <v>33</v>
      </c>
      <c r="AX98" s="14" t="s">
        <v>79</v>
      </c>
      <c r="AY98" s="221" t="s">
        <v>151</v>
      </c>
    </row>
    <row r="99" spans="1:65" s="2" customFormat="1" ht="49.15" customHeight="1">
      <c r="A99" s="36"/>
      <c r="B99" s="37"/>
      <c r="C99" s="182" t="s">
        <v>81</v>
      </c>
      <c r="D99" s="182" t="s">
        <v>153</v>
      </c>
      <c r="E99" s="183" t="s">
        <v>166</v>
      </c>
      <c r="F99" s="184" t="s">
        <v>167</v>
      </c>
      <c r="G99" s="185" t="s">
        <v>156</v>
      </c>
      <c r="H99" s="186">
        <v>0.2</v>
      </c>
      <c r="I99" s="187"/>
      <c r="J99" s="188">
        <f>ROUND(I99*H99,2)</f>
        <v>0</v>
      </c>
      <c r="K99" s="184" t="s">
        <v>157</v>
      </c>
      <c r="L99" s="41"/>
      <c r="M99" s="189" t="s">
        <v>19</v>
      </c>
      <c r="N99" s="190" t="s">
        <v>43</v>
      </c>
      <c r="O99" s="66"/>
      <c r="P99" s="191">
        <f>O99*H99</f>
        <v>0</v>
      </c>
      <c r="Q99" s="191">
        <v>0.0369</v>
      </c>
      <c r="R99" s="191">
        <f>Q99*H99</f>
        <v>0.007380000000000001</v>
      </c>
      <c r="S99" s="191">
        <v>0</v>
      </c>
      <c r="T99" s="19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158</v>
      </c>
      <c r="AT99" s="193" t="s">
        <v>153</v>
      </c>
      <c r="AU99" s="193" t="s">
        <v>81</v>
      </c>
      <c r="AY99" s="19" t="s">
        <v>151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9" t="s">
        <v>79</v>
      </c>
      <c r="BK99" s="194">
        <f>ROUND(I99*H99,2)</f>
        <v>0</v>
      </c>
      <c r="BL99" s="19" t="s">
        <v>158</v>
      </c>
      <c r="BM99" s="193" t="s">
        <v>168</v>
      </c>
    </row>
    <row r="100" spans="1:47" s="2" customFormat="1" ht="11.25">
      <c r="A100" s="36"/>
      <c r="B100" s="37"/>
      <c r="C100" s="38"/>
      <c r="D100" s="195" t="s">
        <v>160</v>
      </c>
      <c r="E100" s="38"/>
      <c r="F100" s="196" t="s">
        <v>169</v>
      </c>
      <c r="G100" s="38"/>
      <c r="H100" s="38"/>
      <c r="I100" s="197"/>
      <c r="J100" s="38"/>
      <c r="K100" s="38"/>
      <c r="L100" s="41"/>
      <c r="M100" s="198"/>
      <c r="N100" s="199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160</v>
      </c>
      <c r="AU100" s="19" t="s">
        <v>81</v>
      </c>
    </row>
    <row r="101" spans="2:51" s="13" customFormat="1" ht="11.25">
      <c r="B101" s="200"/>
      <c r="C101" s="201"/>
      <c r="D101" s="202" t="s">
        <v>162</v>
      </c>
      <c r="E101" s="203" t="s">
        <v>19</v>
      </c>
      <c r="F101" s="204" t="s">
        <v>170</v>
      </c>
      <c r="G101" s="201"/>
      <c r="H101" s="203" t="s">
        <v>19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162</v>
      </c>
      <c r="AU101" s="210" t="s">
        <v>81</v>
      </c>
      <c r="AV101" s="13" t="s">
        <v>79</v>
      </c>
      <c r="AW101" s="13" t="s">
        <v>33</v>
      </c>
      <c r="AX101" s="13" t="s">
        <v>72</v>
      </c>
      <c r="AY101" s="210" t="s">
        <v>151</v>
      </c>
    </row>
    <row r="102" spans="2:51" s="14" customFormat="1" ht="11.25">
      <c r="B102" s="211"/>
      <c r="C102" s="212"/>
      <c r="D102" s="202" t="s">
        <v>162</v>
      </c>
      <c r="E102" s="213" t="s">
        <v>19</v>
      </c>
      <c r="F102" s="214" t="s">
        <v>171</v>
      </c>
      <c r="G102" s="212"/>
      <c r="H102" s="215">
        <v>0.2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162</v>
      </c>
      <c r="AU102" s="221" t="s">
        <v>81</v>
      </c>
      <c r="AV102" s="14" t="s">
        <v>81</v>
      </c>
      <c r="AW102" s="14" t="s">
        <v>33</v>
      </c>
      <c r="AX102" s="14" t="s">
        <v>79</v>
      </c>
      <c r="AY102" s="221" t="s">
        <v>151</v>
      </c>
    </row>
    <row r="103" spans="1:65" s="2" customFormat="1" ht="24.2" customHeight="1">
      <c r="A103" s="36"/>
      <c r="B103" s="37"/>
      <c r="C103" s="182" t="s">
        <v>101</v>
      </c>
      <c r="D103" s="182" t="s">
        <v>153</v>
      </c>
      <c r="E103" s="183" t="s">
        <v>172</v>
      </c>
      <c r="F103" s="184" t="s">
        <v>173</v>
      </c>
      <c r="G103" s="185" t="s">
        <v>174</v>
      </c>
      <c r="H103" s="186">
        <v>267.096</v>
      </c>
      <c r="I103" s="187"/>
      <c r="J103" s="188">
        <f>ROUND(I103*H103,2)</f>
        <v>0</v>
      </c>
      <c r="K103" s="184" t="s">
        <v>157</v>
      </c>
      <c r="L103" s="41"/>
      <c r="M103" s="189" t="s">
        <v>19</v>
      </c>
      <c r="N103" s="190" t="s">
        <v>43</v>
      </c>
      <c r="O103" s="66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3" t="s">
        <v>158</v>
      </c>
      <c r="AT103" s="193" t="s">
        <v>153</v>
      </c>
      <c r="AU103" s="193" t="s">
        <v>81</v>
      </c>
      <c r="AY103" s="19" t="s">
        <v>151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9" t="s">
        <v>79</v>
      </c>
      <c r="BK103" s="194">
        <f>ROUND(I103*H103,2)</f>
        <v>0</v>
      </c>
      <c r="BL103" s="19" t="s">
        <v>158</v>
      </c>
      <c r="BM103" s="193" t="s">
        <v>175</v>
      </c>
    </row>
    <row r="104" spans="1:47" s="2" customFormat="1" ht="11.25">
      <c r="A104" s="36"/>
      <c r="B104" s="37"/>
      <c r="C104" s="38"/>
      <c r="D104" s="195" t="s">
        <v>160</v>
      </c>
      <c r="E104" s="38"/>
      <c r="F104" s="196" t="s">
        <v>176</v>
      </c>
      <c r="G104" s="38"/>
      <c r="H104" s="38"/>
      <c r="I104" s="197"/>
      <c r="J104" s="38"/>
      <c r="K104" s="38"/>
      <c r="L104" s="41"/>
      <c r="M104" s="198"/>
      <c r="N104" s="199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160</v>
      </c>
      <c r="AU104" s="19" t="s">
        <v>81</v>
      </c>
    </row>
    <row r="105" spans="2:51" s="13" customFormat="1" ht="11.25">
      <c r="B105" s="200"/>
      <c r="C105" s="201"/>
      <c r="D105" s="202" t="s">
        <v>162</v>
      </c>
      <c r="E105" s="203" t="s">
        <v>19</v>
      </c>
      <c r="F105" s="204" t="s">
        <v>177</v>
      </c>
      <c r="G105" s="201"/>
      <c r="H105" s="203" t="s">
        <v>19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162</v>
      </c>
      <c r="AU105" s="210" t="s">
        <v>81</v>
      </c>
      <c r="AV105" s="13" t="s">
        <v>79</v>
      </c>
      <c r="AW105" s="13" t="s">
        <v>33</v>
      </c>
      <c r="AX105" s="13" t="s">
        <v>72</v>
      </c>
      <c r="AY105" s="210" t="s">
        <v>151</v>
      </c>
    </row>
    <row r="106" spans="2:51" s="13" customFormat="1" ht="11.25">
      <c r="B106" s="200"/>
      <c r="C106" s="201"/>
      <c r="D106" s="202" t="s">
        <v>162</v>
      </c>
      <c r="E106" s="203" t="s">
        <v>19</v>
      </c>
      <c r="F106" s="204" t="s">
        <v>178</v>
      </c>
      <c r="G106" s="201"/>
      <c r="H106" s="203" t="s">
        <v>19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162</v>
      </c>
      <c r="AU106" s="210" t="s">
        <v>81</v>
      </c>
      <c r="AV106" s="13" t="s">
        <v>79</v>
      </c>
      <c r="AW106" s="13" t="s">
        <v>33</v>
      </c>
      <c r="AX106" s="13" t="s">
        <v>72</v>
      </c>
      <c r="AY106" s="210" t="s">
        <v>151</v>
      </c>
    </row>
    <row r="107" spans="2:51" s="13" customFormat="1" ht="11.25">
      <c r="B107" s="200"/>
      <c r="C107" s="201"/>
      <c r="D107" s="202" t="s">
        <v>162</v>
      </c>
      <c r="E107" s="203" t="s">
        <v>19</v>
      </c>
      <c r="F107" s="204" t="s">
        <v>179</v>
      </c>
      <c r="G107" s="201"/>
      <c r="H107" s="203" t="s">
        <v>19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162</v>
      </c>
      <c r="AU107" s="210" t="s">
        <v>81</v>
      </c>
      <c r="AV107" s="13" t="s">
        <v>79</v>
      </c>
      <c r="AW107" s="13" t="s">
        <v>33</v>
      </c>
      <c r="AX107" s="13" t="s">
        <v>72</v>
      </c>
      <c r="AY107" s="210" t="s">
        <v>151</v>
      </c>
    </row>
    <row r="108" spans="2:51" s="14" customFormat="1" ht="11.25">
      <c r="B108" s="211"/>
      <c r="C108" s="212"/>
      <c r="D108" s="202" t="s">
        <v>162</v>
      </c>
      <c r="E108" s="213" t="s">
        <v>19</v>
      </c>
      <c r="F108" s="214" t="s">
        <v>349</v>
      </c>
      <c r="G108" s="212"/>
      <c r="H108" s="215">
        <v>83.7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162</v>
      </c>
      <c r="AU108" s="221" t="s">
        <v>81</v>
      </c>
      <c r="AV108" s="14" t="s">
        <v>81</v>
      </c>
      <c r="AW108" s="14" t="s">
        <v>33</v>
      </c>
      <c r="AX108" s="14" t="s">
        <v>72</v>
      </c>
      <c r="AY108" s="221" t="s">
        <v>151</v>
      </c>
    </row>
    <row r="109" spans="2:51" s="13" customFormat="1" ht="11.25">
      <c r="B109" s="200"/>
      <c r="C109" s="201"/>
      <c r="D109" s="202" t="s">
        <v>162</v>
      </c>
      <c r="E109" s="203" t="s">
        <v>19</v>
      </c>
      <c r="F109" s="204" t="s">
        <v>181</v>
      </c>
      <c r="G109" s="201"/>
      <c r="H109" s="203" t="s">
        <v>19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162</v>
      </c>
      <c r="AU109" s="210" t="s">
        <v>81</v>
      </c>
      <c r="AV109" s="13" t="s">
        <v>79</v>
      </c>
      <c r="AW109" s="13" t="s">
        <v>33</v>
      </c>
      <c r="AX109" s="13" t="s">
        <v>72</v>
      </c>
      <c r="AY109" s="210" t="s">
        <v>151</v>
      </c>
    </row>
    <row r="110" spans="2:51" s="14" customFormat="1" ht="11.25">
      <c r="B110" s="211"/>
      <c r="C110" s="212"/>
      <c r="D110" s="202" t="s">
        <v>162</v>
      </c>
      <c r="E110" s="213" t="s">
        <v>19</v>
      </c>
      <c r="F110" s="214" t="s">
        <v>182</v>
      </c>
      <c r="G110" s="212"/>
      <c r="H110" s="215">
        <v>267.096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162</v>
      </c>
      <c r="AU110" s="221" t="s">
        <v>81</v>
      </c>
      <c r="AV110" s="14" t="s">
        <v>81</v>
      </c>
      <c r="AW110" s="14" t="s">
        <v>33</v>
      </c>
      <c r="AX110" s="14" t="s">
        <v>79</v>
      </c>
      <c r="AY110" s="221" t="s">
        <v>151</v>
      </c>
    </row>
    <row r="111" spans="1:65" s="2" customFormat="1" ht="24.2" customHeight="1">
      <c r="A111" s="36"/>
      <c r="B111" s="37"/>
      <c r="C111" s="182" t="s">
        <v>158</v>
      </c>
      <c r="D111" s="182" t="s">
        <v>153</v>
      </c>
      <c r="E111" s="183" t="s">
        <v>183</v>
      </c>
      <c r="F111" s="184" t="s">
        <v>350</v>
      </c>
      <c r="G111" s="185" t="s">
        <v>174</v>
      </c>
      <c r="H111" s="186">
        <v>213.677</v>
      </c>
      <c r="I111" s="187"/>
      <c r="J111" s="188">
        <f>ROUND(I111*H111,2)</f>
        <v>0</v>
      </c>
      <c r="K111" s="184" t="s">
        <v>157</v>
      </c>
      <c r="L111" s="41"/>
      <c r="M111" s="189" t="s">
        <v>19</v>
      </c>
      <c r="N111" s="190" t="s">
        <v>43</v>
      </c>
      <c r="O111" s="66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158</v>
      </c>
      <c r="AT111" s="193" t="s">
        <v>153</v>
      </c>
      <c r="AU111" s="193" t="s">
        <v>81</v>
      </c>
      <c r="AY111" s="19" t="s">
        <v>151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9" t="s">
        <v>79</v>
      </c>
      <c r="BK111" s="194">
        <f>ROUND(I111*H111,2)</f>
        <v>0</v>
      </c>
      <c r="BL111" s="19" t="s">
        <v>158</v>
      </c>
      <c r="BM111" s="193" t="s">
        <v>185</v>
      </c>
    </row>
    <row r="112" spans="1:47" s="2" customFormat="1" ht="11.25">
      <c r="A112" s="36"/>
      <c r="B112" s="37"/>
      <c r="C112" s="38"/>
      <c r="D112" s="195" t="s">
        <v>160</v>
      </c>
      <c r="E112" s="38"/>
      <c r="F112" s="196" t="s">
        <v>186</v>
      </c>
      <c r="G112" s="38"/>
      <c r="H112" s="38"/>
      <c r="I112" s="197"/>
      <c r="J112" s="38"/>
      <c r="K112" s="38"/>
      <c r="L112" s="41"/>
      <c r="M112" s="198"/>
      <c r="N112" s="199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160</v>
      </c>
      <c r="AU112" s="19" t="s">
        <v>81</v>
      </c>
    </row>
    <row r="113" spans="2:51" s="13" customFormat="1" ht="11.25">
      <c r="B113" s="200"/>
      <c r="C113" s="201"/>
      <c r="D113" s="202" t="s">
        <v>162</v>
      </c>
      <c r="E113" s="203" t="s">
        <v>19</v>
      </c>
      <c r="F113" s="204" t="s">
        <v>177</v>
      </c>
      <c r="G113" s="201"/>
      <c r="H113" s="203" t="s">
        <v>19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162</v>
      </c>
      <c r="AU113" s="210" t="s">
        <v>81</v>
      </c>
      <c r="AV113" s="13" t="s">
        <v>79</v>
      </c>
      <c r="AW113" s="13" t="s">
        <v>33</v>
      </c>
      <c r="AX113" s="13" t="s">
        <v>72</v>
      </c>
      <c r="AY113" s="210" t="s">
        <v>151</v>
      </c>
    </row>
    <row r="114" spans="2:51" s="13" customFormat="1" ht="11.25">
      <c r="B114" s="200"/>
      <c r="C114" s="201"/>
      <c r="D114" s="202" t="s">
        <v>162</v>
      </c>
      <c r="E114" s="203" t="s">
        <v>19</v>
      </c>
      <c r="F114" s="204" t="s">
        <v>178</v>
      </c>
      <c r="G114" s="201"/>
      <c r="H114" s="203" t="s">
        <v>19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162</v>
      </c>
      <c r="AU114" s="210" t="s">
        <v>81</v>
      </c>
      <c r="AV114" s="13" t="s">
        <v>79</v>
      </c>
      <c r="AW114" s="13" t="s">
        <v>33</v>
      </c>
      <c r="AX114" s="13" t="s">
        <v>72</v>
      </c>
      <c r="AY114" s="210" t="s">
        <v>151</v>
      </c>
    </row>
    <row r="115" spans="2:51" s="13" customFormat="1" ht="11.25">
      <c r="B115" s="200"/>
      <c r="C115" s="201"/>
      <c r="D115" s="202" t="s">
        <v>162</v>
      </c>
      <c r="E115" s="203" t="s">
        <v>19</v>
      </c>
      <c r="F115" s="204" t="s">
        <v>179</v>
      </c>
      <c r="G115" s="201"/>
      <c r="H115" s="203" t="s">
        <v>19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162</v>
      </c>
      <c r="AU115" s="210" t="s">
        <v>81</v>
      </c>
      <c r="AV115" s="13" t="s">
        <v>79</v>
      </c>
      <c r="AW115" s="13" t="s">
        <v>33</v>
      </c>
      <c r="AX115" s="13" t="s">
        <v>72</v>
      </c>
      <c r="AY115" s="210" t="s">
        <v>151</v>
      </c>
    </row>
    <row r="116" spans="2:51" s="14" customFormat="1" ht="11.25">
      <c r="B116" s="211"/>
      <c r="C116" s="212"/>
      <c r="D116" s="202" t="s">
        <v>162</v>
      </c>
      <c r="E116" s="213" t="s">
        <v>19</v>
      </c>
      <c r="F116" s="214" t="s">
        <v>349</v>
      </c>
      <c r="G116" s="212"/>
      <c r="H116" s="215">
        <v>83.7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162</v>
      </c>
      <c r="AU116" s="221" t="s">
        <v>81</v>
      </c>
      <c r="AV116" s="14" t="s">
        <v>81</v>
      </c>
      <c r="AW116" s="14" t="s">
        <v>33</v>
      </c>
      <c r="AX116" s="14" t="s">
        <v>72</v>
      </c>
      <c r="AY116" s="221" t="s">
        <v>151</v>
      </c>
    </row>
    <row r="117" spans="2:51" s="13" customFormat="1" ht="11.25">
      <c r="B117" s="200"/>
      <c r="C117" s="201"/>
      <c r="D117" s="202" t="s">
        <v>162</v>
      </c>
      <c r="E117" s="203" t="s">
        <v>19</v>
      </c>
      <c r="F117" s="204" t="s">
        <v>187</v>
      </c>
      <c r="G117" s="201"/>
      <c r="H117" s="203" t="s">
        <v>19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162</v>
      </c>
      <c r="AU117" s="210" t="s">
        <v>81</v>
      </c>
      <c r="AV117" s="13" t="s">
        <v>79</v>
      </c>
      <c r="AW117" s="13" t="s">
        <v>33</v>
      </c>
      <c r="AX117" s="13" t="s">
        <v>72</v>
      </c>
      <c r="AY117" s="210" t="s">
        <v>151</v>
      </c>
    </row>
    <row r="118" spans="2:51" s="14" customFormat="1" ht="11.25">
      <c r="B118" s="211"/>
      <c r="C118" s="212"/>
      <c r="D118" s="202" t="s">
        <v>162</v>
      </c>
      <c r="E118" s="213" t="s">
        <v>19</v>
      </c>
      <c r="F118" s="214" t="s">
        <v>188</v>
      </c>
      <c r="G118" s="212"/>
      <c r="H118" s="215">
        <v>213.677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162</v>
      </c>
      <c r="AU118" s="221" t="s">
        <v>81</v>
      </c>
      <c r="AV118" s="14" t="s">
        <v>81</v>
      </c>
      <c r="AW118" s="14" t="s">
        <v>33</v>
      </c>
      <c r="AX118" s="14" t="s">
        <v>79</v>
      </c>
      <c r="AY118" s="221" t="s">
        <v>151</v>
      </c>
    </row>
    <row r="119" spans="1:65" s="2" customFormat="1" ht="24.2" customHeight="1">
      <c r="A119" s="36"/>
      <c r="B119" s="37"/>
      <c r="C119" s="182" t="s">
        <v>189</v>
      </c>
      <c r="D119" s="182" t="s">
        <v>153</v>
      </c>
      <c r="E119" s="183" t="s">
        <v>190</v>
      </c>
      <c r="F119" s="184" t="s">
        <v>191</v>
      </c>
      <c r="G119" s="185" t="s">
        <v>174</v>
      </c>
      <c r="H119" s="186">
        <v>53.419</v>
      </c>
      <c r="I119" s="187"/>
      <c r="J119" s="188">
        <f>ROUND(I119*H119,2)</f>
        <v>0</v>
      </c>
      <c r="K119" s="184" t="s">
        <v>157</v>
      </c>
      <c r="L119" s="41"/>
      <c r="M119" s="189" t="s">
        <v>19</v>
      </c>
      <c r="N119" s="190" t="s">
        <v>43</v>
      </c>
      <c r="O119" s="66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158</v>
      </c>
      <c r="AT119" s="193" t="s">
        <v>153</v>
      </c>
      <c r="AU119" s="193" t="s">
        <v>81</v>
      </c>
      <c r="AY119" s="19" t="s">
        <v>151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9" t="s">
        <v>79</v>
      </c>
      <c r="BK119" s="194">
        <f>ROUND(I119*H119,2)</f>
        <v>0</v>
      </c>
      <c r="BL119" s="19" t="s">
        <v>158</v>
      </c>
      <c r="BM119" s="193" t="s">
        <v>192</v>
      </c>
    </row>
    <row r="120" spans="1:47" s="2" customFormat="1" ht="11.25">
      <c r="A120" s="36"/>
      <c r="B120" s="37"/>
      <c r="C120" s="38"/>
      <c r="D120" s="195" t="s">
        <v>160</v>
      </c>
      <c r="E120" s="38"/>
      <c r="F120" s="196" t="s">
        <v>193</v>
      </c>
      <c r="G120" s="38"/>
      <c r="H120" s="38"/>
      <c r="I120" s="197"/>
      <c r="J120" s="38"/>
      <c r="K120" s="38"/>
      <c r="L120" s="41"/>
      <c r="M120" s="198"/>
      <c r="N120" s="19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160</v>
      </c>
      <c r="AU120" s="19" t="s">
        <v>81</v>
      </c>
    </row>
    <row r="121" spans="2:51" s="13" customFormat="1" ht="11.25">
      <c r="B121" s="200"/>
      <c r="C121" s="201"/>
      <c r="D121" s="202" t="s">
        <v>162</v>
      </c>
      <c r="E121" s="203" t="s">
        <v>19</v>
      </c>
      <c r="F121" s="204" t="s">
        <v>194</v>
      </c>
      <c r="G121" s="201"/>
      <c r="H121" s="203" t="s">
        <v>19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162</v>
      </c>
      <c r="AU121" s="210" t="s">
        <v>81</v>
      </c>
      <c r="AV121" s="13" t="s">
        <v>79</v>
      </c>
      <c r="AW121" s="13" t="s">
        <v>33</v>
      </c>
      <c r="AX121" s="13" t="s">
        <v>72</v>
      </c>
      <c r="AY121" s="210" t="s">
        <v>151</v>
      </c>
    </row>
    <row r="122" spans="2:51" s="13" customFormat="1" ht="11.25">
      <c r="B122" s="200"/>
      <c r="C122" s="201"/>
      <c r="D122" s="202" t="s">
        <v>162</v>
      </c>
      <c r="E122" s="203" t="s">
        <v>19</v>
      </c>
      <c r="F122" s="204" t="s">
        <v>178</v>
      </c>
      <c r="G122" s="201"/>
      <c r="H122" s="203" t="s">
        <v>19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162</v>
      </c>
      <c r="AU122" s="210" t="s">
        <v>81</v>
      </c>
      <c r="AV122" s="13" t="s">
        <v>79</v>
      </c>
      <c r="AW122" s="13" t="s">
        <v>33</v>
      </c>
      <c r="AX122" s="13" t="s">
        <v>72</v>
      </c>
      <c r="AY122" s="210" t="s">
        <v>151</v>
      </c>
    </row>
    <row r="123" spans="2:51" s="13" customFormat="1" ht="11.25">
      <c r="B123" s="200"/>
      <c r="C123" s="201"/>
      <c r="D123" s="202" t="s">
        <v>162</v>
      </c>
      <c r="E123" s="203" t="s">
        <v>19</v>
      </c>
      <c r="F123" s="204" t="s">
        <v>179</v>
      </c>
      <c r="G123" s="201"/>
      <c r="H123" s="203" t="s">
        <v>19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162</v>
      </c>
      <c r="AU123" s="210" t="s">
        <v>81</v>
      </c>
      <c r="AV123" s="13" t="s">
        <v>79</v>
      </c>
      <c r="AW123" s="13" t="s">
        <v>33</v>
      </c>
      <c r="AX123" s="13" t="s">
        <v>72</v>
      </c>
      <c r="AY123" s="210" t="s">
        <v>151</v>
      </c>
    </row>
    <row r="124" spans="2:51" s="14" customFormat="1" ht="11.25">
      <c r="B124" s="211"/>
      <c r="C124" s="212"/>
      <c r="D124" s="202" t="s">
        <v>162</v>
      </c>
      <c r="E124" s="213" t="s">
        <v>19</v>
      </c>
      <c r="F124" s="214" t="s">
        <v>349</v>
      </c>
      <c r="G124" s="212"/>
      <c r="H124" s="215">
        <v>83.7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162</v>
      </c>
      <c r="AU124" s="221" t="s">
        <v>81</v>
      </c>
      <c r="AV124" s="14" t="s">
        <v>81</v>
      </c>
      <c r="AW124" s="14" t="s">
        <v>33</v>
      </c>
      <c r="AX124" s="14" t="s">
        <v>72</v>
      </c>
      <c r="AY124" s="221" t="s">
        <v>151</v>
      </c>
    </row>
    <row r="125" spans="2:51" s="13" customFormat="1" ht="11.25">
      <c r="B125" s="200"/>
      <c r="C125" s="201"/>
      <c r="D125" s="202" t="s">
        <v>162</v>
      </c>
      <c r="E125" s="203" t="s">
        <v>19</v>
      </c>
      <c r="F125" s="204" t="s">
        <v>196</v>
      </c>
      <c r="G125" s="201"/>
      <c r="H125" s="203" t="s">
        <v>19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162</v>
      </c>
      <c r="AU125" s="210" t="s">
        <v>81</v>
      </c>
      <c r="AV125" s="13" t="s">
        <v>79</v>
      </c>
      <c r="AW125" s="13" t="s">
        <v>33</v>
      </c>
      <c r="AX125" s="13" t="s">
        <v>72</v>
      </c>
      <c r="AY125" s="210" t="s">
        <v>151</v>
      </c>
    </row>
    <row r="126" spans="2:51" s="14" customFormat="1" ht="11.25">
      <c r="B126" s="211"/>
      <c r="C126" s="212"/>
      <c r="D126" s="202" t="s">
        <v>162</v>
      </c>
      <c r="E126" s="213" t="s">
        <v>19</v>
      </c>
      <c r="F126" s="214" t="s">
        <v>197</v>
      </c>
      <c r="G126" s="212"/>
      <c r="H126" s="215">
        <v>53.419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162</v>
      </c>
      <c r="AU126" s="221" t="s">
        <v>81</v>
      </c>
      <c r="AV126" s="14" t="s">
        <v>81</v>
      </c>
      <c r="AW126" s="14" t="s">
        <v>33</v>
      </c>
      <c r="AX126" s="14" t="s">
        <v>79</v>
      </c>
      <c r="AY126" s="221" t="s">
        <v>151</v>
      </c>
    </row>
    <row r="127" spans="1:65" s="2" customFormat="1" ht="24.2" customHeight="1">
      <c r="A127" s="36"/>
      <c r="B127" s="37"/>
      <c r="C127" s="182" t="s">
        <v>198</v>
      </c>
      <c r="D127" s="182" t="s">
        <v>153</v>
      </c>
      <c r="E127" s="183" t="s">
        <v>199</v>
      </c>
      <c r="F127" s="184" t="s">
        <v>200</v>
      </c>
      <c r="G127" s="185" t="s">
        <v>174</v>
      </c>
      <c r="H127" s="186">
        <v>1.4</v>
      </c>
      <c r="I127" s="187"/>
      <c r="J127" s="188">
        <f>ROUND(I127*H127,2)</f>
        <v>0</v>
      </c>
      <c r="K127" s="184" t="s">
        <v>157</v>
      </c>
      <c r="L127" s="41"/>
      <c r="M127" s="189" t="s">
        <v>19</v>
      </c>
      <c r="N127" s="190" t="s">
        <v>43</v>
      </c>
      <c r="O127" s="66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3" t="s">
        <v>158</v>
      </c>
      <c r="AT127" s="193" t="s">
        <v>153</v>
      </c>
      <c r="AU127" s="193" t="s">
        <v>81</v>
      </c>
      <c r="AY127" s="19" t="s">
        <v>151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9" t="s">
        <v>79</v>
      </c>
      <c r="BK127" s="194">
        <f>ROUND(I127*H127,2)</f>
        <v>0</v>
      </c>
      <c r="BL127" s="19" t="s">
        <v>158</v>
      </c>
      <c r="BM127" s="193" t="s">
        <v>201</v>
      </c>
    </row>
    <row r="128" spans="1:47" s="2" customFormat="1" ht="11.25">
      <c r="A128" s="36"/>
      <c r="B128" s="37"/>
      <c r="C128" s="38"/>
      <c r="D128" s="195" t="s">
        <v>160</v>
      </c>
      <c r="E128" s="38"/>
      <c r="F128" s="196" t="s">
        <v>202</v>
      </c>
      <c r="G128" s="38"/>
      <c r="H128" s="38"/>
      <c r="I128" s="197"/>
      <c r="J128" s="38"/>
      <c r="K128" s="38"/>
      <c r="L128" s="41"/>
      <c r="M128" s="198"/>
      <c r="N128" s="199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160</v>
      </c>
      <c r="AU128" s="19" t="s">
        <v>81</v>
      </c>
    </row>
    <row r="129" spans="2:51" s="13" customFormat="1" ht="11.25">
      <c r="B129" s="200"/>
      <c r="C129" s="201"/>
      <c r="D129" s="202" t="s">
        <v>162</v>
      </c>
      <c r="E129" s="203" t="s">
        <v>19</v>
      </c>
      <c r="F129" s="204" t="s">
        <v>203</v>
      </c>
      <c r="G129" s="201"/>
      <c r="H129" s="203" t="s">
        <v>19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162</v>
      </c>
      <c r="AU129" s="210" t="s">
        <v>81</v>
      </c>
      <c r="AV129" s="13" t="s">
        <v>79</v>
      </c>
      <c r="AW129" s="13" t="s">
        <v>33</v>
      </c>
      <c r="AX129" s="13" t="s">
        <v>72</v>
      </c>
      <c r="AY129" s="210" t="s">
        <v>151</v>
      </c>
    </row>
    <row r="130" spans="2:51" s="13" customFormat="1" ht="11.25">
      <c r="B130" s="200"/>
      <c r="C130" s="201"/>
      <c r="D130" s="202" t="s">
        <v>162</v>
      </c>
      <c r="E130" s="203" t="s">
        <v>19</v>
      </c>
      <c r="F130" s="204" t="s">
        <v>204</v>
      </c>
      <c r="G130" s="201"/>
      <c r="H130" s="203" t="s">
        <v>19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162</v>
      </c>
      <c r="AU130" s="210" t="s">
        <v>81</v>
      </c>
      <c r="AV130" s="13" t="s">
        <v>79</v>
      </c>
      <c r="AW130" s="13" t="s">
        <v>33</v>
      </c>
      <c r="AX130" s="13" t="s">
        <v>72</v>
      </c>
      <c r="AY130" s="210" t="s">
        <v>151</v>
      </c>
    </row>
    <row r="131" spans="2:51" s="14" customFormat="1" ht="11.25">
      <c r="B131" s="211"/>
      <c r="C131" s="212"/>
      <c r="D131" s="202" t="s">
        <v>162</v>
      </c>
      <c r="E131" s="213" t="s">
        <v>19</v>
      </c>
      <c r="F131" s="214" t="s">
        <v>205</v>
      </c>
      <c r="G131" s="212"/>
      <c r="H131" s="215">
        <v>1.4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162</v>
      </c>
      <c r="AU131" s="221" t="s">
        <v>81</v>
      </c>
      <c r="AV131" s="14" t="s">
        <v>81</v>
      </c>
      <c r="AW131" s="14" t="s">
        <v>33</v>
      </c>
      <c r="AX131" s="14" t="s">
        <v>79</v>
      </c>
      <c r="AY131" s="221" t="s">
        <v>151</v>
      </c>
    </row>
    <row r="132" spans="1:65" s="2" customFormat="1" ht="24.2" customHeight="1">
      <c r="A132" s="36"/>
      <c r="B132" s="37"/>
      <c r="C132" s="182" t="s">
        <v>206</v>
      </c>
      <c r="D132" s="182" t="s">
        <v>153</v>
      </c>
      <c r="E132" s="183" t="s">
        <v>207</v>
      </c>
      <c r="F132" s="184" t="s">
        <v>208</v>
      </c>
      <c r="G132" s="185" t="s">
        <v>209</v>
      </c>
      <c r="H132" s="186">
        <v>220.57</v>
      </c>
      <c r="I132" s="187"/>
      <c r="J132" s="188">
        <f>ROUND(I132*H132,2)</f>
        <v>0</v>
      </c>
      <c r="K132" s="184" t="s">
        <v>19</v>
      </c>
      <c r="L132" s="41"/>
      <c r="M132" s="189" t="s">
        <v>19</v>
      </c>
      <c r="N132" s="190" t="s">
        <v>43</v>
      </c>
      <c r="O132" s="66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3" t="s">
        <v>158</v>
      </c>
      <c r="AT132" s="193" t="s">
        <v>153</v>
      </c>
      <c r="AU132" s="193" t="s">
        <v>81</v>
      </c>
      <c r="AY132" s="19" t="s">
        <v>151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9" t="s">
        <v>79</v>
      </c>
      <c r="BK132" s="194">
        <f>ROUND(I132*H132,2)</f>
        <v>0</v>
      </c>
      <c r="BL132" s="19" t="s">
        <v>158</v>
      </c>
      <c r="BM132" s="193" t="s">
        <v>210</v>
      </c>
    </row>
    <row r="133" spans="1:47" s="2" customFormat="1" ht="29.25">
      <c r="A133" s="36"/>
      <c r="B133" s="37"/>
      <c r="C133" s="38"/>
      <c r="D133" s="202" t="s">
        <v>211</v>
      </c>
      <c r="E133" s="38"/>
      <c r="F133" s="222" t="s">
        <v>212</v>
      </c>
      <c r="G133" s="38"/>
      <c r="H133" s="38"/>
      <c r="I133" s="197"/>
      <c r="J133" s="38"/>
      <c r="K133" s="38"/>
      <c r="L133" s="41"/>
      <c r="M133" s="198"/>
      <c r="N133" s="199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211</v>
      </c>
      <c r="AU133" s="19" t="s">
        <v>81</v>
      </c>
    </row>
    <row r="134" spans="2:51" s="14" customFormat="1" ht="11.25">
      <c r="B134" s="211"/>
      <c r="C134" s="212"/>
      <c r="D134" s="202" t="s">
        <v>162</v>
      </c>
      <c r="E134" s="213" t="s">
        <v>19</v>
      </c>
      <c r="F134" s="214" t="s">
        <v>213</v>
      </c>
      <c r="G134" s="212"/>
      <c r="H134" s="215">
        <v>534.192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162</v>
      </c>
      <c r="AU134" s="221" t="s">
        <v>81</v>
      </c>
      <c r="AV134" s="14" t="s">
        <v>81</v>
      </c>
      <c r="AW134" s="14" t="s">
        <v>33</v>
      </c>
      <c r="AX134" s="14" t="s">
        <v>72</v>
      </c>
      <c r="AY134" s="221" t="s">
        <v>151</v>
      </c>
    </row>
    <row r="135" spans="2:51" s="14" customFormat="1" ht="11.25">
      <c r="B135" s="211"/>
      <c r="C135" s="212"/>
      <c r="D135" s="202" t="s">
        <v>162</v>
      </c>
      <c r="E135" s="213" t="s">
        <v>19</v>
      </c>
      <c r="F135" s="214" t="s">
        <v>351</v>
      </c>
      <c r="G135" s="212"/>
      <c r="H135" s="215">
        <v>-396.336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162</v>
      </c>
      <c r="AU135" s="221" t="s">
        <v>81</v>
      </c>
      <c r="AV135" s="14" t="s">
        <v>81</v>
      </c>
      <c r="AW135" s="14" t="s">
        <v>33</v>
      </c>
      <c r="AX135" s="14" t="s">
        <v>72</v>
      </c>
      <c r="AY135" s="221" t="s">
        <v>151</v>
      </c>
    </row>
    <row r="136" spans="2:51" s="15" customFormat="1" ht="11.25">
      <c r="B136" s="223"/>
      <c r="C136" s="224"/>
      <c r="D136" s="202" t="s">
        <v>162</v>
      </c>
      <c r="E136" s="225" t="s">
        <v>19</v>
      </c>
      <c r="F136" s="226" t="s">
        <v>215</v>
      </c>
      <c r="G136" s="224"/>
      <c r="H136" s="227">
        <v>137.856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162</v>
      </c>
      <c r="AU136" s="233" t="s">
        <v>81</v>
      </c>
      <c r="AV136" s="15" t="s">
        <v>158</v>
      </c>
      <c r="AW136" s="15" t="s">
        <v>33</v>
      </c>
      <c r="AX136" s="15" t="s">
        <v>79</v>
      </c>
      <c r="AY136" s="233" t="s">
        <v>151</v>
      </c>
    </row>
    <row r="137" spans="2:51" s="14" customFormat="1" ht="11.25">
      <c r="B137" s="211"/>
      <c r="C137" s="212"/>
      <c r="D137" s="202" t="s">
        <v>162</v>
      </c>
      <c r="E137" s="212"/>
      <c r="F137" s="214" t="s">
        <v>352</v>
      </c>
      <c r="G137" s="212"/>
      <c r="H137" s="215">
        <v>220.57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162</v>
      </c>
      <c r="AU137" s="221" t="s">
        <v>81</v>
      </c>
      <c r="AV137" s="14" t="s">
        <v>81</v>
      </c>
      <c r="AW137" s="14" t="s">
        <v>4</v>
      </c>
      <c r="AX137" s="14" t="s">
        <v>79</v>
      </c>
      <c r="AY137" s="221" t="s">
        <v>151</v>
      </c>
    </row>
    <row r="138" spans="1:65" s="2" customFormat="1" ht="24.2" customHeight="1">
      <c r="A138" s="36"/>
      <c r="B138" s="37"/>
      <c r="C138" s="182" t="s">
        <v>217</v>
      </c>
      <c r="D138" s="182" t="s">
        <v>153</v>
      </c>
      <c r="E138" s="183" t="s">
        <v>218</v>
      </c>
      <c r="F138" s="184" t="s">
        <v>219</v>
      </c>
      <c r="G138" s="185" t="s">
        <v>174</v>
      </c>
      <c r="H138" s="186">
        <v>506.652</v>
      </c>
      <c r="I138" s="187"/>
      <c r="J138" s="188">
        <f>ROUND(I138*H138,2)</f>
        <v>0</v>
      </c>
      <c r="K138" s="184" t="s">
        <v>157</v>
      </c>
      <c r="L138" s="41"/>
      <c r="M138" s="189" t="s">
        <v>19</v>
      </c>
      <c r="N138" s="190" t="s">
        <v>43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158</v>
      </c>
      <c r="AT138" s="193" t="s">
        <v>153</v>
      </c>
      <c r="AU138" s="193" t="s">
        <v>81</v>
      </c>
      <c r="AY138" s="19" t="s">
        <v>151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9" t="s">
        <v>79</v>
      </c>
      <c r="BK138" s="194">
        <f>ROUND(I138*H138,2)</f>
        <v>0</v>
      </c>
      <c r="BL138" s="19" t="s">
        <v>158</v>
      </c>
      <c r="BM138" s="193" t="s">
        <v>220</v>
      </c>
    </row>
    <row r="139" spans="1:47" s="2" customFormat="1" ht="11.25">
      <c r="A139" s="36"/>
      <c r="B139" s="37"/>
      <c r="C139" s="38"/>
      <c r="D139" s="195" t="s">
        <v>160</v>
      </c>
      <c r="E139" s="38"/>
      <c r="F139" s="196" t="s">
        <v>221</v>
      </c>
      <c r="G139" s="38"/>
      <c r="H139" s="38"/>
      <c r="I139" s="197"/>
      <c r="J139" s="38"/>
      <c r="K139" s="38"/>
      <c r="L139" s="41"/>
      <c r="M139" s="198"/>
      <c r="N139" s="199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160</v>
      </c>
      <c r="AU139" s="19" t="s">
        <v>81</v>
      </c>
    </row>
    <row r="140" spans="2:51" s="13" customFormat="1" ht="11.25">
      <c r="B140" s="200"/>
      <c r="C140" s="201"/>
      <c r="D140" s="202" t="s">
        <v>162</v>
      </c>
      <c r="E140" s="203" t="s">
        <v>19</v>
      </c>
      <c r="F140" s="204" t="s">
        <v>222</v>
      </c>
      <c r="G140" s="201"/>
      <c r="H140" s="203" t="s">
        <v>19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162</v>
      </c>
      <c r="AU140" s="210" t="s">
        <v>81</v>
      </c>
      <c r="AV140" s="13" t="s">
        <v>79</v>
      </c>
      <c r="AW140" s="13" t="s">
        <v>33</v>
      </c>
      <c r="AX140" s="13" t="s">
        <v>72</v>
      </c>
      <c r="AY140" s="210" t="s">
        <v>151</v>
      </c>
    </row>
    <row r="141" spans="2:51" s="13" customFormat="1" ht="11.25">
      <c r="B141" s="200"/>
      <c r="C141" s="201"/>
      <c r="D141" s="202" t="s">
        <v>162</v>
      </c>
      <c r="E141" s="203" t="s">
        <v>19</v>
      </c>
      <c r="F141" s="204" t="s">
        <v>223</v>
      </c>
      <c r="G141" s="201"/>
      <c r="H141" s="203" t="s">
        <v>19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162</v>
      </c>
      <c r="AU141" s="210" t="s">
        <v>81</v>
      </c>
      <c r="AV141" s="13" t="s">
        <v>79</v>
      </c>
      <c r="AW141" s="13" t="s">
        <v>33</v>
      </c>
      <c r="AX141" s="13" t="s">
        <v>72</v>
      </c>
      <c r="AY141" s="210" t="s">
        <v>151</v>
      </c>
    </row>
    <row r="142" spans="2:51" s="14" customFormat="1" ht="11.25">
      <c r="B142" s="211"/>
      <c r="C142" s="212"/>
      <c r="D142" s="202" t="s">
        <v>162</v>
      </c>
      <c r="E142" s="213" t="s">
        <v>19</v>
      </c>
      <c r="F142" s="214" t="s">
        <v>213</v>
      </c>
      <c r="G142" s="212"/>
      <c r="H142" s="215">
        <v>534.192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162</v>
      </c>
      <c r="AU142" s="221" t="s">
        <v>81</v>
      </c>
      <c r="AV142" s="14" t="s">
        <v>81</v>
      </c>
      <c r="AW142" s="14" t="s">
        <v>33</v>
      </c>
      <c r="AX142" s="14" t="s">
        <v>72</v>
      </c>
      <c r="AY142" s="221" t="s">
        <v>151</v>
      </c>
    </row>
    <row r="143" spans="2:51" s="13" customFormat="1" ht="11.25">
      <c r="B143" s="200"/>
      <c r="C143" s="201"/>
      <c r="D143" s="202" t="s">
        <v>162</v>
      </c>
      <c r="E143" s="203" t="s">
        <v>19</v>
      </c>
      <c r="F143" s="204" t="s">
        <v>224</v>
      </c>
      <c r="G143" s="201"/>
      <c r="H143" s="203" t="s">
        <v>19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162</v>
      </c>
      <c r="AU143" s="210" t="s">
        <v>81</v>
      </c>
      <c r="AV143" s="13" t="s">
        <v>79</v>
      </c>
      <c r="AW143" s="13" t="s">
        <v>33</v>
      </c>
      <c r="AX143" s="13" t="s">
        <v>72</v>
      </c>
      <c r="AY143" s="210" t="s">
        <v>151</v>
      </c>
    </row>
    <row r="144" spans="2:51" s="13" customFormat="1" ht="11.25">
      <c r="B144" s="200"/>
      <c r="C144" s="201"/>
      <c r="D144" s="202" t="s">
        <v>162</v>
      </c>
      <c r="E144" s="203" t="s">
        <v>19</v>
      </c>
      <c r="F144" s="204" t="s">
        <v>225</v>
      </c>
      <c r="G144" s="201"/>
      <c r="H144" s="203" t="s">
        <v>19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162</v>
      </c>
      <c r="AU144" s="210" t="s">
        <v>81</v>
      </c>
      <c r="AV144" s="13" t="s">
        <v>79</v>
      </c>
      <c r="AW144" s="13" t="s">
        <v>33</v>
      </c>
      <c r="AX144" s="13" t="s">
        <v>72</v>
      </c>
      <c r="AY144" s="210" t="s">
        <v>151</v>
      </c>
    </row>
    <row r="145" spans="2:51" s="14" customFormat="1" ht="11.25">
      <c r="B145" s="211"/>
      <c r="C145" s="212"/>
      <c r="D145" s="202" t="s">
        <v>162</v>
      </c>
      <c r="E145" s="213" t="s">
        <v>19</v>
      </c>
      <c r="F145" s="214" t="s">
        <v>353</v>
      </c>
      <c r="G145" s="212"/>
      <c r="H145" s="215">
        <v>-5.4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162</v>
      </c>
      <c r="AU145" s="221" t="s">
        <v>81</v>
      </c>
      <c r="AV145" s="14" t="s">
        <v>81</v>
      </c>
      <c r="AW145" s="14" t="s">
        <v>33</v>
      </c>
      <c r="AX145" s="14" t="s">
        <v>72</v>
      </c>
      <c r="AY145" s="221" t="s">
        <v>151</v>
      </c>
    </row>
    <row r="146" spans="2:51" s="13" customFormat="1" ht="11.25">
      <c r="B146" s="200"/>
      <c r="C146" s="201"/>
      <c r="D146" s="202" t="s">
        <v>162</v>
      </c>
      <c r="E146" s="203" t="s">
        <v>19</v>
      </c>
      <c r="F146" s="204" t="s">
        <v>227</v>
      </c>
      <c r="G146" s="201"/>
      <c r="H146" s="203" t="s">
        <v>19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162</v>
      </c>
      <c r="AU146" s="210" t="s">
        <v>81</v>
      </c>
      <c r="AV146" s="13" t="s">
        <v>79</v>
      </c>
      <c r="AW146" s="13" t="s">
        <v>33</v>
      </c>
      <c r="AX146" s="13" t="s">
        <v>72</v>
      </c>
      <c r="AY146" s="210" t="s">
        <v>151</v>
      </c>
    </row>
    <row r="147" spans="2:51" s="14" customFormat="1" ht="11.25">
      <c r="B147" s="211"/>
      <c r="C147" s="212"/>
      <c r="D147" s="202" t="s">
        <v>162</v>
      </c>
      <c r="E147" s="213" t="s">
        <v>19</v>
      </c>
      <c r="F147" s="214" t="s">
        <v>354</v>
      </c>
      <c r="G147" s="212"/>
      <c r="H147" s="215">
        <v>-22.14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162</v>
      </c>
      <c r="AU147" s="221" t="s">
        <v>81</v>
      </c>
      <c r="AV147" s="14" t="s">
        <v>81</v>
      </c>
      <c r="AW147" s="14" t="s">
        <v>33</v>
      </c>
      <c r="AX147" s="14" t="s">
        <v>72</v>
      </c>
      <c r="AY147" s="221" t="s">
        <v>151</v>
      </c>
    </row>
    <row r="148" spans="2:51" s="15" customFormat="1" ht="11.25">
      <c r="B148" s="223"/>
      <c r="C148" s="224"/>
      <c r="D148" s="202" t="s">
        <v>162</v>
      </c>
      <c r="E148" s="225" t="s">
        <v>19</v>
      </c>
      <c r="F148" s="226" t="s">
        <v>215</v>
      </c>
      <c r="G148" s="224"/>
      <c r="H148" s="227">
        <v>506.65200000000004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162</v>
      </c>
      <c r="AU148" s="233" t="s">
        <v>81</v>
      </c>
      <c r="AV148" s="15" t="s">
        <v>158</v>
      </c>
      <c r="AW148" s="15" t="s">
        <v>33</v>
      </c>
      <c r="AX148" s="15" t="s">
        <v>79</v>
      </c>
      <c r="AY148" s="233" t="s">
        <v>151</v>
      </c>
    </row>
    <row r="149" spans="1:65" s="2" customFormat="1" ht="37.9" customHeight="1">
      <c r="A149" s="36"/>
      <c r="B149" s="37"/>
      <c r="C149" s="182" t="s">
        <v>229</v>
      </c>
      <c r="D149" s="182" t="s">
        <v>153</v>
      </c>
      <c r="E149" s="183" t="s">
        <v>230</v>
      </c>
      <c r="F149" s="184" t="s">
        <v>231</v>
      </c>
      <c r="G149" s="185" t="s">
        <v>174</v>
      </c>
      <c r="H149" s="186">
        <v>5.772</v>
      </c>
      <c r="I149" s="187"/>
      <c r="J149" s="188">
        <f>ROUND(I149*H149,2)</f>
        <v>0</v>
      </c>
      <c r="K149" s="184" t="s">
        <v>157</v>
      </c>
      <c r="L149" s="41"/>
      <c r="M149" s="189" t="s">
        <v>19</v>
      </c>
      <c r="N149" s="190" t="s">
        <v>43</v>
      </c>
      <c r="O149" s="66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158</v>
      </c>
      <c r="AT149" s="193" t="s">
        <v>153</v>
      </c>
      <c r="AU149" s="193" t="s">
        <v>81</v>
      </c>
      <c r="AY149" s="19" t="s">
        <v>151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9" t="s">
        <v>79</v>
      </c>
      <c r="BK149" s="194">
        <f>ROUND(I149*H149,2)</f>
        <v>0</v>
      </c>
      <c r="BL149" s="19" t="s">
        <v>158</v>
      </c>
      <c r="BM149" s="193" t="s">
        <v>232</v>
      </c>
    </row>
    <row r="150" spans="1:47" s="2" customFormat="1" ht="11.25">
      <c r="A150" s="36"/>
      <c r="B150" s="37"/>
      <c r="C150" s="38"/>
      <c r="D150" s="195" t="s">
        <v>160</v>
      </c>
      <c r="E150" s="38"/>
      <c r="F150" s="196" t="s">
        <v>233</v>
      </c>
      <c r="G150" s="38"/>
      <c r="H150" s="38"/>
      <c r="I150" s="197"/>
      <c r="J150" s="38"/>
      <c r="K150" s="38"/>
      <c r="L150" s="41"/>
      <c r="M150" s="198"/>
      <c r="N150" s="199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160</v>
      </c>
      <c r="AU150" s="19" t="s">
        <v>81</v>
      </c>
    </row>
    <row r="151" spans="2:51" s="13" customFormat="1" ht="11.25">
      <c r="B151" s="200"/>
      <c r="C151" s="201"/>
      <c r="D151" s="202" t="s">
        <v>162</v>
      </c>
      <c r="E151" s="203" t="s">
        <v>19</v>
      </c>
      <c r="F151" s="204" t="s">
        <v>194</v>
      </c>
      <c r="G151" s="201"/>
      <c r="H151" s="203" t="s">
        <v>19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162</v>
      </c>
      <c r="AU151" s="210" t="s">
        <v>81</v>
      </c>
      <c r="AV151" s="13" t="s">
        <v>79</v>
      </c>
      <c r="AW151" s="13" t="s">
        <v>33</v>
      </c>
      <c r="AX151" s="13" t="s">
        <v>72</v>
      </c>
      <c r="AY151" s="210" t="s">
        <v>151</v>
      </c>
    </row>
    <row r="152" spans="2:51" s="14" customFormat="1" ht="11.25">
      <c r="B152" s="211"/>
      <c r="C152" s="212"/>
      <c r="D152" s="202" t="s">
        <v>162</v>
      </c>
      <c r="E152" s="213" t="s">
        <v>19</v>
      </c>
      <c r="F152" s="214" t="s">
        <v>355</v>
      </c>
      <c r="G152" s="212"/>
      <c r="H152" s="215">
        <v>22.14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162</v>
      </c>
      <c r="AU152" s="221" t="s">
        <v>81</v>
      </c>
      <c r="AV152" s="14" t="s">
        <v>81</v>
      </c>
      <c r="AW152" s="14" t="s">
        <v>33</v>
      </c>
      <c r="AX152" s="14" t="s">
        <v>72</v>
      </c>
      <c r="AY152" s="221" t="s">
        <v>151</v>
      </c>
    </row>
    <row r="153" spans="2:51" s="13" customFormat="1" ht="11.25">
      <c r="B153" s="200"/>
      <c r="C153" s="201"/>
      <c r="D153" s="202" t="s">
        <v>162</v>
      </c>
      <c r="E153" s="203" t="s">
        <v>19</v>
      </c>
      <c r="F153" s="204" t="s">
        <v>235</v>
      </c>
      <c r="G153" s="201"/>
      <c r="H153" s="203" t="s">
        <v>19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162</v>
      </c>
      <c r="AU153" s="210" t="s">
        <v>81</v>
      </c>
      <c r="AV153" s="13" t="s">
        <v>79</v>
      </c>
      <c r="AW153" s="13" t="s">
        <v>33</v>
      </c>
      <c r="AX153" s="13" t="s">
        <v>72</v>
      </c>
      <c r="AY153" s="210" t="s">
        <v>151</v>
      </c>
    </row>
    <row r="154" spans="2:51" s="14" customFormat="1" ht="11.25">
      <c r="B154" s="211"/>
      <c r="C154" s="212"/>
      <c r="D154" s="202" t="s">
        <v>162</v>
      </c>
      <c r="E154" s="213" t="s">
        <v>19</v>
      </c>
      <c r="F154" s="214" t="s">
        <v>236</v>
      </c>
      <c r="G154" s="212"/>
      <c r="H154" s="215">
        <v>-16.368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162</v>
      </c>
      <c r="AU154" s="221" t="s">
        <v>81</v>
      </c>
      <c r="AV154" s="14" t="s">
        <v>81</v>
      </c>
      <c r="AW154" s="14" t="s">
        <v>33</v>
      </c>
      <c r="AX154" s="14" t="s">
        <v>72</v>
      </c>
      <c r="AY154" s="221" t="s">
        <v>151</v>
      </c>
    </row>
    <row r="155" spans="2:51" s="15" customFormat="1" ht="11.25">
      <c r="B155" s="223"/>
      <c r="C155" s="224"/>
      <c r="D155" s="202" t="s">
        <v>162</v>
      </c>
      <c r="E155" s="225" t="s">
        <v>19</v>
      </c>
      <c r="F155" s="226" t="s">
        <v>215</v>
      </c>
      <c r="G155" s="224"/>
      <c r="H155" s="227">
        <v>5.772000000000002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162</v>
      </c>
      <c r="AU155" s="233" t="s">
        <v>81</v>
      </c>
      <c r="AV155" s="15" t="s">
        <v>158</v>
      </c>
      <c r="AW155" s="15" t="s">
        <v>33</v>
      </c>
      <c r="AX155" s="15" t="s">
        <v>79</v>
      </c>
      <c r="AY155" s="233" t="s">
        <v>151</v>
      </c>
    </row>
    <row r="156" spans="1:65" s="2" customFormat="1" ht="16.5" customHeight="1">
      <c r="A156" s="36"/>
      <c r="B156" s="37"/>
      <c r="C156" s="234" t="s">
        <v>237</v>
      </c>
      <c r="D156" s="234" t="s">
        <v>238</v>
      </c>
      <c r="E156" s="235" t="s">
        <v>239</v>
      </c>
      <c r="F156" s="236" t="s">
        <v>240</v>
      </c>
      <c r="G156" s="237" t="s">
        <v>209</v>
      </c>
      <c r="H156" s="238">
        <v>160.994</v>
      </c>
      <c r="I156" s="239"/>
      <c r="J156" s="240">
        <f>ROUND(I156*H156,2)</f>
        <v>0</v>
      </c>
      <c r="K156" s="236" t="s">
        <v>157</v>
      </c>
      <c r="L156" s="241"/>
      <c r="M156" s="242" t="s">
        <v>19</v>
      </c>
      <c r="N156" s="243" t="s">
        <v>43</v>
      </c>
      <c r="O156" s="66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217</v>
      </c>
      <c r="AT156" s="193" t="s">
        <v>238</v>
      </c>
      <c r="AU156" s="193" t="s">
        <v>81</v>
      </c>
      <c r="AY156" s="19" t="s">
        <v>151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9" t="s">
        <v>79</v>
      </c>
      <c r="BK156" s="194">
        <f>ROUND(I156*H156,2)</f>
        <v>0</v>
      </c>
      <c r="BL156" s="19" t="s">
        <v>158</v>
      </c>
      <c r="BM156" s="193" t="s">
        <v>241</v>
      </c>
    </row>
    <row r="157" spans="1:47" s="2" customFormat="1" ht="11.25">
      <c r="A157" s="36"/>
      <c r="B157" s="37"/>
      <c r="C157" s="38"/>
      <c r="D157" s="195" t="s">
        <v>160</v>
      </c>
      <c r="E157" s="38"/>
      <c r="F157" s="196" t="s">
        <v>242</v>
      </c>
      <c r="G157" s="38"/>
      <c r="H157" s="38"/>
      <c r="I157" s="197"/>
      <c r="J157" s="38"/>
      <c r="K157" s="38"/>
      <c r="L157" s="41"/>
      <c r="M157" s="198"/>
      <c r="N157" s="199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160</v>
      </c>
      <c r="AU157" s="19" t="s">
        <v>81</v>
      </c>
    </row>
    <row r="158" spans="2:51" s="14" customFormat="1" ht="11.25">
      <c r="B158" s="211"/>
      <c r="C158" s="212"/>
      <c r="D158" s="202" t="s">
        <v>162</v>
      </c>
      <c r="E158" s="212"/>
      <c r="F158" s="214" t="s">
        <v>356</v>
      </c>
      <c r="G158" s="212"/>
      <c r="H158" s="215">
        <v>160.994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162</v>
      </c>
      <c r="AU158" s="221" t="s">
        <v>81</v>
      </c>
      <c r="AV158" s="14" t="s">
        <v>81</v>
      </c>
      <c r="AW158" s="14" t="s">
        <v>4</v>
      </c>
      <c r="AX158" s="14" t="s">
        <v>79</v>
      </c>
      <c r="AY158" s="221" t="s">
        <v>151</v>
      </c>
    </row>
    <row r="159" spans="2:63" s="12" customFormat="1" ht="22.9" customHeight="1">
      <c r="B159" s="166"/>
      <c r="C159" s="167"/>
      <c r="D159" s="168" t="s">
        <v>71</v>
      </c>
      <c r="E159" s="180" t="s">
        <v>81</v>
      </c>
      <c r="F159" s="180" t="s">
        <v>244</v>
      </c>
      <c r="G159" s="167"/>
      <c r="H159" s="167"/>
      <c r="I159" s="170"/>
      <c r="J159" s="181">
        <f>BK159</f>
        <v>0</v>
      </c>
      <c r="K159" s="167"/>
      <c r="L159" s="172"/>
      <c r="M159" s="173"/>
      <c r="N159" s="174"/>
      <c r="O159" s="174"/>
      <c r="P159" s="175">
        <f>SUM(P160:P165)</f>
        <v>0</v>
      </c>
      <c r="Q159" s="174"/>
      <c r="R159" s="175">
        <f>SUM(R160:R165)</f>
        <v>10.38582</v>
      </c>
      <c r="S159" s="174"/>
      <c r="T159" s="176">
        <f>SUM(T160:T165)</f>
        <v>0</v>
      </c>
      <c r="AR159" s="177" t="s">
        <v>79</v>
      </c>
      <c r="AT159" s="178" t="s">
        <v>71</v>
      </c>
      <c r="AU159" s="178" t="s">
        <v>79</v>
      </c>
      <c r="AY159" s="177" t="s">
        <v>151</v>
      </c>
      <c r="BK159" s="179">
        <f>SUM(BK160:BK165)</f>
        <v>0</v>
      </c>
    </row>
    <row r="160" spans="1:65" s="2" customFormat="1" ht="16.5" customHeight="1">
      <c r="A160" s="36"/>
      <c r="B160" s="37"/>
      <c r="C160" s="182" t="s">
        <v>315</v>
      </c>
      <c r="D160" s="182" t="s">
        <v>153</v>
      </c>
      <c r="E160" s="183" t="s">
        <v>246</v>
      </c>
      <c r="F160" s="184" t="s">
        <v>247</v>
      </c>
      <c r="G160" s="185" t="s">
        <v>174</v>
      </c>
      <c r="H160" s="186">
        <v>5.4</v>
      </c>
      <c r="I160" s="187"/>
      <c r="J160" s="188">
        <f>ROUND(I160*H160,2)</f>
        <v>0</v>
      </c>
      <c r="K160" s="184" t="s">
        <v>157</v>
      </c>
      <c r="L160" s="41"/>
      <c r="M160" s="189" t="s">
        <v>19</v>
      </c>
      <c r="N160" s="190" t="s">
        <v>43</v>
      </c>
      <c r="O160" s="66"/>
      <c r="P160" s="191">
        <f>O160*H160</f>
        <v>0</v>
      </c>
      <c r="Q160" s="191">
        <v>1.92</v>
      </c>
      <c r="R160" s="191">
        <f>Q160*H160</f>
        <v>10.368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158</v>
      </c>
      <c r="AT160" s="193" t="s">
        <v>153</v>
      </c>
      <c r="AU160" s="193" t="s">
        <v>81</v>
      </c>
      <c r="AY160" s="19" t="s">
        <v>151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9" t="s">
        <v>79</v>
      </c>
      <c r="BK160" s="194">
        <f>ROUND(I160*H160,2)</f>
        <v>0</v>
      </c>
      <c r="BL160" s="19" t="s">
        <v>158</v>
      </c>
      <c r="BM160" s="193" t="s">
        <v>357</v>
      </c>
    </row>
    <row r="161" spans="1:47" s="2" customFormat="1" ht="11.25">
      <c r="A161" s="36"/>
      <c r="B161" s="37"/>
      <c r="C161" s="38"/>
      <c r="D161" s="195" t="s">
        <v>160</v>
      </c>
      <c r="E161" s="38"/>
      <c r="F161" s="196" t="s">
        <v>249</v>
      </c>
      <c r="G161" s="38"/>
      <c r="H161" s="38"/>
      <c r="I161" s="197"/>
      <c r="J161" s="38"/>
      <c r="K161" s="38"/>
      <c r="L161" s="41"/>
      <c r="M161" s="198"/>
      <c r="N161" s="199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160</v>
      </c>
      <c r="AU161" s="19" t="s">
        <v>81</v>
      </c>
    </row>
    <row r="162" spans="2:51" s="14" customFormat="1" ht="11.25">
      <c r="B162" s="211"/>
      <c r="C162" s="212"/>
      <c r="D162" s="202" t="s">
        <v>162</v>
      </c>
      <c r="E162" s="213" t="s">
        <v>19</v>
      </c>
      <c r="F162" s="214" t="s">
        <v>358</v>
      </c>
      <c r="G162" s="212"/>
      <c r="H162" s="215">
        <v>5.4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162</v>
      </c>
      <c r="AU162" s="221" t="s">
        <v>81</v>
      </c>
      <c r="AV162" s="14" t="s">
        <v>81</v>
      </c>
      <c r="AW162" s="14" t="s">
        <v>33</v>
      </c>
      <c r="AX162" s="14" t="s">
        <v>79</v>
      </c>
      <c r="AY162" s="221" t="s">
        <v>151</v>
      </c>
    </row>
    <row r="163" spans="1:65" s="2" customFormat="1" ht="16.5" customHeight="1">
      <c r="A163" s="36"/>
      <c r="B163" s="37"/>
      <c r="C163" s="182" t="s">
        <v>245</v>
      </c>
      <c r="D163" s="182" t="s">
        <v>153</v>
      </c>
      <c r="E163" s="183" t="s">
        <v>252</v>
      </c>
      <c r="F163" s="184" t="s">
        <v>253</v>
      </c>
      <c r="G163" s="185" t="s">
        <v>156</v>
      </c>
      <c r="H163" s="186">
        <v>54</v>
      </c>
      <c r="I163" s="187"/>
      <c r="J163" s="188">
        <f>ROUND(I163*H163,2)</f>
        <v>0</v>
      </c>
      <c r="K163" s="184" t="s">
        <v>157</v>
      </c>
      <c r="L163" s="41"/>
      <c r="M163" s="189" t="s">
        <v>19</v>
      </c>
      <c r="N163" s="190" t="s">
        <v>43</v>
      </c>
      <c r="O163" s="66"/>
      <c r="P163" s="191">
        <f>O163*H163</f>
        <v>0</v>
      </c>
      <c r="Q163" s="191">
        <v>0.00033</v>
      </c>
      <c r="R163" s="191">
        <f>Q163*H163</f>
        <v>0.01782</v>
      </c>
      <c r="S163" s="191">
        <v>0</v>
      </c>
      <c r="T163" s="19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3" t="s">
        <v>158</v>
      </c>
      <c r="AT163" s="193" t="s">
        <v>153</v>
      </c>
      <c r="AU163" s="193" t="s">
        <v>81</v>
      </c>
      <c r="AY163" s="19" t="s">
        <v>151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9" t="s">
        <v>79</v>
      </c>
      <c r="BK163" s="194">
        <f>ROUND(I163*H163,2)</f>
        <v>0</v>
      </c>
      <c r="BL163" s="19" t="s">
        <v>158</v>
      </c>
      <c r="BM163" s="193" t="s">
        <v>359</v>
      </c>
    </row>
    <row r="164" spans="1:47" s="2" customFormat="1" ht="11.25">
      <c r="A164" s="36"/>
      <c r="B164" s="37"/>
      <c r="C164" s="38"/>
      <c r="D164" s="195" t="s">
        <v>160</v>
      </c>
      <c r="E164" s="38"/>
      <c r="F164" s="196" t="s">
        <v>255</v>
      </c>
      <c r="G164" s="38"/>
      <c r="H164" s="38"/>
      <c r="I164" s="197"/>
      <c r="J164" s="38"/>
      <c r="K164" s="38"/>
      <c r="L164" s="41"/>
      <c r="M164" s="198"/>
      <c r="N164" s="199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160</v>
      </c>
      <c r="AU164" s="19" t="s">
        <v>81</v>
      </c>
    </row>
    <row r="165" spans="2:51" s="14" customFormat="1" ht="11.25">
      <c r="B165" s="211"/>
      <c r="C165" s="212"/>
      <c r="D165" s="202" t="s">
        <v>162</v>
      </c>
      <c r="E165" s="212"/>
      <c r="F165" s="214" t="s">
        <v>360</v>
      </c>
      <c r="G165" s="212"/>
      <c r="H165" s="215">
        <v>54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162</v>
      </c>
      <c r="AU165" s="221" t="s">
        <v>81</v>
      </c>
      <c r="AV165" s="14" t="s">
        <v>81</v>
      </c>
      <c r="AW165" s="14" t="s">
        <v>4</v>
      </c>
      <c r="AX165" s="14" t="s">
        <v>79</v>
      </c>
      <c r="AY165" s="221" t="s">
        <v>151</v>
      </c>
    </row>
    <row r="166" spans="2:63" s="12" customFormat="1" ht="22.9" customHeight="1">
      <c r="B166" s="166"/>
      <c r="C166" s="167"/>
      <c r="D166" s="168" t="s">
        <v>71</v>
      </c>
      <c r="E166" s="180" t="s">
        <v>158</v>
      </c>
      <c r="F166" s="180" t="s">
        <v>257</v>
      </c>
      <c r="G166" s="167"/>
      <c r="H166" s="167"/>
      <c r="I166" s="170"/>
      <c r="J166" s="181">
        <f>BK166</f>
        <v>0</v>
      </c>
      <c r="K166" s="167"/>
      <c r="L166" s="172"/>
      <c r="M166" s="173"/>
      <c r="N166" s="174"/>
      <c r="O166" s="174"/>
      <c r="P166" s="175">
        <f>SUM(P167:P169)</f>
        <v>0</v>
      </c>
      <c r="Q166" s="174"/>
      <c r="R166" s="175">
        <f>SUM(R167:R169)</f>
        <v>0</v>
      </c>
      <c r="S166" s="174"/>
      <c r="T166" s="176">
        <f>SUM(T167:T169)</f>
        <v>0</v>
      </c>
      <c r="AR166" s="177" t="s">
        <v>79</v>
      </c>
      <c r="AT166" s="178" t="s">
        <v>71</v>
      </c>
      <c r="AU166" s="178" t="s">
        <v>79</v>
      </c>
      <c r="AY166" s="177" t="s">
        <v>151</v>
      </c>
      <c r="BK166" s="179">
        <f>SUM(BK167:BK169)</f>
        <v>0</v>
      </c>
    </row>
    <row r="167" spans="1:65" s="2" customFormat="1" ht="21.75" customHeight="1">
      <c r="A167" s="36"/>
      <c r="B167" s="37"/>
      <c r="C167" s="182" t="s">
        <v>258</v>
      </c>
      <c r="D167" s="182" t="s">
        <v>153</v>
      </c>
      <c r="E167" s="183" t="s">
        <v>259</v>
      </c>
      <c r="F167" s="184" t="s">
        <v>260</v>
      </c>
      <c r="G167" s="185" t="s">
        <v>174</v>
      </c>
      <c r="H167" s="186">
        <v>34.464</v>
      </c>
      <c r="I167" s="187"/>
      <c r="J167" s="188">
        <f>ROUND(I167*H167,2)</f>
        <v>0</v>
      </c>
      <c r="K167" s="184" t="s">
        <v>157</v>
      </c>
      <c r="L167" s="41"/>
      <c r="M167" s="189" t="s">
        <v>19</v>
      </c>
      <c r="N167" s="190" t="s">
        <v>43</v>
      </c>
      <c r="O167" s="66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3" t="s">
        <v>158</v>
      </c>
      <c r="AT167" s="193" t="s">
        <v>153</v>
      </c>
      <c r="AU167" s="193" t="s">
        <v>81</v>
      </c>
      <c r="AY167" s="19" t="s">
        <v>151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9" t="s">
        <v>79</v>
      </c>
      <c r="BK167" s="194">
        <f>ROUND(I167*H167,2)</f>
        <v>0</v>
      </c>
      <c r="BL167" s="19" t="s">
        <v>158</v>
      </c>
      <c r="BM167" s="193" t="s">
        <v>261</v>
      </c>
    </row>
    <row r="168" spans="1:47" s="2" customFormat="1" ht="11.25">
      <c r="A168" s="36"/>
      <c r="B168" s="37"/>
      <c r="C168" s="38"/>
      <c r="D168" s="195" t="s">
        <v>160</v>
      </c>
      <c r="E168" s="38"/>
      <c r="F168" s="196" t="s">
        <v>262</v>
      </c>
      <c r="G168" s="38"/>
      <c r="H168" s="38"/>
      <c r="I168" s="197"/>
      <c r="J168" s="38"/>
      <c r="K168" s="38"/>
      <c r="L168" s="41"/>
      <c r="M168" s="198"/>
      <c r="N168" s="199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160</v>
      </c>
      <c r="AU168" s="19" t="s">
        <v>81</v>
      </c>
    </row>
    <row r="169" spans="2:51" s="14" customFormat="1" ht="11.25">
      <c r="B169" s="211"/>
      <c r="C169" s="212"/>
      <c r="D169" s="202" t="s">
        <v>162</v>
      </c>
      <c r="E169" s="213" t="s">
        <v>19</v>
      </c>
      <c r="F169" s="214" t="s">
        <v>263</v>
      </c>
      <c r="G169" s="212"/>
      <c r="H169" s="215">
        <v>34.464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162</v>
      </c>
      <c r="AU169" s="221" t="s">
        <v>81</v>
      </c>
      <c r="AV169" s="14" t="s">
        <v>81</v>
      </c>
      <c r="AW169" s="14" t="s">
        <v>33</v>
      </c>
      <c r="AX169" s="14" t="s">
        <v>79</v>
      </c>
      <c r="AY169" s="221" t="s">
        <v>151</v>
      </c>
    </row>
    <row r="170" spans="2:63" s="12" customFormat="1" ht="22.9" customHeight="1">
      <c r="B170" s="166"/>
      <c r="C170" s="167"/>
      <c r="D170" s="168" t="s">
        <v>71</v>
      </c>
      <c r="E170" s="180" t="s">
        <v>217</v>
      </c>
      <c r="F170" s="180" t="s">
        <v>264</v>
      </c>
      <c r="G170" s="167"/>
      <c r="H170" s="167"/>
      <c r="I170" s="170"/>
      <c r="J170" s="181">
        <f>BK170</f>
        <v>0</v>
      </c>
      <c r="K170" s="167"/>
      <c r="L170" s="172"/>
      <c r="M170" s="173"/>
      <c r="N170" s="174"/>
      <c r="O170" s="174"/>
      <c r="P170" s="175">
        <f>SUM(P171:P200)</f>
        <v>0</v>
      </c>
      <c r="Q170" s="174"/>
      <c r="R170" s="175">
        <f>SUM(R171:R200)</f>
        <v>2.3332558</v>
      </c>
      <c r="S170" s="174"/>
      <c r="T170" s="176">
        <f>SUM(T171:T200)</f>
        <v>0</v>
      </c>
      <c r="AR170" s="177" t="s">
        <v>79</v>
      </c>
      <c r="AT170" s="178" t="s">
        <v>71</v>
      </c>
      <c r="AU170" s="178" t="s">
        <v>79</v>
      </c>
      <c r="AY170" s="177" t="s">
        <v>151</v>
      </c>
      <c r="BK170" s="179">
        <f>SUM(BK171:BK200)</f>
        <v>0</v>
      </c>
    </row>
    <row r="171" spans="1:65" s="2" customFormat="1" ht="24.2" customHeight="1">
      <c r="A171" s="36"/>
      <c r="B171" s="37"/>
      <c r="C171" s="182" t="s">
        <v>265</v>
      </c>
      <c r="D171" s="182" t="s">
        <v>153</v>
      </c>
      <c r="E171" s="183" t="s">
        <v>266</v>
      </c>
      <c r="F171" s="184" t="s">
        <v>267</v>
      </c>
      <c r="G171" s="185" t="s">
        <v>156</v>
      </c>
      <c r="H171" s="186">
        <v>270</v>
      </c>
      <c r="I171" s="187"/>
      <c r="J171" s="188">
        <f>ROUND(I171*H171,2)</f>
        <v>0</v>
      </c>
      <c r="K171" s="184" t="s">
        <v>157</v>
      </c>
      <c r="L171" s="41"/>
      <c r="M171" s="189" t="s">
        <v>19</v>
      </c>
      <c r="N171" s="190" t="s">
        <v>43</v>
      </c>
      <c r="O171" s="66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3" t="s">
        <v>158</v>
      </c>
      <c r="AT171" s="193" t="s">
        <v>153</v>
      </c>
      <c r="AU171" s="193" t="s">
        <v>81</v>
      </c>
      <c r="AY171" s="19" t="s">
        <v>151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9" t="s">
        <v>79</v>
      </c>
      <c r="BK171" s="194">
        <f>ROUND(I171*H171,2)</f>
        <v>0</v>
      </c>
      <c r="BL171" s="19" t="s">
        <v>158</v>
      </c>
      <c r="BM171" s="193" t="s">
        <v>268</v>
      </c>
    </row>
    <row r="172" spans="1:47" s="2" customFormat="1" ht="11.25">
      <c r="A172" s="36"/>
      <c r="B172" s="37"/>
      <c r="C172" s="38"/>
      <c r="D172" s="195" t="s">
        <v>160</v>
      </c>
      <c r="E172" s="38"/>
      <c r="F172" s="196" t="s">
        <v>269</v>
      </c>
      <c r="G172" s="38"/>
      <c r="H172" s="38"/>
      <c r="I172" s="197"/>
      <c r="J172" s="38"/>
      <c r="K172" s="38"/>
      <c r="L172" s="41"/>
      <c r="M172" s="198"/>
      <c r="N172" s="199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160</v>
      </c>
      <c r="AU172" s="19" t="s">
        <v>81</v>
      </c>
    </row>
    <row r="173" spans="1:65" s="2" customFormat="1" ht="16.5" customHeight="1">
      <c r="A173" s="36"/>
      <c r="B173" s="37"/>
      <c r="C173" s="234" t="s">
        <v>270</v>
      </c>
      <c r="D173" s="234" t="s">
        <v>238</v>
      </c>
      <c r="E173" s="235" t="s">
        <v>271</v>
      </c>
      <c r="F173" s="236" t="s">
        <v>272</v>
      </c>
      <c r="G173" s="237" t="s">
        <v>156</v>
      </c>
      <c r="H173" s="238">
        <v>270</v>
      </c>
      <c r="I173" s="239"/>
      <c r="J173" s="240">
        <f>ROUND(I173*H173,2)</f>
        <v>0</v>
      </c>
      <c r="K173" s="236" t="s">
        <v>157</v>
      </c>
      <c r="L173" s="241"/>
      <c r="M173" s="242" t="s">
        <v>19</v>
      </c>
      <c r="N173" s="243" t="s">
        <v>43</v>
      </c>
      <c r="O173" s="66"/>
      <c r="P173" s="191">
        <f>O173*H173</f>
        <v>0</v>
      </c>
      <c r="Q173" s="191">
        <v>0.00318</v>
      </c>
      <c r="R173" s="191">
        <f>Q173*H173</f>
        <v>0.8586</v>
      </c>
      <c r="S173" s="191">
        <v>0</v>
      </c>
      <c r="T173" s="19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3" t="s">
        <v>217</v>
      </c>
      <c r="AT173" s="193" t="s">
        <v>238</v>
      </c>
      <c r="AU173" s="193" t="s">
        <v>81</v>
      </c>
      <c r="AY173" s="19" t="s">
        <v>151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9" t="s">
        <v>79</v>
      </c>
      <c r="BK173" s="194">
        <f>ROUND(I173*H173,2)</f>
        <v>0</v>
      </c>
      <c r="BL173" s="19" t="s">
        <v>158</v>
      </c>
      <c r="BM173" s="193" t="s">
        <v>273</v>
      </c>
    </row>
    <row r="174" spans="1:47" s="2" customFormat="1" ht="11.25">
      <c r="A174" s="36"/>
      <c r="B174" s="37"/>
      <c r="C174" s="38"/>
      <c r="D174" s="195" t="s">
        <v>160</v>
      </c>
      <c r="E174" s="38"/>
      <c r="F174" s="196" t="s">
        <v>274</v>
      </c>
      <c r="G174" s="38"/>
      <c r="H174" s="38"/>
      <c r="I174" s="197"/>
      <c r="J174" s="38"/>
      <c r="K174" s="38"/>
      <c r="L174" s="41"/>
      <c r="M174" s="198"/>
      <c r="N174" s="199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160</v>
      </c>
      <c r="AU174" s="19" t="s">
        <v>81</v>
      </c>
    </row>
    <row r="175" spans="2:51" s="14" customFormat="1" ht="11.25">
      <c r="B175" s="211"/>
      <c r="C175" s="212"/>
      <c r="D175" s="202" t="s">
        <v>162</v>
      </c>
      <c r="E175" s="212"/>
      <c r="F175" s="214" t="s">
        <v>361</v>
      </c>
      <c r="G175" s="212"/>
      <c r="H175" s="215">
        <v>270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162</v>
      </c>
      <c r="AU175" s="221" t="s">
        <v>81</v>
      </c>
      <c r="AV175" s="14" t="s">
        <v>81</v>
      </c>
      <c r="AW175" s="14" t="s">
        <v>4</v>
      </c>
      <c r="AX175" s="14" t="s">
        <v>79</v>
      </c>
      <c r="AY175" s="221" t="s">
        <v>151</v>
      </c>
    </row>
    <row r="176" spans="1:65" s="2" customFormat="1" ht="24.2" customHeight="1">
      <c r="A176" s="36"/>
      <c r="B176" s="37"/>
      <c r="C176" s="182" t="s">
        <v>276</v>
      </c>
      <c r="D176" s="182" t="s">
        <v>153</v>
      </c>
      <c r="E176" s="183" t="s">
        <v>277</v>
      </c>
      <c r="F176" s="184" t="s">
        <v>278</v>
      </c>
      <c r="G176" s="185" t="s">
        <v>279</v>
      </c>
      <c r="H176" s="186">
        <v>31</v>
      </c>
      <c r="I176" s="187"/>
      <c r="J176" s="188">
        <f>ROUND(I176*H176,2)</f>
        <v>0</v>
      </c>
      <c r="K176" s="184" t="s">
        <v>157</v>
      </c>
      <c r="L176" s="41"/>
      <c r="M176" s="189" t="s">
        <v>19</v>
      </c>
      <c r="N176" s="190" t="s">
        <v>43</v>
      </c>
      <c r="O176" s="66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3" t="s">
        <v>158</v>
      </c>
      <c r="AT176" s="193" t="s">
        <v>153</v>
      </c>
      <c r="AU176" s="193" t="s">
        <v>81</v>
      </c>
      <c r="AY176" s="19" t="s">
        <v>151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9" t="s">
        <v>79</v>
      </c>
      <c r="BK176" s="194">
        <f>ROUND(I176*H176,2)</f>
        <v>0</v>
      </c>
      <c r="BL176" s="19" t="s">
        <v>158</v>
      </c>
      <c r="BM176" s="193" t="s">
        <v>280</v>
      </c>
    </row>
    <row r="177" spans="1:47" s="2" customFormat="1" ht="11.25">
      <c r="A177" s="36"/>
      <c r="B177" s="37"/>
      <c r="C177" s="38"/>
      <c r="D177" s="195" t="s">
        <v>160</v>
      </c>
      <c r="E177" s="38"/>
      <c r="F177" s="196" t="s">
        <v>281</v>
      </c>
      <c r="G177" s="38"/>
      <c r="H177" s="38"/>
      <c r="I177" s="197"/>
      <c r="J177" s="38"/>
      <c r="K177" s="38"/>
      <c r="L177" s="41"/>
      <c r="M177" s="198"/>
      <c r="N177" s="199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160</v>
      </c>
      <c r="AU177" s="19" t="s">
        <v>81</v>
      </c>
    </row>
    <row r="178" spans="1:65" s="2" customFormat="1" ht="16.5" customHeight="1">
      <c r="A178" s="36"/>
      <c r="B178" s="37"/>
      <c r="C178" s="234" t="s">
        <v>8</v>
      </c>
      <c r="D178" s="234" t="s">
        <v>238</v>
      </c>
      <c r="E178" s="235" t="s">
        <v>282</v>
      </c>
      <c r="F178" s="236" t="s">
        <v>362</v>
      </c>
      <c r="G178" s="237" t="s">
        <v>279</v>
      </c>
      <c r="H178" s="238">
        <v>31.465</v>
      </c>
      <c r="I178" s="239"/>
      <c r="J178" s="240">
        <f>ROUND(I178*H178,2)</f>
        <v>0</v>
      </c>
      <c r="K178" s="236" t="s">
        <v>157</v>
      </c>
      <c r="L178" s="241"/>
      <c r="M178" s="242" t="s">
        <v>19</v>
      </c>
      <c r="N178" s="243" t="s">
        <v>43</v>
      </c>
      <c r="O178" s="66"/>
      <c r="P178" s="191">
        <f>O178*H178</f>
        <v>0</v>
      </c>
      <c r="Q178" s="191">
        <v>0.00072</v>
      </c>
      <c r="R178" s="191">
        <f>Q178*H178</f>
        <v>0.022654800000000003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217</v>
      </c>
      <c r="AT178" s="193" t="s">
        <v>238</v>
      </c>
      <c r="AU178" s="193" t="s">
        <v>81</v>
      </c>
      <c r="AY178" s="19" t="s">
        <v>151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9" t="s">
        <v>79</v>
      </c>
      <c r="BK178" s="194">
        <f>ROUND(I178*H178,2)</f>
        <v>0</v>
      </c>
      <c r="BL178" s="19" t="s">
        <v>158</v>
      </c>
      <c r="BM178" s="193" t="s">
        <v>284</v>
      </c>
    </row>
    <row r="179" spans="1:47" s="2" customFormat="1" ht="11.25">
      <c r="A179" s="36"/>
      <c r="B179" s="37"/>
      <c r="C179" s="38"/>
      <c r="D179" s="195" t="s">
        <v>160</v>
      </c>
      <c r="E179" s="38"/>
      <c r="F179" s="196" t="s">
        <v>285</v>
      </c>
      <c r="G179" s="38"/>
      <c r="H179" s="38"/>
      <c r="I179" s="197"/>
      <c r="J179" s="38"/>
      <c r="K179" s="38"/>
      <c r="L179" s="41"/>
      <c r="M179" s="198"/>
      <c r="N179" s="199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160</v>
      </c>
      <c r="AU179" s="19" t="s">
        <v>81</v>
      </c>
    </row>
    <row r="180" spans="2:51" s="14" customFormat="1" ht="11.25">
      <c r="B180" s="211"/>
      <c r="C180" s="212"/>
      <c r="D180" s="202" t="s">
        <v>162</v>
      </c>
      <c r="E180" s="212"/>
      <c r="F180" s="214" t="s">
        <v>363</v>
      </c>
      <c r="G180" s="212"/>
      <c r="H180" s="215">
        <v>31.465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162</v>
      </c>
      <c r="AU180" s="221" t="s">
        <v>81</v>
      </c>
      <c r="AV180" s="14" t="s">
        <v>81</v>
      </c>
      <c r="AW180" s="14" t="s">
        <v>4</v>
      </c>
      <c r="AX180" s="14" t="s">
        <v>79</v>
      </c>
      <c r="AY180" s="221" t="s">
        <v>151</v>
      </c>
    </row>
    <row r="181" spans="1:65" s="2" customFormat="1" ht="24.2" customHeight="1">
      <c r="A181" s="36"/>
      <c r="B181" s="37"/>
      <c r="C181" s="182" t="s">
        <v>292</v>
      </c>
      <c r="D181" s="182" t="s">
        <v>153</v>
      </c>
      <c r="E181" s="183" t="s">
        <v>293</v>
      </c>
      <c r="F181" s="184" t="s">
        <v>294</v>
      </c>
      <c r="G181" s="185" t="s">
        <v>279</v>
      </c>
      <c r="H181" s="186">
        <v>2</v>
      </c>
      <c r="I181" s="187"/>
      <c r="J181" s="188">
        <f>ROUND(I181*H181,2)</f>
        <v>0</v>
      </c>
      <c r="K181" s="184" t="s">
        <v>157</v>
      </c>
      <c r="L181" s="41"/>
      <c r="M181" s="189" t="s">
        <v>19</v>
      </c>
      <c r="N181" s="190" t="s">
        <v>43</v>
      </c>
      <c r="O181" s="66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3" t="s">
        <v>158</v>
      </c>
      <c r="AT181" s="193" t="s">
        <v>153</v>
      </c>
      <c r="AU181" s="193" t="s">
        <v>81</v>
      </c>
      <c r="AY181" s="19" t="s">
        <v>151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9" t="s">
        <v>79</v>
      </c>
      <c r="BK181" s="194">
        <f>ROUND(I181*H181,2)</f>
        <v>0</v>
      </c>
      <c r="BL181" s="19" t="s">
        <v>158</v>
      </c>
      <c r="BM181" s="193" t="s">
        <v>295</v>
      </c>
    </row>
    <row r="182" spans="1:47" s="2" customFormat="1" ht="11.25">
      <c r="A182" s="36"/>
      <c r="B182" s="37"/>
      <c r="C182" s="38"/>
      <c r="D182" s="195" t="s">
        <v>160</v>
      </c>
      <c r="E182" s="38"/>
      <c r="F182" s="196" t="s">
        <v>296</v>
      </c>
      <c r="G182" s="38"/>
      <c r="H182" s="38"/>
      <c r="I182" s="197"/>
      <c r="J182" s="38"/>
      <c r="K182" s="38"/>
      <c r="L182" s="41"/>
      <c r="M182" s="198"/>
      <c r="N182" s="199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160</v>
      </c>
      <c r="AU182" s="19" t="s">
        <v>81</v>
      </c>
    </row>
    <row r="183" spans="1:65" s="2" customFormat="1" ht="16.5" customHeight="1">
      <c r="A183" s="36"/>
      <c r="B183" s="37"/>
      <c r="C183" s="234" t="s">
        <v>364</v>
      </c>
      <c r="D183" s="234" t="s">
        <v>238</v>
      </c>
      <c r="E183" s="235" t="s">
        <v>365</v>
      </c>
      <c r="F183" s="236" t="s">
        <v>366</v>
      </c>
      <c r="G183" s="237" t="s">
        <v>279</v>
      </c>
      <c r="H183" s="238">
        <v>1</v>
      </c>
      <c r="I183" s="239"/>
      <c r="J183" s="240">
        <f>ROUND(I183*H183,2)</f>
        <v>0</v>
      </c>
      <c r="K183" s="236" t="s">
        <v>157</v>
      </c>
      <c r="L183" s="241"/>
      <c r="M183" s="242" t="s">
        <v>19</v>
      </c>
      <c r="N183" s="243" t="s">
        <v>43</v>
      </c>
      <c r="O183" s="66"/>
      <c r="P183" s="191">
        <f>O183*H183</f>
        <v>0</v>
      </c>
      <c r="Q183" s="191">
        <v>0.00091</v>
      </c>
      <c r="R183" s="191">
        <f>Q183*H183</f>
        <v>0.00091</v>
      </c>
      <c r="S183" s="191">
        <v>0</v>
      </c>
      <c r="T183" s="19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3" t="s">
        <v>217</v>
      </c>
      <c r="AT183" s="193" t="s">
        <v>238</v>
      </c>
      <c r="AU183" s="193" t="s">
        <v>81</v>
      </c>
      <c r="AY183" s="19" t="s">
        <v>151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9" t="s">
        <v>79</v>
      </c>
      <c r="BK183" s="194">
        <f>ROUND(I183*H183,2)</f>
        <v>0</v>
      </c>
      <c r="BL183" s="19" t="s">
        <v>158</v>
      </c>
      <c r="BM183" s="193" t="s">
        <v>367</v>
      </c>
    </row>
    <row r="184" spans="1:47" s="2" customFormat="1" ht="11.25">
      <c r="A184" s="36"/>
      <c r="B184" s="37"/>
      <c r="C184" s="38"/>
      <c r="D184" s="195" t="s">
        <v>160</v>
      </c>
      <c r="E184" s="38"/>
      <c r="F184" s="196" t="s">
        <v>368</v>
      </c>
      <c r="G184" s="38"/>
      <c r="H184" s="38"/>
      <c r="I184" s="197"/>
      <c r="J184" s="38"/>
      <c r="K184" s="38"/>
      <c r="L184" s="41"/>
      <c r="M184" s="198"/>
      <c r="N184" s="199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160</v>
      </c>
      <c r="AU184" s="19" t="s">
        <v>81</v>
      </c>
    </row>
    <row r="185" spans="1:65" s="2" customFormat="1" ht="24.2" customHeight="1">
      <c r="A185" s="36"/>
      <c r="B185" s="37"/>
      <c r="C185" s="182" t="s">
        <v>297</v>
      </c>
      <c r="D185" s="182" t="s">
        <v>153</v>
      </c>
      <c r="E185" s="183" t="s">
        <v>298</v>
      </c>
      <c r="F185" s="184" t="s">
        <v>299</v>
      </c>
      <c r="G185" s="185" t="s">
        <v>279</v>
      </c>
      <c r="H185" s="186">
        <v>9</v>
      </c>
      <c r="I185" s="187"/>
      <c r="J185" s="188">
        <f>ROUND(I185*H185,2)</f>
        <v>0</v>
      </c>
      <c r="K185" s="184" t="s">
        <v>157</v>
      </c>
      <c r="L185" s="41"/>
      <c r="M185" s="189" t="s">
        <v>19</v>
      </c>
      <c r="N185" s="190" t="s">
        <v>43</v>
      </c>
      <c r="O185" s="66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3" t="s">
        <v>158</v>
      </c>
      <c r="AT185" s="193" t="s">
        <v>153</v>
      </c>
      <c r="AU185" s="193" t="s">
        <v>81</v>
      </c>
      <c r="AY185" s="19" t="s">
        <v>151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9" t="s">
        <v>79</v>
      </c>
      <c r="BK185" s="194">
        <f>ROUND(I185*H185,2)</f>
        <v>0</v>
      </c>
      <c r="BL185" s="19" t="s">
        <v>158</v>
      </c>
      <c r="BM185" s="193" t="s">
        <v>300</v>
      </c>
    </row>
    <row r="186" spans="1:47" s="2" customFormat="1" ht="11.25">
      <c r="A186" s="36"/>
      <c r="B186" s="37"/>
      <c r="C186" s="38"/>
      <c r="D186" s="195" t="s">
        <v>160</v>
      </c>
      <c r="E186" s="38"/>
      <c r="F186" s="196" t="s">
        <v>301</v>
      </c>
      <c r="G186" s="38"/>
      <c r="H186" s="38"/>
      <c r="I186" s="197"/>
      <c r="J186" s="38"/>
      <c r="K186" s="38"/>
      <c r="L186" s="41"/>
      <c r="M186" s="198"/>
      <c r="N186" s="199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160</v>
      </c>
      <c r="AU186" s="19" t="s">
        <v>81</v>
      </c>
    </row>
    <row r="187" spans="1:65" s="2" customFormat="1" ht="16.5" customHeight="1">
      <c r="A187" s="36"/>
      <c r="B187" s="37"/>
      <c r="C187" s="234" t="s">
        <v>306</v>
      </c>
      <c r="D187" s="234" t="s">
        <v>238</v>
      </c>
      <c r="E187" s="235" t="s">
        <v>307</v>
      </c>
      <c r="F187" s="236" t="s">
        <v>308</v>
      </c>
      <c r="G187" s="237" t="s">
        <v>279</v>
      </c>
      <c r="H187" s="238">
        <v>1.015</v>
      </c>
      <c r="I187" s="239"/>
      <c r="J187" s="240">
        <f>ROUND(I187*H187,2)</f>
        <v>0</v>
      </c>
      <c r="K187" s="236" t="s">
        <v>19</v>
      </c>
      <c r="L187" s="241"/>
      <c r="M187" s="242" t="s">
        <v>19</v>
      </c>
      <c r="N187" s="243" t="s">
        <v>43</v>
      </c>
      <c r="O187" s="66"/>
      <c r="P187" s="191">
        <f>O187*H187</f>
        <v>0</v>
      </c>
      <c r="Q187" s="191">
        <v>0.0012</v>
      </c>
      <c r="R187" s="191">
        <f>Q187*H187</f>
        <v>0.0012179999999999997</v>
      </c>
      <c r="S187" s="191">
        <v>0</v>
      </c>
      <c r="T187" s="19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3" t="s">
        <v>217</v>
      </c>
      <c r="AT187" s="193" t="s">
        <v>238</v>
      </c>
      <c r="AU187" s="193" t="s">
        <v>81</v>
      </c>
      <c r="AY187" s="19" t="s">
        <v>151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9" t="s">
        <v>79</v>
      </c>
      <c r="BK187" s="194">
        <f>ROUND(I187*H187,2)</f>
        <v>0</v>
      </c>
      <c r="BL187" s="19" t="s">
        <v>158</v>
      </c>
      <c r="BM187" s="193" t="s">
        <v>309</v>
      </c>
    </row>
    <row r="188" spans="2:51" s="14" customFormat="1" ht="11.25">
      <c r="B188" s="211"/>
      <c r="C188" s="212"/>
      <c r="D188" s="202" t="s">
        <v>162</v>
      </c>
      <c r="E188" s="212"/>
      <c r="F188" s="214" t="s">
        <v>305</v>
      </c>
      <c r="G188" s="212"/>
      <c r="H188" s="215">
        <v>1.015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162</v>
      </c>
      <c r="AU188" s="221" t="s">
        <v>81</v>
      </c>
      <c r="AV188" s="14" t="s">
        <v>81</v>
      </c>
      <c r="AW188" s="14" t="s">
        <v>4</v>
      </c>
      <c r="AX188" s="14" t="s">
        <v>79</v>
      </c>
      <c r="AY188" s="221" t="s">
        <v>151</v>
      </c>
    </row>
    <row r="189" spans="1:65" s="2" customFormat="1" ht="24.2" customHeight="1">
      <c r="A189" s="36"/>
      <c r="B189" s="37"/>
      <c r="C189" s="234" t="s">
        <v>311</v>
      </c>
      <c r="D189" s="234" t="s">
        <v>238</v>
      </c>
      <c r="E189" s="235" t="s">
        <v>312</v>
      </c>
      <c r="F189" s="236" t="s">
        <v>313</v>
      </c>
      <c r="G189" s="237" t="s">
        <v>279</v>
      </c>
      <c r="H189" s="238">
        <v>3.045</v>
      </c>
      <c r="I189" s="239"/>
      <c r="J189" s="240">
        <f>ROUND(I189*H189,2)</f>
        <v>0</v>
      </c>
      <c r="K189" s="236" t="s">
        <v>19</v>
      </c>
      <c r="L189" s="241"/>
      <c r="M189" s="242" t="s">
        <v>19</v>
      </c>
      <c r="N189" s="243" t="s">
        <v>43</v>
      </c>
      <c r="O189" s="66"/>
      <c r="P189" s="191">
        <f>O189*H189</f>
        <v>0</v>
      </c>
      <c r="Q189" s="191">
        <v>0.0014</v>
      </c>
      <c r="R189" s="191">
        <f>Q189*H189</f>
        <v>0.004262999999999999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217</v>
      </c>
      <c r="AT189" s="193" t="s">
        <v>238</v>
      </c>
      <c r="AU189" s="193" t="s">
        <v>81</v>
      </c>
      <c r="AY189" s="19" t="s">
        <v>151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9" t="s">
        <v>79</v>
      </c>
      <c r="BK189" s="194">
        <f>ROUND(I189*H189,2)</f>
        <v>0</v>
      </c>
      <c r="BL189" s="19" t="s">
        <v>158</v>
      </c>
      <c r="BM189" s="193" t="s">
        <v>314</v>
      </c>
    </row>
    <row r="190" spans="2:51" s="14" customFormat="1" ht="11.25">
      <c r="B190" s="211"/>
      <c r="C190" s="212"/>
      <c r="D190" s="202" t="s">
        <v>162</v>
      </c>
      <c r="E190" s="212"/>
      <c r="F190" s="214" t="s">
        <v>369</v>
      </c>
      <c r="G190" s="212"/>
      <c r="H190" s="215">
        <v>3.045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162</v>
      </c>
      <c r="AU190" s="221" t="s">
        <v>81</v>
      </c>
      <c r="AV190" s="14" t="s">
        <v>81</v>
      </c>
      <c r="AW190" s="14" t="s">
        <v>4</v>
      </c>
      <c r="AX190" s="14" t="s">
        <v>79</v>
      </c>
      <c r="AY190" s="221" t="s">
        <v>151</v>
      </c>
    </row>
    <row r="191" spans="1:65" s="2" customFormat="1" ht="16.5" customHeight="1">
      <c r="A191" s="36"/>
      <c r="B191" s="37"/>
      <c r="C191" s="182" t="s">
        <v>319</v>
      </c>
      <c r="D191" s="182" t="s">
        <v>153</v>
      </c>
      <c r="E191" s="183" t="s">
        <v>320</v>
      </c>
      <c r="F191" s="184" t="s">
        <v>321</v>
      </c>
      <c r="G191" s="185" t="s">
        <v>156</v>
      </c>
      <c r="H191" s="186">
        <v>270</v>
      </c>
      <c r="I191" s="187"/>
      <c r="J191" s="188">
        <f>ROUND(I191*H191,2)</f>
        <v>0</v>
      </c>
      <c r="K191" s="184" t="s">
        <v>157</v>
      </c>
      <c r="L191" s="41"/>
      <c r="M191" s="189" t="s">
        <v>19</v>
      </c>
      <c r="N191" s="190" t="s">
        <v>43</v>
      </c>
      <c r="O191" s="66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158</v>
      </c>
      <c r="AT191" s="193" t="s">
        <v>153</v>
      </c>
      <c r="AU191" s="193" t="s">
        <v>81</v>
      </c>
      <c r="AY191" s="19" t="s">
        <v>151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9" t="s">
        <v>79</v>
      </c>
      <c r="BK191" s="194">
        <f>ROUND(I191*H191,2)</f>
        <v>0</v>
      </c>
      <c r="BL191" s="19" t="s">
        <v>158</v>
      </c>
      <c r="BM191" s="193" t="s">
        <v>322</v>
      </c>
    </row>
    <row r="192" spans="1:47" s="2" customFormat="1" ht="11.25">
      <c r="A192" s="36"/>
      <c r="B192" s="37"/>
      <c r="C192" s="38"/>
      <c r="D192" s="195" t="s">
        <v>160</v>
      </c>
      <c r="E192" s="38"/>
      <c r="F192" s="196" t="s">
        <v>323</v>
      </c>
      <c r="G192" s="38"/>
      <c r="H192" s="38"/>
      <c r="I192" s="197"/>
      <c r="J192" s="38"/>
      <c r="K192" s="38"/>
      <c r="L192" s="41"/>
      <c r="M192" s="198"/>
      <c r="N192" s="199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160</v>
      </c>
      <c r="AU192" s="19" t="s">
        <v>81</v>
      </c>
    </row>
    <row r="193" spans="1:65" s="2" customFormat="1" ht="16.5" customHeight="1">
      <c r="A193" s="36"/>
      <c r="B193" s="37"/>
      <c r="C193" s="182" t="s">
        <v>324</v>
      </c>
      <c r="D193" s="182" t="s">
        <v>153</v>
      </c>
      <c r="E193" s="183" t="s">
        <v>325</v>
      </c>
      <c r="F193" s="184" t="s">
        <v>326</v>
      </c>
      <c r="G193" s="185" t="s">
        <v>279</v>
      </c>
      <c r="H193" s="186">
        <v>3</v>
      </c>
      <c r="I193" s="187"/>
      <c r="J193" s="188">
        <f>ROUND(I193*H193,2)</f>
        <v>0</v>
      </c>
      <c r="K193" s="184" t="s">
        <v>157</v>
      </c>
      <c r="L193" s="41"/>
      <c r="M193" s="189" t="s">
        <v>19</v>
      </c>
      <c r="N193" s="190" t="s">
        <v>43</v>
      </c>
      <c r="O193" s="66"/>
      <c r="P193" s="191">
        <f>O193*H193</f>
        <v>0</v>
      </c>
      <c r="Q193" s="191">
        <v>0.45937</v>
      </c>
      <c r="R193" s="191">
        <f>Q193*H193</f>
        <v>1.37811</v>
      </c>
      <c r="S193" s="191">
        <v>0</v>
      </c>
      <c r="T193" s="19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3" t="s">
        <v>158</v>
      </c>
      <c r="AT193" s="193" t="s">
        <v>153</v>
      </c>
      <c r="AU193" s="193" t="s">
        <v>81</v>
      </c>
      <c r="AY193" s="19" t="s">
        <v>151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9" t="s">
        <v>79</v>
      </c>
      <c r="BK193" s="194">
        <f>ROUND(I193*H193,2)</f>
        <v>0</v>
      </c>
      <c r="BL193" s="19" t="s">
        <v>158</v>
      </c>
      <c r="BM193" s="193" t="s">
        <v>327</v>
      </c>
    </row>
    <row r="194" spans="1:47" s="2" customFormat="1" ht="11.25">
      <c r="A194" s="36"/>
      <c r="B194" s="37"/>
      <c r="C194" s="38"/>
      <c r="D194" s="195" t="s">
        <v>160</v>
      </c>
      <c r="E194" s="38"/>
      <c r="F194" s="196" t="s">
        <v>328</v>
      </c>
      <c r="G194" s="38"/>
      <c r="H194" s="38"/>
      <c r="I194" s="197"/>
      <c r="J194" s="38"/>
      <c r="K194" s="38"/>
      <c r="L194" s="41"/>
      <c r="M194" s="198"/>
      <c r="N194" s="199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160</v>
      </c>
      <c r="AU194" s="19" t="s">
        <v>81</v>
      </c>
    </row>
    <row r="195" spans="1:65" s="2" customFormat="1" ht="16.5" customHeight="1">
      <c r="A195" s="36"/>
      <c r="B195" s="37"/>
      <c r="C195" s="182" t="s">
        <v>329</v>
      </c>
      <c r="D195" s="182" t="s">
        <v>153</v>
      </c>
      <c r="E195" s="183" t="s">
        <v>330</v>
      </c>
      <c r="F195" s="184" t="s">
        <v>331</v>
      </c>
      <c r="G195" s="185" t="s">
        <v>156</v>
      </c>
      <c r="H195" s="186">
        <v>270</v>
      </c>
      <c r="I195" s="187"/>
      <c r="J195" s="188">
        <f>ROUND(I195*H195,2)</f>
        <v>0</v>
      </c>
      <c r="K195" s="184" t="s">
        <v>157</v>
      </c>
      <c r="L195" s="41"/>
      <c r="M195" s="189" t="s">
        <v>19</v>
      </c>
      <c r="N195" s="190" t="s">
        <v>43</v>
      </c>
      <c r="O195" s="66"/>
      <c r="P195" s="191">
        <f>O195*H195</f>
        <v>0</v>
      </c>
      <c r="Q195" s="191">
        <v>0.00019</v>
      </c>
      <c r="R195" s="191">
        <f>Q195*H195</f>
        <v>0.051300000000000005</v>
      </c>
      <c r="S195" s="191">
        <v>0</v>
      </c>
      <c r="T195" s="19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3" t="s">
        <v>158</v>
      </c>
      <c r="AT195" s="193" t="s">
        <v>153</v>
      </c>
      <c r="AU195" s="193" t="s">
        <v>81</v>
      </c>
      <c r="AY195" s="19" t="s">
        <v>151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9" t="s">
        <v>79</v>
      </c>
      <c r="BK195" s="194">
        <f>ROUND(I195*H195,2)</f>
        <v>0</v>
      </c>
      <c r="BL195" s="19" t="s">
        <v>158</v>
      </c>
      <c r="BM195" s="193" t="s">
        <v>332</v>
      </c>
    </row>
    <row r="196" spans="1:47" s="2" customFormat="1" ht="11.25">
      <c r="A196" s="36"/>
      <c r="B196" s="37"/>
      <c r="C196" s="38"/>
      <c r="D196" s="195" t="s">
        <v>160</v>
      </c>
      <c r="E196" s="38"/>
      <c r="F196" s="196" t="s">
        <v>333</v>
      </c>
      <c r="G196" s="38"/>
      <c r="H196" s="38"/>
      <c r="I196" s="197"/>
      <c r="J196" s="38"/>
      <c r="K196" s="38"/>
      <c r="L196" s="41"/>
      <c r="M196" s="198"/>
      <c r="N196" s="199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160</v>
      </c>
      <c r="AU196" s="19" t="s">
        <v>81</v>
      </c>
    </row>
    <row r="197" spans="1:65" s="2" customFormat="1" ht="16.5" customHeight="1">
      <c r="A197" s="36"/>
      <c r="B197" s="37"/>
      <c r="C197" s="182" t="s">
        <v>334</v>
      </c>
      <c r="D197" s="182" t="s">
        <v>153</v>
      </c>
      <c r="E197" s="183" t="s">
        <v>335</v>
      </c>
      <c r="F197" s="184" t="s">
        <v>336</v>
      </c>
      <c r="G197" s="185" t="s">
        <v>156</v>
      </c>
      <c r="H197" s="186">
        <v>270</v>
      </c>
      <c r="I197" s="187"/>
      <c r="J197" s="188">
        <f>ROUND(I197*H197,2)</f>
        <v>0</v>
      </c>
      <c r="K197" s="184" t="s">
        <v>157</v>
      </c>
      <c r="L197" s="41"/>
      <c r="M197" s="189" t="s">
        <v>19</v>
      </c>
      <c r="N197" s="190" t="s">
        <v>43</v>
      </c>
      <c r="O197" s="66"/>
      <c r="P197" s="191">
        <f>O197*H197</f>
        <v>0</v>
      </c>
      <c r="Q197" s="191">
        <v>6E-05</v>
      </c>
      <c r="R197" s="191">
        <f>Q197*H197</f>
        <v>0.0162</v>
      </c>
      <c r="S197" s="191">
        <v>0</v>
      </c>
      <c r="T197" s="19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3" t="s">
        <v>158</v>
      </c>
      <c r="AT197" s="193" t="s">
        <v>153</v>
      </c>
      <c r="AU197" s="193" t="s">
        <v>81</v>
      </c>
      <c r="AY197" s="19" t="s">
        <v>151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9" t="s">
        <v>79</v>
      </c>
      <c r="BK197" s="194">
        <f>ROUND(I197*H197,2)</f>
        <v>0</v>
      </c>
      <c r="BL197" s="19" t="s">
        <v>158</v>
      </c>
      <c r="BM197" s="193" t="s">
        <v>337</v>
      </c>
    </row>
    <row r="198" spans="1:47" s="2" customFormat="1" ht="11.25">
      <c r="A198" s="36"/>
      <c r="B198" s="37"/>
      <c r="C198" s="38"/>
      <c r="D198" s="195" t="s">
        <v>160</v>
      </c>
      <c r="E198" s="38"/>
      <c r="F198" s="196" t="s">
        <v>338</v>
      </c>
      <c r="G198" s="38"/>
      <c r="H198" s="38"/>
      <c r="I198" s="197"/>
      <c r="J198" s="38"/>
      <c r="K198" s="38"/>
      <c r="L198" s="41"/>
      <c r="M198" s="198"/>
      <c r="N198" s="199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160</v>
      </c>
      <c r="AU198" s="19" t="s">
        <v>81</v>
      </c>
    </row>
    <row r="199" spans="2:51" s="13" customFormat="1" ht="11.25">
      <c r="B199" s="200"/>
      <c r="C199" s="201"/>
      <c r="D199" s="202" t="s">
        <v>162</v>
      </c>
      <c r="E199" s="203" t="s">
        <v>19</v>
      </c>
      <c r="F199" s="204" t="s">
        <v>339</v>
      </c>
      <c r="G199" s="201"/>
      <c r="H199" s="203" t="s">
        <v>19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162</v>
      </c>
      <c r="AU199" s="210" t="s">
        <v>81</v>
      </c>
      <c r="AV199" s="13" t="s">
        <v>79</v>
      </c>
      <c r="AW199" s="13" t="s">
        <v>33</v>
      </c>
      <c r="AX199" s="13" t="s">
        <v>72</v>
      </c>
      <c r="AY199" s="210" t="s">
        <v>151</v>
      </c>
    </row>
    <row r="200" spans="2:51" s="14" customFormat="1" ht="11.25">
      <c r="B200" s="211"/>
      <c r="C200" s="212"/>
      <c r="D200" s="202" t="s">
        <v>162</v>
      </c>
      <c r="E200" s="213" t="s">
        <v>19</v>
      </c>
      <c r="F200" s="214" t="s">
        <v>370</v>
      </c>
      <c r="G200" s="212"/>
      <c r="H200" s="215">
        <v>270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162</v>
      </c>
      <c r="AU200" s="221" t="s">
        <v>81</v>
      </c>
      <c r="AV200" s="14" t="s">
        <v>81</v>
      </c>
      <c r="AW200" s="14" t="s">
        <v>33</v>
      </c>
      <c r="AX200" s="14" t="s">
        <v>79</v>
      </c>
      <c r="AY200" s="221" t="s">
        <v>151</v>
      </c>
    </row>
    <row r="201" spans="2:63" s="12" customFormat="1" ht="22.9" customHeight="1">
      <c r="B201" s="166"/>
      <c r="C201" s="167"/>
      <c r="D201" s="168" t="s">
        <v>71</v>
      </c>
      <c r="E201" s="180" t="s">
        <v>341</v>
      </c>
      <c r="F201" s="180" t="s">
        <v>342</v>
      </c>
      <c r="G201" s="167"/>
      <c r="H201" s="167"/>
      <c r="I201" s="170"/>
      <c r="J201" s="181">
        <f>BK201</f>
        <v>0</v>
      </c>
      <c r="K201" s="167"/>
      <c r="L201" s="172"/>
      <c r="M201" s="173"/>
      <c r="N201" s="174"/>
      <c r="O201" s="174"/>
      <c r="P201" s="175">
        <f>SUM(P202:P203)</f>
        <v>0</v>
      </c>
      <c r="Q201" s="174"/>
      <c r="R201" s="175">
        <f>SUM(R202:R203)</f>
        <v>0</v>
      </c>
      <c r="S201" s="174"/>
      <c r="T201" s="176">
        <f>SUM(T202:T203)</f>
        <v>0</v>
      </c>
      <c r="AR201" s="177" t="s">
        <v>79</v>
      </c>
      <c r="AT201" s="178" t="s">
        <v>71</v>
      </c>
      <c r="AU201" s="178" t="s">
        <v>79</v>
      </c>
      <c r="AY201" s="177" t="s">
        <v>151</v>
      </c>
      <c r="BK201" s="179">
        <f>SUM(BK202:BK203)</f>
        <v>0</v>
      </c>
    </row>
    <row r="202" spans="1:65" s="2" customFormat="1" ht="24.2" customHeight="1">
      <c r="A202" s="36"/>
      <c r="B202" s="37"/>
      <c r="C202" s="182" t="s">
        <v>343</v>
      </c>
      <c r="D202" s="182" t="s">
        <v>153</v>
      </c>
      <c r="E202" s="183" t="s">
        <v>344</v>
      </c>
      <c r="F202" s="184" t="s">
        <v>345</v>
      </c>
      <c r="G202" s="185" t="s">
        <v>209</v>
      </c>
      <c r="H202" s="186">
        <v>12.749</v>
      </c>
      <c r="I202" s="187"/>
      <c r="J202" s="188">
        <f>ROUND(I202*H202,2)</f>
        <v>0</v>
      </c>
      <c r="K202" s="184" t="s">
        <v>157</v>
      </c>
      <c r="L202" s="41"/>
      <c r="M202" s="189" t="s">
        <v>19</v>
      </c>
      <c r="N202" s="190" t="s">
        <v>43</v>
      </c>
      <c r="O202" s="66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3" t="s">
        <v>158</v>
      </c>
      <c r="AT202" s="193" t="s">
        <v>153</v>
      </c>
      <c r="AU202" s="193" t="s">
        <v>81</v>
      </c>
      <c r="AY202" s="19" t="s">
        <v>151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9" t="s">
        <v>79</v>
      </c>
      <c r="BK202" s="194">
        <f>ROUND(I202*H202,2)</f>
        <v>0</v>
      </c>
      <c r="BL202" s="19" t="s">
        <v>158</v>
      </c>
      <c r="BM202" s="193" t="s">
        <v>346</v>
      </c>
    </row>
    <row r="203" spans="1:47" s="2" customFormat="1" ht="11.25">
      <c r="A203" s="36"/>
      <c r="B203" s="37"/>
      <c r="C203" s="38"/>
      <c r="D203" s="195" t="s">
        <v>160</v>
      </c>
      <c r="E203" s="38"/>
      <c r="F203" s="196" t="s">
        <v>347</v>
      </c>
      <c r="G203" s="38"/>
      <c r="H203" s="38"/>
      <c r="I203" s="197"/>
      <c r="J203" s="38"/>
      <c r="K203" s="38"/>
      <c r="L203" s="41"/>
      <c r="M203" s="244"/>
      <c r="N203" s="245"/>
      <c r="O203" s="246"/>
      <c r="P203" s="246"/>
      <c r="Q203" s="246"/>
      <c r="R203" s="246"/>
      <c r="S203" s="246"/>
      <c r="T203" s="24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160</v>
      </c>
      <c r="AU203" s="19" t="s">
        <v>81</v>
      </c>
    </row>
    <row r="204" spans="1:31" s="2" customFormat="1" ht="6.95" customHeight="1">
      <c r="A204" s="36"/>
      <c r="B204" s="49"/>
      <c r="C204" s="50"/>
      <c r="D204" s="50"/>
      <c r="E204" s="50"/>
      <c r="F204" s="50"/>
      <c r="G204" s="50"/>
      <c r="H204" s="50"/>
      <c r="I204" s="50"/>
      <c r="J204" s="50"/>
      <c r="K204" s="50"/>
      <c r="L204" s="41"/>
      <c r="M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</row>
  </sheetData>
  <sheetProtection algorithmName="SHA-512" hashValue="YSDKapQrp3q48cfUa1WN6Y5tRblkVsFtwE5GpeIYKg4tZvQIjCDOGdlSKHioRw8Nyfj75pY10SlYW8eEyNoamA==" saltValue="jr9l0uhlZ1slA0q/Q2pJolSEtusrQlcN/45llK7mjh6Da1Wf+mUqNIwteVuA5ttW4Elrp3A4umRdXrhBdnukdw==" spinCount="100000" sheet="1" objects="1" scenarios="1" formatColumns="0" formatRows="0" autoFilter="0"/>
  <autoFilter ref="C90:K203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1_02/119001405"/>
    <hyperlink ref="F100" r:id="rId2" display="https://podminky.urs.cz/item/CS_URS_2021_02/119001421"/>
    <hyperlink ref="F104" r:id="rId3" display="https://podminky.urs.cz/item/CS_URS_2021_02/132151104"/>
    <hyperlink ref="F112" r:id="rId4" display="https://podminky.urs.cz/item/CS_URS_2021_02/132251104"/>
    <hyperlink ref="F120" r:id="rId5" display="https://podminky.urs.cz/item/CS_URS_2021_02/132351104"/>
    <hyperlink ref="F128" r:id="rId6" display="https://podminky.urs.cz/item/CS_URS_2021_02/139001101"/>
    <hyperlink ref="F139" r:id="rId7" display="https://podminky.urs.cz/item/CS_URS_2021_02/174151101"/>
    <hyperlink ref="F150" r:id="rId8" display="https://podminky.urs.cz/item/CS_URS_2021_02/175151101"/>
    <hyperlink ref="F157" r:id="rId9" display="https://podminky.urs.cz/item/CS_URS_2021_02/58341341"/>
    <hyperlink ref="F161" r:id="rId10" display="https://podminky.urs.cz/item/CS_URS_2021_02/212572111"/>
    <hyperlink ref="F164" r:id="rId11" display="https://podminky.urs.cz/item/CS_URS_2021_02/212755213"/>
    <hyperlink ref="F168" r:id="rId12" display="https://podminky.urs.cz/item/CS_URS_2021_02/451572111"/>
    <hyperlink ref="F172" r:id="rId13" display="https://podminky.urs.cz/item/CS_URS_2021_02/871265201"/>
    <hyperlink ref="F174" r:id="rId14" display="https://podminky.urs.cz/item/CS_URS_2021_02/28613687"/>
    <hyperlink ref="F177" r:id="rId15" display="https://podminky.urs.cz/item/CS_URS_2021_02/877261101"/>
    <hyperlink ref="F179" r:id="rId16" display="https://podminky.urs.cz/item/CS_URS_2021_02/28615975"/>
    <hyperlink ref="F182" r:id="rId17" display="https://podminky.urs.cz/item/CS_URS_2021_02/877261118"/>
    <hyperlink ref="F184" r:id="rId18" display="https://podminky.urs.cz/item/CS_URS_2021_02/28614588"/>
    <hyperlink ref="F186" r:id="rId19" display="https://podminky.urs.cz/item/CS_URS_2021_02/877261201"/>
    <hyperlink ref="F192" r:id="rId20" display="https://podminky.urs.cz/item/CS_URS_2021_02/892271111"/>
    <hyperlink ref="F194" r:id="rId21" display="https://podminky.urs.cz/item/CS_URS_2021_02/892372111"/>
    <hyperlink ref="F196" r:id="rId22" display="https://podminky.urs.cz/item/CS_URS_2021_02/899721111"/>
    <hyperlink ref="F198" r:id="rId23" display="https://podminky.urs.cz/item/CS_URS_2021_02/899722111"/>
    <hyperlink ref="F203" r:id="rId24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2" t="str">
        <f>'Rekapitulace stavby'!K6</f>
        <v>Vodovodní přivaděč Točník - Otín</v>
      </c>
      <c r="F7" s="393"/>
      <c r="G7" s="393"/>
      <c r="H7" s="393"/>
      <c r="L7" s="22"/>
    </row>
    <row r="8" spans="2:12" s="1" customFormat="1" ht="12" customHeight="1">
      <c r="B8" s="22"/>
      <c r="D8" s="114" t="s">
        <v>115</v>
      </c>
      <c r="L8" s="22"/>
    </row>
    <row r="9" spans="1:31" s="2" customFormat="1" ht="16.5" customHeight="1">
      <c r="A9" s="36"/>
      <c r="B9" s="41"/>
      <c r="C9" s="36"/>
      <c r="D9" s="36"/>
      <c r="E9" s="392" t="s">
        <v>116</v>
      </c>
      <c r="F9" s="394"/>
      <c r="G9" s="394"/>
      <c r="H9" s="39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5" t="s">
        <v>371</v>
      </c>
      <c r="F11" s="394"/>
      <c r="G11" s="394"/>
      <c r="H11" s="39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120</v>
      </c>
      <c r="G14" s="36"/>
      <c r="H14" s="36"/>
      <c r="I14" s="114" t="s">
        <v>23</v>
      </c>
      <c r="J14" s="116" t="str">
        <f>'Rekapitulace stavby'!AN8</f>
        <v>16. 7. 2021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6" t="str">
        <f>'Rekapitulace stavby'!E14</f>
        <v>Vyplň údaj</v>
      </c>
      <c r="F20" s="397"/>
      <c r="G20" s="397"/>
      <c r="H20" s="397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98" t="s">
        <v>372</v>
      </c>
      <c r="F29" s="398"/>
      <c r="G29" s="398"/>
      <c r="H29" s="398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38</v>
      </c>
      <c r="E32" s="36"/>
      <c r="F32" s="36"/>
      <c r="G32" s="36"/>
      <c r="H32" s="36"/>
      <c r="I32" s="36"/>
      <c r="J32" s="124">
        <f>ROUND(J92,2)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40</v>
      </c>
      <c r="G34" s="36"/>
      <c r="H34" s="36"/>
      <c r="I34" s="125" t="s">
        <v>39</v>
      </c>
      <c r="J34" s="125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42</v>
      </c>
      <c r="E35" s="114" t="s">
        <v>43</v>
      </c>
      <c r="F35" s="127">
        <f>ROUND((SUM(BE92:BE151)),2)</f>
        <v>0</v>
      </c>
      <c r="G35" s="36"/>
      <c r="H35" s="36"/>
      <c r="I35" s="128">
        <v>0.21</v>
      </c>
      <c r="J35" s="127">
        <f>ROUND(((SUM(BE92:BE151))*I35),2)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7">
        <f>ROUND((SUM(BF92:BF151)),2)</f>
        <v>0</v>
      </c>
      <c r="G36" s="36"/>
      <c r="H36" s="36"/>
      <c r="I36" s="128">
        <v>0.15</v>
      </c>
      <c r="J36" s="127">
        <f>ROUND(((SUM(BF92:BF151))*I36),2)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7">
        <f>ROUND((SUM(BG92:BG151)),2)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7">
        <f>ROUND((SUM(BH92:BH151)),2)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7">
        <f>ROUND((SUM(BI92:BI151)),2)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48</v>
      </c>
      <c r="E41" s="131"/>
      <c r="F41" s="131"/>
      <c r="G41" s="132" t="s">
        <v>49</v>
      </c>
      <c r="H41" s="133" t="s">
        <v>50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9" t="str">
        <f>E7</f>
        <v>Vodovodní přivaděč Točník - Otín</v>
      </c>
      <c r="F50" s="400"/>
      <c r="G50" s="400"/>
      <c r="H50" s="40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9" t="s">
        <v>116</v>
      </c>
      <c r="F52" s="401"/>
      <c r="G52" s="401"/>
      <c r="H52" s="40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2" t="str">
        <f>E11</f>
        <v>VON Kan - Vedlejší a ostatní náklady</v>
      </c>
      <c r="F54" s="401"/>
      <c r="G54" s="401"/>
      <c r="H54" s="40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k.ú. Točník u Klatov, k.ú. Otín u Točníku, k.ú. Os</v>
      </c>
      <c r="G56" s="38"/>
      <c r="H56" s="38"/>
      <c r="I56" s="31" t="s">
        <v>23</v>
      </c>
      <c r="J56" s="61" t="str">
        <f>IF(J14="","",J14)</f>
        <v>16. 7. 2021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25</v>
      </c>
      <c r="D58" s="38"/>
      <c r="E58" s="38"/>
      <c r="F58" s="29" t="str">
        <f>E17</f>
        <v>Město Klatovy, náměstí Míru č.p.62/I, Klatovy</v>
      </c>
      <c r="G58" s="38"/>
      <c r="H58" s="38"/>
      <c r="I58" s="31" t="s">
        <v>31</v>
      </c>
      <c r="J58" s="34" t="str">
        <f>E23</f>
        <v>Vodohospodářský rozvoj a výstavba a.s., Praha 5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127</v>
      </c>
      <c r="D61" s="141"/>
      <c r="E61" s="141"/>
      <c r="F61" s="141"/>
      <c r="G61" s="141"/>
      <c r="H61" s="141"/>
      <c r="I61" s="141"/>
      <c r="J61" s="142" t="s">
        <v>128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70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129</v>
      </c>
    </row>
    <row r="64" spans="2:12" s="9" customFormat="1" ht="24.95" customHeight="1">
      <c r="B64" s="144"/>
      <c r="C64" s="145"/>
      <c r="D64" s="146" t="s">
        <v>373</v>
      </c>
      <c r="E64" s="147"/>
      <c r="F64" s="147"/>
      <c r="G64" s="147"/>
      <c r="H64" s="147"/>
      <c r="I64" s="147"/>
      <c r="J64" s="148">
        <f>J93</f>
        <v>0</v>
      </c>
      <c r="K64" s="145"/>
      <c r="L64" s="149"/>
    </row>
    <row r="65" spans="2:12" s="10" customFormat="1" ht="19.9" customHeight="1">
      <c r="B65" s="150"/>
      <c r="C65" s="99"/>
      <c r="D65" s="151" t="s">
        <v>374</v>
      </c>
      <c r="E65" s="152"/>
      <c r="F65" s="152"/>
      <c r="G65" s="152"/>
      <c r="H65" s="152"/>
      <c r="I65" s="152"/>
      <c r="J65" s="153">
        <f>J94</f>
        <v>0</v>
      </c>
      <c r="K65" s="99"/>
      <c r="L65" s="154"/>
    </row>
    <row r="66" spans="2:12" s="10" customFormat="1" ht="19.9" customHeight="1">
      <c r="B66" s="150"/>
      <c r="C66" s="99"/>
      <c r="D66" s="151" t="s">
        <v>375</v>
      </c>
      <c r="E66" s="152"/>
      <c r="F66" s="152"/>
      <c r="G66" s="152"/>
      <c r="H66" s="152"/>
      <c r="I66" s="152"/>
      <c r="J66" s="153">
        <f>J122</f>
        <v>0</v>
      </c>
      <c r="K66" s="99"/>
      <c r="L66" s="154"/>
    </row>
    <row r="67" spans="2:12" s="10" customFormat="1" ht="19.9" customHeight="1">
      <c r="B67" s="150"/>
      <c r="C67" s="99"/>
      <c r="D67" s="151" t="s">
        <v>376</v>
      </c>
      <c r="E67" s="152"/>
      <c r="F67" s="152"/>
      <c r="G67" s="152"/>
      <c r="H67" s="152"/>
      <c r="I67" s="152"/>
      <c r="J67" s="153">
        <f>J128</f>
        <v>0</v>
      </c>
      <c r="K67" s="99"/>
      <c r="L67" s="154"/>
    </row>
    <row r="68" spans="2:12" s="10" customFormat="1" ht="19.9" customHeight="1">
      <c r="B68" s="150"/>
      <c r="C68" s="99"/>
      <c r="D68" s="151" t="s">
        <v>377</v>
      </c>
      <c r="E68" s="152"/>
      <c r="F68" s="152"/>
      <c r="G68" s="152"/>
      <c r="H68" s="152"/>
      <c r="I68" s="152"/>
      <c r="J68" s="153">
        <f>J140</f>
        <v>0</v>
      </c>
      <c r="K68" s="99"/>
      <c r="L68" s="154"/>
    </row>
    <row r="69" spans="2:12" s="10" customFormat="1" ht="19.9" customHeight="1">
      <c r="B69" s="150"/>
      <c r="C69" s="99"/>
      <c r="D69" s="151" t="s">
        <v>378</v>
      </c>
      <c r="E69" s="152"/>
      <c r="F69" s="152"/>
      <c r="G69" s="152"/>
      <c r="H69" s="152"/>
      <c r="I69" s="152"/>
      <c r="J69" s="153">
        <f>J145</f>
        <v>0</v>
      </c>
      <c r="K69" s="99"/>
      <c r="L69" s="154"/>
    </row>
    <row r="70" spans="2:12" s="10" customFormat="1" ht="19.9" customHeight="1">
      <c r="B70" s="150"/>
      <c r="C70" s="99"/>
      <c r="D70" s="151" t="s">
        <v>379</v>
      </c>
      <c r="E70" s="152"/>
      <c r="F70" s="152"/>
      <c r="G70" s="152"/>
      <c r="H70" s="152"/>
      <c r="I70" s="152"/>
      <c r="J70" s="153">
        <f>J147</f>
        <v>0</v>
      </c>
      <c r="K70" s="99"/>
      <c r="L70" s="154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136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9" t="str">
        <f>E7</f>
        <v>Vodovodní přivaděč Točník - Otín</v>
      </c>
      <c r="F80" s="400"/>
      <c r="G80" s="400"/>
      <c r="H80" s="400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115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9" t="s">
        <v>116</v>
      </c>
      <c r="F82" s="401"/>
      <c r="G82" s="401"/>
      <c r="H82" s="401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117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52" t="str">
        <f>E11</f>
        <v>VON Kan - Vedlejší a ostatní náklady</v>
      </c>
      <c r="F84" s="401"/>
      <c r="G84" s="401"/>
      <c r="H84" s="401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>k.ú. Točník u Klatov, k.ú. Otín u Točníku, k.ú. Os</v>
      </c>
      <c r="G86" s="38"/>
      <c r="H86" s="38"/>
      <c r="I86" s="31" t="s">
        <v>23</v>
      </c>
      <c r="J86" s="61" t="str">
        <f>IF(J14="","",J14)</f>
        <v>16. 7. 2021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40.15" customHeight="1">
      <c r="A88" s="36"/>
      <c r="B88" s="37"/>
      <c r="C88" s="31" t="s">
        <v>25</v>
      </c>
      <c r="D88" s="38"/>
      <c r="E88" s="38"/>
      <c r="F88" s="29" t="str">
        <f>E17</f>
        <v>Město Klatovy, náměstí Míru č.p.62/I, Klatovy</v>
      </c>
      <c r="G88" s="38"/>
      <c r="H88" s="38"/>
      <c r="I88" s="31" t="s">
        <v>31</v>
      </c>
      <c r="J88" s="34" t="str">
        <f>E23</f>
        <v>Vodohospodářský rozvoj a výstavba a.s., Praha 5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29</v>
      </c>
      <c r="D89" s="38"/>
      <c r="E89" s="38"/>
      <c r="F89" s="29" t="str">
        <f>IF(E20="","",E20)</f>
        <v>Vyplň údaj</v>
      </c>
      <c r="G89" s="38"/>
      <c r="H89" s="38"/>
      <c r="I89" s="31" t="s">
        <v>34</v>
      </c>
      <c r="J89" s="34" t="str">
        <f>E26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5"/>
      <c r="B91" s="156"/>
      <c r="C91" s="157" t="s">
        <v>137</v>
      </c>
      <c r="D91" s="158" t="s">
        <v>57</v>
      </c>
      <c r="E91" s="158" t="s">
        <v>53</v>
      </c>
      <c r="F91" s="158" t="s">
        <v>54</v>
      </c>
      <c r="G91" s="158" t="s">
        <v>138</v>
      </c>
      <c r="H91" s="158" t="s">
        <v>139</v>
      </c>
      <c r="I91" s="158" t="s">
        <v>140</v>
      </c>
      <c r="J91" s="158" t="s">
        <v>128</v>
      </c>
      <c r="K91" s="159" t="s">
        <v>141</v>
      </c>
      <c r="L91" s="160"/>
      <c r="M91" s="70" t="s">
        <v>19</v>
      </c>
      <c r="N91" s="71" t="s">
        <v>42</v>
      </c>
      <c r="O91" s="71" t="s">
        <v>142</v>
      </c>
      <c r="P91" s="71" t="s">
        <v>143</v>
      </c>
      <c r="Q91" s="71" t="s">
        <v>144</v>
      </c>
      <c r="R91" s="71" t="s">
        <v>145</v>
      </c>
      <c r="S91" s="71" t="s">
        <v>146</v>
      </c>
      <c r="T91" s="72" t="s">
        <v>147</v>
      </c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</row>
    <row r="92" spans="1:63" s="2" customFormat="1" ht="22.9" customHeight="1">
      <c r="A92" s="36"/>
      <c r="B92" s="37"/>
      <c r="C92" s="77" t="s">
        <v>148</v>
      </c>
      <c r="D92" s="38"/>
      <c r="E92" s="38"/>
      <c r="F92" s="38"/>
      <c r="G92" s="38"/>
      <c r="H92" s="38"/>
      <c r="I92" s="38"/>
      <c r="J92" s="161">
        <f>BK92</f>
        <v>0</v>
      </c>
      <c r="K92" s="38"/>
      <c r="L92" s="41"/>
      <c r="M92" s="73"/>
      <c r="N92" s="162"/>
      <c r="O92" s="74"/>
      <c r="P92" s="163">
        <f>P93</f>
        <v>0</v>
      </c>
      <c r="Q92" s="74"/>
      <c r="R92" s="163">
        <f>R93</f>
        <v>0</v>
      </c>
      <c r="S92" s="74"/>
      <c r="T92" s="164">
        <f>T93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71</v>
      </c>
      <c r="AU92" s="19" t="s">
        <v>129</v>
      </c>
      <c r="BK92" s="165">
        <f>BK93</f>
        <v>0</v>
      </c>
    </row>
    <row r="93" spans="2:63" s="12" customFormat="1" ht="25.9" customHeight="1">
      <c r="B93" s="166"/>
      <c r="C93" s="167"/>
      <c r="D93" s="168" t="s">
        <v>71</v>
      </c>
      <c r="E93" s="169" t="s">
        <v>380</v>
      </c>
      <c r="F93" s="169" t="s">
        <v>381</v>
      </c>
      <c r="G93" s="167"/>
      <c r="H93" s="167"/>
      <c r="I93" s="170"/>
      <c r="J93" s="171">
        <f>BK93</f>
        <v>0</v>
      </c>
      <c r="K93" s="167"/>
      <c r="L93" s="172"/>
      <c r="M93" s="173"/>
      <c r="N93" s="174"/>
      <c r="O93" s="174"/>
      <c r="P93" s="175">
        <f>P94+P122+P128+P140+P145+P147</f>
        <v>0</v>
      </c>
      <c r="Q93" s="174"/>
      <c r="R93" s="175">
        <f>R94+R122+R128+R140+R145+R147</f>
        <v>0</v>
      </c>
      <c r="S93" s="174"/>
      <c r="T93" s="176">
        <f>T94+T122+T128+T140+T145+T147</f>
        <v>0</v>
      </c>
      <c r="AR93" s="177" t="s">
        <v>189</v>
      </c>
      <c r="AT93" s="178" t="s">
        <v>71</v>
      </c>
      <c r="AU93" s="178" t="s">
        <v>72</v>
      </c>
      <c r="AY93" s="177" t="s">
        <v>151</v>
      </c>
      <c r="BK93" s="179">
        <f>BK94+BK122+BK128+BK140+BK145+BK147</f>
        <v>0</v>
      </c>
    </row>
    <row r="94" spans="2:63" s="12" customFormat="1" ht="22.9" customHeight="1">
      <c r="B94" s="166"/>
      <c r="C94" s="167"/>
      <c r="D94" s="168" t="s">
        <v>71</v>
      </c>
      <c r="E94" s="180" t="s">
        <v>382</v>
      </c>
      <c r="F94" s="180" t="s">
        <v>383</v>
      </c>
      <c r="G94" s="167"/>
      <c r="H94" s="167"/>
      <c r="I94" s="170"/>
      <c r="J94" s="181">
        <f>BK94</f>
        <v>0</v>
      </c>
      <c r="K94" s="167"/>
      <c r="L94" s="172"/>
      <c r="M94" s="173"/>
      <c r="N94" s="174"/>
      <c r="O94" s="174"/>
      <c r="P94" s="175">
        <f>SUM(P95:P121)</f>
        <v>0</v>
      </c>
      <c r="Q94" s="174"/>
      <c r="R94" s="175">
        <f>SUM(R95:R121)</f>
        <v>0</v>
      </c>
      <c r="S94" s="174"/>
      <c r="T94" s="176">
        <f>SUM(T95:T121)</f>
        <v>0</v>
      </c>
      <c r="AR94" s="177" t="s">
        <v>189</v>
      </c>
      <c r="AT94" s="178" t="s">
        <v>71</v>
      </c>
      <c r="AU94" s="178" t="s">
        <v>79</v>
      </c>
      <c r="AY94" s="177" t="s">
        <v>151</v>
      </c>
      <c r="BK94" s="179">
        <f>SUM(BK95:BK121)</f>
        <v>0</v>
      </c>
    </row>
    <row r="95" spans="1:65" s="2" customFormat="1" ht="16.5" customHeight="1">
      <c r="A95" s="36"/>
      <c r="B95" s="37"/>
      <c r="C95" s="182" t="s">
        <v>79</v>
      </c>
      <c r="D95" s="182" t="s">
        <v>153</v>
      </c>
      <c r="E95" s="183" t="s">
        <v>384</v>
      </c>
      <c r="F95" s="184" t="s">
        <v>385</v>
      </c>
      <c r="G95" s="185" t="s">
        <v>386</v>
      </c>
      <c r="H95" s="186">
        <v>0.2</v>
      </c>
      <c r="I95" s="187"/>
      <c r="J95" s="188">
        <f>ROUND(I95*H95,2)</f>
        <v>0</v>
      </c>
      <c r="K95" s="184" t="s">
        <v>157</v>
      </c>
      <c r="L95" s="41"/>
      <c r="M95" s="189" t="s">
        <v>19</v>
      </c>
      <c r="N95" s="190" t="s">
        <v>43</v>
      </c>
      <c r="O95" s="6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3" t="s">
        <v>387</v>
      </c>
      <c r="AT95" s="193" t="s">
        <v>153</v>
      </c>
      <c r="AU95" s="193" t="s">
        <v>81</v>
      </c>
      <c r="AY95" s="19" t="s">
        <v>151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9" t="s">
        <v>79</v>
      </c>
      <c r="BK95" s="194">
        <f>ROUND(I95*H95,2)</f>
        <v>0</v>
      </c>
      <c r="BL95" s="19" t="s">
        <v>387</v>
      </c>
      <c r="BM95" s="193" t="s">
        <v>388</v>
      </c>
    </row>
    <row r="96" spans="1:47" s="2" customFormat="1" ht="11.25">
      <c r="A96" s="36"/>
      <c r="B96" s="37"/>
      <c r="C96" s="38"/>
      <c r="D96" s="195" t="s">
        <v>160</v>
      </c>
      <c r="E96" s="38"/>
      <c r="F96" s="196" t="s">
        <v>389</v>
      </c>
      <c r="G96" s="38"/>
      <c r="H96" s="38"/>
      <c r="I96" s="197"/>
      <c r="J96" s="38"/>
      <c r="K96" s="38"/>
      <c r="L96" s="41"/>
      <c r="M96" s="198"/>
      <c r="N96" s="199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160</v>
      </c>
      <c r="AU96" s="19" t="s">
        <v>81</v>
      </c>
    </row>
    <row r="97" spans="2:51" s="13" customFormat="1" ht="11.25">
      <c r="B97" s="200"/>
      <c r="C97" s="201"/>
      <c r="D97" s="202" t="s">
        <v>162</v>
      </c>
      <c r="E97" s="203" t="s">
        <v>19</v>
      </c>
      <c r="F97" s="204" t="s">
        <v>390</v>
      </c>
      <c r="G97" s="201"/>
      <c r="H97" s="203" t="s">
        <v>19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162</v>
      </c>
      <c r="AU97" s="210" t="s">
        <v>81</v>
      </c>
      <c r="AV97" s="13" t="s">
        <v>79</v>
      </c>
      <c r="AW97" s="13" t="s">
        <v>33</v>
      </c>
      <c r="AX97" s="13" t="s">
        <v>72</v>
      </c>
      <c r="AY97" s="210" t="s">
        <v>151</v>
      </c>
    </row>
    <row r="98" spans="2:51" s="14" customFormat="1" ht="11.25">
      <c r="B98" s="211"/>
      <c r="C98" s="212"/>
      <c r="D98" s="202" t="s">
        <v>162</v>
      </c>
      <c r="E98" s="213" t="s">
        <v>19</v>
      </c>
      <c r="F98" s="214" t="s">
        <v>391</v>
      </c>
      <c r="G98" s="212"/>
      <c r="H98" s="215">
        <v>0.2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162</v>
      </c>
      <c r="AU98" s="221" t="s">
        <v>81</v>
      </c>
      <c r="AV98" s="14" t="s">
        <v>81</v>
      </c>
      <c r="AW98" s="14" t="s">
        <v>33</v>
      </c>
      <c r="AX98" s="14" t="s">
        <v>79</v>
      </c>
      <c r="AY98" s="221" t="s">
        <v>151</v>
      </c>
    </row>
    <row r="99" spans="1:65" s="2" customFormat="1" ht="16.5" customHeight="1">
      <c r="A99" s="36"/>
      <c r="B99" s="37"/>
      <c r="C99" s="182" t="s">
        <v>81</v>
      </c>
      <c r="D99" s="182" t="s">
        <v>153</v>
      </c>
      <c r="E99" s="183" t="s">
        <v>392</v>
      </c>
      <c r="F99" s="184" t="s">
        <v>393</v>
      </c>
      <c r="G99" s="185" t="s">
        <v>386</v>
      </c>
      <c r="H99" s="186">
        <v>0.2</v>
      </c>
      <c r="I99" s="187"/>
      <c r="J99" s="188">
        <f>ROUND(I99*H99,2)</f>
        <v>0</v>
      </c>
      <c r="K99" s="184" t="s">
        <v>157</v>
      </c>
      <c r="L99" s="41"/>
      <c r="M99" s="189" t="s">
        <v>19</v>
      </c>
      <c r="N99" s="190" t="s">
        <v>43</v>
      </c>
      <c r="O99" s="66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387</v>
      </c>
      <c r="AT99" s="193" t="s">
        <v>153</v>
      </c>
      <c r="AU99" s="193" t="s">
        <v>81</v>
      </c>
      <c r="AY99" s="19" t="s">
        <v>151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9" t="s">
        <v>79</v>
      </c>
      <c r="BK99" s="194">
        <f>ROUND(I99*H99,2)</f>
        <v>0</v>
      </c>
      <c r="BL99" s="19" t="s">
        <v>387</v>
      </c>
      <c r="BM99" s="193" t="s">
        <v>394</v>
      </c>
    </row>
    <row r="100" spans="1:47" s="2" customFormat="1" ht="11.25">
      <c r="A100" s="36"/>
      <c r="B100" s="37"/>
      <c r="C100" s="38"/>
      <c r="D100" s="195" t="s">
        <v>160</v>
      </c>
      <c r="E100" s="38"/>
      <c r="F100" s="196" t="s">
        <v>395</v>
      </c>
      <c r="G100" s="38"/>
      <c r="H100" s="38"/>
      <c r="I100" s="197"/>
      <c r="J100" s="38"/>
      <c r="K100" s="38"/>
      <c r="L100" s="41"/>
      <c r="M100" s="198"/>
      <c r="N100" s="199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160</v>
      </c>
      <c r="AU100" s="19" t="s">
        <v>81</v>
      </c>
    </row>
    <row r="101" spans="1:65" s="2" customFormat="1" ht="16.5" customHeight="1">
      <c r="A101" s="36"/>
      <c r="B101" s="37"/>
      <c r="C101" s="182" t="s">
        <v>101</v>
      </c>
      <c r="D101" s="182" t="s">
        <v>153</v>
      </c>
      <c r="E101" s="183" t="s">
        <v>396</v>
      </c>
      <c r="F101" s="184" t="s">
        <v>397</v>
      </c>
      <c r="G101" s="185" t="s">
        <v>386</v>
      </c>
      <c r="H101" s="186">
        <v>0.2</v>
      </c>
      <c r="I101" s="187"/>
      <c r="J101" s="188">
        <f>ROUND(I101*H101,2)</f>
        <v>0</v>
      </c>
      <c r="K101" s="184" t="s">
        <v>157</v>
      </c>
      <c r="L101" s="41"/>
      <c r="M101" s="189" t="s">
        <v>19</v>
      </c>
      <c r="N101" s="190" t="s">
        <v>43</v>
      </c>
      <c r="O101" s="66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3" t="s">
        <v>387</v>
      </c>
      <c r="AT101" s="193" t="s">
        <v>153</v>
      </c>
      <c r="AU101" s="193" t="s">
        <v>81</v>
      </c>
      <c r="AY101" s="19" t="s">
        <v>151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9" t="s">
        <v>79</v>
      </c>
      <c r="BK101" s="194">
        <f>ROUND(I101*H101,2)</f>
        <v>0</v>
      </c>
      <c r="BL101" s="19" t="s">
        <v>387</v>
      </c>
      <c r="BM101" s="193" t="s">
        <v>398</v>
      </c>
    </row>
    <row r="102" spans="1:47" s="2" customFormat="1" ht="11.25">
      <c r="A102" s="36"/>
      <c r="B102" s="37"/>
      <c r="C102" s="38"/>
      <c r="D102" s="195" t="s">
        <v>160</v>
      </c>
      <c r="E102" s="38"/>
      <c r="F102" s="196" t="s">
        <v>399</v>
      </c>
      <c r="G102" s="38"/>
      <c r="H102" s="38"/>
      <c r="I102" s="197"/>
      <c r="J102" s="38"/>
      <c r="K102" s="38"/>
      <c r="L102" s="41"/>
      <c r="M102" s="198"/>
      <c r="N102" s="199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160</v>
      </c>
      <c r="AU102" s="19" t="s">
        <v>81</v>
      </c>
    </row>
    <row r="103" spans="1:65" s="2" customFormat="1" ht="16.5" customHeight="1">
      <c r="A103" s="36"/>
      <c r="B103" s="37"/>
      <c r="C103" s="182" t="s">
        <v>158</v>
      </c>
      <c r="D103" s="182" t="s">
        <v>153</v>
      </c>
      <c r="E103" s="183" t="s">
        <v>400</v>
      </c>
      <c r="F103" s="184" t="s">
        <v>401</v>
      </c>
      <c r="G103" s="185" t="s">
        <v>386</v>
      </c>
      <c r="H103" s="186">
        <v>0.2</v>
      </c>
      <c r="I103" s="187"/>
      <c r="J103" s="188">
        <f>ROUND(I103*H103,2)</f>
        <v>0</v>
      </c>
      <c r="K103" s="184" t="s">
        <v>157</v>
      </c>
      <c r="L103" s="41"/>
      <c r="M103" s="189" t="s">
        <v>19</v>
      </c>
      <c r="N103" s="190" t="s">
        <v>43</v>
      </c>
      <c r="O103" s="66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3" t="s">
        <v>387</v>
      </c>
      <c r="AT103" s="193" t="s">
        <v>153</v>
      </c>
      <c r="AU103" s="193" t="s">
        <v>81</v>
      </c>
      <c r="AY103" s="19" t="s">
        <v>151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9" t="s">
        <v>79</v>
      </c>
      <c r="BK103" s="194">
        <f>ROUND(I103*H103,2)</f>
        <v>0</v>
      </c>
      <c r="BL103" s="19" t="s">
        <v>387</v>
      </c>
      <c r="BM103" s="193" t="s">
        <v>402</v>
      </c>
    </row>
    <row r="104" spans="1:47" s="2" customFormat="1" ht="11.25">
      <c r="A104" s="36"/>
      <c r="B104" s="37"/>
      <c r="C104" s="38"/>
      <c r="D104" s="195" t="s">
        <v>160</v>
      </c>
      <c r="E104" s="38"/>
      <c r="F104" s="196" t="s">
        <v>403</v>
      </c>
      <c r="G104" s="38"/>
      <c r="H104" s="38"/>
      <c r="I104" s="197"/>
      <c r="J104" s="38"/>
      <c r="K104" s="38"/>
      <c r="L104" s="41"/>
      <c r="M104" s="198"/>
      <c r="N104" s="199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160</v>
      </c>
      <c r="AU104" s="19" t="s">
        <v>81</v>
      </c>
    </row>
    <row r="105" spans="1:65" s="2" customFormat="1" ht="16.5" customHeight="1">
      <c r="A105" s="36"/>
      <c r="B105" s="37"/>
      <c r="C105" s="182" t="s">
        <v>189</v>
      </c>
      <c r="D105" s="182" t="s">
        <v>153</v>
      </c>
      <c r="E105" s="183" t="s">
        <v>404</v>
      </c>
      <c r="F105" s="184" t="s">
        <v>405</v>
      </c>
      <c r="G105" s="185" t="s">
        <v>386</v>
      </c>
      <c r="H105" s="186">
        <v>0.2</v>
      </c>
      <c r="I105" s="187"/>
      <c r="J105" s="188">
        <f>ROUND(I105*H105,2)</f>
        <v>0</v>
      </c>
      <c r="K105" s="184" t="s">
        <v>157</v>
      </c>
      <c r="L105" s="41"/>
      <c r="M105" s="189" t="s">
        <v>19</v>
      </c>
      <c r="N105" s="190" t="s">
        <v>43</v>
      </c>
      <c r="O105" s="66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3" t="s">
        <v>387</v>
      </c>
      <c r="AT105" s="193" t="s">
        <v>153</v>
      </c>
      <c r="AU105" s="193" t="s">
        <v>81</v>
      </c>
      <c r="AY105" s="19" t="s">
        <v>151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9" t="s">
        <v>79</v>
      </c>
      <c r="BK105" s="194">
        <f>ROUND(I105*H105,2)</f>
        <v>0</v>
      </c>
      <c r="BL105" s="19" t="s">
        <v>387</v>
      </c>
      <c r="BM105" s="193" t="s">
        <v>406</v>
      </c>
    </row>
    <row r="106" spans="1:47" s="2" customFormat="1" ht="11.25">
      <c r="A106" s="36"/>
      <c r="B106" s="37"/>
      <c r="C106" s="38"/>
      <c r="D106" s="195" t="s">
        <v>160</v>
      </c>
      <c r="E106" s="38"/>
      <c r="F106" s="196" t="s">
        <v>407</v>
      </c>
      <c r="G106" s="38"/>
      <c r="H106" s="38"/>
      <c r="I106" s="197"/>
      <c r="J106" s="38"/>
      <c r="K106" s="38"/>
      <c r="L106" s="41"/>
      <c r="M106" s="198"/>
      <c r="N106" s="199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160</v>
      </c>
      <c r="AU106" s="19" t="s">
        <v>81</v>
      </c>
    </row>
    <row r="107" spans="2:51" s="13" customFormat="1" ht="11.25">
      <c r="B107" s="200"/>
      <c r="C107" s="201"/>
      <c r="D107" s="202" t="s">
        <v>162</v>
      </c>
      <c r="E107" s="203" t="s">
        <v>19</v>
      </c>
      <c r="F107" s="204" t="s">
        <v>408</v>
      </c>
      <c r="G107" s="201"/>
      <c r="H107" s="203" t="s">
        <v>19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162</v>
      </c>
      <c r="AU107" s="210" t="s">
        <v>81</v>
      </c>
      <c r="AV107" s="13" t="s">
        <v>79</v>
      </c>
      <c r="AW107" s="13" t="s">
        <v>33</v>
      </c>
      <c r="AX107" s="13" t="s">
        <v>72</v>
      </c>
      <c r="AY107" s="210" t="s">
        <v>151</v>
      </c>
    </row>
    <row r="108" spans="2:51" s="14" customFormat="1" ht="11.25">
      <c r="B108" s="211"/>
      <c r="C108" s="212"/>
      <c r="D108" s="202" t="s">
        <v>162</v>
      </c>
      <c r="E108" s="213" t="s">
        <v>19</v>
      </c>
      <c r="F108" s="214" t="s">
        <v>391</v>
      </c>
      <c r="G108" s="212"/>
      <c r="H108" s="215">
        <v>0.2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162</v>
      </c>
      <c r="AU108" s="221" t="s">
        <v>81</v>
      </c>
      <c r="AV108" s="14" t="s">
        <v>81</v>
      </c>
      <c r="AW108" s="14" t="s">
        <v>33</v>
      </c>
      <c r="AX108" s="14" t="s">
        <v>79</v>
      </c>
      <c r="AY108" s="221" t="s">
        <v>151</v>
      </c>
    </row>
    <row r="109" spans="1:65" s="2" customFormat="1" ht="16.5" customHeight="1">
      <c r="A109" s="36"/>
      <c r="B109" s="37"/>
      <c r="C109" s="182" t="s">
        <v>198</v>
      </c>
      <c r="D109" s="182" t="s">
        <v>153</v>
      </c>
      <c r="E109" s="183" t="s">
        <v>409</v>
      </c>
      <c r="F109" s="184" t="s">
        <v>410</v>
      </c>
      <c r="G109" s="185" t="s">
        <v>386</v>
      </c>
      <c r="H109" s="186">
        <v>0.2</v>
      </c>
      <c r="I109" s="187"/>
      <c r="J109" s="188">
        <f>ROUND(I109*H109,2)</f>
        <v>0</v>
      </c>
      <c r="K109" s="184" t="s">
        <v>19</v>
      </c>
      <c r="L109" s="41"/>
      <c r="M109" s="189" t="s">
        <v>19</v>
      </c>
      <c r="N109" s="190" t="s">
        <v>43</v>
      </c>
      <c r="O109" s="6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387</v>
      </c>
      <c r="AT109" s="193" t="s">
        <v>153</v>
      </c>
      <c r="AU109" s="193" t="s">
        <v>81</v>
      </c>
      <c r="AY109" s="19" t="s">
        <v>151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9" t="s">
        <v>79</v>
      </c>
      <c r="BK109" s="194">
        <f>ROUND(I109*H109,2)</f>
        <v>0</v>
      </c>
      <c r="BL109" s="19" t="s">
        <v>387</v>
      </c>
      <c r="BM109" s="193" t="s">
        <v>411</v>
      </c>
    </row>
    <row r="110" spans="1:65" s="2" customFormat="1" ht="16.5" customHeight="1">
      <c r="A110" s="36"/>
      <c r="B110" s="37"/>
      <c r="C110" s="182" t="s">
        <v>206</v>
      </c>
      <c r="D110" s="182" t="s">
        <v>153</v>
      </c>
      <c r="E110" s="183" t="s">
        <v>412</v>
      </c>
      <c r="F110" s="184" t="s">
        <v>413</v>
      </c>
      <c r="G110" s="185" t="s">
        <v>386</v>
      </c>
      <c r="H110" s="186">
        <v>0.2</v>
      </c>
      <c r="I110" s="187"/>
      <c r="J110" s="188">
        <f>ROUND(I110*H110,2)</f>
        <v>0</v>
      </c>
      <c r="K110" s="184" t="s">
        <v>157</v>
      </c>
      <c r="L110" s="41"/>
      <c r="M110" s="189" t="s">
        <v>19</v>
      </c>
      <c r="N110" s="190" t="s">
        <v>43</v>
      </c>
      <c r="O110" s="66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3" t="s">
        <v>387</v>
      </c>
      <c r="AT110" s="193" t="s">
        <v>153</v>
      </c>
      <c r="AU110" s="193" t="s">
        <v>81</v>
      </c>
      <c r="AY110" s="19" t="s">
        <v>151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9" t="s">
        <v>79</v>
      </c>
      <c r="BK110" s="194">
        <f>ROUND(I110*H110,2)</f>
        <v>0</v>
      </c>
      <c r="BL110" s="19" t="s">
        <v>387</v>
      </c>
      <c r="BM110" s="193" t="s">
        <v>414</v>
      </c>
    </row>
    <row r="111" spans="1:47" s="2" customFormat="1" ht="11.25">
      <c r="A111" s="36"/>
      <c r="B111" s="37"/>
      <c r="C111" s="38"/>
      <c r="D111" s="195" t="s">
        <v>160</v>
      </c>
      <c r="E111" s="38"/>
      <c r="F111" s="196" t="s">
        <v>415</v>
      </c>
      <c r="G111" s="38"/>
      <c r="H111" s="38"/>
      <c r="I111" s="197"/>
      <c r="J111" s="38"/>
      <c r="K111" s="38"/>
      <c r="L111" s="41"/>
      <c r="M111" s="198"/>
      <c r="N111" s="199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160</v>
      </c>
      <c r="AU111" s="19" t="s">
        <v>81</v>
      </c>
    </row>
    <row r="112" spans="1:65" s="2" customFormat="1" ht="16.5" customHeight="1">
      <c r="A112" s="36"/>
      <c r="B112" s="37"/>
      <c r="C112" s="182" t="s">
        <v>217</v>
      </c>
      <c r="D112" s="182" t="s">
        <v>153</v>
      </c>
      <c r="E112" s="183" t="s">
        <v>416</v>
      </c>
      <c r="F112" s="184" t="s">
        <v>417</v>
      </c>
      <c r="G112" s="185" t="s">
        <v>386</v>
      </c>
      <c r="H112" s="186">
        <v>0.2</v>
      </c>
      <c r="I112" s="187"/>
      <c r="J112" s="188">
        <f>ROUND(I112*H112,2)</f>
        <v>0</v>
      </c>
      <c r="K112" s="184" t="s">
        <v>157</v>
      </c>
      <c r="L112" s="41"/>
      <c r="M112" s="189" t="s">
        <v>19</v>
      </c>
      <c r="N112" s="190" t="s">
        <v>43</v>
      </c>
      <c r="O112" s="66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3" t="s">
        <v>387</v>
      </c>
      <c r="AT112" s="193" t="s">
        <v>153</v>
      </c>
      <c r="AU112" s="193" t="s">
        <v>81</v>
      </c>
      <c r="AY112" s="19" t="s">
        <v>151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9" t="s">
        <v>79</v>
      </c>
      <c r="BK112" s="194">
        <f>ROUND(I112*H112,2)</f>
        <v>0</v>
      </c>
      <c r="BL112" s="19" t="s">
        <v>387</v>
      </c>
      <c r="BM112" s="193" t="s">
        <v>418</v>
      </c>
    </row>
    <row r="113" spans="1:47" s="2" customFormat="1" ht="11.25">
      <c r="A113" s="36"/>
      <c r="B113" s="37"/>
      <c r="C113" s="38"/>
      <c r="D113" s="195" t="s">
        <v>160</v>
      </c>
      <c r="E113" s="38"/>
      <c r="F113" s="196" t="s">
        <v>419</v>
      </c>
      <c r="G113" s="38"/>
      <c r="H113" s="38"/>
      <c r="I113" s="197"/>
      <c r="J113" s="38"/>
      <c r="K113" s="38"/>
      <c r="L113" s="41"/>
      <c r="M113" s="198"/>
      <c r="N113" s="199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160</v>
      </c>
      <c r="AU113" s="19" t="s">
        <v>81</v>
      </c>
    </row>
    <row r="114" spans="2:51" s="13" customFormat="1" ht="11.25">
      <c r="B114" s="200"/>
      <c r="C114" s="201"/>
      <c r="D114" s="202" t="s">
        <v>162</v>
      </c>
      <c r="E114" s="203" t="s">
        <v>19</v>
      </c>
      <c r="F114" s="204" t="s">
        <v>420</v>
      </c>
      <c r="G114" s="201"/>
      <c r="H114" s="203" t="s">
        <v>19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162</v>
      </c>
      <c r="AU114" s="210" t="s">
        <v>81</v>
      </c>
      <c r="AV114" s="13" t="s">
        <v>79</v>
      </c>
      <c r="AW114" s="13" t="s">
        <v>33</v>
      </c>
      <c r="AX114" s="13" t="s">
        <v>72</v>
      </c>
      <c r="AY114" s="210" t="s">
        <v>151</v>
      </c>
    </row>
    <row r="115" spans="2:51" s="14" customFormat="1" ht="11.25">
      <c r="B115" s="211"/>
      <c r="C115" s="212"/>
      <c r="D115" s="202" t="s">
        <v>162</v>
      </c>
      <c r="E115" s="213" t="s">
        <v>19</v>
      </c>
      <c r="F115" s="214" t="s">
        <v>391</v>
      </c>
      <c r="G115" s="212"/>
      <c r="H115" s="215">
        <v>0.2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162</v>
      </c>
      <c r="AU115" s="221" t="s">
        <v>81</v>
      </c>
      <c r="AV115" s="14" t="s">
        <v>81</v>
      </c>
      <c r="AW115" s="14" t="s">
        <v>33</v>
      </c>
      <c r="AX115" s="14" t="s">
        <v>79</v>
      </c>
      <c r="AY115" s="221" t="s">
        <v>151</v>
      </c>
    </row>
    <row r="116" spans="1:65" s="2" customFormat="1" ht="16.5" customHeight="1">
      <c r="A116" s="36"/>
      <c r="B116" s="37"/>
      <c r="C116" s="182" t="s">
        <v>229</v>
      </c>
      <c r="D116" s="182" t="s">
        <v>153</v>
      </c>
      <c r="E116" s="183" t="s">
        <v>421</v>
      </c>
      <c r="F116" s="184" t="s">
        <v>422</v>
      </c>
      <c r="G116" s="185" t="s">
        <v>386</v>
      </c>
      <c r="H116" s="186">
        <v>0.2</v>
      </c>
      <c r="I116" s="187"/>
      <c r="J116" s="188">
        <f>ROUND(I116*H116,2)</f>
        <v>0</v>
      </c>
      <c r="K116" s="184" t="s">
        <v>157</v>
      </c>
      <c r="L116" s="41"/>
      <c r="M116" s="189" t="s">
        <v>19</v>
      </c>
      <c r="N116" s="190" t="s">
        <v>43</v>
      </c>
      <c r="O116" s="66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3" t="s">
        <v>387</v>
      </c>
      <c r="AT116" s="193" t="s">
        <v>153</v>
      </c>
      <c r="AU116" s="193" t="s">
        <v>81</v>
      </c>
      <c r="AY116" s="19" t="s">
        <v>151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9" t="s">
        <v>79</v>
      </c>
      <c r="BK116" s="194">
        <f>ROUND(I116*H116,2)</f>
        <v>0</v>
      </c>
      <c r="BL116" s="19" t="s">
        <v>387</v>
      </c>
      <c r="BM116" s="193" t="s">
        <v>423</v>
      </c>
    </row>
    <row r="117" spans="1:47" s="2" customFormat="1" ht="11.25">
      <c r="A117" s="36"/>
      <c r="B117" s="37"/>
      <c r="C117" s="38"/>
      <c r="D117" s="195" t="s">
        <v>160</v>
      </c>
      <c r="E117" s="38"/>
      <c r="F117" s="196" t="s">
        <v>424</v>
      </c>
      <c r="G117" s="38"/>
      <c r="H117" s="38"/>
      <c r="I117" s="197"/>
      <c r="J117" s="38"/>
      <c r="K117" s="38"/>
      <c r="L117" s="41"/>
      <c r="M117" s="198"/>
      <c r="N117" s="199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160</v>
      </c>
      <c r="AU117" s="19" t="s">
        <v>81</v>
      </c>
    </row>
    <row r="118" spans="2:51" s="13" customFormat="1" ht="11.25">
      <c r="B118" s="200"/>
      <c r="C118" s="201"/>
      <c r="D118" s="202" t="s">
        <v>162</v>
      </c>
      <c r="E118" s="203" t="s">
        <v>19</v>
      </c>
      <c r="F118" s="204" t="s">
        <v>420</v>
      </c>
      <c r="G118" s="201"/>
      <c r="H118" s="203" t="s">
        <v>19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162</v>
      </c>
      <c r="AU118" s="210" t="s">
        <v>81</v>
      </c>
      <c r="AV118" s="13" t="s">
        <v>79</v>
      </c>
      <c r="AW118" s="13" t="s">
        <v>33</v>
      </c>
      <c r="AX118" s="13" t="s">
        <v>72</v>
      </c>
      <c r="AY118" s="210" t="s">
        <v>151</v>
      </c>
    </row>
    <row r="119" spans="2:51" s="14" customFormat="1" ht="11.25">
      <c r="B119" s="211"/>
      <c r="C119" s="212"/>
      <c r="D119" s="202" t="s">
        <v>162</v>
      </c>
      <c r="E119" s="213" t="s">
        <v>19</v>
      </c>
      <c r="F119" s="214" t="s">
        <v>391</v>
      </c>
      <c r="G119" s="212"/>
      <c r="H119" s="215">
        <v>0.2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162</v>
      </c>
      <c r="AU119" s="221" t="s">
        <v>81</v>
      </c>
      <c r="AV119" s="14" t="s">
        <v>81</v>
      </c>
      <c r="AW119" s="14" t="s">
        <v>33</v>
      </c>
      <c r="AX119" s="14" t="s">
        <v>79</v>
      </c>
      <c r="AY119" s="221" t="s">
        <v>151</v>
      </c>
    </row>
    <row r="120" spans="1:65" s="2" customFormat="1" ht="16.5" customHeight="1">
      <c r="A120" s="36"/>
      <c r="B120" s="37"/>
      <c r="C120" s="182" t="s">
        <v>237</v>
      </c>
      <c r="D120" s="182" t="s">
        <v>153</v>
      </c>
      <c r="E120" s="183" t="s">
        <v>425</v>
      </c>
      <c r="F120" s="184" t="s">
        <v>426</v>
      </c>
      <c r="G120" s="185" t="s">
        <v>386</v>
      </c>
      <c r="H120" s="186">
        <v>0.2</v>
      </c>
      <c r="I120" s="187"/>
      <c r="J120" s="188">
        <f>ROUND(I120*H120,2)</f>
        <v>0</v>
      </c>
      <c r="K120" s="184" t="s">
        <v>19</v>
      </c>
      <c r="L120" s="41"/>
      <c r="M120" s="189" t="s">
        <v>19</v>
      </c>
      <c r="N120" s="190" t="s">
        <v>43</v>
      </c>
      <c r="O120" s="66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387</v>
      </c>
      <c r="AT120" s="193" t="s">
        <v>153</v>
      </c>
      <c r="AU120" s="193" t="s">
        <v>81</v>
      </c>
      <c r="AY120" s="19" t="s">
        <v>151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9" t="s">
        <v>79</v>
      </c>
      <c r="BK120" s="194">
        <f>ROUND(I120*H120,2)</f>
        <v>0</v>
      </c>
      <c r="BL120" s="19" t="s">
        <v>387</v>
      </c>
      <c r="BM120" s="193" t="s">
        <v>427</v>
      </c>
    </row>
    <row r="121" spans="1:65" s="2" customFormat="1" ht="16.5" customHeight="1">
      <c r="A121" s="36"/>
      <c r="B121" s="37"/>
      <c r="C121" s="182" t="s">
        <v>258</v>
      </c>
      <c r="D121" s="182" t="s">
        <v>153</v>
      </c>
      <c r="E121" s="183" t="s">
        <v>428</v>
      </c>
      <c r="F121" s="184" t="s">
        <v>429</v>
      </c>
      <c r="G121" s="185" t="s">
        <v>386</v>
      </c>
      <c r="H121" s="186">
        <v>0.2</v>
      </c>
      <c r="I121" s="187"/>
      <c r="J121" s="188">
        <f>ROUND(I121*H121,2)</f>
        <v>0</v>
      </c>
      <c r="K121" s="184" t="s">
        <v>19</v>
      </c>
      <c r="L121" s="41"/>
      <c r="M121" s="189" t="s">
        <v>19</v>
      </c>
      <c r="N121" s="190" t="s">
        <v>43</v>
      </c>
      <c r="O121" s="66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3" t="s">
        <v>387</v>
      </c>
      <c r="AT121" s="193" t="s">
        <v>153</v>
      </c>
      <c r="AU121" s="193" t="s">
        <v>81</v>
      </c>
      <c r="AY121" s="19" t="s">
        <v>151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9" t="s">
        <v>79</v>
      </c>
      <c r="BK121" s="194">
        <f>ROUND(I121*H121,2)</f>
        <v>0</v>
      </c>
      <c r="BL121" s="19" t="s">
        <v>387</v>
      </c>
      <c r="BM121" s="193" t="s">
        <v>430</v>
      </c>
    </row>
    <row r="122" spans="2:63" s="12" customFormat="1" ht="22.9" customHeight="1">
      <c r="B122" s="166"/>
      <c r="C122" s="167"/>
      <c r="D122" s="168" t="s">
        <v>71</v>
      </c>
      <c r="E122" s="180" t="s">
        <v>431</v>
      </c>
      <c r="F122" s="180" t="s">
        <v>432</v>
      </c>
      <c r="G122" s="167"/>
      <c r="H122" s="167"/>
      <c r="I122" s="170"/>
      <c r="J122" s="181">
        <f>BK122</f>
        <v>0</v>
      </c>
      <c r="K122" s="167"/>
      <c r="L122" s="172"/>
      <c r="M122" s="173"/>
      <c r="N122" s="174"/>
      <c r="O122" s="174"/>
      <c r="P122" s="175">
        <f>SUM(P123:P127)</f>
        <v>0</v>
      </c>
      <c r="Q122" s="174"/>
      <c r="R122" s="175">
        <f>SUM(R123:R127)</f>
        <v>0</v>
      </c>
      <c r="S122" s="174"/>
      <c r="T122" s="176">
        <f>SUM(T123:T127)</f>
        <v>0</v>
      </c>
      <c r="AR122" s="177" t="s">
        <v>189</v>
      </c>
      <c r="AT122" s="178" t="s">
        <v>71</v>
      </c>
      <c r="AU122" s="178" t="s">
        <v>79</v>
      </c>
      <c r="AY122" s="177" t="s">
        <v>151</v>
      </c>
      <c r="BK122" s="179">
        <f>SUM(BK123:BK127)</f>
        <v>0</v>
      </c>
    </row>
    <row r="123" spans="1:65" s="2" customFormat="1" ht="16.5" customHeight="1">
      <c r="A123" s="36"/>
      <c r="B123" s="37"/>
      <c r="C123" s="182" t="s">
        <v>265</v>
      </c>
      <c r="D123" s="182" t="s">
        <v>153</v>
      </c>
      <c r="E123" s="183" t="s">
        <v>433</v>
      </c>
      <c r="F123" s="184" t="s">
        <v>434</v>
      </c>
      <c r="G123" s="185" t="s">
        <v>386</v>
      </c>
      <c r="H123" s="186">
        <v>0.2</v>
      </c>
      <c r="I123" s="187"/>
      <c r="J123" s="188">
        <f>ROUND(I123*H123,2)</f>
        <v>0</v>
      </c>
      <c r="K123" s="184" t="s">
        <v>19</v>
      </c>
      <c r="L123" s="41"/>
      <c r="M123" s="189" t="s">
        <v>19</v>
      </c>
      <c r="N123" s="190" t="s">
        <v>43</v>
      </c>
      <c r="O123" s="66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3" t="s">
        <v>387</v>
      </c>
      <c r="AT123" s="193" t="s">
        <v>153</v>
      </c>
      <c r="AU123" s="193" t="s">
        <v>81</v>
      </c>
      <c r="AY123" s="19" t="s">
        <v>151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9" t="s">
        <v>79</v>
      </c>
      <c r="BK123" s="194">
        <f>ROUND(I123*H123,2)</f>
        <v>0</v>
      </c>
      <c r="BL123" s="19" t="s">
        <v>387</v>
      </c>
      <c r="BM123" s="193" t="s">
        <v>435</v>
      </c>
    </row>
    <row r="124" spans="1:65" s="2" customFormat="1" ht="16.5" customHeight="1">
      <c r="A124" s="36"/>
      <c r="B124" s="37"/>
      <c r="C124" s="182" t="s">
        <v>270</v>
      </c>
      <c r="D124" s="182" t="s">
        <v>153</v>
      </c>
      <c r="E124" s="183" t="s">
        <v>436</v>
      </c>
      <c r="F124" s="184" t="s">
        <v>437</v>
      </c>
      <c r="G124" s="185" t="s">
        <v>386</v>
      </c>
      <c r="H124" s="186">
        <v>0.2</v>
      </c>
      <c r="I124" s="187"/>
      <c r="J124" s="188">
        <f>ROUND(I124*H124,2)</f>
        <v>0</v>
      </c>
      <c r="K124" s="184" t="s">
        <v>157</v>
      </c>
      <c r="L124" s="41"/>
      <c r="M124" s="189" t="s">
        <v>19</v>
      </c>
      <c r="N124" s="190" t="s">
        <v>43</v>
      </c>
      <c r="O124" s="66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387</v>
      </c>
      <c r="AT124" s="193" t="s">
        <v>153</v>
      </c>
      <c r="AU124" s="193" t="s">
        <v>81</v>
      </c>
      <c r="AY124" s="19" t="s">
        <v>151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9" t="s">
        <v>79</v>
      </c>
      <c r="BK124" s="194">
        <f>ROUND(I124*H124,2)</f>
        <v>0</v>
      </c>
      <c r="BL124" s="19" t="s">
        <v>387</v>
      </c>
      <c r="BM124" s="193" t="s">
        <v>438</v>
      </c>
    </row>
    <row r="125" spans="1:47" s="2" customFormat="1" ht="11.25">
      <c r="A125" s="36"/>
      <c r="B125" s="37"/>
      <c r="C125" s="38"/>
      <c r="D125" s="195" t="s">
        <v>160</v>
      </c>
      <c r="E125" s="38"/>
      <c r="F125" s="196" t="s">
        <v>439</v>
      </c>
      <c r="G125" s="38"/>
      <c r="H125" s="38"/>
      <c r="I125" s="197"/>
      <c r="J125" s="38"/>
      <c r="K125" s="38"/>
      <c r="L125" s="41"/>
      <c r="M125" s="198"/>
      <c r="N125" s="199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160</v>
      </c>
      <c r="AU125" s="19" t="s">
        <v>81</v>
      </c>
    </row>
    <row r="126" spans="2:51" s="13" customFormat="1" ht="11.25">
      <c r="B126" s="200"/>
      <c r="C126" s="201"/>
      <c r="D126" s="202" t="s">
        <v>162</v>
      </c>
      <c r="E126" s="203" t="s">
        <v>19</v>
      </c>
      <c r="F126" s="204" t="s">
        <v>440</v>
      </c>
      <c r="G126" s="201"/>
      <c r="H126" s="203" t="s">
        <v>19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162</v>
      </c>
      <c r="AU126" s="210" t="s">
        <v>81</v>
      </c>
      <c r="AV126" s="13" t="s">
        <v>79</v>
      </c>
      <c r="AW126" s="13" t="s">
        <v>33</v>
      </c>
      <c r="AX126" s="13" t="s">
        <v>72</v>
      </c>
      <c r="AY126" s="210" t="s">
        <v>151</v>
      </c>
    </row>
    <row r="127" spans="2:51" s="14" customFormat="1" ht="11.25">
      <c r="B127" s="211"/>
      <c r="C127" s="212"/>
      <c r="D127" s="202" t="s">
        <v>162</v>
      </c>
      <c r="E127" s="213" t="s">
        <v>19</v>
      </c>
      <c r="F127" s="214" t="s">
        <v>391</v>
      </c>
      <c r="G127" s="212"/>
      <c r="H127" s="215">
        <v>0.2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162</v>
      </c>
      <c r="AU127" s="221" t="s">
        <v>81</v>
      </c>
      <c r="AV127" s="14" t="s">
        <v>81</v>
      </c>
      <c r="AW127" s="14" t="s">
        <v>33</v>
      </c>
      <c r="AX127" s="14" t="s">
        <v>79</v>
      </c>
      <c r="AY127" s="221" t="s">
        <v>151</v>
      </c>
    </row>
    <row r="128" spans="2:63" s="12" customFormat="1" ht="22.9" customHeight="1">
      <c r="B128" s="166"/>
      <c r="C128" s="167"/>
      <c r="D128" s="168" t="s">
        <v>71</v>
      </c>
      <c r="E128" s="180" t="s">
        <v>441</v>
      </c>
      <c r="F128" s="180" t="s">
        <v>442</v>
      </c>
      <c r="G128" s="167"/>
      <c r="H128" s="167"/>
      <c r="I128" s="170"/>
      <c r="J128" s="181">
        <f>BK128</f>
        <v>0</v>
      </c>
      <c r="K128" s="167"/>
      <c r="L128" s="172"/>
      <c r="M128" s="173"/>
      <c r="N128" s="174"/>
      <c r="O128" s="174"/>
      <c r="P128" s="175">
        <f>SUM(P129:P139)</f>
        <v>0</v>
      </c>
      <c r="Q128" s="174"/>
      <c r="R128" s="175">
        <f>SUM(R129:R139)</f>
        <v>0</v>
      </c>
      <c r="S128" s="174"/>
      <c r="T128" s="176">
        <f>SUM(T129:T139)</f>
        <v>0</v>
      </c>
      <c r="AR128" s="177" t="s">
        <v>189</v>
      </c>
      <c r="AT128" s="178" t="s">
        <v>71</v>
      </c>
      <c r="AU128" s="178" t="s">
        <v>79</v>
      </c>
      <c r="AY128" s="177" t="s">
        <v>151</v>
      </c>
      <c r="BK128" s="179">
        <f>SUM(BK129:BK139)</f>
        <v>0</v>
      </c>
    </row>
    <row r="129" spans="1:65" s="2" customFormat="1" ht="16.5" customHeight="1">
      <c r="A129" s="36"/>
      <c r="B129" s="37"/>
      <c r="C129" s="182" t="s">
        <v>276</v>
      </c>
      <c r="D129" s="182" t="s">
        <v>153</v>
      </c>
      <c r="E129" s="183" t="s">
        <v>443</v>
      </c>
      <c r="F129" s="184" t="s">
        <v>444</v>
      </c>
      <c r="G129" s="185" t="s">
        <v>386</v>
      </c>
      <c r="H129" s="186">
        <v>0.2</v>
      </c>
      <c r="I129" s="187"/>
      <c r="J129" s="188">
        <f>ROUND(I129*H129,2)</f>
        <v>0</v>
      </c>
      <c r="K129" s="184" t="s">
        <v>445</v>
      </c>
      <c r="L129" s="41"/>
      <c r="M129" s="189" t="s">
        <v>19</v>
      </c>
      <c r="N129" s="190" t="s">
        <v>43</v>
      </c>
      <c r="O129" s="66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387</v>
      </c>
      <c r="AT129" s="193" t="s">
        <v>153</v>
      </c>
      <c r="AU129" s="193" t="s">
        <v>81</v>
      </c>
      <c r="AY129" s="19" t="s">
        <v>151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9" t="s">
        <v>79</v>
      </c>
      <c r="BK129" s="194">
        <f>ROUND(I129*H129,2)</f>
        <v>0</v>
      </c>
      <c r="BL129" s="19" t="s">
        <v>387</v>
      </c>
      <c r="BM129" s="193" t="s">
        <v>446</v>
      </c>
    </row>
    <row r="130" spans="1:65" s="2" customFormat="1" ht="16.5" customHeight="1">
      <c r="A130" s="36"/>
      <c r="B130" s="37"/>
      <c r="C130" s="182" t="s">
        <v>8</v>
      </c>
      <c r="D130" s="182" t="s">
        <v>153</v>
      </c>
      <c r="E130" s="183" t="s">
        <v>447</v>
      </c>
      <c r="F130" s="184" t="s">
        <v>448</v>
      </c>
      <c r="G130" s="185" t="s">
        <v>386</v>
      </c>
      <c r="H130" s="186">
        <v>0.2</v>
      </c>
      <c r="I130" s="187"/>
      <c r="J130" s="188">
        <f>ROUND(I130*H130,2)</f>
        <v>0</v>
      </c>
      <c r="K130" s="184" t="s">
        <v>157</v>
      </c>
      <c r="L130" s="41"/>
      <c r="M130" s="189" t="s">
        <v>19</v>
      </c>
      <c r="N130" s="190" t="s">
        <v>43</v>
      </c>
      <c r="O130" s="66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387</v>
      </c>
      <c r="AT130" s="193" t="s">
        <v>153</v>
      </c>
      <c r="AU130" s="193" t="s">
        <v>81</v>
      </c>
      <c r="AY130" s="19" t="s">
        <v>151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9" t="s">
        <v>79</v>
      </c>
      <c r="BK130" s="194">
        <f>ROUND(I130*H130,2)</f>
        <v>0</v>
      </c>
      <c r="BL130" s="19" t="s">
        <v>387</v>
      </c>
      <c r="BM130" s="193" t="s">
        <v>449</v>
      </c>
    </row>
    <row r="131" spans="1:47" s="2" customFormat="1" ht="11.25">
      <c r="A131" s="36"/>
      <c r="B131" s="37"/>
      <c r="C131" s="38"/>
      <c r="D131" s="195" t="s">
        <v>160</v>
      </c>
      <c r="E131" s="38"/>
      <c r="F131" s="196" t="s">
        <v>450</v>
      </c>
      <c r="G131" s="38"/>
      <c r="H131" s="38"/>
      <c r="I131" s="197"/>
      <c r="J131" s="38"/>
      <c r="K131" s="38"/>
      <c r="L131" s="41"/>
      <c r="M131" s="198"/>
      <c r="N131" s="199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160</v>
      </c>
      <c r="AU131" s="19" t="s">
        <v>81</v>
      </c>
    </row>
    <row r="132" spans="2:51" s="13" customFormat="1" ht="11.25">
      <c r="B132" s="200"/>
      <c r="C132" s="201"/>
      <c r="D132" s="202" t="s">
        <v>162</v>
      </c>
      <c r="E132" s="203" t="s">
        <v>19</v>
      </c>
      <c r="F132" s="204" t="s">
        <v>451</v>
      </c>
      <c r="G132" s="201"/>
      <c r="H132" s="203" t="s">
        <v>19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162</v>
      </c>
      <c r="AU132" s="210" t="s">
        <v>81</v>
      </c>
      <c r="AV132" s="13" t="s">
        <v>79</v>
      </c>
      <c r="AW132" s="13" t="s">
        <v>33</v>
      </c>
      <c r="AX132" s="13" t="s">
        <v>72</v>
      </c>
      <c r="AY132" s="210" t="s">
        <v>151</v>
      </c>
    </row>
    <row r="133" spans="2:51" s="14" customFormat="1" ht="11.25">
      <c r="B133" s="211"/>
      <c r="C133" s="212"/>
      <c r="D133" s="202" t="s">
        <v>162</v>
      </c>
      <c r="E133" s="213" t="s">
        <v>19</v>
      </c>
      <c r="F133" s="214" t="s">
        <v>391</v>
      </c>
      <c r="G133" s="212"/>
      <c r="H133" s="215">
        <v>0.2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162</v>
      </c>
      <c r="AU133" s="221" t="s">
        <v>81</v>
      </c>
      <c r="AV133" s="14" t="s">
        <v>81</v>
      </c>
      <c r="AW133" s="14" t="s">
        <v>33</v>
      </c>
      <c r="AX133" s="14" t="s">
        <v>79</v>
      </c>
      <c r="AY133" s="221" t="s">
        <v>151</v>
      </c>
    </row>
    <row r="134" spans="1:65" s="2" customFormat="1" ht="16.5" customHeight="1">
      <c r="A134" s="36"/>
      <c r="B134" s="37"/>
      <c r="C134" s="182" t="s">
        <v>287</v>
      </c>
      <c r="D134" s="182" t="s">
        <v>153</v>
      </c>
      <c r="E134" s="183" t="s">
        <v>452</v>
      </c>
      <c r="F134" s="184" t="s">
        <v>453</v>
      </c>
      <c r="G134" s="185" t="s">
        <v>386</v>
      </c>
      <c r="H134" s="186">
        <v>0.2</v>
      </c>
      <c r="I134" s="187"/>
      <c r="J134" s="188">
        <f>ROUND(I134*H134,2)</f>
        <v>0</v>
      </c>
      <c r="K134" s="184" t="s">
        <v>445</v>
      </c>
      <c r="L134" s="41"/>
      <c r="M134" s="189" t="s">
        <v>19</v>
      </c>
      <c r="N134" s="190" t="s">
        <v>43</v>
      </c>
      <c r="O134" s="66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387</v>
      </c>
      <c r="AT134" s="193" t="s">
        <v>153</v>
      </c>
      <c r="AU134" s="193" t="s">
        <v>81</v>
      </c>
      <c r="AY134" s="19" t="s">
        <v>151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9" t="s">
        <v>79</v>
      </c>
      <c r="BK134" s="194">
        <f>ROUND(I134*H134,2)</f>
        <v>0</v>
      </c>
      <c r="BL134" s="19" t="s">
        <v>387</v>
      </c>
      <c r="BM134" s="193" t="s">
        <v>454</v>
      </c>
    </row>
    <row r="135" spans="1:65" s="2" customFormat="1" ht="16.5" customHeight="1">
      <c r="A135" s="36"/>
      <c r="B135" s="37"/>
      <c r="C135" s="182" t="s">
        <v>292</v>
      </c>
      <c r="D135" s="182" t="s">
        <v>153</v>
      </c>
      <c r="E135" s="183" t="s">
        <v>455</v>
      </c>
      <c r="F135" s="184" t="s">
        <v>456</v>
      </c>
      <c r="G135" s="185" t="s">
        <v>386</v>
      </c>
      <c r="H135" s="186">
        <v>0.2</v>
      </c>
      <c r="I135" s="187"/>
      <c r="J135" s="188">
        <f>ROUND(I135*H135,2)</f>
        <v>0</v>
      </c>
      <c r="K135" s="184" t="s">
        <v>157</v>
      </c>
      <c r="L135" s="41"/>
      <c r="M135" s="189" t="s">
        <v>19</v>
      </c>
      <c r="N135" s="190" t="s">
        <v>43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387</v>
      </c>
      <c r="AT135" s="193" t="s">
        <v>153</v>
      </c>
      <c r="AU135" s="193" t="s">
        <v>81</v>
      </c>
      <c r="AY135" s="19" t="s">
        <v>151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9" t="s">
        <v>79</v>
      </c>
      <c r="BK135" s="194">
        <f>ROUND(I135*H135,2)</f>
        <v>0</v>
      </c>
      <c r="BL135" s="19" t="s">
        <v>387</v>
      </c>
      <c r="BM135" s="193" t="s">
        <v>457</v>
      </c>
    </row>
    <row r="136" spans="1:47" s="2" customFormat="1" ht="11.25">
      <c r="A136" s="36"/>
      <c r="B136" s="37"/>
      <c r="C136" s="38"/>
      <c r="D136" s="195" t="s">
        <v>160</v>
      </c>
      <c r="E136" s="38"/>
      <c r="F136" s="196" t="s">
        <v>458</v>
      </c>
      <c r="G136" s="38"/>
      <c r="H136" s="38"/>
      <c r="I136" s="197"/>
      <c r="J136" s="38"/>
      <c r="K136" s="38"/>
      <c r="L136" s="41"/>
      <c r="M136" s="198"/>
      <c r="N136" s="199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160</v>
      </c>
      <c r="AU136" s="19" t="s">
        <v>81</v>
      </c>
    </row>
    <row r="137" spans="1:65" s="2" customFormat="1" ht="16.5" customHeight="1">
      <c r="A137" s="36"/>
      <c r="B137" s="37"/>
      <c r="C137" s="182" t="s">
        <v>364</v>
      </c>
      <c r="D137" s="182" t="s">
        <v>153</v>
      </c>
      <c r="E137" s="183" t="s">
        <v>459</v>
      </c>
      <c r="F137" s="184" t="s">
        <v>460</v>
      </c>
      <c r="G137" s="185" t="s">
        <v>386</v>
      </c>
      <c r="H137" s="186">
        <v>0.2</v>
      </c>
      <c r="I137" s="187"/>
      <c r="J137" s="188">
        <f>ROUND(I137*H137,2)</f>
        <v>0</v>
      </c>
      <c r="K137" s="184" t="s">
        <v>19</v>
      </c>
      <c r="L137" s="41"/>
      <c r="M137" s="189" t="s">
        <v>19</v>
      </c>
      <c r="N137" s="190" t="s">
        <v>43</v>
      </c>
      <c r="O137" s="66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387</v>
      </c>
      <c r="AT137" s="193" t="s">
        <v>153</v>
      </c>
      <c r="AU137" s="193" t="s">
        <v>81</v>
      </c>
      <c r="AY137" s="19" t="s">
        <v>151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9" t="s">
        <v>79</v>
      </c>
      <c r="BK137" s="194">
        <f>ROUND(I137*H137,2)</f>
        <v>0</v>
      </c>
      <c r="BL137" s="19" t="s">
        <v>387</v>
      </c>
      <c r="BM137" s="193" t="s">
        <v>461</v>
      </c>
    </row>
    <row r="138" spans="1:65" s="2" customFormat="1" ht="16.5" customHeight="1">
      <c r="A138" s="36"/>
      <c r="B138" s="37"/>
      <c r="C138" s="182" t="s">
        <v>297</v>
      </c>
      <c r="D138" s="182" t="s">
        <v>153</v>
      </c>
      <c r="E138" s="183" t="s">
        <v>462</v>
      </c>
      <c r="F138" s="184" t="s">
        <v>463</v>
      </c>
      <c r="G138" s="185" t="s">
        <v>386</v>
      </c>
      <c r="H138" s="186">
        <v>0.2</v>
      </c>
      <c r="I138" s="187"/>
      <c r="J138" s="188">
        <f>ROUND(I138*H138,2)</f>
        <v>0</v>
      </c>
      <c r="K138" s="184" t="s">
        <v>19</v>
      </c>
      <c r="L138" s="41"/>
      <c r="M138" s="189" t="s">
        <v>19</v>
      </c>
      <c r="N138" s="190" t="s">
        <v>43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387</v>
      </c>
      <c r="AT138" s="193" t="s">
        <v>153</v>
      </c>
      <c r="AU138" s="193" t="s">
        <v>81</v>
      </c>
      <c r="AY138" s="19" t="s">
        <v>151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9" t="s">
        <v>79</v>
      </c>
      <c r="BK138" s="194">
        <f>ROUND(I138*H138,2)</f>
        <v>0</v>
      </c>
      <c r="BL138" s="19" t="s">
        <v>387</v>
      </c>
      <c r="BM138" s="193" t="s">
        <v>464</v>
      </c>
    </row>
    <row r="139" spans="1:65" s="2" customFormat="1" ht="16.5" customHeight="1">
      <c r="A139" s="36"/>
      <c r="B139" s="37"/>
      <c r="C139" s="182" t="s">
        <v>7</v>
      </c>
      <c r="D139" s="182" t="s">
        <v>153</v>
      </c>
      <c r="E139" s="183" t="s">
        <v>465</v>
      </c>
      <c r="F139" s="184" t="s">
        <v>466</v>
      </c>
      <c r="G139" s="185" t="s">
        <v>386</v>
      </c>
      <c r="H139" s="186">
        <v>0.2</v>
      </c>
      <c r="I139" s="187"/>
      <c r="J139" s="188">
        <f>ROUND(I139*H139,2)</f>
        <v>0</v>
      </c>
      <c r="K139" s="184" t="s">
        <v>19</v>
      </c>
      <c r="L139" s="41"/>
      <c r="M139" s="189" t="s">
        <v>19</v>
      </c>
      <c r="N139" s="190" t="s">
        <v>43</v>
      </c>
      <c r="O139" s="66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3" t="s">
        <v>387</v>
      </c>
      <c r="AT139" s="193" t="s">
        <v>153</v>
      </c>
      <c r="AU139" s="193" t="s">
        <v>81</v>
      </c>
      <c r="AY139" s="19" t="s">
        <v>151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9" t="s">
        <v>79</v>
      </c>
      <c r="BK139" s="194">
        <f>ROUND(I139*H139,2)</f>
        <v>0</v>
      </c>
      <c r="BL139" s="19" t="s">
        <v>387</v>
      </c>
      <c r="BM139" s="193" t="s">
        <v>467</v>
      </c>
    </row>
    <row r="140" spans="2:63" s="12" customFormat="1" ht="22.9" customHeight="1">
      <c r="B140" s="166"/>
      <c r="C140" s="167"/>
      <c r="D140" s="168" t="s">
        <v>71</v>
      </c>
      <c r="E140" s="180" t="s">
        <v>468</v>
      </c>
      <c r="F140" s="180" t="s">
        <v>469</v>
      </c>
      <c r="G140" s="167"/>
      <c r="H140" s="167"/>
      <c r="I140" s="170"/>
      <c r="J140" s="181">
        <f>BK140</f>
        <v>0</v>
      </c>
      <c r="K140" s="167"/>
      <c r="L140" s="172"/>
      <c r="M140" s="173"/>
      <c r="N140" s="174"/>
      <c r="O140" s="174"/>
      <c r="P140" s="175">
        <f>SUM(P141:P144)</f>
        <v>0</v>
      </c>
      <c r="Q140" s="174"/>
      <c r="R140" s="175">
        <f>SUM(R141:R144)</f>
        <v>0</v>
      </c>
      <c r="S140" s="174"/>
      <c r="T140" s="176">
        <f>SUM(T141:T144)</f>
        <v>0</v>
      </c>
      <c r="AR140" s="177" t="s">
        <v>189</v>
      </c>
      <c r="AT140" s="178" t="s">
        <v>71</v>
      </c>
      <c r="AU140" s="178" t="s">
        <v>79</v>
      </c>
      <c r="AY140" s="177" t="s">
        <v>151</v>
      </c>
      <c r="BK140" s="179">
        <f>SUM(BK141:BK144)</f>
        <v>0</v>
      </c>
    </row>
    <row r="141" spans="1:65" s="2" customFormat="1" ht="16.5" customHeight="1">
      <c r="A141" s="36"/>
      <c r="B141" s="37"/>
      <c r="C141" s="182" t="s">
        <v>306</v>
      </c>
      <c r="D141" s="182" t="s">
        <v>153</v>
      </c>
      <c r="E141" s="183" t="s">
        <v>470</v>
      </c>
      <c r="F141" s="184" t="s">
        <v>471</v>
      </c>
      <c r="G141" s="185" t="s">
        <v>386</v>
      </c>
      <c r="H141" s="186">
        <v>0.2</v>
      </c>
      <c r="I141" s="187"/>
      <c r="J141" s="188">
        <f>ROUND(I141*H141,2)</f>
        <v>0</v>
      </c>
      <c r="K141" s="184" t="s">
        <v>157</v>
      </c>
      <c r="L141" s="41"/>
      <c r="M141" s="189" t="s">
        <v>19</v>
      </c>
      <c r="N141" s="190" t="s">
        <v>43</v>
      </c>
      <c r="O141" s="66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387</v>
      </c>
      <c r="AT141" s="193" t="s">
        <v>153</v>
      </c>
      <c r="AU141" s="193" t="s">
        <v>81</v>
      </c>
      <c r="AY141" s="19" t="s">
        <v>151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9" t="s">
        <v>79</v>
      </c>
      <c r="BK141" s="194">
        <f>ROUND(I141*H141,2)</f>
        <v>0</v>
      </c>
      <c r="BL141" s="19" t="s">
        <v>387</v>
      </c>
      <c r="BM141" s="193" t="s">
        <v>472</v>
      </c>
    </row>
    <row r="142" spans="1:47" s="2" customFormat="1" ht="11.25">
      <c r="A142" s="36"/>
      <c r="B142" s="37"/>
      <c r="C142" s="38"/>
      <c r="D142" s="195" t="s">
        <v>160</v>
      </c>
      <c r="E142" s="38"/>
      <c r="F142" s="196" t="s">
        <v>473</v>
      </c>
      <c r="G142" s="38"/>
      <c r="H142" s="38"/>
      <c r="I142" s="197"/>
      <c r="J142" s="38"/>
      <c r="K142" s="38"/>
      <c r="L142" s="41"/>
      <c r="M142" s="198"/>
      <c r="N142" s="199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160</v>
      </c>
      <c r="AU142" s="19" t="s">
        <v>81</v>
      </c>
    </row>
    <row r="143" spans="2:51" s="13" customFormat="1" ht="11.25">
      <c r="B143" s="200"/>
      <c r="C143" s="201"/>
      <c r="D143" s="202" t="s">
        <v>162</v>
      </c>
      <c r="E143" s="203" t="s">
        <v>19</v>
      </c>
      <c r="F143" s="204" t="s">
        <v>474</v>
      </c>
      <c r="G143" s="201"/>
      <c r="H143" s="203" t="s">
        <v>19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162</v>
      </c>
      <c r="AU143" s="210" t="s">
        <v>81</v>
      </c>
      <c r="AV143" s="13" t="s">
        <v>79</v>
      </c>
      <c r="AW143" s="13" t="s">
        <v>33</v>
      </c>
      <c r="AX143" s="13" t="s">
        <v>72</v>
      </c>
      <c r="AY143" s="210" t="s">
        <v>151</v>
      </c>
    </row>
    <row r="144" spans="2:51" s="14" customFormat="1" ht="11.25">
      <c r="B144" s="211"/>
      <c r="C144" s="212"/>
      <c r="D144" s="202" t="s">
        <v>162</v>
      </c>
      <c r="E144" s="213" t="s">
        <v>19</v>
      </c>
      <c r="F144" s="214" t="s">
        <v>391</v>
      </c>
      <c r="G144" s="212"/>
      <c r="H144" s="215">
        <v>0.2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162</v>
      </c>
      <c r="AU144" s="221" t="s">
        <v>81</v>
      </c>
      <c r="AV144" s="14" t="s">
        <v>81</v>
      </c>
      <c r="AW144" s="14" t="s">
        <v>33</v>
      </c>
      <c r="AX144" s="14" t="s">
        <v>79</v>
      </c>
      <c r="AY144" s="221" t="s">
        <v>151</v>
      </c>
    </row>
    <row r="145" spans="2:63" s="12" customFormat="1" ht="22.9" customHeight="1">
      <c r="B145" s="166"/>
      <c r="C145" s="167"/>
      <c r="D145" s="168" t="s">
        <v>71</v>
      </c>
      <c r="E145" s="180" t="s">
        <v>475</v>
      </c>
      <c r="F145" s="180" t="s">
        <v>476</v>
      </c>
      <c r="G145" s="167"/>
      <c r="H145" s="167"/>
      <c r="I145" s="170"/>
      <c r="J145" s="181">
        <f>BK145</f>
        <v>0</v>
      </c>
      <c r="K145" s="167"/>
      <c r="L145" s="172"/>
      <c r="M145" s="173"/>
      <c r="N145" s="174"/>
      <c r="O145" s="174"/>
      <c r="P145" s="175">
        <f>P146</f>
        <v>0</v>
      </c>
      <c r="Q145" s="174"/>
      <c r="R145" s="175">
        <f>R146</f>
        <v>0</v>
      </c>
      <c r="S145" s="174"/>
      <c r="T145" s="176">
        <f>T146</f>
        <v>0</v>
      </c>
      <c r="AR145" s="177" t="s">
        <v>189</v>
      </c>
      <c r="AT145" s="178" t="s">
        <v>71</v>
      </c>
      <c r="AU145" s="178" t="s">
        <v>79</v>
      </c>
      <c r="AY145" s="177" t="s">
        <v>151</v>
      </c>
      <c r="BK145" s="179">
        <f>BK146</f>
        <v>0</v>
      </c>
    </row>
    <row r="146" spans="1:65" s="2" customFormat="1" ht="16.5" customHeight="1">
      <c r="A146" s="36"/>
      <c r="B146" s="37"/>
      <c r="C146" s="182" t="s">
        <v>311</v>
      </c>
      <c r="D146" s="182" t="s">
        <v>153</v>
      </c>
      <c r="E146" s="183" t="s">
        <v>477</v>
      </c>
      <c r="F146" s="184" t="s">
        <v>478</v>
      </c>
      <c r="G146" s="185" t="s">
        <v>386</v>
      </c>
      <c r="H146" s="186">
        <v>0.2</v>
      </c>
      <c r="I146" s="187"/>
      <c r="J146" s="188">
        <f>ROUND(I146*H146,2)</f>
        <v>0</v>
      </c>
      <c r="K146" s="184" t="s">
        <v>19</v>
      </c>
      <c r="L146" s="41"/>
      <c r="M146" s="189" t="s">
        <v>19</v>
      </c>
      <c r="N146" s="190" t="s">
        <v>43</v>
      </c>
      <c r="O146" s="66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3" t="s">
        <v>387</v>
      </c>
      <c r="AT146" s="193" t="s">
        <v>153</v>
      </c>
      <c r="AU146" s="193" t="s">
        <v>81</v>
      </c>
      <c r="AY146" s="19" t="s">
        <v>151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9" t="s">
        <v>79</v>
      </c>
      <c r="BK146" s="194">
        <f>ROUND(I146*H146,2)</f>
        <v>0</v>
      </c>
      <c r="BL146" s="19" t="s">
        <v>387</v>
      </c>
      <c r="BM146" s="193" t="s">
        <v>479</v>
      </c>
    </row>
    <row r="147" spans="2:63" s="12" customFormat="1" ht="22.9" customHeight="1">
      <c r="B147" s="166"/>
      <c r="C147" s="167"/>
      <c r="D147" s="168" t="s">
        <v>71</v>
      </c>
      <c r="E147" s="180" t="s">
        <v>480</v>
      </c>
      <c r="F147" s="180" t="s">
        <v>481</v>
      </c>
      <c r="G147" s="167"/>
      <c r="H147" s="167"/>
      <c r="I147" s="170"/>
      <c r="J147" s="181">
        <f>BK147</f>
        <v>0</v>
      </c>
      <c r="K147" s="167"/>
      <c r="L147" s="172"/>
      <c r="M147" s="173"/>
      <c r="N147" s="174"/>
      <c r="O147" s="174"/>
      <c r="P147" s="175">
        <f>SUM(P148:P151)</f>
        <v>0</v>
      </c>
      <c r="Q147" s="174"/>
      <c r="R147" s="175">
        <f>SUM(R148:R151)</f>
        <v>0</v>
      </c>
      <c r="S147" s="174"/>
      <c r="T147" s="176">
        <f>SUM(T148:T151)</f>
        <v>0</v>
      </c>
      <c r="AR147" s="177" t="s">
        <v>189</v>
      </c>
      <c r="AT147" s="178" t="s">
        <v>71</v>
      </c>
      <c r="AU147" s="178" t="s">
        <v>79</v>
      </c>
      <c r="AY147" s="177" t="s">
        <v>151</v>
      </c>
      <c r="BK147" s="179">
        <f>SUM(BK148:BK151)</f>
        <v>0</v>
      </c>
    </row>
    <row r="148" spans="1:65" s="2" customFormat="1" ht="16.5" customHeight="1">
      <c r="A148" s="36"/>
      <c r="B148" s="37"/>
      <c r="C148" s="182" t="s">
        <v>319</v>
      </c>
      <c r="D148" s="182" t="s">
        <v>153</v>
      </c>
      <c r="E148" s="183" t="s">
        <v>482</v>
      </c>
      <c r="F148" s="184" t="s">
        <v>483</v>
      </c>
      <c r="G148" s="185" t="s">
        <v>386</v>
      </c>
      <c r="H148" s="186">
        <v>0.2</v>
      </c>
      <c r="I148" s="187"/>
      <c r="J148" s="188">
        <f>ROUND(I148*H148,2)</f>
        <v>0</v>
      </c>
      <c r="K148" s="184" t="s">
        <v>19</v>
      </c>
      <c r="L148" s="41"/>
      <c r="M148" s="189" t="s">
        <v>19</v>
      </c>
      <c r="N148" s="190" t="s">
        <v>43</v>
      </c>
      <c r="O148" s="66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3" t="s">
        <v>387</v>
      </c>
      <c r="AT148" s="193" t="s">
        <v>153</v>
      </c>
      <c r="AU148" s="193" t="s">
        <v>81</v>
      </c>
      <c r="AY148" s="19" t="s">
        <v>151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9" t="s">
        <v>79</v>
      </c>
      <c r="BK148" s="194">
        <f>ROUND(I148*H148,2)</f>
        <v>0</v>
      </c>
      <c r="BL148" s="19" t="s">
        <v>387</v>
      </c>
      <c r="BM148" s="193" t="s">
        <v>484</v>
      </c>
    </row>
    <row r="149" spans="1:65" s="2" customFormat="1" ht="16.5" customHeight="1">
      <c r="A149" s="36"/>
      <c r="B149" s="37"/>
      <c r="C149" s="182" t="s">
        <v>324</v>
      </c>
      <c r="D149" s="182" t="s">
        <v>153</v>
      </c>
      <c r="E149" s="183" t="s">
        <v>485</v>
      </c>
      <c r="F149" s="184" t="s">
        <v>486</v>
      </c>
      <c r="G149" s="185" t="s">
        <v>386</v>
      </c>
      <c r="H149" s="186">
        <v>0.2</v>
      </c>
      <c r="I149" s="187"/>
      <c r="J149" s="188">
        <f>ROUND(I149*H149,2)</f>
        <v>0</v>
      </c>
      <c r="K149" s="184" t="s">
        <v>19</v>
      </c>
      <c r="L149" s="41"/>
      <c r="M149" s="189" t="s">
        <v>19</v>
      </c>
      <c r="N149" s="190" t="s">
        <v>43</v>
      </c>
      <c r="O149" s="66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387</v>
      </c>
      <c r="AT149" s="193" t="s">
        <v>153</v>
      </c>
      <c r="AU149" s="193" t="s">
        <v>81</v>
      </c>
      <c r="AY149" s="19" t="s">
        <v>151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9" t="s">
        <v>79</v>
      </c>
      <c r="BK149" s="194">
        <f>ROUND(I149*H149,2)</f>
        <v>0</v>
      </c>
      <c r="BL149" s="19" t="s">
        <v>387</v>
      </c>
      <c r="BM149" s="193" t="s">
        <v>487</v>
      </c>
    </row>
    <row r="150" spans="1:65" s="2" customFormat="1" ht="16.5" customHeight="1">
      <c r="A150" s="36"/>
      <c r="B150" s="37"/>
      <c r="C150" s="182" t="s">
        <v>329</v>
      </c>
      <c r="D150" s="182" t="s">
        <v>153</v>
      </c>
      <c r="E150" s="183" t="s">
        <v>488</v>
      </c>
      <c r="F150" s="184" t="s">
        <v>489</v>
      </c>
      <c r="G150" s="185" t="s">
        <v>386</v>
      </c>
      <c r="H150" s="186">
        <v>0.2</v>
      </c>
      <c r="I150" s="187"/>
      <c r="J150" s="188">
        <f>ROUND(I150*H150,2)</f>
        <v>0</v>
      </c>
      <c r="K150" s="184" t="s">
        <v>19</v>
      </c>
      <c r="L150" s="41"/>
      <c r="M150" s="189" t="s">
        <v>19</v>
      </c>
      <c r="N150" s="190" t="s">
        <v>43</v>
      </c>
      <c r="O150" s="66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3" t="s">
        <v>387</v>
      </c>
      <c r="AT150" s="193" t="s">
        <v>153</v>
      </c>
      <c r="AU150" s="193" t="s">
        <v>81</v>
      </c>
      <c r="AY150" s="19" t="s">
        <v>151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9" t="s">
        <v>79</v>
      </c>
      <c r="BK150" s="194">
        <f>ROUND(I150*H150,2)</f>
        <v>0</v>
      </c>
      <c r="BL150" s="19" t="s">
        <v>387</v>
      </c>
      <c r="BM150" s="193" t="s">
        <v>490</v>
      </c>
    </row>
    <row r="151" spans="1:65" s="2" customFormat="1" ht="16.5" customHeight="1">
      <c r="A151" s="36"/>
      <c r="B151" s="37"/>
      <c r="C151" s="182" t="s">
        <v>334</v>
      </c>
      <c r="D151" s="182" t="s">
        <v>153</v>
      </c>
      <c r="E151" s="183" t="s">
        <v>491</v>
      </c>
      <c r="F151" s="184" t="s">
        <v>492</v>
      </c>
      <c r="G151" s="185" t="s">
        <v>386</v>
      </c>
      <c r="H151" s="186">
        <v>0.2</v>
      </c>
      <c r="I151" s="187"/>
      <c r="J151" s="188">
        <f>ROUND(I151*H151,2)</f>
        <v>0</v>
      </c>
      <c r="K151" s="184" t="s">
        <v>19</v>
      </c>
      <c r="L151" s="41"/>
      <c r="M151" s="248" t="s">
        <v>19</v>
      </c>
      <c r="N151" s="249" t="s">
        <v>43</v>
      </c>
      <c r="O151" s="246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3" t="s">
        <v>387</v>
      </c>
      <c r="AT151" s="193" t="s">
        <v>153</v>
      </c>
      <c r="AU151" s="193" t="s">
        <v>81</v>
      </c>
      <c r="AY151" s="19" t="s">
        <v>151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9" t="s">
        <v>79</v>
      </c>
      <c r="BK151" s="194">
        <f>ROUND(I151*H151,2)</f>
        <v>0</v>
      </c>
      <c r="BL151" s="19" t="s">
        <v>387</v>
      </c>
      <c r="BM151" s="193" t="s">
        <v>493</v>
      </c>
    </row>
    <row r="152" spans="1:31" s="2" customFormat="1" ht="6.95" customHeight="1">
      <c r="A152" s="36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algorithmName="SHA-512" hashValue="xCBWqgKjQg3I53TLJZp115SZYukgPIeeyBtJpD7tCrzgMEk7yHnaNIw8oxy0cSEmOd8gE3qQb7PRKa2uUnPUlg==" saltValue="Kk3ySkNQb5sqe+YrTJ1ZeGaWhpFDvJaAhg8l4EqVrxR+y8ng8jngx4eGucoHsT1q+yZIuUGb9wvzopdjdw36UA==" spinCount="100000" sheet="1" objects="1" scenarios="1" formatColumns="0" formatRows="0" autoFilter="0"/>
  <autoFilter ref="C91:K151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1_02/011002000"/>
    <hyperlink ref="F100" r:id="rId2" display="https://podminky.urs.cz/item/CS_URS_2021_02/012103000"/>
    <hyperlink ref="F102" r:id="rId3" display="https://podminky.urs.cz/item/CS_URS_2021_02/012203000"/>
    <hyperlink ref="F104" r:id="rId4" display="https://podminky.urs.cz/item/CS_URS_2021_02/012303000"/>
    <hyperlink ref="F106" r:id="rId5" display="https://podminky.urs.cz/item/CS_URS_2021_02/012403000"/>
    <hyperlink ref="F111" r:id="rId6" display="https://podminky.urs.cz/item/CS_URS_2021_02/013254000"/>
    <hyperlink ref="F113" r:id="rId7" display="https://podminky.urs.cz/item/CS_URS_2021_02/013274000"/>
    <hyperlink ref="F117" r:id="rId8" display="https://podminky.urs.cz/item/CS_URS_2021_02/013284000"/>
    <hyperlink ref="F125" r:id="rId9" display="https://podminky.urs.cz/item/CS_URS_2021_02/039002000"/>
    <hyperlink ref="F131" r:id="rId10" display="https://podminky.urs.cz/item/CS_URS_2021_02/043002000"/>
    <hyperlink ref="F136" r:id="rId11" display="https://podminky.urs.cz/item/CS_URS_2021_02/045203000"/>
    <hyperlink ref="F142" r:id="rId12" display="https://podminky.urs.cz/item/CS_URS_2021_02/05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102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2" t="str">
        <f>'Rekapitulace stavby'!K6</f>
        <v>Vodovodní přivaděč Točník - Otín</v>
      </c>
      <c r="F7" s="393"/>
      <c r="G7" s="393"/>
      <c r="H7" s="393"/>
      <c r="L7" s="22"/>
    </row>
    <row r="8" spans="2:12" ht="12.75">
      <c r="B8" s="22"/>
      <c r="D8" s="114" t="s">
        <v>115</v>
      </c>
      <c r="L8" s="22"/>
    </row>
    <row r="9" spans="2:12" s="1" customFormat="1" ht="16.5" customHeight="1">
      <c r="B9" s="22"/>
      <c r="E9" s="392" t="s">
        <v>494</v>
      </c>
      <c r="F9" s="374"/>
      <c r="G9" s="374"/>
      <c r="H9" s="374"/>
      <c r="L9" s="22"/>
    </row>
    <row r="10" spans="2:12" s="1" customFormat="1" ht="12" customHeight="1">
      <c r="B10" s="22"/>
      <c r="D10" s="114" t="s">
        <v>117</v>
      </c>
      <c r="L10" s="22"/>
    </row>
    <row r="11" spans="1:31" s="2" customFormat="1" ht="16.5" customHeight="1">
      <c r="A11" s="36"/>
      <c r="B11" s="41"/>
      <c r="C11" s="36"/>
      <c r="D11" s="36"/>
      <c r="E11" s="402" t="s">
        <v>495</v>
      </c>
      <c r="F11" s="394"/>
      <c r="G11" s="394"/>
      <c r="H11" s="39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496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5" t="s">
        <v>497</v>
      </c>
      <c r="F13" s="394"/>
      <c r="G13" s="394"/>
      <c r="H13" s="394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120</v>
      </c>
      <c r="G16" s="36"/>
      <c r="H16" s="36"/>
      <c r="I16" s="114" t="s">
        <v>23</v>
      </c>
      <c r="J16" s="116" t="str">
        <f>'Rekapitulace stavby'!AN8</f>
        <v>16. 7. 2021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6" t="str">
        <f>'Rekapitulace stavby'!E14</f>
        <v>Vyplň údaj</v>
      </c>
      <c r="F22" s="397"/>
      <c r="G22" s="397"/>
      <c r="H22" s="397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28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36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9"/>
      <c r="B31" s="120"/>
      <c r="C31" s="119"/>
      <c r="D31" s="119"/>
      <c r="E31" s="398" t="s">
        <v>125</v>
      </c>
      <c r="F31" s="398"/>
      <c r="G31" s="398"/>
      <c r="H31" s="398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38</v>
      </c>
      <c r="E34" s="36"/>
      <c r="F34" s="36"/>
      <c r="G34" s="36"/>
      <c r="H34" s="36"/>
      <c r="I34" s="36"/>
      <c r="J34" s="124">
        <f>ROUND(J97,2)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5" t="s">
        <v>40</v>
      </c>
      <c r="G36" s="36"/>
      <c r="H36" s="36"/>
      <c r="I36" s="125" t="s">
        <v>39</v>
      </c>
      <c r="J36" s="125" t="s">
        <v>41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6" t="s">
        <v>42</v>
      </c>
      <c r="E37" s="114" t="s">
        <v>43</v>
      </c>
      <c r="F37" s="127">
        <f>ROUND((SUM(BE97:BE314)),2)</f>
        <v>0</v>
      </c>
      <c r="G37" s="36"/>
      <c r="H37" s="36"/>
      <c r="I37" s="128">
        <v>0.21</v>
      </c>
      <c r="J37" s="127">
        <f>ROUND(((SUM(BE97:BE314))*I37),2)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44</v>
      </c>
      <c r="F38" s="127">
        <f>ROUND((SUM(BF97:BF314)),2)</f>
        <v>0</v>
      </c>
      <c r="G38" s="36"/>
      <c r="H38" s="36"/>
      <c r="I38" s="128">
        <v>0.15</v>
      </c>
      <c r="J38" s="127">
        <f>ROUND(((SUM(BF97:BF314))*I38),2)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45</v>
      </c>
      <c r="F39" s="127">
        <f>ROUND((SUM(BG97:BG314)),2)</f>
        <v>0</v>
      </c>
      <c r="G39" s="36"/>
      <c r="H39" s="36"/>
      <c r="I39" s="128">
        <v>0.21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46</v>
      </c>
      <c r="F40" s="127">
        <f>ROUND((SUM(BH97:BH314)),2)</f>
        <v>0</v>
      </c>
      <c r="G40" s="36"/>
      <c r="H40" s="36"/>
      <c r="I40" s="128">
        <v>0.15</v>
      </c>
      <c r="J40" s="127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47</v>
      </c>
      <c r="F41" s="127">
        <f>ROUND((SUM(BI97:BI314)),2)</f>
        <v>0</v>
      </c>
      <c r="G41" s="36"/>
      <c r="H41" s="36"/>
      <c r="I41" s="128">
        <v>0</v>
      </c>
      <c r="J41" s="127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48</v>
      </c>
      <c r="E43" s="131"/>
      <c r="F43" s="131"/>
      <c r="G43" s="132" t="s">
        <v>49</v>
      </c>
      <c r="H43" s="133" t="s">
        <v>50</v>
      </c>
      <c r="I43" s="131"/>
      <c r="J43" s="134">
        <f>SUM(J34:J41)</f>
        <v>0</v>
      </c>
      <c r="K43" s="135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9" t="str">
        <f>E7</f>
        <v>Vodovodní přivaděč Točník - Otín</v>
      </c>
      <c r="F52" s="400"/>
      <c r="G52" s="400"/>
      <c r="H52" s="40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115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9" t="s">
        <v>494</v>
      </c>
      <c r="F54" s="359"/>
      <c r="G54" s="359"/>
      <c r="H54" s="359"/>
      <c r="I54" s="24"/>
      <c r="J54" s="24"/>
      <c r="K54" s="24"/>
      <c r="L54" s="22"/>
    </row>
    <row r="55" spans="2:12" s="1" customFormat="1" ht="12" customHeight="1">
      <c r="B55" s="23"/>
      <c r="C55" s="31" t="s">
        <v>117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03" t="s">
        <v>495</v>
      </c>
      <c r="F56" s="401"/>
      <c r="G56" s="401"/>
      <c r="H56" s="401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496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52" t="str">
        <f>E13</f>
        <v>1 - Vodovodní přivaděč</v>
      </c>
      <c r="F58" s="401"/>
      <c r="G58" s="401"/>
      <c r="H58" s="401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k.ú. Točník u Klatov, k.ú. Otín u Točníku, k.ú. Os</v>
      </c>
      <c r="G60" s="38"/>
      <c r="H60" s="38"/>
      <c r="I60" s="31" t="s">
        <v>23</v>
      </c>
      <c r="J60" s="61" t="str">
        <f>IF(J16="","",J16)</f>
        <v>16. 7. 2021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40.15" customHeight="1">
      <c r="A62" s="36"/>
      <c r="B62" s="37"/>
      <c r="C62" s="31" t="s">
        <v>25</v>
      </c>
      <c r="D62" s="38"/>
      <c r="E62" s="38"/>
      <c r="F62" s="29" t="str">
        <f>E19</f>
        <v>Město Klatovy, náměstí Míru č.p.62/I, Klatovy</v>
      </c>
      <c r="G62" s="38"/>
      <c r="H62" s="38"/>
      <c r="I62" s="31" t="s">
        <v>31</v>
      </c>
      <c r="J62" s="34" t="str">
        <f>E25</f>
        <v>Vodohospodářský rozvoj a výstavba a.s., Praha 5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127</v>
      </c>
      <c r="D65" s="141"/>
      <c r="E65" s="141"/>
      <c r="F65" s="141"/>
      <c r="G65" s="141"/>
      <c r="H65" s="141"/>
      <c r="I65" s="141"/>
      <c r="J65" s="142" t="s">
        <v>128</v>
      </c>
      <c r="K65" s="141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3" t="s">
        <v>70</v>
      </c>
      <c r="D67" s="38"/>
      <c r="E67" s="38"/>
      <c r="F67" s="38"/>
      <c r="G67" s="38"/>
      <c r="H67" s="38"/>
      <c r="I67" s="38"/>
      <c r="J67" s="79">
        <f>J97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129</v>
      </c>
    </row>
    <row r="68" spans="2:12" s="9" customFormat="1" ht="24.95" customHeight="1">
      <c r="B68" s="144"/>
      <c r="C68" s="145"/>
      <c r="D68" s="146" t="s">
        <v>130</v>
      </c>
      <c r="E68" s="147"/>
      <c r="F68" s="147"/>
      <c r="G68" s="147"/>
      <c r="H68" s="147"/>
      <c r="I68" s="147"/>
      <c r="J68" s="148">
        <f>J98</f>
        <v>0</v>
      </c>
      <c r="K68" s="145"/>
      <c r="L68" s="149"/>
    </row>
    <row r="69" spans="2:12" s="10" customFormat="1" ht="19.9" customHeight="1">
      <c r="B69" s="150"/>
      <c r="C69" s="99"/>
      <c r="D69" s="151" t="s">
        <v>131</v>
      </c>
      <c r="E69" s="152"/>
      <c r="F69" s="152"/>
      <c r="G69" s="152"/>
      <c r="H69" s="152"/>
      <c r="I69" s="152"/>
      <c r="J69" s="153">
        <f>J99</f>
        <v>0</v>
      </c>
      <c r="K69" s="99"/>
      <c r="L69" s="154"/>
    </row>
    <row r="70" spans="2:12" s="10" customFormat="1" ht="19.9" customHeight="1">
      <c r="B70" s="150"/>
      <c r="C70" s="99"/>
      <c r="D70" s="151" t="s">
        <v>132</v>
      </c>
      <c r="E70" s="152"/>
      <c r="F70" s="152"/>
      <c r="G70" s="152"/>
      <c r="H70" s="152"/>
      <c r="I70" s="152"/>
      <c r="J70" s="153">
        <f>J206</f>
        <v>0</v>
      </c>
      <c r="K70" s="99"/>
      <c r="L70" s="154"/>
    </row>
    <row r="71" spans="2:12" s="10" customFormat="1" ht="19.9" customHeight="1">
      <c r="B71" s="150"/>
      <c r="C71" s="99"/>
      <c r="D71" s="151" t="s">
        <v>133</v>
      </c>
      <c r="E71" s="152"/>
      <c r="F71" s="152"/>
      <c r="G71" s="152"/>
      <c r="H71" s="152"/>
      <c r="I71" s="152"/>
      <c r="J71" s="153">
        <f>J213</f>
        <v>0</v>
      </c>
      <c r="K71" s="99"/>
      <c r="L71" s="154"/>
    </row>
    <row r="72" spans="2:12" s="10" customFormat="1" ht="19.9" customHeight="1">
      <c r="B72" s="150"/>
      <c r="C72" s="99"/>
      <c r="D72" s="151" t="s">
        <v>134</v>
      </c>
      <c r="E72" s="152"/>
      <c r="F72" s="152"/>
      <c r="G72" s="152"/>
      <c r="H72" s="152"/>
      <c r="I72" s="152"/>
      <c r="J72" s="153">
        <f>J224</f>
        <v>0</v>
      </c>
      <c r="K72" s="99"/>
      <c r="L72" s="154"/>
    </row>
    <row r="73" spans="2:12" s="10" customFormat="1" ht="19.9" customHeight="1">
      <c r="B73" s="150"/>
      <c r="C73" s="99"/>
      <c r="D73" s="151" t="s">
        <v>135</v>
      </c>
      <c r="E73" s="152"/>
      <c r="F73" s="152"/>
      <c r="G73" s="152"/>
      <c r="H73" s="152"/>
      <c r="I73" s="152"/>
      <c r="J73" s="153">
        <f>J312</f>
        <v>0</v>
      </c>
      <c r="K73" s="99"/>
      <c r="L73" s="154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136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99" t="str">
        <f>E7</f>
        <v>Vodovodní přivaděč Točník - Otín</v>
      </c>
      <c r="F83" s="400"/>
      <c r="G83" s="400"/>
      <c r="H83" s="400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115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399" t="s">
        <v>494</v>
      </c>
      <c r="F85" s="359"/>
      <c r="G85" s="359"/>
      <c r="H85" s="359"/>
      <c r="I85" s="24"/>
      <c r="J85" s="24"/>
      <c r="K85" s="24"/>
      <c r="L85" s="22"/>
    </row>
    <row r="86" spans="2:12" s="1" customFormat="1" ht="12" customHeight="1">
      <c r="B86" s="23"/>
      <c r="C86" s="31" t="s">
        <v>117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03" t="s">
        <v>495</v>
      </c>
      <c r="F87" s="401"/>
      <c r="G87" s="401"/>
      <c r="H87" s="401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496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52" t="str">
        <f>E13</f>
        <v>1 - Vodovodní přivaděč</v>
      </c>
      <c r="F89" s="401"/>
      <c r="G89" s="401"/>
      <c r="H89" s="401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F16</f>
        <v>k.ú. Točník u Klatov, k.ú. Otín u Točníku, k.ú. Os</v>
      </c>
      <c r="G91" s="38"/>
      <c r="H91" s="38"/>
      <c r="I91" s="31" t="s">
        <v>23</v>
      </c>
      <c r="J91" s="61" t="str">
        <f>IF(J16="","",J16)</f>
        <v>16. 7. 2021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15" customHeight="1">
      <c r="A93" s="36"/>
      <c r="B93" s="37"/>
      <c r="C93" s="31" t="s">
        <v>25</v>
      </c>
      <c r="D93" s="38"/>
      <c r="E93" s="38"/>
      <c r="F93" s="29" t="str">
        <f>E19</f>
        <v>Město Klatovy, náměstí Míru č.p.62/I, Klatovy</v>
      </c>
      <c r="G93" s="38"/>
      <c r="H93" s="38"/>
      <c r="I93" s="31" t="s">
        <v>31</v>
      </c>
      <c r="J93" s="34" t="str">
        <f>E25</f>
        <v>Vodohospodářský rozvoj a výstavba a.s., Praha 5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29</v>
      </c>
      <c r="D94" s="38"/>
      <c r="E94" s="38"/>
      <c r="F94" s="29" t="str">
        <f>IF(E22="","",E22)</f>
        <v>Vyplň údaj</v>
      </c>
      <c r="G94" s="38"/>
      <c r="H94" s="38"/>
      <c r="I94" s="31" t="s">
        <v>34</v>
      </c>
      <c r="J94" s="34" t="str">
        <f>E28</f>
        <v xml:space="preserve"> 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5"/>
      <c r="B96" s="156"/>
      <c r="C96" s="157" t="s">
        <v>137</v>
      </c>
      <c r="D96" s="158" t="s">
        <v>57</v>
      </c>
      <c r="E96" s="158" t="s">
        <v>53</v>
      </c>
      <c r="F96" s="158" t="s">
        <v>54</v>
      </c>
      <c r="G96" s="158" t="s">
        <v>138</v>
      </c>
      <c r="H96" s="158" t="s">
        <v>139</v>
      </c>
      <c r="I96" s="158" t="s">
        <v>140</v>
      </c>
      <c r="J96" s="158" t="s">
        <v>128</v>
      </c>
      <c r="K96" s="159" t="s">
        <v>141</v>
      </c>
      <c r="L96" s="160"/>
      <c r="M96" s="70" t="s">
        <v>19</v>
      </c>
      <c r="N96" s="71" t="s">
        <v>42</v>
      </c>
      <c r="O96" s="71" t="s">
        <v>142</v>
      </c>
      <c r="P96" s="71" t="s">
        <v>143</v>
      </c>
      <c r="Q96" s="71" t="s">
        <v>144</v>
      </c>
      <c r="R96" s="71" t="s">
        <v>145</v>
      </c>
      <c r="S96" s="71" t="s">
        <v>146</v>
      </c>
      <c r="T96" s="72" t="s">
        <v>147</v>
      </c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1:63" s="2" customFormat="1" ht="22.9" customHeight="1">
      <c r="A97" s="36"/>
      <c r="B97" s="37"/>
      <c r="C97" s="77" t="s">
        <v>148</v>
      </c>
      <c r="D97" s="38"/>
      <c r="E97" s="38"/>
      <c r="F97" s="38"/>
      <c r="G97" s="38"/>
      <c r="H97" s="38"/>
      <c r="I97" s="38"/>
      <c r="J97" s="161">
        <f>BK97</f>
        <v>0</v>
      </c>
      <c r="K97" s="38"/>
      <c r="L97" s="41"/>
      <c r="M97" s="73"/>
      <c r="N97" s="162"/>
      <c r="O97" s="74"/>
      <c r="P97" s="163">
        <f>P98</f>
        <v>0</v>
      </c>
      <c r="Q97" s="74"/>
      <c r="R97" s="163">
        <f>R98</f>
        <v>244.88062100000002</v>
      </c>
      <c r="S97" s="74"/>
      <c r="T97" s="164">
        <f>T98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71</v>
      </c>
      <c r="AU97" s="19" t="s">
        <v>129</v>
      </c>
      <c r="BK97" s="165">
        <f>BK98</f>
        <v>0</v>
      </c>
    </row>
    <row r="98" spans="2:63" s="12" customFormat="1" ht="25.9" customHeight="1">
      <c r="B98" s="166"/>
      <c r="C98" s="167"/>
      <c r="D98" s="168" t="s">
        <v>71</v>
      </c>
      <c r="E98" s="169" t="s">
        <v>149</v>
      </c>
      <c r="F98" s="169" t="s">
        <v>150</v>
      </c>
      <c r="G98" s="167"/>
      <c r="H98" s="167"/>
      <c r="I98" s="170"/>
      <c r="J98" s="171">
        <f>BK98</f>
        <v>0</v>
      </c>
      <c r="K98" s="167"/>
      <c r="L98" s="172"/>
      <c r="M98" s="173"/>
      <c r="N98" s="174"/>
      <c r="O98" s="174"/>
      <c r="P98" s="175">
        <f>P99+P206+P213+P224+P312</f>
        <v>0</v>
      </c>
      <c r="Q98" s="174"/>
      <c r="R98" s="175">
        <f>R99+R206+R213+R224+R312</f>
        <v>244.88062100000002</v>
      </c>
      <c r="S98" s="174"/>
      <c r="T98" s="176">
        <f>T99+T206+T213+T224+T312</f>
        <v>0</v>
      </c>
      <c r="AR98" s="177" t="s">
        <v>79</v>
      </c>
      <c r="AT98" s="178" t="s">
        <v>71</v>
      </c>
      <c r="AU98" s="178" t="s">
        <v>72</v>
      </c>
      <c r="AY98" s="177" t="s">
        <v>151</v>
      </c>
      <c r="BK98" s="179">
        <f>BK99+BK206+BK213+BK224+BK312</f>
        <v>0</v>
      </c>
    </row>
    <row r="99" spans="2:63" s="12" customFormat="1" ht="22.9" customHeight="1">
      <c r="B99" s="166"/>
      <c r="C99" s="167"/>
      <c r="D99" s="168" t="s">
        <v>71</v>
      </c>
      <c r="E99" s="180" t="s">
        <v>79</v>
      </c>
      <c r="F99" s="180" t="s">
        <v>152</v>
      </c>
      <c r="G99" s="167"/>
      <c r="H99" s="167"/>
      <c r="I99" s="170"/>
      <c r="J99" s="181">
        <f>BK99</f>
        <v>0</v>
      </c>
      <c r="K99" s="167"/>
      <c r="L99" s="172"/>
      <c r="M99" s="173"/>
      <c r="N99" s="174"/>
      <c r="O99" s="174"/>
      <c r="P99" s="175">
        <f>SUM(P100:P205)</f>
        <v>0</v>
      </c>
      <c r="Q99" s="174"/>
      <c r="R99" s="175">
        <f>SUM(R100:R205)</f>
        <v>4.372140000000001</v>
      </c>
      <c r="S99" s="174"/>
      <c r="T99" s="176">
        <f>SUM(T100:T205)</f>
        <v>0</v>
      </c>
      <c r="AR99" s="177" t="s">
        <v>79</v>
      </c>
      <c r="AT99" s="178" t="s">
        <v>71</v>
      </c>
      <c r="AU99" s="178" t="s">
        <v>79</v>
      </c>
      <c r="AY99" s="177" t="s">
        <v>151</v>
      </c>
      <c r="BK99" s="179">
        <f>SUM(BK100:BK205)</f>
        <v>0</v>
      </c>
    </row>
    <row r="100" spans="1:65" s="2" customFormat="1" ht="49.15" customHeight="1">
      <c r="A100" s="36"/>
      <c r="B100" s="37"/>
      <c r="C100" s="182" t="s">
        <v>79</v>
      </c>
      <c r="D100" s="182" t="s">
        <v>153</v>
      </c>
      <c r="E100" s="183" t="s">
        <v>154</v>
      </c>
      <c r="F100" s="184" t="s">
        <v>155</v>
      </c>
      <c r="G100" s="185" t="s">
        <v>156</v>
      </c>
      <c r="H100" s="186">
        <v>1.6</v>
      </c>
      <c r="I100" s="187"/>
      <c r="J100" s="188">
        <f>ROUND(I100*H100,2)</f>
        <v>0</v>
      </c>
      <c r="K100" s="184" t="s">
        <v>157</v>
      </c>
      <c r="L100" s="41"/>
      <c r="M100" s="189" t="s">
        <v>19</v>
      </c>
      <c r="N100" s="190" t="s">
        <v>43</v>
      </c>
      <c r="O100" s="66"/>
      <c r="P100" s="191">
        <f>O100*H100</f>
        <v>0</v>
      </c>
      <c r="Q100" s="191">
        <v>0.0369</v>
      </c>
      <c r="R100" s="191">
        <f>Q100*H100</f>
        <v>0.05904000000000001</v>
      </c>
      <c r="S100" s="191">
        <v>0</v>
      </c>
      <c r="T100" s="19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3" t="s">
        <v>158</v>
      </c>
      <c r="AT100" s="193" t="s">
        <v>153</v>
      </c>
      <c r="AU100" s="193" t="s">
        <v>81</v>
      </c>
      <c r="AY100" s="19" t="s">
        <v>151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9" t="s">
        <v>79</v>
      </c>
      <c r="BK100" s="194">
        <f>ROUND(I100*H100,2)</f>
        <v>0</v>
      </c>
      <c r="BL100" s="19" t="s">
        <v>158</v>
      </c>
      <c r="BM100" s="193" t="s">
        <v>498</v>
      </c>
    </row>
    <row r="101" spans="1:47" s="2" customFormat="1" ht="11.25">
      <c r="A101" s="36"/>
      <c r="B101" s="37"/>
      <c r="C101" s="38"/>
      <c r="D101" s="195" t="s">
        <v>160</v>
      </c>
      <c r="E101" s="38"/>
      <c r="F101" s="196" t="s">
        <v>161</v>
      </c>
      <c r="G101" s="38"/>
      <c r="H101" s="38"/>
      <c r="I101" s="197"/>
      <c r="J101" s="38"/>
      <c r="K101" s="38"/>
      <c r="L101" s="41"/>
      <c r="M101" s="198"/>
      <c r="N101" s="199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160</v>
      </c>
      <c r="AU101" s="19" t="s">
        <v>81</v>
      </c>
    </row>
    <row r="102" spans="2:51" s="13" customFormat="1" ht="11.25">
      <c r="B102" s="200"/>
      <c r="C102" s="201"/>
      <c r="D102" s="202" t="s">
        <v>162</v>
      </c>
      <c r="E102" s="203" t="s">
        <v>19</v>
      </c>
      <c r="F102" s="204" t="s">
        <v>499</v>
      </c>
      <c r="G102" s="201"/>
      <c r="H102" s="203" t="s">
        <v>19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162</v>
      </c>
      <c r="AU102" s="210" t="s">
        <v>81</v>
      </c>
      <c r="AV102" s="13" t="s">
        <v>79</v>
      </c>
      <c r="AW102" s="13" t="s">
        <v>33</v>
      </c>
      <c r="AX102" s="13" t="s">
        <v>72</v>
      </c>
      <c r="AY102" s="210" t="s">
        <v>151</v>
      </c>
    </row>
    <row r="103" spans="2:51" s="13" customFormat="1" ht="11.25">
      <c r="B103" s="200"/>
      <c r="C103" s="201"/>
      <c r="D103" s="202" t="s">
        <v>162</v>
      </c>
      <c r="E103" s="203" t="s">
        <v>19</v>
      </c>
      <c r="F103" s="204" t="s">
        <v>164</v>
      </c>
      <c r="G103" s="201"/>
      <c r="H103" s="203" t="s">
        <v>19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162</v>
      </c>
      <c r="AU103" s="210" t="s">
        <v>81</v>
      </c>
      <c r="AV103" s="13" t="s">
        <v>79</v>
      </c>
      <c r="AW103" s="13" t="s">
        <v>33</v>
      </c>
      <c r="AX103" s="13" t="s">
        <v>72</v>
      </c>
      <c r="AY103" s="210" t="s">
        <v>151</v>
      </c>
    </row>
    <row r="104" spans="2:51" s="14" customFormat="1" ht="11.25">
      <c r="B104" s="211"/>
      <c r="C104" s="212"/>
      <c r="D104" s="202" t="s">
        <v>162</v>
      </c>
      <c r="E104" s="213" t="s">
        <v>19</v>
      </c>
      <c r="F104" s="214" t="s">
        <v>500</v>
      </c>
      <c r="G104" s="212"/>
      <c r="H104" s="215">
        <v>1.6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162</v>
      </c>
      <c r="AU104" s="221" t="s">
        <v>81</v>
      </c>
      <c r="AV104" s="14" t="s">
        <v>81</v>
      </c>
      <c r="AW104" s="14" t="s">
        <v>33</v>
      </c>
      <c r="AX104" s="14" t="s">
        <v>79</v>
      </c>
      <c r="AY104" s="221" t="s">
        <v>151</v>
      </c>
    </row>
    <row r="105" spans="1:65" s="2" customFormat="1" ht="49.15" customHeight="1">
      <c r="A105" s="36"/>
      <c r="B105" s="37"/>
      <c r="C105" s="182" t="s">
        <v>81</v>
      </c>
      <c r="D105" s="182" t="s">
        <v>153</v>
      </c>
      <c r="E105" s="183" t="s">
        <v>166</v>
      </c>
      <c r="F105" s="184" t="s">
        <v>167</v>
      </c>
      <c r="G105" s="185" t="s">
        <v>156</v>
      </c>
      <c r="H105" s="186">
        <v>0.8</v>
      </c>
      <c r="I105" s="187"/>
      <c r="J105" s="188">
        <f>ROUND(I105*H105,2)</f>
        <v>0</v>
      </c>
      <c r="K105" s="184" t="s">
        <v>157</v>
      </c>
      <c r="L105" s="41"/>
      <c r="M105" s="189" t="s">
        <v>19</v>
      </c>
      <c r="N105" s="190" t="s">
        <v>43</v>
      </c>
      <c r="O105" s="66"/>
      <c r="P105" s="191">
        <f>O105*H105</f>
        <v>0</v>
      </c>
      <c r="Q105" s="191">
        <v>0.0369</v>
      </c>
      <c r="R105" s="191">
        <f>Q105*H105</f>
        <v>0.029520000000000005</v>
      </c>
      <c r="S105" s="191">
        <v>0</v>
      </c>
      <c r="T105" s="192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3" t="s">
        <v>158</v>
      </c>
      <c r="AT105" s="193" t="s">
        <v>153</v>
      </c>
      <c r="AU105" s="193" t="s">
        <v>81</v>
      </c>
      <c r="AY105" s="19" t="s">
        <v>151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9" t="s">
        <v>79</v>
      </c>
      <c r="BK105" s="194">
        <f>ROUND(I105*H105,2)</f>
        <v>0</v>
      </c>
      <c r="BL105" s="19" t="s">
        <v>158</v>
      </c>
      <c r="BM105" s="193" t="s">
        <v>501</v>
      </c>
    </row>
    <row r="106" spans="1:47" s="2" customFormat="1" ht="11.25">
      <c r="A106" s="36"/>
      <c r="B106" s="37"/>
      <c r="C106" s="38"/>
      <c r="D106" s="195" t="s">
        <v>160</v>
      </c>
      <c r="E106" s="38"/>
      <c r="F106" s="196" t="s">
        <v>169</v>
      </c>
      <c r="G106" s="38"/>
      <c r="H106" s="38"/>
      <c r="I106" s="197"/>
      <c r="J106" s="38"/>
      <c r="K106" s="38"/>
      <c r="L106" s="41"/>
      <c r="M106" s="198"/>
      <c r="N106" s="199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160</v>
      </c>
      <c r="AU106" s="19" t="s">
        <v>81</v>
      </c>
    </row>
    <row r="107" spans="2:51" s="13" customFormat="1" ht="11.25">
      <c r="B107" s="200"/>
      <c r="C107" s="201"/>
      <c r="D107" s="202" t="s">
        <v>162</v>
      </c>
      <c r="E107" s="203" t="s">
        <v>19</v>
      </c>
      <c r="F107" s="204" t="s">
        <v>170</v>
      </c>
      <c r="G107" s="201"/>
      <c r="H107" s="203" t="s">
        <v>19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162</v>
      </c>
      <c r="AU107" s="210" t="s">
        <v>81</v>
      </c>
      <c r="AV107" s="13" t="s">
        <v>79</v>
      </c>
      <c r="AW107" s="13" t="s">
        <v>33</v>
      </c>
      <c r="AX107" s="13" t="s">
        <v>72</v>
      </c>
      <c r="AY107" s="210" t="s">
        <v>151</v>
      </c>
    </row>
    <row r="108" spans="2:51" s="14" customFormat="1" ht="11.25">
      <c r="B108" s="211"/>
      <c r="C108" s="212"/>
      <c r="D108" s="202" t="s">
        <v>162</v>
      </c>
      <c r="E108" s="213" t="s">
        <v>19</v>
      </c>
      <c r="F108" s="214" t="s">
        <v>502</v>
      </c>
      <c r="G108" s="212"/>
      <c r="H108" s="215">
        <v>0.8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162</v>
      </c>
      <c r="AU108" s="221" t="s">
        <v>81</v>
      </c>
      <c r="AV108" s="14" t="s">
        <v>81</v>
      </c>
      <c r="AW108" s="14" t="s">
        <v>33</v>
      </c>
      <c r="AX108" s="14" t="s">
        <v>79</v>
      </c>
      <c r="AY108" s="221" t="s">
        <v>151</v>
      </c>
    </row>
    <row r="109" spans="1:65" s="2" customFormat="1" ht="16.5" customHeight="1">
      <c r="A109" s="36"/>
      <c r="B109" s="37"/>
      <c r="C109" s="182" t="s">
        <v>101</v>
      </c>
      <c r="D109" s="182" t="s">
        <v>153</v>
      </c>
      <c r="E109" s="183" t="s">
        <v>503</v>
      </c>
      <c r="F109" s="184" t="s">
        <v>504</v>
      </c>
      <c r="G109" s="185" t="s">
        <v>505</v>
      </c>
      <c r="H109" s="186">
        <v>14570</v>
      </c>
      <c r="I109" s="187"/>
      <c r="J109" s="188">
        <f>ROUND(I109*H109,2)</f>
        <v>0</v>
      </c>
      <c r="K109" s="184" t="s">
        <v>157</v>
      </c>
      <c r="L109" s="41"/>
      <c r="M109" s="189" t="s">
        <v>19</v>
      </c>
      <c r="N109" s="190" t="s">
        <v>43</v>
      </c>
      <c r="O109" s="6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158</v>
      </c>
      <c r="AT109" s="193" t="s">
        <v>153</v>
      </c>
      <c r="AU109" s="193" t="s">
        <v>81</v>
      </c>
      <c r="AY109" s="19" t="s">
        <v>151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9" t="s">
        <v>79</v>
      </c>
      <c r="BK109" s="194">
        <f>ROUND(I109*H109,2)</f>
        <v>0</v>
      </c>
      <c r="BL109" s="19" t="s">
        <v>158</v>
      </c>
      <c r="BM109" s="193" t="s">
        <v>506</v>
      </c>
    </row>
    <row r="110" spans="1:47" s="2" customFormat="1" ht="11.25">
      <c r="A110" s="36"/>
      <c r="B110" s="37"/>
      <c r="C110" s="38"/>
      <c r="D110" s="195" t="s">
        <v>160</v>
      </c>
      <c r="E110" s="38"/>
      <c r="F110" s="196" t="s">
        <v>507</v>
      </c>
      <c r="G110" s="38"/>
      <c r="H110" s="38"/>
      <c r="I110" s="197"/>
      <c r="J110" s="38"/>
      <c r="K110" s="38"/>
      <c r="L110" s="41"/>
      <c r="M110" s="198"/>
      <c r="N110" s="199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160</v>
      </c>
      <c r="AU110" s="19" t="s">
        <v>81</v>
      </c>
    </row>
    <row r="111" spans="2:51" s="13" customFormat="1" ht="11.25">
      <c r="B111" s="200"/>
      <c r="C111" s="201"/>
      <c r="D111" s="202" t="s">
        <v>162</v>
      </c>
      <c r="E111" s="203" t="s">
        <v>19</v>
      </c>
      <c r="F111" s="204" t="s">
        <v>508</v>
      </c>
      <c r="G111" s="201"/>
      <c r="H111" s="203" t="s">
        <v>19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162</v>
      </c>
      <c r="AU111" s="210" t="s">
        <v>81</v>
      </c>
      <c r="AV111" s="13" t="s">
        <v>79</v>
      </c>
      <c r="AW111" s="13" t="s">
        <v>33</v>
      </c>
      <c r="AX111" s="13" t="s">
        <v>72</v>
      </c>
      <c r="AY111" s="210" t="s">
        <v>151</v>
      </c>
    </row>
    <row r="112" spans="2:51" s="13" customFormat="1" ht="11.25">
      <c r="B112" s="200"/>
      <c r="C112" s="201"/>
      <c r="D112" s="202" t="s">
        <v>162</v>
      </c>
      <c r="E112" s="203" t="s">
        <v>19</v>
      </c>
      <c r="F112" s="204" t="s">
        <v>509</v>
      </c>
      <c r="G112" s="201"/>
      <c r="H112" s="203" t="s">
        <v>19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162</v>
      </c>
      <c r="AU112" s="210" t="s">
        <v>81</v>
      </c>
      <c r="AV112" s="13" t="s">
        <v>79</v>
      </c>
      <c r="AW112" s="13" t="s">
        <v>33</v>
      </c>
      <c r="AX112" s="13" t="s">
        <v>72</v>
      </c>
      <c r="AY112" s="210" t="s">
        <v>151</v>
      </c>
    </row>
    <row r="113" spans="2:51" s="14" customFormat="1" ht="11.25">
      <c r="B113" s="211"/>
      <c r="C113" s="212"/>
      <c r="D113" s="202" t="s">
        <v>162</v>
      </c>
      <c r="E113" s="213" t="s">
        <v>19</v>
      </c>
      <c r="F113" s="214" t="s">
        <v>510</v>
      </c>
      <c r="G113" s="212"/>
      <c r="H113" s="215">
        <v>14570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162</v>
      </c>
      <c r="AU113" s="221" t="s">
        <v>81</v>
      </c>
      <c r="AV113" s="14" t="s">
        <v>81</v>
      </c>
      <c r="AW113" s="14" t="s">
        <v>33</v>
      </c>
      <c r="AX113" s="14" t="s">
        <v>79</v>
      </c>
      <c r="AY113" s="221" t="s">
        <v>151</v>
      </c>
    </row>
    <row r="114" spans="1:65" s="2" customFormat="1" ht="24.2" customHeight="1">
      <c r="A114" s="36"/>
      <c r="B114" s="37"/>
      <c r="C114" s="182" t="s">
        <v>158</v>
      </c>
      <c r="D114" s="182" t="s">
        <v>153</v>
      </c>
      <c r="E114" s="183" t="s">
        <v>511</v>
      </c>
      <c r="F114" s="184" t="s">
        <v>512</v>
      </c>
      <c r="G114" s="185" t="s">
        <v>174</v>
      </c>
      <c r="H114" s="186">
        <v>84</v>
      </c>
      <c r="I114" s="187"/>
      <c r="J114" s="188">
        <f>ROUND(I114*H114,2)</f>
        <v>0</v>
      </c>
      <c r="K114" s="184" t="s">
        <v>157</v>
      </c>
      <c r="L114" s="41"/>
      <c r="M114" s="189" t="s">
        <v>19</v>
      </c>
      <c r="N114" s="190" t="s">
        <v>43</v>
      </c>
      <c r="O114" s="66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3" t="s">
        <v>158</v>
      </c>
      <c r="AT114" s="193" t="s">
        <v>153</v>
      </c>
      <c r="AU114" s="193" t="s">
        <v>81</v>
      </c>
      <c r="AY114" s="19" t="s">
        <v>151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9" t="s">
        <v>79</v>
      </c>
      <c r="BK114" s="194">
        <f>ROUND(I114*H114,2)</f>
        <v>0</v>
      </c>
      <c r="BL114" s="19" t="s">
        <v>158</v>
      </c>
      <c r="BM114" s="193" t="s">
        <v>513</v>
      </c>
    </row>
    <row r="115" spans="1:47" s="2" customFormat="1" ht="11.25">
      <c r="A115" s="36"/>
      <c r="B115" s="37"/>
      <c r="C115" s="38"/>
      <c r="D115" s="195" t="s">
        <v>160</v>
      </c>
      <c r="E115" s="38"/>
      <c r="F115" s="196" t="s">
        <v>514</v>
      </c>
      <c r="G115" s="38"/>
      <c r="H115" s="38"/>
      <c r="I115" s="197"/>
      <c r="J115" s="38"/>
      <c r="K115" s="38"/>
      <c r="L115" s="41"/>
      <c r="M115" s="198"/>
      <c r="N115" s="199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160</v>
      </c>
      <c r="AU115" s="19" t="s">
        <v>81</v>
      </c>
    </row>
    <row r="116" spans="2:51" s="13" customFormat="1" ht="11.25">
      <c r="B116" s="200"/>
      <c r="C116" s="201"/>
      <c r="D116" s="202" t="s">
        <v>162</v>
      </c>
      <c r="E116" s="203" t="s">
        <v>19</v>
      </c>
      <c r="F116" s="204" t="s">
        <v>515</v>
      </c>
      <c r="G116" s="201"/>
      <c r="H116" s="203" t="s">
        <v>19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162</v>
      </c>
      <c r="AU116" s="210" t="s">
        <v>81</v>
      </c>
      <c r="AV116" s="13" t="s">
        <v>79</v>
      </c>
      <c r="AW116" s="13" t="s">
        <v>33</v>
      </c>
      <c r="AX116" s="13" t="s">
        <v>72</v>
      </c>
      <c r="AY116" s="210" t="s">
        <v>151</v>
      </c>
    </row>
    <row r="117" spans="2:51" s="13" customFormat="1" ht="11.25">
      <c r="B117" s="200"/>
      <c r="C117" s="201"/>
      <c r="D117" s="202" t="s">
        <v>162</v>
      </c>
      <c r="E117" s="203" t="s">
        <v>19</v>
      </c>
      <c r="F117" s="204" t="s">
        <v>516</v>
      </c>
      <c r="G117" s="201"/>
      <c r="H117" s="203" t="s">
        <v>19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162</v>
      </c>
      <c r="AU117" s="210" t="s">
        <v>81</v>
      </c>
      <c r="AV117" s="13" t="s">
        <v>79</v>
      </c>
      <c r="AW117" s="13" t="s">
        <v>33</v>
      </c>
      <c r="AX117" s="13" t="s">
        <v>72</v>
      </c>
      <c r="AY117" s="210" t="s">
        <v>151</v>
      </c>
    </row>
    <row r="118" spans="2:51" s="14" customFormat="1" ht="11.25">
      <c r="B118" s="211"/>
      <c r="C118" s="212"/>
      <c r="D118" s="202" t="s">
        <v>162</v>
      </c>
      <c r="E118" s="213" t="s">
        <v>19</v>
      </c>
      <c r="F118" s="214" t="s">
        <v>517</v>
      </c>
      <c r="G118" s="212"/>
      <c r="H118" s="215">
        <v>168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162</v>
      </c>
      <c r="AU118" s="221" t="s">
        <v>81</v>
      </c>
      <c r="AV118" s="14" t="s">
        <v>81</v>
      </c>
      <c r="AW118" s="14" t="s">
        <v>33</v>
      </c>
      <c r="AX118" s="14" t="s">
        <v>72</v>
      </c>
      <c r="AY118" s="221" t="s">
        <v>151</v>
      </c>
    </row>
    <row r="119" spans="2:51" s="13" customFormat="1" ht="11.25">
      <c r="B119" s="200"/>
      <c r="C119" s="201"/>
      <c r="D119" s="202" t="s">
        <v>162</v>
      </c>
      <c r="E119" s="203" t="s">
        <v>19</v>
      </c>
      <c r="F119" s="204" t="s">
        <v>181</v>
      </c>
      <c r="G119" s="201"/>
      <c r="H119" s="203" t="s">
        <v>19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162</v>
      </c>
      <c r="AU119" s="210" t="s">
        <v>81</v>
      </c>
      <c r="AV119" s="13" t="s">
        <v>79</v>
      </c>
      <c r="AW119" s="13" t="s">
        <v>33</v>
      </c>
      <c r="AX119" s="13" t="s">
        <v>72</v>
      </c>
      <c r="AY119" s="210" t="s">
        <v>151</v>
      </c>
    </row>
    <row r="120" spans="2:51" s="14" customFormat="1" ht="11.25">
      <c r="B120" s="211"/>
      <c r="C120" s="212"/>
      <c r="D120" s="202" t="s">
        <v>162</v>
      </c>
      <c r="E120" s="213" t="s">
        <v>19</v>
      </c>
      <c r="F120" s="214" t="s">
        <v>518</v>
      </c>
      <c r="G120" s="212"/>
      <c r="H120" s="215">
        <v>84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162</v>
      </c>
      <c r="AU120" s="221" t="s">
        <v>81</v>
      </c>
      <c r="AV120" s="14" t="s">
        <v>81</v>
      </c>
      <c r="AW120" s="14" t="s">
        <v>33</v>
      </c>
      <c r="AX120" s="14" t="s">
        <v>79</v>
      </c>
      <c r="AY120" s="221" t="s">
        <v>151</v>
      </c>
    </row>
    <row r="121" spans="1:65" s="2" customFormat="1" ht="24.2" customHeight="1">
      <c r="A121" s="36"/>
      <c r="B121" s="37"/>
      <c r="C121" s="182" t="s">
        <v>189</v>
      </c>
      <c r="D121" s="182" t="s">
        <v>153</v>
      </c>
      <c r="E121" s="183" t="s">
        <v>519</v>
      </c>
      <c r="F121" s="184" t="s">
        <v>520</v>
      </c>
      <c r="G121" s="185" t="s">
        <v>174</v>
      </c>
      <c r="H121" s="186">
        <v>67.2</v>
      </c>
      <c r="I121" s="187"/>
      <c r="J121" s="188">
        <f>ROUND(I121*H121,2)</f>
        <v>0</v>
      </c>
      <c r="K121" s="184" t="s">
        <v>157</v>
      </c>
      <c r="L121" s="41"/>
      <c r="M121" s="189" t="s">
        <v>19</v>
      </c>
      <c r="N121" s="190" t="s">
        <v>43</v>
      </c>
      <c r="O121" s="66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3" t="s">
        <v>158</v>
      </c>
      <c r="AT121" s="193" t="s">
        <v>153</v>
      </c>
      <c r="AU121" s="193" t="s">
        <v>81</v>
      </c>
      <c r="AY121" s="19" t="s">
        <v>151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9" t="s">
        <v>79</v>
      </c>
      <c r="BK121" s="194">
        <f>ROUND(I121*H121,2)</f>
        <v>0</v>
      </c>
      <c r="BL121" s="19" t="s">
        <v>158</v>
      </c>
      <c r="BM121" s="193" t="s">
        <v>521</v>
      </c>
    </row>
    <row r="122" spans="1:47" s="2" customFormat="1" ht="11.25">
      <c r="A122" s="36"/>
      <c r="B122" s="37"/>
      <c r="C122" s="38"/>
      <c r="D122" s="195" t="s">
        <v>160</v>
      </c>
      <c r="E122" s="38"/>
      <c r="F122" s="196" t="s">
        <v>522</v>
      </c>
      <c r="G122" s="38"/>
      <c r="H122" s="38"/>
      <c r="I122" s="197"/>
      <c r="J122" s="38"/>
      <c r="K122" s="38"/>
      <c r="L122" s="41"/>
      <c r="M122" s="198"/>
      <c r="N122" s="199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160</v>
      </c>
      <c r="AU122" s="19" t="s">
        <v>81</v>
      </c>
    </row>
    <row r="123" spans="2:51" s="13" customFormat="1" ht="11.25">
      <c r="B123" s="200"/>
      <c r="C123" s="201"/>
      <c r="D123" s="202" t="s">
        <v>162</v>
      </c>
      <c r="E123" s="203" t="s">
        <v>19</v>
      </c>
      <c r="F123" s="204" t="s">
        <v>515</v>
      </c>
      <c r="G123" s="201"/>
      <c r="H123" s="203" t="s">
        <v>19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162</v>
      </c>
      <c r="AU123" s="210" t="s">
        <v>81</v>
      </c>
      <c r="AV123" s="13" t="s">
        <v>79</v>
      </c>
      <c r="AW123" s="13" t="s">
        <v>33</v>
      </c>
      <c r="AX123" s="13" t="s">
        <v>72</v>
      </c>
      <c r="AY123" s="210" t="s">
        <v>151</v>
      </c>
    </row>
    <row r="124" spans="2:51" s="13" customFormat="1" ht="11.25">
      <c r="B124" s="200"/>
      <c r="C124" s="201"/>
      <c r="D124" s="202" t="s">
        <v>162</v>
      </c>
      <c r="E124" s="203" t="s">
        <v>19</v>
      </c>
      <c r="F124" s="204" t="s">
        <v>516</v>
      </c>
      <c r="G124" s="201"/>
      <c r="H124" s="203" t="s">
        <v>19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162</v>
      </c>
      <c r="AU124" s="210" t="s">
        <v>81</v>
      </c>
      <c r="AV124" s="13" t="s">
        <v>79</v>
      </c>
      <c r="AW124" s="13" t="s">
        <v>33</v>
      </c>
      <c r="AX124" s="13" t="s">
        <v>72</v>
      </c>
      <c r="AY124" s="210" t="s">
        <v>151</v>
      </c>
    </row>
    <row r="125" spans="2:51" s="14" customFormat="1" ht="11.25">
      <c r="B125" s="211"/>
      <c r="C125" s="212"/>
      <c r="D125" s="202" t="s">
        <v>162</v>
      </c>
      <c r="E125" s="213" t="s">
        <v>19</v>
      </c>
      <c r="F125" s="214" t="s">
        <v>517</v>
      </c>
      <c r="G125" s="212"/>
      <c r="H125" s="215">
        <v>168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162</v>
      </c>
      <c r="AU125" s="221" t="s">
        <v>81</v>
      </c>
      <c r="AV125" s="14" t="s">
        <v>81</v>
      </c>
      <c r="AW125" s="14" t="s">
        <v>33</v>
      </c>
      <c r="AX125" s="14" t="s">
        <v>72</v>
      </c>
      <c r="AY125" s="221" t="s">
        <v>151</v>
      </c>
    </row>
    <row r="126" spans="2:51" s="13" customFormat="1" ht="11.25">
      <c r="B126" s="200"/>
      <c r="C126" s="201"/>
      <c r="D126" s="202" t="s">
        <v>162</v>
      </c>
      <c r="E126" s="203" t="s">
        <v>19</v>
      </c>
      <c r="F126" s="204" t="s">
        <v>187</v>
      </c>
      <c r="G126" s="201"/>
      <c r="H126" s="203" t="s">
        <v>19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162</v>
      </c>
      <c r="AU126" s="210" t="s">
        <v>81</v>
      </c>
      <c r="AV126" s="13" t="s">
        <v>79</v>
      </c>
      <c r="AW126" s="13" t="s">
        <v>33</v>
      </c>
      <c r="AX126" s="13" t="s">
        <v>72</v>
      </c>
      <c r="AY126" s="210" t="s">
        <v>151</v>
      </c>
    </row>
    <row r="127" spans="2:51" s="14" customFormat="1" ht="11.25">
      <c r="B127" s="211"/>
      <c r="C127" s="212"/>
      <c r="D127" s="202" t="s">
        <v>162</v>
      </c>
      <c r="E127" s="213" t="s">
        <v>19</v>
      </c>
      <c r="F127" s="214" t="s">
        <v>523</v>
      </c>
      <c r="G127" s="212"/>
      <c r="H127" s="215">
        <v>67.2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162</v>
      </c>
      <c r="AU127" s="221" t="s">
        <v>81</v>
      </c>
      <c r="AV127" s="14" t="s">
        <v>81</v>
      </c>
      <c r="AW127" s="14" t="s">
        <v>33</v>
      </c>
      <c r="AX127" s="14" t="s">
        <v>79</v>
      </c>
      <c r="AY127" s="221" t="s">
        <v>151</v>
      </c>
    </row>
    <row r="128" spans="1:65" s="2" customFormat="1" ht="24.2" customHeight="1">
      <c r="A128" s="36"/>
      <c r="B128" s="37"/>
      <c r="C128" s="182" t="s">
        <v>198</v>
      </c>
      <c r="D128" s="182" t="s">
        <v>153</v>
      </c>
      <c r="E128" s="183" t="s">
        <v>524</v>
      </c>
      <c r="F128" s="184" t="s">
        <v>525</v>
      </c>
      <c r="G128" s="185" t="s">
        <v>174</v>
      </c>
      <c r="H128" s="186">
        <v>16.8</v>
      </c>
      <c r="I128" s="187"/>
      <c r="J128" s="188">
        <f>ROUND(I128*H128,2)</f>
        <v>0</v>
      </c>
      <c r="K128" s="184" t="s">
        <v>157</v>
      </c>
      <c r="L128" s="41"/>
      <c r="M128" s="189" t="s">
        <v>19</v>
      </c>
      <c r="N128" s="190" t="s">
        <v>43</v>
      </c>
      <c r="O128" s="66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158</v>
      </c>
      <c r="AT128" s="193" t="s">
        <v>153</v>
      </c>
      <c r="AU128" s="193" t="s">
        <v>81</v>
      </c>
      <c r="AY128" s="19" t="s">
        <v>151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9" t="s">
        <v>79</v>
      </c>
      <c r="BK128" s="194">
        <f>ROUND(I128*H128,2)</f>
        <v>0</v>
      </c>
      <c r="BL128" s="19" t="s">
        <v>158</v>
      </c>
      <c r="BM128" s="193" t="s">
        <v>526</v>
      </c>
    </row>
    <row r="129" spans="1:47" s="2" customFormat="1" ht="11.25">
      <c r="A129" s="36"/>
      <c r="B129" s="37"/>
      <c r="C129" s="38"/>
      <c r="D129" s="195" t="s">
        <v>160</v>
      </c>
      <c r="E129" s="38"/>
      <c r="F129" s="196" t="s">
        <v>527</v>
      </c>
      <c r="G129" s="38"/>
      <c r="H129" s="38"/>
      <c r="I129" s="197"/>
      <c r="J129" s="38"/>
      <c r="K129" s="38"/>
      <c r="L129" s="41"/>
      <c r="M129" s="198"/>
      <c r="N129" s="199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160</v>
      </c>
      <c r="AU129" s="19" t="s">
        <v>81</v>
      </c>
    </row>
    <row r="130" spans="2:51" s="13" customFormat="1" ht="11.25">
      <c r="B130" s="200"/>
      <c r="C130" s="201"/>
      <c r="D130" s="202" t="s">
        <v>162</v>
      </c>
      <c r="E130" s="203" t="s">
        <v>19</v>
      </c>
      <c r="F130" s="204" t="s">
        <v>515</v>
      </c>
      <c r="G130" s="201"/>
      <c r="H130" s="203" t="s">
        <v>19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162</v>
      </c>
      <c r="AU130" s="210" t="s">
        <v>81</v>
      </c>
      <c r="AV130" s="13" t="s">
        <v>79</v>
      </c>
      <c r="AW130" s="13" t="s">
        <v>33</v>
      </c>
      <c r="AX130" s="13" t="s">
        <v>72</v>
      </c>
      <c r="AY130" s="210" t="s">
        <v>151</v>
      </c>
    </row>
    <row r="131" spans="2:51" s="13" customFormat="1" ht="11.25">
      <c r="B131" s="200"/>
      <c r="C131" s="201"/>
      <c r="D131" s="202" t="s">
        <v>162</v>
      </c>
      <c r="E131" s="203" t="s">
        <v>19</v>
      </c>
      <c r="F131" s="204" t="s">
        <v>516</v>
      </c>
      <c r="G131" s="201"/>
      <c r="H131" s="203" t="s">
        <v>19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162</v>
      </c>
      <c r="AU131" s="210" t="s">
        <v>81</v>
      </c>
      <c r="AV131" s="13" t="s">
        <v>79</v>
      </c>
      <c r="AW131" s="13" t="s">
        <v>33</v>
      </c>
      <c r="AX131" s="13" t="s">
        <v>72</v>
      </c>
      <c r="AY131" s="210" t="s">
        <v>151</v>
      </c>
    </row>
    <row r="132" spans="2:51" s="14" customFormat="1" ht="11.25">
      <c r="B132" s="211"/>
      <c r="C132" s="212"/>
      <c r="D132" s="202" t="s">
        <v>162</v>
      </c>
      <c r="E132" s="213" t="s">
        <v>19</v>
      </c>
      <c r="F132" s="214" t="s">
        <v>517</v>
      </c>
      <c r="G132" s="212"/>
      <c r="H132" s="215">
        <v>168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162</v>
      </c>
      <c r="AU132" s="221" t="s">
        <v>81</v>
      </c>
      <c r="AV132" s="14" t="s">
        <v>81</v>
      </c>
      <c r="AW132" s="14" t="s">
        <v>33</v>
      </c>
      <c r="AX132" s="14" t="s">
        <v>72</v>
      </c>
      <c r="AY132" s="221" t="s">
        <v>151</v>
      </c>
    </row>
    <row r="133" spans="2:51" s="13" customFormat="1" ht="11.25">
      <c r="B133" s="200"/>
      <c r="C133" s="201"/>
      <c r="D133" s="202" t="s">
        <v>162</v>
      </c>
      <c r="E133" s="203" t="s">
        <v>19</v>
      </c>
      <c r="F133" s="204" t="s">
        <v>196</v>
      </c>
      <c r="G133" s="201"/>
      <c r="H133" s="203" t="s">
        <v>19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162</v>
      </c>
      <c r="AU133" s="210" t="s">
        <v>81</v>
      </c>
      <c r="AV133" s="13" t="s">
        <v>79</v>
      </c>
      <c r="AW133" s="13" t="s">
        <v>33</v>
      </c>
      <c r="AX133" s="13" t="s">
        <v>72</v>
      </c>
      <c r="AY133" s="210" t="s">
        <v>151</v>
      </c>
    </row>
    <row r="134" spans="2:51" s="14" customFormat="1" ht="11.25">
      <c r="B134" s="211"/>
      <c r="C134" s="212"/>
      <c r="D134" s="202" t="s">
        <v>162</v>
      </c>
      <c r="E134" s="213" t="s">
        <v>19</v>
      </c>
      <c r="F134" s="214" t="s">
        <v>528</v>
      </c>
      <c r="G134" s="212"/>
      <c r="H134" s="215">
        <v>16.8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162</v>
      </c>
      <c r="AU134" s="221" t="s">
        <v>81</v>
      </c>
      <c r="AV134" s="14" t="s">
        <v>81</v>
      </c>
      <c r="AW134" s="14" t="s">
        <v>33</v>
      </c>
      <c r="AX134" s="14" t="s">
        <v>79</v>
      </c>
      <c r="AY134" s="221" t="s">
        <v>151</v>
      </c>
    </row>
    <row r="135" spans="1:65" s="2" customFormat="1" ht="24.2" customHeight="1">
      <c r="A135" s="36"/>
      <c r="B135" s="37"/>
      <c r="C135" s="182" t="s">
        <v>206</v>
      </c>
      <c r="D135" s="182" t="s">
        <v>153</v>
      </c>
      <c r="E135" s="183" t="s">
        <v>529</v>
      </c>
      <c r="F135" s="184" t="s">
        <v>530</v>
      </c>
      <c r="G135" s="185" t="s">
        <v>174</v>
      </c>
      <c r="H135" s="186">
        <v>907.556</v>
      </c>
      <c r="I135" s="187"/>
      <c r="J135" s="188">
        <f>ROUND(I135*H135,2)</f>
        <v>0</v>
      </c>
      <c r="K135" s="184" t="s">
        <v>157</v>
      </c>
      <c r="L135" s="41"/>
      <c r="M135" s="189" t="s">
        <v>19</v>
      </c>
      <c r="N135" s="190" t="s">
        <v>43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158</v>
      </c>
      <c r="AT135" s="193" t="s">
        <v>153</v>
      </c>
      <c r="AU135" s="193" t="s">
        <v>81</v>
      </c>
      <c r="AY135" s="19" t="s">
        <v>151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9" t="s">
        <v>79</v>
      </c>
      <c r="BK135" s="194">
        <f>ROUND(I135*H135,2)</f>
        <v>0</v>
      </c>
      <c r="BL135" s="19" t="s">
        <v>158</v>
      </c>
      <c r="BM135" s="193" t="s">
        <v>531</v>
      </c>
    </row>
    <row r="136" spans="1:47" s="2" customFormat="1" ht="11.25">
      <c r="A136" s="36"/>
      <c r="B136" s="37"/>
      <c r="C136" s="38"/>
      <c r="D136" s="195" t="s">
        <v>160</v>
      </c>
      <c r="E136" s="38"/>
      <c r="F136" s="196" t="s">
        <v>532</v>
      </c>
      <c r="G136" s="38"/>
      <c r="H136" s="38"/>
      <c r="I136" s="197"/>
      <c r="J136" s="38"/>
      <c r="K136" s="38"/>
      <c r="L136" s="41"/>
      <c r="M136" s="198"/>
      <c r="N136" s="199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160</v>
      </c>
      <c r="AU136" s="19" t="s">
        <v>81</v>
      </c>
    </row>
    <row r="137" spans="2:51" s="13" customFormat="1" ht="11.25">
      <c r="B137" s="200"/>
      <c r="C137" s="201"/>
      <c r="D137" s="202" t="s">
        <v>162</v>
      </c>
      <c r="E137" s="203" t="s">
        <v>19</v>
      </c>
      <c r="F137" s="204" t="s">
        <v>533</v>
      </c>
      <c r="G137" s="201"/>
      <c r="H137" s="203" t="s">
        <v>19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162</v>
      </c>
      <c r="AU137" s="210" t="s">
        <v>81</v>
      </c>
      <c r="AV137" s="13" t="s">
        <v>79</v>
      </c>
      <c r="AW137" s="13" t="s">
        <v>33</v>
      </c>
      <c r="AX137" s="13" t="s">
        <v>72</v>
      </c>
      <c r="AY137" s="210" t="s">
        <v>151</v>
      </c>
    </row>
    <row r="138" spans="2:51" s="14" customFormat="1" ht="11.25">
      <c r="B138" s="211"/>
      <c r="C138" s="212"/>
      <c r="D138" s="202" t="s">
        <v>162</v>
      </c>
      <c r="E138" s="213" t="s">
        <v>19</v>
      </c>
      <c r="F138" s="214" t="s">
        <v>534</v>
      </c>
      <c r="G138" s="212"/>
      <c r="H138" s="215">
        <v>1815.112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162</v>
      </c>
      <c r="AU138" s="221" t="s">
        <v>81</v>
      </c>
      <c r="AV138" s="14" t="s">
        <v>81</v>
      </c>
      <c r="AW138" s="14" t="s">
        <v>33</v>
      </c>
      <c r="AX138" s="14" t="s">
        <v>72</v>
      </c>
      <c r="AY138" s="221" t="s">
        <v>151</v>
      </c>
    </row>
    <row r="139" spans="2:51" s="13" customFormat="1" ht="11.25">
      <c r="B139" s="200"/>
      <c r="C139" s="201"/>
      <c r="D139" s="202" t="s">
        <v>162</v>
      </c>
      <c r="E139" s="203" t="s">
        <v>19</v>
      </c>
      <c r="F139" s="204" t="s">
        <v>181</v>
      </c>
      <c r="G139" s="201"/>
      <c r="H139" s="203" t="s">
        <v>19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162</v>
      </c>
      <c r="AU139" s="210" t="s">
        <v>81</v>
      </c>
      <c r="AV139" s="13" t="s">
        <v>79</v>
      </c>
      <c r="AW139" s="13" t="s">
        <v>33</v>
      </c>
      <c r="AX139" s="13" t="s">
        <v>72</v>
      </c>
      <c r="AY139" s="210" t="s">
        <v>151</v>
      </c>
    </row>
    <row r="140" spans="2:51" s="14" customFormat="1" ht="11.25">
      <c r="B140" s="211"/>
      <c r="C140" s="212"/>
      <c r="D140" s="202" t="s">
        <v>162</v>
      </c>
      <c r="E140" s="213" t="s">
        <v>19</v>
      </c>
      <c r="F140" s="214" t="s">
        <v>535</v>
      </c>
      <c r="G140" s="212"/>
      <c r="H140" s="215">
        <v>907.556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162</v>
      </c>
      <c r="AU140" s="221" t="s">
        <v>81</v>
      </c>
      <c r="AV140" s="14" t="s">
        <v>81</v>
      </c>
      <c r="AW140" s="14" t="s">
        <v>33</v>
      </c>
      <c r="AX140" s="14" t="s">
        <v>79</v>
      </c>
      <c r="AY140" s="221" t="s">
        <v>151</v>
      </c>
    </row>
    <row r="141" spans="1:65" s="2" customFormat="1" ht="24.2" customHeight="1">
      <c r="A141" s="36"/>
      <c r="B141" s="37"/>
      <c r="C141" s="182" t="s">
        <v>217</v>
      </c>
      <c r="D141" s="182" t="s">
        <v>153</v>
      </c>
      <c r="E141" s="183" t="s">
        <v>536</v>
      </c>
      <c r="F141" s="184" t="s">
        <v>537</v>
      </c>
      <c r="G141" s="185" t="s">
        <v>174</v>
      </c>
      <c r="H141" s="186">
        <v>726.045</v>
      </c>
      <c r="I141" s="187"/>
      <c r="J141" s="188">
        <f>ROUND(I141*H141,2)</f>
        <v>0</v>
      </c>
      <c r="K141" s="184" t="s">
        <v>157</v>
      </c>
      <c r="L141" s="41"/>
      <c r="M141" s="189" t="s">
        <v>19</v>
      </c>
      <c r="N141" s="190" t="s">
        <v>43</v>
      </c>
      <c r="O141" s="66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158</v>
      </c>
      <c r="AT141" s="193" t="s">
        <v>153</v>
      </c>
      <c r="AU141" s="193" t="s">
        <v>81</v>
      </c>
      <c r="AY141" s="19" t="s">
        <v>151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9" t="s">
        <v>79</v>
      </c>
      <c r="BK141" s="194">
        <f>ROUND(I141*H141,2)</f>
        <v>0</v>
      </c>
      <c r="BL141" s="19" t="s">
        <v>158</v>
      </c>
      <c r="BM141" s="193" t="s">
        <v>538</v>
      </c>
    </row>
    <row r="142" spans="1:47" s="2" customFormat="1" ht="11.25">
      <c r="A142" s="36"/>
      <c r="B142" s="37"/>
      <c r="C142" s="38"/>
      <c r="D142" s="195" t="s">
        <v>160</v>
      </c>
      <c r="E142" s="38"/>
      <c r="F142" s="196" t="s">
        <v>539</v>
      </c>
      <c r="G142" s="38"/>
      <c r="H142" s="38"/>
      <c r="I142" s="197"/>
      <c r="J142" s="38"/>
      <c r="K142" s="38"/>
      <c r="L142" s="41"/>
      <c r="M142" s="198"/>
      <c r="N142" s="199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160</v>
      </c>
      <c r="AU142" s="19" t="s">
        <v>81</v>
      </c>
    </row>
    <row r="143" spans="2:51" s="13" customFormat="1" ht="11.25">
      <c r="B143" s="200"/>
      <c r="C143" s="201"/>
      <c r="D143" s="202" t="s">
        <v>162</v>
      </c>
      <c r="E143" s="203" t="s">
        <v>19</v>
      </c>
      <c r="F143" s="204" t="s">
        <v>533</v>
      </c>
      <c r="G143" s="201"/>
      <c r="H143" s="203" t="s">
        <v>19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162</v>
      </c>
      <c r="AU143" s="210" t="s">
        <v>81</v>
      </c>
      <c r="AV143" s="13" t="s">
        <v>79</v>
      </c>
      <c r="AW143" s="13" t="s">
        <v>33</v>
      </c>
      <c r="AX143" s="13" t="s">
        <v>72</v>
      </c>
      <c r="AY143" s="210" t="s">
        <v>151</v>
      </c>
    </row>
    <row r="144" spans="2:51" s="14" customFormat="1" ht="11.25">
      <c r="B144" s="211"/>
      <c r="C144" s="212"/>
      <c r="D144" s="202" t="s">
        <v>162</v>
      </c>
      <c r="E144" s="213" t="s">
        <v>19</v>
      </c>
      <c r="F144" s="214" t="s">
        <v>540</v>
      </c>
      <c r="G144" s="212"/>
      <c r="H144" s="215">
        <v>1806.68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162</v>
      </c>
      <c r="AU144" s="221" t="s">
        <v>81</v>
      </c>
      <c r="AV144" s="14" t="s">
        <v>81</v>
      </c>
      <c r="AW144" s="14" t="s">
        <v>33</v>
      </c>
      <c r="AX144" s="14" t="s">
        <v>72</v>
      </c>
      <c r="AY144" s="221" t="s">
        <v>151</v>
      </c>
    </row>
    <row r="145" spans="2:51" s="13" customFormat="1" ht="11.25">
      <c r="B145" s="200"/>
      <c r="C145" s="201"/>
      <c r="D145" s="202" t="s">
        <v>162</v>
      </c>
      <c r="E145" s="203" t="s">
        <v>19</v>
      </c>
      <c r="F145" s="204" t="s">
        <v>187</v>
      </c>
      <c r="G145" s="201"/>
      <c r="H145" s="203" t="s">
        <v>19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162</v>
      </c>
      <c r="AU145" s="210" t="s">
        <v>81</v>
      </c>
      <c r="AV145" s="13" t="s">
        <v>79</v>
      </c>
      <c r="AW145" s="13" t="s">
        <v>33</v>
      </c>
      <c r="AX145" s="13" t="s">
        <v>72</v>
      </c>
      <c r="AY145" s="210" t="s">
        <v>151</v>
      </c>
    </row>
    <row r="146" spans="2:51" s="14" customFormat="1" ht="11.25">
      <c r="B146" s="211"/>
      <c r="C146" s="212"/>
      <c r="D146" s="202" t="s">
        <v>162</v>
      </c>
      <c r="E146" s="213" t="s">
        <v>19</v>
      </c>
      <c r="F146" s="214" t="s">
        <v>541</v>
      </c>
      <c r="G146" s="212"/>
      <c r="H146" s="215">
        <v>726.045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162</v>
      </c>
      <c r="AU146" s="221" t="s">
        <v>81</v>
      </c>
      <c r="AV146" s="14" t="s">
        <v>81</v>
      </c>
      <c r="AW146" s="14" t="s">
        <v>33</v>
      </c>
      <c r="AX146" s="14" t="s">
        <v>79</v>
      </c>
      <c r="AY146" s="221" t="s">
        <v>151</v>
      </c>
    </row>
    <row r="147" spans="1:65" s="2" customFormat="1" ht="24.2" customHeight="1">
      <c r="A147" s="36"/>
      <c r="B147" s="37"/>
      <c r="C147" s="182" t="s">
        <v>229</v>
      </c>
      <c r="D147" s="182" t="s">
        <v>153</v>
      </c>
      <c r="E147" s="183" t="s">
        <v>542</v>
      </c>
      <c r="F147" s="184" t="s">
        <v>543</v>
      </c>
      <c r="G147" s="185" t="s">
        <v>174</v>
      </c>
      <c r="H147" s="186">
        <v>181.511</v>
      </c>
      <c r="I147" s="187"/>
      <c r="J147" s="188">
        <f>ROUND(I147*H147,2)</f>
        <v>0</v>
      </c>
      <c r="K147" s="184" t="s">
        <v>157</v>
      </c>
      <c r="L147" s="41"/>
      <c r="M147" s="189" t="s">
        <v>19</v>
      </c>
      <c r="N147" s="190" t="s">
        <v>43</v>
      </c>
      <c r="O147" s="66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3" t="s">
        <v>158</v>
      </c>
      <c r="AT147" s="193" t="s">
        <v>153</v>
      </c>
      <c r="AU147" s="193" t="s">
        <v>81</v>
      </c>
      <c r="AY147" s="19" t="s">
        <v>151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9" t="s">
        <v>79</v>
      </c>
      <c r="BK147" s="194">
        <f>ROUND(I147*H147,2)</f>
        <v>0</v>
      </c>
      <c r="BL147" s="19" t="s">
        <v>158</v>
      </c>
      <c r="BM147" s="193" t="s">
        <v>544</v>
      </c>
    </row>
    <row r="148" spans="1:47" s="2" customFormat="1" ht="11.25">
      <c r="A148" s="36"/>
      <c r="B148" s="37"/>
      <c r="C148" s="38"/>
      <c r="D148" s="195" t="s">
        <v>160</v>
      </c>
      <c r="E148" s="38"/>
      <c r="F148" s="196" t="s">
        <v>545</v>
      </c>
      <c r="G148" s="38"/>
      <c r="H148" s="38"/>
      <c r="I148" s="197"/>
      <c r="J148" s="38"/>
      <c r="K148" s="38"/>
      <c r="L148" s="41"/>
      <c r="M148" s="198"/>
      <c r="N148" s="199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160</v>
      </c>
      <c r="AU148" s="19" t="s">
        <v>81</v>
      </c>
    </row>
    <row r="149" spans="2:51" s="13" customFormat="1" ht="11.25">
      <c r="B149" s="200"/>
      <c r="C149" s="201"/>
      <c r="D149" s="202" t="s">
        <v>162</v>
      </c>
      <c r="E149" s="203" t="s">
        <v>19</v>
      </c>
      <c r="F149" s="204" t="s">
        <v>533</v>
      </c>
      <c r="G149" s="201"/>
      <c r="H149" s="203" t="s">
        <v>19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162</v>
      </c>
      <c r="AU149" s="210" t="s">
        <v>81</v>
      </c>
      <c r="AV149" s="13" t="s">
        <v>79</v>
      </c>
      <c r="AW149" s="13" t="s">
        <v>33</v>
      </c>
      <c r="AX149" s="13" t="s">
        <v>72</v>
      </c>
      <c r="AY149" s="210" t="s">
        <v>151</v>
      </c>
    </row>
    <row r="150" spans="2:51" s="14" customFormat="1" ht="11.25">
      <c r="B150" s="211"/>
      <c r="C150" s="212"/>
      <c r="D150" s="202" t="s">
        <v>162</v>
      </c>
      <c r="E150" s="213" t="s">
        <v>19</v>
      </c>
      <c r="F150" s="214" t="s">
        <v>540</v>
      </c>
      <c r="G150" s="212"/>
      <c r="H150" s="215">
        <v>1806.68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162</v>
      </c>
      <c r="AU150" s="221" t="s">
        <v>81</v>
      </c>
      <c r="AV150" s="14" t="s">
        <v>81</v>
      </c>
      <c r="AW150" s="14" t="s">
        <v>33</v>
      </c>
      <c r="AX150" s="14" t="s">
        <v>72</v>
      </c>
      <c r="AY150" s="221" t="s">
        <v>151</v>
      </c>
    </row>
    <row r="151" spans="2:51" s="13" customFormat="1" ht="11.25">
      <c r="B151" s="200"/>
      <c r="C151" s="201"/>
      <c r="D151" s="202" t="s">
        <v>162</v>
      </c>
      <c r="E151" s="203" t="s">
        <v>19</v>
      </c>
      <c r="F151" s="204" t="s">
        <v>196</v>
      </c>
      <c r="G151" s="201"/>
      <c r="H151" s="203" t="s">
        <v>19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162</v>
      </c>
      <c r="AU151" s="210" t="s">
        <v>81</v>
      </c>
      <c r="AV151" s="13" t="s">
        <v>79</v>
      </c>
      <c r="AW151" s="13" t="s">
        <v>33</v>
      </c>
      <c r="AX151" s="13" t="s">
        <v>72</v>
      </c>
      <c r="AY151" s="210" t="s">
        <v>151</v>
      </c>
    </row>
    <row r="152" spans="2:51" s="14" customFormat="1" ht="11.25">
      <c r="B152" s="211"/>
      <c r="C152" s="212"/>
      <c r="D152" s="202" t="s">
        <v>162</v>
      </c>
      <c r="E152" s="213" t="s">
        <v>19</v>
      </c>
      <c r="F152" s="214" t="s">
        <v>546</v>
      </c>
      <c r="G152" s="212"/>
      <c r="H152" s="215">
        <v>181.511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162</v>
      </c>
      <c r="AU152" s="221" t="s">
        <v>81</v>
      </c>
      <c r="AV152" s="14" t="s">
        <v>81</v>
      </c>
      <c r="AW152" s="14" t="s">
        <v>33</v>
      </c>
      <c r="AX152" s="14" t="s">
        <v>79</v>
      </c>
      <c r="AY152" s="221" t="s">
        <v>151</v>
      </c>
    </row>
    <row r="153" spans="1:65" s="2" customFormat="1" ht="24.2" customHeight="1">
      <c r="A153" s="36"/>
      <c r="B153" s="37"/>
      <c r="C153" s="182" t="s">
        <v>237</v>
      </c>
      <c r="D153" s="182" t="s">
        <v>153</v>
      </c>
      <c r="E153" s="183" t="s">
        <v>199</v>
      </c>
      <c r="F153" s="184" t="s">
        <v>200</v>
      </c>
      <c r="G153" s="185" t="s">
        <v>174</v>
      </c>
      <c r="H153" s="186">
        <v>4.2</v>
      </c>
      <c r="I153" s="187"/>
      <c r="J153" s="188">
        <f>ROUND(I153*H153,2)</f>
        <v>0</v>
      </c>
      <c r="K153" s="184" t="s">
        <v>157</v>
      </c>
      <c r="L153" s="41"/>
      <c r="M153" s="189" t="s">
        <v>19</v>
      </c>
      <c r="N153" s="190" t="s">
        <v>43</v>
      </c>
      <c r="O153" s="66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3" t="s">
        <v>158</v>
      </c>
      <c r="AT153" s="193" t="s">
        <v>153</v>
      </c>
      <c r="AU153" s="193" t="s">
        <v>81</v>
      </c>
      <c r="AY153" s="19" t="s">
        <v>151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9" t="s">
        <v>79</v>
      </c>
      <c r="BK153" s="194">
        <f>ROUND(I153*H153,2)</f>
        <v>0</v>
      </c>
      <c r="BL153" s="19" t="s">
        <v>158</v>
      </c>
      <c r="BM153" s="193" t="s">
        <v>547</v>
      </c>
    </row>
    <row r="154" spans="1:47" s="2" customFormat="1" ht="11.25">
      <c r="A154" s="36"/>
      <c r="B154" s="37"/>
      <c r="C154" s="38"/>
      <c r="D154" s="195" t="s">
        <v>160</v>
      </c>
      <c r="E154" s="38"/>
      <c r="F154" s="196" t="s">
        <v>202</v>
      </c>
      <c r="G154" s="38"/>
      <c r="H154" s="38"/>
      <c r="I154" s="197"/>
      <c r="J154" s="38"/>
      <c r="K154" s="38"/>
      <c r="L154" s="41"/>
      <c r="M154" s="198"/>
      <c r="N154" s="199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160</v>
      </c>
      <c r="AU154" s="19" t="s">
        <v>81</v>
      </c>
    </row>
    <row r="155" spans="2:51" s="13" customFormat="1" ht="11.25">
      <c r="B155" s="200"/>
      <c r="C155" s="201"/>
      <c r="D155" s="202" t="s">
        <v>162</v>
      </c>
      <c r="E155" s="203" t="s">
        <v>19</v>
      </c>
      <c r="F155" s="204" t="s">
        <v>548</v>
      </c>
      <c r="G155" s="201"/>
      <c r="H155" s="203" t="s">
        <v>19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162</v>
      </c>
      <c r="AU155" s="210" t="s">
        <v>81</v>
      </c>
      <c r="AV155" s="13" t="s">
        <v>79</v>
      </c>
      <c r="AW155" s="13" t="s">
        <v>33</v>
      </c>
      <c r="AX155" s="13" t="s">
        <v>72</v>
      </c>
      <c r="AY155" s="210" t="s">
        <v>151</v>
      </c>
    </row>
    <row r="156" spans="2:51" s="13" customFormat="1" ht="11.25">
      <c r="B156" s="200"/>
      <c r="C156" s="201"/>
      <c r="D156" s="202" t="s">
        <v>162</v>
      </c>
      <c r="E156" s="203" t="s">
        <v>19</v>
      </c>
      <c r="F156" s="204" t="s">
        <v>549</v>
      </c>
      <c r="G156" s="201"/>
      <c r="H156" s="203" t="s">
        <v>19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162</v>
      </c>
      <c r="AU156" s="210" t="s">
        <v>81</v>
      </c>
      <c r="AV156" s="13" t="s">
        <v>79</v>
      </c>
      <c r="AW156" s="13" t="s">
        <v>33</v>
      </c>
      <c r="AX156" s="13" t="s">
        <v>72</v>
      </c>
      <c r="AY156" s="210" t="s">
        <v>151</v>
      </c>
    </row>
    <row r="157" spans="2:51" s="14" customFormat="1" ht="11.25">
      <c r="B157" s="211"/>
      <c r="C157" s="212"/>
      <c r="D157" s="202" t="s">
        <v>162</v>
      </c>
      <c r="E157" s="213" t="s">
        <v>19</v>
      </c>
      <c r="F157" s="214" t="s">
        <v>550</v>
      </c>
      <c r="G157" s="212"/>
      <c r="H157" s="215">
        <v>4.2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162</v>
      </c>
      <c r="AU157" s="221" t="s">
        <v>81</v>
      </c>
      <c r="AV157" s="14" t="s">
        <v>81</v>
      </c>
      <c r="AW157" s="14" t="s">
        <v>33</v>
      </c>
      <c r="AX157" s="14" t="s">
        <v>79</v>
      </c>
      <c r="AY157" s="221" t="s">
        <v>151</v>
      </c>
    </row>
    <row r="158" spans="1:65" s="2" customFormat="1" ht="21.75" customHeight="1">
      <c r="A158" s="36"/>
      <c r="B158" s="37"/>
      <c r="C158" s="182" t="s">
        <v>258</v>
      </c>
      <c r="D158" s="182" t="s">
        <v>153</v>
      </c>
      <c r="E158" s="183" t="s">
        <v>551</v>
      </c>
      <c r="F158" s="184" t="s">
        <v>552</v>
      </c>
      <c r="G158" s="185" t="s">
        <v>505</v>
      </c>
      <c r="H158" s="186">
        <v>5099.5</v>
      </c>
      <c r="I158" s="187"/>
      <c r="J158" s="188">
        <f>ROUND(I158*H158,2)</f>
        <v>0</v>
      </c>
      <c r="K158" s="184" t="s">
        <v>157</v>
      </c>
      <c r="L158" s="41"/>
      <c r="M158" s="189" t="s">
        <v>19</v>
      </c>
      <c r="N158" s="190" t="s">
        <v>43</v>
      </c>
      <c r="O158" s="66"/>
      <c r="P158" s="191">
        <f>O158*H158</f>
        <v>0</v>
      </c>
      <c r="Q158" s="191">
        <v>0.00084</v>
      </c>
      <c r="R158" s="191">
        <f>Q158*H158</f>
        <v>4.283580000000001</v>
      </c>
      <c r="S158" s="191">
        <v>0</v>
      </c>
      <c r="T158" s="19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3" t="s">
        <v>158</v>
      </c>
      <c r="AT158" s="193" t="s">
        <v>153</v>
      </c>
      <c r="AU158" s="193" t="s">
        <v>81</v>
      </c>
      <c r="AY158" s="19" t="s">
        <v>151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9" t="s">
        <v>79</v>
      </c>
      <c r="BK158" s="194">
        <f>ROUND(I158*H158,2)</f>
        <v>0</v>
      </c>
      <c r="BL158" s="19" t="s">
        <v>158</v>
      </c>
      <c r="BM158" s="193" t="s">
        <v>553</v>
      </c>
    </row>
    <row r="159" spans="1:47" s="2" customFormat="1" ht="11.25">
      <c r="A159" s="36"/>
      <c r="B159" s="37"/>
      <c r="C159" s="38"/>
      <c r="D159" s="195" t="s">
        <v>160</v>
      </c>
      <c r="E159" s="38"/>
      <c r="F159" s="196" t="s">
        <v>554</v>
      </c>
      <c r="G159" s="38"/>
      <c r="H159" s="38"/>
      <c r="I159" s="197"/>
      <c r="J159" s="38"/>
      <c r="K159" s="38"/>
      <c r="L159" s="41"/>
      <c r="M159" s="198"/>
      <c r="N159" s="199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160</v>
      </c>
      <c r="AU159" s="19" t="s">
        <v>81</v>
      </c>
    </row>
    <row r="160" spans="2:51" s="14" customFormat="1" ht="11.25">
      <c r="B160" s="211"/>
      <c r="C160" s="212"/>
      <c r="D160" s="202" t="s">
        <v>162</v>
      </c>
      <c r="E160" s="213" t="s">
        <v>19</v>
      </c>
      <c r="F160" s="214" t="s">
        <v>555</v>
      </c>
      <c r="G160" s="212"/>
      <c r="H160" s="215">
        <v>5099.5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162</v>
      </c>
      <c r="AU160" s="221" t="s">
        <v>81</v>
      </c>
      <c r="AV160" s="14" t="s">
        <v>81</v>
      </c>
      <c r="AW160" s="14" t="s">
        <v>33</v>
      </c>
      <c r="AX160" s="14" t="s">
        <v>79</v>
      </c>
      <c r="AY160" s="221" t="s">
        <v>151</v>
      </c>
    </row>
    <row r="161" spans="1:65" s="2" customFormat="1" ht="24.2" customHeight="1">
      <c r="A161" s="36"/>
      <c r="B161" s="37"/>
      <c r="C161" s="182" t="s">
        <v>265</v>
      </c>
      <c r="D161" s="182" t="s">
        <v>153</v>
      </c>
      <c r="E161" s="183" t="s">
        <v>556</v>
      </c>
      <c r="F161" s="184" t="s">
        <v>557</v>
      </c>
      <c r="G161" s="185" t="s">
        <v>505</v>
      </c>
      <c r="H161" s="186">
        <v>5099.5</v>
      </c>
      <c r="I161" s="187"/>
      <c r="J161" s="188">
        <f>ROUND(I161*H161,2)</f>
        <v>0</v>
      </c>
      <c r="K161" s="184" t="s">
        <v>157</v>
      </c>
      <c r="L161" s="41"/>
      <c r="M161" s="189" t="s">
        <v>19</v>
      </c>
      <c r="N161" s="190" t="s">
        <v>43</v>
      </c>
      <c r="O161" s="66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3" t="s">
        <v>158</v>
      </c>
      <c r="AT161" s="193" t="s">
        <v>153</v>
      </c>
      <c r="AU161" s="193" t="s">
        <v>81</v>
      </c>
      <c r="AY161" s="19" t="s">
        <v>151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9" t="s">
        <v>79</v>
      </c>
      <c r="BK161" s="194">
        <f>ROUND(I161*H161,2)</f>
        <v>0</v>
      </c>
      <c r="BL161" s="19" t="s">
        <v>158</v>
      </c>
      <c r="BM161" s="193" t="s">
        <v>558</v>
      </c>
    </row>
    <row r="162" spans="1:47" s="2" customFormat="1" ht="11.25">
      <c r="A162" s="36"/>
      <c r="B162" s="37"/>
      <c r="C162" s="38"/>
      <c r="D162" s="195" t="s">
        <v>160</v>
      </c>
      <c r="E162" s="38"/>
      <c r="F162" s="196" t="s">
        <v>559</v>
      </c>
      <c r="G162" s="38"/>
      <c r="H162" s="38"/>
      <c r="I162" s="197"/>
      <c r="J162" s="38"/>
      <c r="K162" s="38"/>
      <c r="L162" s="41"/>
      <c r="M162" s="198"/>
      <c r="N162" s="199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160</v>
      </c>
      <c r="AU162" s="19" t="s">
        <v>81</v>
      </c>
    </row>
    <row r="163" spans="1:65" s="2" customFormat="1" ht="24.2" customHeight="1">
      <c r="A163" s="36"/>
      <c r="B163" s="37"/>
      <c r="C163" s="182" t="s">
        <v>270</v>
      </c>
      <c r="D163" s="182" t="s">
        <v>153</v>
      </c>
      <c r="E163" s="183" t="s">
        <v>207</v>
      </c>
      <c r="F163" s="184" t="s">
        <v>208</v>
      </c>
      <c r="G163" s="185" t="s">
        <v>209</v>
      </c>
      <c r="H163" s="186">
        <v>1085.888</v>
      </c>
      <c r="I163" s="187"/>
      <c r="J163" s="188">
        <f>ROUND(I163*H163,2)</f>
        <v>0</v>
      </c>
      <c r="K163" s="184" t="s">
        <v>19</v>
      </c>
      <c r="L163" s="41"/>
      <c r="M163" s="189" t="s">
        <v>19</v>
      </c>
      <c r="N163" s="190" t="s">
        <v>43</v>
      </c>
      <c r="O163" s="66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3" t="s">
        <v>158</v>
      </c>
      <c r="AT163" s="193" t="s">
        <v>153</v>
      </c>
      <c r="AU163" s="193" t="s">
        <v>81</v>
      </c>
      <c r="AY163" s="19" t="s">
        <v>151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9" t="s">
        <v>79</v>
      </c>
      <c r="BK163" s="194">
        <f>ROUND(I163*H163,2)</f>
        <v>0</v>
      </c>
      <c r="BL163" s="19" t="s">
        <v>158</v>
      </c>
      <c r="BM163" s="193" t="s">
        <v>560</v>
      </c>
    </row>
    <row r="164" spans="1:47" s="2" customFormat="1" ht="29.25">
      <c r="A164" s="36"/>
      <c r="B164" s="37"/>
      <c r="C164" s="38"/>
      <c r="D164" s="202" t="s">
        <v>211</v>
      </c>
      <c r="E164" s="38"/>
      <c r="F164" s="222" t="s">
        <v>212</v>
      </c>
      <c r="G164" s="38"/>
      <c r="H164" s="38"/>
      <c r="I164" s="197"/>
      <c r="J164" s="38"/>
      <c r="K164" s="38"/>
      <c r="L164" s="41"/>
      <c r="M164" s="198"/>
      <c r="N164" s="199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211</v>
      </c>
      <c r="AU164" s="19" t="s">
        <v>81</v>
      </c>
    </row>
    <row r="165" spans="2:51" s="14" customFormat="1" ht="11.25">
      <c r="B165" s="211"/>
      <c r="C165" s="212"/>
      <c r="D165" s="202" t="s">
        <v>162</v>
      </c>
      <c r="E165" s="213" t="s">
        <v>19</v>
      </c>
      <c r="F165" s="214" t="s">
        <v>561</v>
      </c>
      <c r="G165" s="212"/>
      <c r="H165" s="215">
        <v>1983.112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162</v>
      </c>
      <c r="AU165" s="221" t="s">
        <v>81</v>
      </c>
      <c r="AV165" s="14" t="s">
        <v>81</v>
      </c>
      <c r="AW165" s="14" t="s">
        <v>33</v>
      </c>
      <c r="AX165" s="14" t="s">
        <v>72</v>
      </c>
      <c r="AY165" s="221" t="s">
        <v>151</v>
      </c>
    </row>
    <row r="166" spans="2:51" s="14" customFormat="1" ht="11.25">
      <c r="B166" s="211"/>
      <c r="C166" s="212"/>
      <c r="D166" s="202" t="s">
        <v>162</v>
      </c>
      <c r="E166" s="213" t="s">
        <v>19</v>
      </c>
      <c r="F166" s="214" t="s">
        <v>562</v>
      </c>
      <c r="G166" s="212"/>
      <c r="H166" s="215">
        <v>-1304.432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162</v>
      </c>
      <c r="AU166" s="221" t="s">
        <v>81</v>
      </c>
      <c r="AV166" s="14" t="s">
        <v>81</v>
      </c>
      <c r="AW166" s="14" t="s">
        <v>33</v>
      </c>
      <c r="AX166" s="14" t="s">
        <v>72</v>
      </c>
      <c r="AY166" s="221" t="s">
        <v>151</v>
      </c>
    </row>
    <row r="167" spans="2:51" s="15" customFormat="1" ht="11.25">
      <c r="B167" s="223"/>
      <c r="C167" s="224"/>
      <c r="D167" s="202" t="s">
        <v>162</v>
      </c>
      <c r="E167" s="225" t="s">
        <v>19</v>
      </c>
      <c r="F167" s="226" t="s">
        <v>215</v>
      </c>
      <c r="G167" s="224"/>
      <c r="H167" s="227">
        <v>678.6800000000001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162</v>
      </c>
      <c r="AU167" s="233" t="s">
        <v>81</v>
      </c>
      <c r="AV167" s="15" t="s">
        <v>158</v>
      </c>
      <c r="AW167" s="15" t="s">
        <v>33</v>
      </c>
      <c r="AX167" s="15" t="s">
        <v>79</v>
      </c>
      <c r="AY167" s="233" t="s">
        <v>151</v>
      </c>
    </row>
    <row r="168" spans="2:51" s="14" customFormat="1" ht="11.25">
      <c r="B168" s="211"/>
      <c r="C168" s="212"/>
      <c r="D168" s="202" t="s">
        <v>162</v>
      </c>
      <c r="E168" s="212"/>
      <c r="F168" s="214" t="s">
        <v>563</v>
      </c>
      <c r="G168" s="212"/>
      <c r="H168" s="215">
        <v>1085.888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162</v>
      </c>
      <c r="AU168" s="221" t="s">
        <v>81</v>
      </c>
      <c r="AV168" s="14" t="s">
        <v>81</v>
      </c>
      <c r="AW168" s="14" t="s">
        <v>4</v>
      </c>
      <c r="AX168" s="14" t="s">
        <v>79</v>
      </c>
      <c r="AY168" s="221" t="s">
        <v>151</v>
      </c>
    </row>
    <row r="169" spans="1:65" s="2" customFormat="1" ht="24.2" customHeight="1">
      <c r="A169" s="36"/>
      <c r="B169" s="37"/>
      <c r="C169" s="182" t="s">
        <v>276</v>
      </c>
      <c r="D169" s="182" t="s">
        <v>153</v>
      </c>
      <c r="E169" s="183" t="s">
        <v>218</v>
      </c>
      <c r="F169" s="184" t="s">
        <v>219</v>
      </c>
      <c r="G169" s="185" t="s">
        <v>174</v>
      </c>
      <c r="H169" s="186">
        <v>1304.432</v>
      </c>
      <c r="I169" s="187"/>
      <c r="J169" s="188">
        <f>ROUND(I169*H169,2)</f>
        <v>0</v>
      </c>
      <c r="K169" s="184" t="s">
        <v>157</v>
      </c>
      <c r="L169" s="41"/>
      <c r="M169" s="189" t="s">
        <v>19</v>
      </c>
      <c r="N169" s="190" t="s">
        <v>43</v>
      </c>
      <c r="O169" s="66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3" t="s">
        <v>158</v>
      </c>
      <c r="AT169" s="193" t="s">
        <v>153</v>
      </c>
      <c r="AU169" s="193" t="s">
        <v>81</v>
      </c>
      <c r="AY169" s="19" t="s">
        <v>151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9" t="s">
        <v>79</v>
      </c>
      <c r="BK169" s="194">
        <f>ROUND(I169*H169,2)</f>
        <v>0</v>
      </c>
      <c r="BL169" s="19" t="s">
        <v>158</v>
      </c>
      <c r="BM169" s="193" t="s">
        <v>564</v>
      </c>
    </row>
    <row r="170" spans="1:47" s="2" customFormat="1" ht="11.25">
      <c r="A170" s="36"/>
      <c r="B170" s="37"/>
      <c r="C170" s="38"/>
      <c r="D170" s="195" t="s">
        <v>160</v>
      </c>
      <c r="E170" s="38"/>
      <c r="F170" s="196" t="s">
        <v>221</v>
      </c>
      <c r="G170" s="38"/>
      <c r="H170" s="38"/>
      <c r="I170" s="197"/>
      <c r="J170" s="38"/>
      <c r="K170" s="38"/>
      <c r="L170" s="41"/>
      <c r="M170" s="198"/>
      <c r="N170" s="199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160</v>
      </c>
      <c r="AU170" s="19" t="s">
        <v>81</v>
      </c>
    </row>
    <row r="171" spans="2:51" s="13" customFormat="1" ht="11.25">
      <c r="B171" s="200"/>
      <c r="C171" s="201"/>
      <c r="D171" s="202" t="s">
        <v>162</v>
      </c>
      <c r="E171" s="203" t="s">
        <v>19</v>
      </c>
      <c r="F171" s="204" t="s">
        <v>222</v>
      </c>
      <c r="G171" s="201"/>
      <c r="H171" s="203" t="s">
        <v>19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162</v>
      </c>
      <c r="AU171" s="210" t="s">
        <v>81</v>
      </c>
      <c r="AV171" s="13" t="s">
        <v>79</v>
      </c>
      <c r="AW171" s="13" t="s">
        <v>33</v>
      </c>
      <c r="AX171" s="13" t="s">
        <v>72</v>
      </c>
      <c r="AY171" s="210" t="s">
        <v>151</v>
      </c>
    </row>
    <row r="172" spans="2:51" s="13" customFormat="1" ht="11.25">
      <c r="B172" s="200"/>
      <c r="C172" s="201"/>
      <c r="D172" s="202" t="s">
        <v>162</v>
      </c>
      <c r="E172" s="203" t="s">
        <v>19</v>
      </c>
      <c r="F172" s="204" t="s">
        <v>565</v>
      </c>
      <c r="G172" s="201"/>
      <c r="H172" s="203" t="s">
        <v>19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162</v>
      </c>
      <c r="AU172" s="210" t="s">
        <v>81</v>
      </c>
      <c r="AV172" s="13" t="s">
        <v>79</v>
      </c>
      <c r="AW172" s="13" t="s">
        <v>33</v>
      </c>
      <c r="AX172" s="13" t="s">
        <v>72</v>
      </c>
      <c r="AY172" s="210" t="s">
        <v>151</v>
      </c>
    </row>
    <row r="173" spans="2:51" s="14" customFormat="1" ht="11.25">
      <c r="B173" s="211"/>
      <c r="C173" s="212"/>
      <c r="D173" s="202" t="s">
        <v>162</v>
      </c>
      <c r="E173" s="213" t="s">
        <v>19</v>
      </c>
      <c r="F173" s="214" t="s">
        <v>517</v>
      </c>
      <c r="G173" s="212"/>
      <c r="H173" s="215">
        <v>168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162</v>
      </c>
      <c r="AU173" s="221" t="s">
        <v>81</v>
      </c>
      <c r="AV173" s="14" t="s">
        <v>81</v>
      </c>
      <c r="AW173" s="14" t="s">
        <v>33</v>
      </c>
      <c r="AX173" s="14" t="s">
        <v>72</v>
      </c>
      <c r="AY173" s="221" t="s">
        <v>151</v>
      </c>
    </row>
    <row r="174" spans="2:51" s="13" customFormat="1" ht="11.25">
      <c r="B174" s="200"/>
      <c r="C174" s="201"/>
      <c r="D174" s="202" t="s">
        <v>162</v>
      </c>
      <c r="E174" s="203" t="s">
        <v>19</v>
      </c>
      <c r="F174" s="204" t="s">
        <v>223</v>
      </c>
      <c r="G174" s="201"/>
      <c r="H174" s="203" t="s">
        <v>19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162</v>
      </c>
      <c r="AU174" s="210" t="s">
        <v>81</v>
      </c>
      <c r="AV174" s="13" t="s">
        <v>79</v>
      </c>
      <c r="AW174" s="13" t="s">
        <v>33</v>
      </c>
      <c r="AX174" s="13" t="s">
        <v>72</v>
      </c>
      <c r="AY174" s="210" t="s">
        <v>151</v>
      </c>
    </row>
    <row r="175" spans="2:51" s="14" customFormat="1" ht="11.25">
      <c r="B175" s="211"/>
      <c r="C175" s="212"/>
      <c r="D175" s="202" t="s">
        <v>162</v>
      </c>
      <c r="E175" s="213" t="s">
        <v>19</v>
      </c>
      <c r="F175" s="214" t="s">
        <v>566</v>
      </c>
      <c r="G175" s="212"/>
      <c r="H175" s="215">
        <v>1815.112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162</v>
      </c>
      <c r="AU175" s="221" t="s">
        <v>81</v>
      </c>
      <c r="AV175" s="14" t="s">
        <v>81</v>
      </c>
      <c r="AW175" s="14" t="s">
        <v>33</v>
      </c>
      <c r="AX175" s="14" t="s">
        <v>72</v>
      </c>
      <c r="AY175" s="221" t="s">
        <v>151</v>
      </c>
    </row>
    <row r="176" spans="2:51" s="16" customFormat="1" ht="11.25">
      <c r="B176" s="252"/>
      <c r="C176" s="253"/>
      <c r="D176" s="202" t="s">
        <v>162</v>
      </c>
      <c r="E176" s="254" t="s">
        <v>19</v>
      </c>
      <c r="F176" s="255" t="s">
        <v>567</v>
      </c>
      <c r="G176" s="253"/>
      <c r="H176" s="256">
        <v>1983.112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162</v>
      </c>
      <c r="AU176" s="262" t="s">
        <v>81</v>
      </c>
      <c r="AV176" s="16" t="s">
        <v>101</v>
      </c>
      <c r="AW176" s="16" t="s">
        <v>33</v>
      </c>
      <c r="AX176" s="16" t="s">
        <v>72</v>
      </c>
      <c r="AY176" s="262" t="s">
        <v>151</v>
      </c>
    </row>
    <row r="177" spans="2:51" s="13" customFormat="1" ht="11.25">
      <c r="B177" s="200"/>
      <c r="C177" s="201"/>
      <c r="D177" s="202" t="s">
        <v>162</v>
      </c>
      <c r="E177" s="203" t="s">
        <v>19</v>
      </c>
      <c r="F177" s="204" t="s">
        <v>224</v>
      </c>
      <c r="G177" s="201"/>
      <c r="H177" s="203" t="s">
        <v>19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162</v>
      </c>
      <c r="AU177" s="210" t="s">
        <v>81</v>
      </c>
      <c r="AV177" s="13" t="s">
        <v>79</v>
      </c>
      <c r="AW177" s="13" t="s">
        <v>33</v>
      </c>
      <c r="AX177" s="13" t="s">
        <v>72</v>
      </c>
      <c r="AY177" s="210" t="s">
        <v>151</v>
      </c>
    </row>
    <row r="178" spans="2:51" s="13" customFormat="1" ht="11.25">
      <c r="B178" s="200"/>
      <c r="C178" s="201"/>
      <c r="D178" s="202" t="s">
        <v>162</v>
      </c>
      <c r="E178" s="203" t="s">
        <v>19</v>
      </c>
      <c r="F178" s="204" t="s">
        <v>225</v>
      </c>
      <c r="G178" s="201"/>
      <c r="H178" s="203" t="s">
        <v>19</v>
      </c>
      <c r="I178" s="205"/>
      <c r="J178" s="201"/>
      <c r="K178" s="201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162</v>
      </c>
      <c r="AU178" s="210" t="s">
        <v>81</v>
      </c>
      <c r="AV178" s="13" t="s">
        <v>79</v>
      </c>
      <c r="AW178" s="13" t="s">
        <v>33</v>
      </c>
      <c r="AX178" s="13" t="s">
        <v>72</v>
      </c>
      <c r="AY178" s="210" t="s">
        <v>151</v>
      </c>
    </row>
    <row r="179" spans="2:51" s="14" customFormat="1" ht="11.25">
      <c r="B179" s="211"/>
      <c r="C179" s="212"/>
      <c r="D179" s="202" t="s">
        <v>162</v>
      </c>
      <c r="E179" s="213" t="s">
        <v>19</v>
      </c>
      <c r="F179" s="214" t="s">
        <v>568</v>
      </c>
      <c r="G179" s="212"/>
      <c r="H179" s="215">
        <v>-116.56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162</v>
      </c>
      <c r="AU179" s="221" t="s">
        <v>81</v>
      </c>
      <c r="AV179" s="14" t="s">
        <v>81</v>
      </c>
      <c r="AW179" s="14" t="s">
        <v>33</v>
      </c>
      <c r="AX179" s="14" t="s">
        <v>72</v>
      </c>
      <c r="AY179" s="221" t="s">
        <v>151</v>
      </c>
    </row>
    <row r="180" spans="2:51" s="13" customFormat="1" ht="11.25">
      <c r="B180" s="200"/>
      <c r="C180" s="201"/>
      <c r="D180" s="202" t="s">
        <v>162</v>
      </c>
      <c r="E180" s="203" t="s">
        <v>19</v>
      </c>
      <c r="F180" s="204" t="s">
        <v>227</v>
      </c>
      <c r="G180" s="201"/>
      <c r="H180" s="203" t="s">
        <v>19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162</v>
      </c>
      <c r="AU180" s="210" t="s">
        <v>81</v>
      </c>
      <c r="AV180" s="13" t="s">
        <v>79</v>
      </c>
      <c r="AW180" s="13" t="s">
        <v>33</v>
      </c>
      <c r="AX180" s="13" t="s">
        <v>72</v>
      </c>
      <c r="AY180" s="210" t="s">
        <v>151</v>
      </c>
    </row>
    <row r="181" spans="2:51" s="14" customFormat="1" ht="11.25">
      <c r="B181" s="211"/>
      <c r="C181" s="212"/>
      <c r="D181" s="202" t="s">
        <v>162</v>
      </c>
      <c r="E181" s="213" t="s">
        <v>19</v>
      </c>
      <c r="F181" s="214" t="s">
        <v>569</v>
      </c>
      <c r="G181" s="212"/>
      <c r="H181" s="215">
        <v>-536.176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162</v>
      </c>
      <c r="AU181" s="221" t="s">
        <v>81</v>
      </c>
      <c r="AV181" s="14" t="s">
        <v>81</v>
      </c>
      <c r="AW181" s="14" t="s">
        <v>33</v>
      </c>
      <c r="AX181" s="14" t="s">
        <v>72</v>
      </c>
      <c r="AY181" s="221" t="s">
        <v>151</v>
      </c>
    </row>
    <row r="182" spans="2:51" s="13" customFormat="1" ht="11.25">
      <c r="B182" s="200"/>
      <c r="C182" s="201"/>
      <c r="D182" s="202" t="s">
        <v>162</v>
      </c>
      <c r="E182" s="203" t="s">
        <v>19</v>
      </c>
      <c r="F182" s="204" t="s">
        <v>570</v>
      </c>
      <c r="G182" s="201"/>
      <c r="H182" s="203" t="s">
        <v>19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162</v>
      </c>
      <c r="AU182" s="210" t="s">
        <v>81</v>
      </c>
      <c r="AV182" s="13" t="s">
        <v>79</v>
      </c>
      <c r="AW182" s="13" t="s">
        <v>33</v>
      </c>
      <c r="AX182" s="13" t="s">
        <v>72</v>
      </c>
      <c r="AY182" s="210" t="s">
        <v>151</v>
      </c>
    </row>
    <row r="183" spans="2:51" s="14" customFormat="1" ht="11.25">
      <c r="B183" s="211"/>
      <c r="C183" s="212"/>
      <c r="D183" s="202" t="s">
        <v>162</v>
      </c>
      <c r="E183" s="213" t="s">
        <v>19</v>
      </c>
      <c r="F183" s="214" t="s">
        <v>571</v>
      </c>
      <c r="G183" s="212"/>
      <c r="H183" s="215">
        <v>-1.89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162</v>
      </c>
      <c r="AU183" s="221" t="s">
        <v>81</v>
      </c>
      <c r="AV183" s="14" t="s">
        <v>81</v>
      </c>
      <c r="AW183" s="14" t="s">
        <v>33</v>
      </c>
      <c r="AX183" s="14" t="s">
        <v>72</v>
      </c>
      <c r="AY183" s="221" t="s">
        <v>151</v>
      </c>
    </row>
    <row r="184" spans="2:51" s="13" customFormat="1" ht="11.25">
      <c r="B184" s="200"/>
      <c r="C184" s="201"/>
      <c r="D184" s="202" t="s">
        <v>162</v>
      </c>
      <c r="E184" s="203" t="s">
        <v>19</v>
      </c>
      <c r="F184" s="204" t="s">
        <v>572</v>
      </c>
      <c r="G184" s="201"/>
      <c r="H184" s="203" t="s">
        <v>19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162</v>
      </c>
      <c r="AU184" s="210" t="s">
        <v>81</v>
      </c>
      <c r="AV184" s="13" t="s">
        <v>79</v>
      </c>
      <c r="AW184" s="13" t="s">
        <v>33</v>
      </c>
      <c r="AX184" s="13" t="s">
        <v>72</v>
      </c>
      <c r="AY184" s="210" t="s">
        <v>151</v>
      </c>
    </row>
    <row r="185" spans="2:51" s="14" customFormat="1" ht="11.25">
      <c r="B185" s="211"/>
      <c r="C185" s="212"/>
      <c r="D185" s="202" t="s">
        <v>162</v>
      </c>
      <c r="E185" s="213" t="s">
        <v>19</v>
      </c>
      <c r="F185" s="214" t="s">
        <v>573</v>
      </c>
      <c r="G185" s="212"/>
      <c r="H185" s="215">
        <v>-1.596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162</v>
      </c>
      <c r="AU185" s="221" t="s">
        <v>81</v>
      </c>
      <c r="AV185" s="14" t="s">
        <v>81</v>
      </c>
      <c r="AW185" s="14" t="s">
        <v>33</v>
      </c>
      <c r="AX185" s="14" t="s">
        <v>72</v>
      </c>
      <c r="AY185" s="221" t="s">
        <v>151</v>
      </c>
    </row>
    <row r="186" spans="2:51" s="13" customFormat="1" ht="11.25">
      <c r="B186" s="200"/>
      <c r="C186" s="201"/>
      <c r="D186" s="202" t="s">
        <v>162</v>
      </c>
      <c r="E186" s="203" t="s">
        <v>19</v>
      </c>
      <c r="F186" s="204" t="s">
        <v>574</v>
      </c>
      <c r="G186" s="201"/>
      <c r="H186" s="203" t="s">
        <v>19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162</v>
      </c>
      <c r="AU186" s="210" t="s">
        <v>81</v>
      </c>
      <c r="AV186" s="13" t="s">
        <v>79</v>
      </c>
      <c r="AW186" s="13" t="s">
        <v>33</v>
      </c>
      <c r="AX186" s="13" t="s">
        <v>72</v>
      </c>
      <c r="AY186" s="210" t="s">
        <v>151</v>
      </c>
    </row>
    <row r="187" spans="2:51" s="14" customFormat="1" ht="11.25">
      <c r="B187" s="211"/>
      <c r="C187" s="212"/>
      <c r="D187" s="202" t="s">
        <v>162</v>
      </c>
      <c r="E187" s="213" t="s">
        <v>19</v>
      </c>
      <c r="F187" s="214" t="s">
        <v>575</v>
      </c>
      <c r="G187" s="212"/>
      <c r="H187" s="215">
        <v>-0.426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162</v>
      </c>
      <c r="AU187" s="221" t="s">
        <v>81</v>
      </c>
      <c r="AV187" s="14" t="s">
        <v>81</v>
      </c>
      <c r="AW187" s="14" t="s">
        <v>33</v>
      </c>
      <c r="AX187" s="14" t="s">
        <v>72</v>
      </c>
      <c r="AY187" s="221" t="s">
        <v>151</v>
      </c>
    </row>
    <row r="188" spans="2:51" s="13" customFormat="1" ht="11.25">
      <c r="B188" s="200"/>
      <c r="C188" s="201"/>
      <c r="D188" s="202" t="s">
        <v>162</v>
      </c>
      <c r="E188" s="203" t="s">
        <v>19</v>
      </c>
      <c r="F188" s="204" t="s">
        <v>576</v>
      </c>
      <c r="G188" s="201"/>
      <c r="H188" s="203" t="s">
        <v>19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162</v>
      </c>
      <c r="AU188" s="210" t="s">
        <v>81</v>
      </c>
      <c r="AV188" s="13" t="s">
        <v>79</v>
      </c>
      <c r="AW188" s="13" t="s">
        <v>33</v>
      </c>
      <c r="AX188" s="13" t="s">
        <v>72</v>
      </c>
      <c r="AY188" s="210" t="s">
        <v>151</v>
      </c>
    </row>
    <row r="189" spans="2:51" s="14" customFormat="1" ht="11.25">
      <c r="B189" s="211"/>
      <c r="C189" s="212"/>
      <c r="D189" s="202" t="s">
        <v>162</v>
      </c>
      <c r="E189" s="213" t="s">
        <v>19</v>
      </c>
      <c r="F189" s="214" t="s">
        <v>577</v>
      </c>
      <c r="G189" s="212"/>
      <c r="H189" s="215">
        <v>-22.032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162</v>
      </c>
      <c r="AU189" s="221" t="s">
        <v>81</v>
      </c>
      <c r="AV189" s="14" t="s">
        <v>81</v>
      </c>
      <c r="AW189" s="14" t="s">
        <v>33</v>
      </c>
      <c r="AX189" s="14" t="s">
        <v>72</v>
      </c>
      <c r="AY189" s="221" t="s">
        <v>151</v>
      </c>
    </row>
    <row r="190" spans="2:51" s="15" customFormat="1" ht="11.25">
      <c r="B190" s="223"/>
      <c r="C190" s="224"/>
      <c r="D190" s="202" t="s">
        <v>162</v>
      </c>
      <c r="E190" s="225" t="s">
        <v>19</v>
      </c>
      <c r="F190" s="226" t="s">
        <v>215</v>
      </c>
      <c r="G190" s="224"/>
      <c r="H190" s="227">
        <v>1304.4320000000002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162</v>
      </c>
      <c r="AU190" s="233" t="s">
        <v>81</v>
      </c>
      <c r="AV190" s="15" t="s">
        <v>158</v>
      </c>
      <c r="AW190" s="15" t="s">
        <v>33</v>
      </c>
      <c r="AX190" s="15" t="s">
        <v>79</v>
      </c>
      <c r="AY190" s="233" t="s">
        <v>151</v>
      </c>
    </row>
    <row r="191" spans="1:65" s="2" customFormat="1" ht="37.9" customHeight="1">
      <c r="A191" s="36"/>
      <c r="B191" s="37"/>
      <c r="C191" s="182" t="s">
        <v>8</v>
      </c>
      <c r="D191" s="182" t="s">
        <v>153</v>
      </c>
      <c r="E191" s="183" t="s">
        <v>230</v>
      </c>
      <c r="F191" s="184" t="s">
        <v>231</v>
      </c>
      <c r="G191" s="185" t="s">
        <v>174</v>
      </c>
      <c r="H191" s="186">
        <v>506.759</v>
      </c>
      <c r="I191" s="187"/>
      <c r="J191" s="188">
        <f>ROUND(I191*H191,2)</f>
        <v>0</v>
      </c>
      <c r="K191" s="184" t="s">
        <v>157</v>
      </c>
      <c r="L191" s="41"/>
      <c r="M191" s="189" t="s">
        <v>19</v>
      </c>
      <c r="N191" s="190" t="s">
        <v>43</v>
      </c>
      <c r="O191" s="66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158</v>
      </c>
      <c r="AT191" s="193" t="s">
        <v>153</v>
      </c>
      <c r="AU191" s="193" t="s">
        <v>81</v>
      </c>
      <c r="AY191" s="19" t="s">
        <v>151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9" t="s">
        <v>79</v>
      </c>
      <c r="BK191" s="194">
        <f>ROUND(I191*H191,2)</f>
        <v>0</v>
      </c>
      <c r="BL191" s="19" t="s">
        <v>158</v>
      </c>
      <c r="BM191" s="193" t="s">
        <v>578</v>
      </c>
    </row>
    <row r="192" spans="1:47" s="2" customFormat="1" ht="11.25">
      <c r="A192" s="36"/>
      <c r="B192" s="37"/>
      <c r="C192" s="38"/>
      <c r="D192" s="195" t="s">
        <v>160</v>
      </c>
      <c r="E192" s="38"/>
      <c r="F192" s="196" t="s">
        <v>233</v>
      </c>
      <c r="G192" s="38"/>
      <c r="H192" s="38"/>
      <c r="I192" s="197"/>
      <c r="J192" s="38"/>
      <c r="K192" s="38"/>
      <c r="L192" s="41"/>
      <c r="M192" s="198"/>
      <c r="N192" s="199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160</v>
      </c>
      <c r="AU192" s="19" t="s">
        <v>81</v>
      </c>
    </row>
    <row r="193" spans="2:51" s="13" customFormat="1" ht="11.25">
      <c r="B193" s="200"/>
      <c r="C193" s="201"/>
      <c r="D193" s="202" t="s">
        <v>162</v>
      </c>
      <c r="E193" s="203" t="s">
        <v>19</v>
      </c>
      <c r="F193" s="204" t="s">
        <v>579</v>
      </c>
      <c r="G193" s="201"/>
      <c r="H193" s="203" t="s">
        <v>19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162</v>
      </c>
      <c r="AU193" s="210" t="s">
        <v>81</v>
      </c>
      <c r="AV193" s="13" t="s">
        <v>79</v>
      </c>
      <c r="AW193" s="13" t="s">
        <v>33</v>
      </c>
      <c r="AX193" s="13" t="s">
        <v>72</v>
      </c>
      <c r="AY193" s="210" t="s">
        <v>151</v>
      </c>
    </row>
    <row r="194" spans="2:51" s="14" customFormat="1" ht="11.25">
      <c r="B194" s="211"/>
      <c r="C194" s="212"/>
      <c r="D194" s="202" t="s">
        <v>162</v>
      </c>
      <c r="E194" s="213" t="s">
        <v>19</v>
      </c>
      <c r="F194" s="214" t="s">
        <v>580</v>
      </c>
      <c r="G194" s="212"/>
      <c r="H194" s="215">
        <v>536.176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162</v>
      </c>
      <c r="AU194" s="221" t="s">
        <v>81</v>
      </c>
      <c r="AV194" s="14" t="s">
        <v>81</v>
      </c>
      <c r="AW194" s="14" t="s">
        <v>33</v>
      </c>
      <c r="AX194" s="14" t="s">
        <v>72</v>
      </c>
      <c r="AY194" s="221" t="s">
        <v>151</v>
      </c>
    </row>
    <row r="195" spans="2:51" s="13" customFormat="1" ht="11.25">
      <c r="B195" s="200"/>
      <c r="C195" s="201"/>
      <c r="D195" s="202" t="s">
        <v>162</v>
      </c>
      <c r="E195" s="203" t="s">
        <v>19</v>
      </c>
      <c r="F195" s="204" t="s">
        <v>235</v>
      </c>
      <c r="G195" s="201"/>
      <c r="H195" s="203" t="s">
        <v>19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162</v>
      </c>
      <c r="AU195" s="210" t="s">
        <v>81</v>
      </c>
      <c r="AV195" s="13" t="s">
        <v>79</v>
      </c>
      <c r="AW195" s="13" t="s">
        <v>33</v>
      </c>
      <c r="AX195" s="13" t="s">
        <v>72</v>
      </c>
      <c r="AY195" s="210" t="s">
        <v>151</v>
      </c>
    </row>
    <row r="196" spans="2:51" s="14" customFormat="1" ht="11.25">
      <c r="B196" s="211"/>
      <c r="C196" s="212"/>
      <c r="D196" s="202" t="s">
        <v>162</v>
      </c>
      <c r="E196" s="213" t="s">
        <v>19</v>
      </c>
      <c r="F196" s="214" t="s">
        <v>581</v>
      </c>
      <c r="G196" s="212"/>
      <c r="H196" s="215">
        <v>-29.417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162</v>
      </c>
      <c r="AU196" s="221" t="s">
        <v>81</v>
      </c>
      <c r="AV196" s="14" t="s">
        <v>81</v>
      </c>
      <c r="AW196" s="14" t="s">
        <v>33</v>
      </c>
      <c r="AX196" s="14" t="s">
        <v>72</v>
      </c>
      <c r="AY196" s="221" t="s">
        <v>151</v>
      </c>
    </row>
    <row r="197" spans="2:51" s="15" customFormat="1" ht="11.25">
      <c r="B197" s="223"/>
      <c r="C197" s="224"/>
      <c r="D197" s="202" t="s">
        <v>162</v>
      </c>
      <c r="E197" s="225" t="s">
        <v>19</v>
      </c>
      <c r="F197" s="226" t="s">
        <v>215</v>
      </c>
      <c r="G197" s="224"/>
      <c r="H197" s="227">
        <v>506.759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162</v>
      </c>
      <c r="AU197" s="233" t="s">
        <v>81</v>
      </c>
      <c r="AV197" s="15" t="s">
        <v>158</v>
      </c>
      <c r="AW197" s="15" t="s">
        <v>33</v>
      </c>
      <c r="AX197" s="15" t="s">
        <v>79</v>
      </c>
      <c r="AY197" s="233" t="s">
        <v>151</v>
      </c>
    </row>
    <row r="198" spans="1:65" s="2" customFormat="1" ht="16.5" customHeight="1">
      <c r="A198" s="36"/>
      <c r="B198" s="37"/>
      <c r="C198" s="234" t="s">
        <v>287</v>
      </c>
      <c r="D198" s="234" t="s">
        <v>238</v>
      </c>
      <c r="E198" s="235" t="s">
        <v>239</v>
      </c>
      <c r="F198" s="236" t="s">
        <v>240</v>
      </c>
      <c r="G198" s="237" t="s">
        <v>209</v>
      </c>
      <c r="H198" s="238">
        <v>942.133</v>
      </c>
      <c r="I198" s="239"/>
      <c r="J198" s="240">
        <f>ROUND(I198*H198,2)</f>
        <v>0</v>
      </c>
      <c r="K198" s="236" t="s">
        <v>157</v>
      </c>
      <c r="L198" s="241"/>
      <c r="M198" s="242" t="s">
        <v>19</v>
      </c>
      <c r="N198" s="243" t="s">
        <v>43</v>
      </c>
      <c r="O198" s="66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3" t="s">
        <v>217</v>
      </c>
      <c r="AT198" s="193" t="s">
        <v>238</v>
      </c>
      <c r="AU198" s="193" t="s">
        <v>81</v>
      </c>
      <c r="AY198" s="19" t="s">
        <v>151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9" t="s">
        <v>79</v>
      </c>
      <c r="BK198" s="194">
        <f>ROUND(I198*H198,2)</f>
        <v>0</v>
      </c>
      <c r="BL198" s="19" t="s">
        <v>158</v>
      </c>
      <c r="BM198" s="193" t="s">
        <v>582</v>
      </c>
    </row>
    <row r="199" spans="1:47" s="2" customFormat="1" ht="11.25">
      <c r="A199" s="36"/>
      <c r="B199" s="37"/>
      <c r="C199" s="38"/>
      <c r="D199" s="195" t="s">
        <v>160</v>
      </c>
      <c r="E199" s="38"/>
      <c r="F199" s="196" t="s">
        <v>242</v>
      </c>
      <c r="G199" s="38"/>
      <c r="H199" s="38"/>
      <c r="I199" s="197"/>
      <c r="J199" s="38"/>
      <c r="K199" s="38"/>
      <c r="L199" s="41"/>
      <c r="M199" s="198"/>
      <c r="N199" s="199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160</v>
      </c>
      <c r="AU199" s="19" t="s">
        <v>81</v>
      </c>
    </row>
    <row r="200" spans="2:51" s="14" customFormat="1" ht="11.25">
      <c r="B200" s="211"/>
      <c r="C200" s="212"/>
      <c r="D200" s="202" t="s">
        <v>162</v>
      </c>
      <c r="E200" s="212"/>
      <c r="F200" s="214" t="s">
        <v>583</v>
      </c>
      <c r="G200" s="212"/>
      <c r="H200" s="215">
        <v>942.133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162</v>
      </c>
      <c r="AU200" s="221" t="s">
        <v>81</v>
      </c>
      <c r="AV200" s="14" t="s">
        <v>81</v>
      </c>
      <c r="AW200" s="14" t="s">
        <v>4</v>
      </c>
      <c r="AX200" s="14" t="s">
        <v>79</v>
      </c>
      <c r="AY200" s="221" t="s">
        <v>151</v>
      </c>
    </row>
    <row r="201" spans="1:65" s="2" customFormat="1" ht="24.2" customHeight="1">
      <c r="A201" s="36"/>
      <c r="B201" s="37"/>
      <c r="C201" s="182" t="s">
        <v>584</v>
      </c>
      <c r="D201" s="182" t="s">
        <v>153</v>
      </c>
      <c r="E201" s="183" t="s">
        <v>585</v>
      </c>
      <c r="F201" s="184" t="s">
        <v>586</v>
      </c>
      <c r="G201" s="185" t="s">
        <v>505</v>
      </c>
      <c r="H201" s="186">
        <v>14638</v>
      </c>
      <c r="I201" s="187"/>
      <c r="J201" s="188">
        <f>ROUND(I201*H201,2)</f>
        <v>0</v>
      </c>
      <c r="K201" s="184" t="s">
        <v>157</v>
      </c>
      <c r="L201" s="41"/>
      <c r="M201" s="189" t="s">
        <v>19</v>
      </c>
      <c r="N201" s="190" t="s">
        <v>43</v>
      </c>
      <c r="O201" s="66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158</v>
      </c>
      <c r="AT201" s="193" t="s">
        <v>153</v>
      </c>
      <c r="AU201" s="193" t="s">
        <v>81</v>
      </c>
      <c r="AY201" s="19" t="s">
        <v>151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9" t="s">
        <v>79</v>
      </c>
      <c r="BK201" s="194">
        <f>ROUND(I201*H201,2)</f>
        <v>0</v>
      </c>
      <c r="BL201" s="19" t="s">
        <v>158</v>
      </c>
      <c r="BM201" s="193" t="s">
        <v>587</v>
      </c>
    </row>
    <row r="202" spans="1:47" s="2" customFormat="1" ht="11.25">
      <c r="A202" s="36"/>
      <c r="B202" s="37"/>
      <c r="C202" s="38"/>
      <c r="D202" s="195" t="s">
        <v>160</v>
      </c>
      <c r="E202" s="38"/>
      <c r="F202" s="196" t="s">
        <v>588</v>
      </c>
      <c r="G202" s="38"/>
      <c r="H202" s="38"/>
      <c r="I202" s="197"/>
      <c r="J202" s="38"/>
      <c r="K202" s="38"/>
      <c r="L202" s="41"/>
      <c r="M202" s="198"/>
      <c r="N202" s="199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160</v>
      </c>
      <c r="AU202" s="19" t="s">
        <v>81</v>
      </c>
    </row>
    <row r="203" spans="1:65" s="2" customFormat="1" ht="21.75" customHeight="1">
      <c r="A203" s="36"/>
      <c r="B203" s="37"/>
      <c r="C203" s="182" t="s">
        <v>292</v>
      </c>
      <c r="D203" s="182" t="s">
        <v>153</v>
      </c>
      <c r="E203" s="183" t="s">
        <v>589</v>
      </c>
      <c r="F203" s="184" t="s">
        <v>590</v>
      </c>
      <c r="G203" s="185" t="s">
        <v>505</v>
      </c>
      <c r="H203" s="186">
        <v>14638</v>
      </c>
      <c r="I203" s="187"/>
      <c r="J203" s="188">
        <f>ROUND(I203*H203,2)</f>
        <v>0</v>
      </c>
      <c r="K203" s="184" t="s">
        <v>157</v>
      </c>
      <c r="L203" s="41"/>
      <c r="M203" s="189" t="s">
        <v>19</v>
      </c>
      <c r="N203" s="190" t="s">
        <v>43</v>
      </c>
      <c r="O203" s="66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3" t="s">
        <v>158</v>
      </c>
      <c r="AT203" s="193" t="s">
        <v>153</v>
      </c>
      <c r="AU203" s="193" t="s">
        <v>81</v>
      </c>
      <c r="AY203" s="19" t="s">
        <v>151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9" t="s">
        <v>79</v>
      </c>
      <c r="BK203" s="194">
        <f>ROUND(I203*H203,2)</f>
        <v>0</v>
      </c>
      <c r="BL203" s="19" t="s">
        <v>158</v>
      </c>
      <c r="BM203" s="193" t="s">
        <v>591</v>
      </c>
    </row>
    <row r="204" spans="1:47" s="2" customFormat="1" ht="11.25">
      <c r="A204" s="36"/>
      <c r="B204" s="37"/>
      <c r="C204" s="38"/>
      <c r="D204" s="195" t="s">
        <v>160</v>
      </c>
      <c r="E204" s="38"/>
      <c r="F204" s="196" t="s">
        <v>592</v>
      </c>
      <c r="G204" s="38"/>
      <c r="H204" s="38"/>
      <c r="I204" s="197"/>
      <c r="J204" s="38"/>
      <c r="K204" s="38"/>
      <c r="L204" s="41"/>
      <c r="M204" s="198"/>
      <c r="N204" s="199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160</v>
      </c>
      <c r="AU204" s="19" t="s">
        <v>81</v>
      </c>
    </row>
    <row r="205" spans="2:51" s="14" customFormat="1" ht="11.25">
      <c r="B205" s="211"/>
      <c r="C205" s="212"/>
      <c r="D205" s="202" t="s">
        <v>162</v>
      </c>
      <c r="E205" s="213" t="s">
        <v>19</v>
      </c>
      <c r="F205" s="214" t="s">
        <v>593</v>
      </c>
      <c r="G205" s="212"/>
      <c r="H205" s="215">
        <v>14638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162</v>
      </c>
      <c r="AU205" s="221" t="s">
        <v>81</v>
      </c>
      <c r="AV205" s="14" t="s">
        <v>81</v>
      </c>
      <c r="AW205" s="14" t="s">
        <v>33</v>
      </c>
      <c r="AX205" s="14" t="s">
        <v>79</v>
      </c>
      <c r="AY205" s="221" t="s">
        <v>151</v>
      </c>
    </row>
    <row r="206" spans="2:63" s="12" customFormat="1" ht="22.9" customHeight="1">
      <c r="B206" s="166"/>
      <c r="C206" s="167"/>
      <c r="D206" s="168" t="s">
        <v>71</v>
      </c>
      <c r="E206" s="180" t="s">
        <v>81</v>
      </c>
      <c r="F206" s="180" t="s">
        <v>244</v>
      </c>
      <c r="G206" s="167"/>
      <c r="H206" s="167"/>
      <c r="I206" s="170"/>
      <c r="J206" s="181">
        <f>BK206</f>
        <v>0</v>
      </c>
      <c r="K206" s="167"/>
      <c r="L206" s="172"/>
      <c r="M206" s="173"/>
      <c r="N206" s="174"/>
      <c r="O206" s="174"/>
      <c r="P206" s="175">
        <f>SUM(P207:P212)</f>
        <v>0</v>
      </c>
      <c r="Q206" s="174"/>
      <c r="R206" s="175">
        <f>SUM(R207:R212)</f>
        <v>224.179848</v>
      </c>
      <c r="S206" s="174"/>
      <c r="T206" s="176">
        <f>SUM(T207:T212)</f>
        <v>0</v>
      </c>
      <c r="AR206" s="177" t="s">
        <v>79</v>
      </c>
      <c r="AT206" s="178" t="s">
        <v>71</v>
      </c>
      <c r="AU206" s="178" t="s">
        <v>79</v>
      </c>
      <c r="AY206" s="177" t="s">
        <v>151</v>
      </c>
      <c r="BK206" s="179">
        <f>SUM(BK207:BK212)</f>
        <v>0</v>
      </c>
    </row>
    <row r="207" spans="1:65" s="2" customFormat="1" ht="16.5" customHeight="1">
      <c r="A207" s="36"/>
      <c r="B207" s="37"/>
      <c r="C207" s="182" t="s">
        <v>594</v>
      </c>
      <c r="D207" s="182" t="s">
        <v>153</v>
      </c>
      <c r="E207" s="183" t="s">
        <v>246</v>
      </c>
      <c r="F207" s="184" t="s">
        <v>247</v>
      </c>
      <c r="G207" s="185" t="s">
        <v>174</v>
      </c>
      <c r="H207" s="186">
        <v>116.56</v>
      </c>
      <c r="I207" s="187"/>
      <c r="J207" s="188">
        <f>ROUND(I207*H207,2)</f>
        <v>0</v>
      </c>
      <c r="K207" s="184" t="s">
        <v>157</v>
      </c>
      <c r="L207" s="41"/>
      <c r="M207" s="189" t="s">
        <v>19</v>
      </c>
      <c r="N207" s="190" t="s">
        <v>43</v>
      </c>
      <c r="O207" s="66"/>
      <c r="P207" s="191">
        <f>O207*H207</f>
        <v>0</v>
      </c>
      <c r="Q207" s="191">
        <v>1.92</v>
      </c>
      <c r="R207" s="191">
        <f>Q207*H207</f>
        <v>223.7952</v>
      </c>
      <c r="S207" s="191">
        <v>0</v>
      </c>
      <c r="T207" s="19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3" t="s">
        <v>158</v>
      </c>
      <c r="AT207" s="193" t="s">
        <v>153</v>
      </c>
      <c r="AU207" s="193" t="s">
        <v>81</v>
      </c>
      <c r="AY207" s="19" t="s">
        <v>151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9" t="s">
        <v>79</v>
      </c>
      <c r="BK207" s="194">
        <f>ROUND(I207*H207,2)</f>
        <v>0</v>
      </c>
      <c r="BL207" s="19" t="s">
        <v>158</v>
      </c>
      <c r="BM207" s="193" t="s">
        <v>595</v>
      </c>
    </row>
    <row r="208" spans="1:47" s="2" customFormat="1" ht="11.25">
      <c r="A208" s="36"/>
      <c r="B208" s="37"/>
      <c r="C208" s="38"/>
      <c r="D208" s="195" t="s">
        <v>160</v>
      </c>
      <c r="E208" s="38"/>
      <c r="F208" s="196" t="s">
        <v>249</v>
      </c>
      <c r="G208" s="38"/>
      <c r="H208" s="38"/>
      <c r="I208" s="197"/>
      <c r="J208" s="38"/>
      <c r="K208" s="38"/>
      <c r="L208" s="41"/>
      <c r="M208" s="198"/>
      <c r="N208" s="199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160</v>
      </c>
      <c r="AU208" s="19" t="s">
        <v>81</v>
      </c>
    </row>
    <row r="209" spans="2:51" s="14" customFormat="1" ht="11.25">
      <c r="B209" s="211"/>
      <c r="C209" s="212"/>
      <c r="D209" s="202" t="s">
        <v>162</v>
      </c>
      <c r="E209" s="213" t="s">
        <v>19</v>
      </c>
      <c r="F209" s="214" t="s">
        <v>596</v>
      </c>
      <c r="G209" s="212"/>
      <c r="H209" s="215">
        <v>116.56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162</v>
      </c>
      <c r="AU209" s="221" t="s">
        <v>81</v>
      </c>
      <c r="AV209" s="14" t="s">
        <v>81</v>
      </c>
      <c r="AW209" s="14" t="s">
        <v>33</v>
      </c>
      <c r="AX209" s="14" t="s">
        <v>79</v>
      </c>
      <c r="AY209" s="221" t="s">
        <v>151</v>
      </c>
    </row>
    <row r="210" spans="1:65" s="2" customFormat="1" ht="16.5" customHeight="1">
      <c r="A210" s="36"/>
      <c r="B210" s="37"/>
      <c r="C210" s="182" t="s">
        <v>597</v>
      </c>
      <c r="D210" s="182" t="s">
        <v>153</v>
      </c>
      <c r="E210" s="183" t="s">
        <v>252</v>
      </c>
      <c r="F210" s="184" t="s">
        <v>253</v>
      </c>
      <c r="G210" s="185" t="s">
        <v>156</v>
      </c>
      <c r="H210" s="186">
        <v>1165.6</v>
      </c>
      <c r="I210" s="187"/>
      <c r="J210" s="188">
        <f>ROUND(I210*H210,2)</f>
        <v>0</v>
      </c>
      <c r="K210" s="184" t="s">
        <v>157</v>
      </c>
      <c r="L210" s="41"/>
      <c r="M210" s="189" t="s">
        <v>19</v>
      </c>
      <c r="N210" s="190" t="s">
        <v>43</v>
      </c>
      <c r="O210" s="66"/>
      <c r="P210" s="191">
        <f>O210*H210</f>
        <v>0</v>
      </c>
      <c r="Q210" s="191">
        <v>0.00033</v>
      </c>
      <c r="R210" s="191">
        <f>Q210*H210</f>
        <v>0.384648</v>
      </c>
      <c r="S210" s="191">
        <v>0</v>
      </c>
      <c r="T210" s="19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3" t="s">
        <v>158</v>
      </c>
      <c r="AT210" s="193" t="s">
        <v>153</v>
      </c>
      <c r="AU210" s="193" t="s">
        <v>81</v>
      </c>
      <c r="AY210" s="19" t="s">
        <v>151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9" t="s">
        <v>79</v>
      </c>
      <c r="BK210" s="194">
        <f>ROUND(I210*H210,2)</f>
        <v>0</v>
      </c>
      <c r="BL210" s="19" t="s">
        <v>158</v>
      </c>
      <c r="BM210" s="193" t="s">
        <v>598</v>
      </c>
    </row>
    <row r="211" spans="1:47" s="2" customFormat="1" ht="11.25">
      <c r="A211" s="36"/>
      <c r="B211" s="37"/>
      <c r="C211" s="38"/>
      <c r="D211" s="195" t="s">
        <v>160</v>
      </c>
      <c r="E211" s="38"/>
      <c r="F211" s="196" t="s">
        <v>255</v>
      </c>
      <c r="G211" s="38"/>
      <c r="H211" s="38"/>
      <c r="I211" s="197"/>
      <c r="J211" s="38"/>
      <c r="K211" s="38"/>
      <c r="L211" s="41"/>
      <c r="M211" s="198"/>
      <c r="N211" s="199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160</v>
      </c>
      <c r="AU211" s="19" t="s">
        <v>81</v>
      </c>
    </row>
    <row r="212" spans="2:51" s="14" customFormat="1" ht="11.25">
      <c r="B212" s="211"/>
      <c r="C212" s="212"/>
      <c r="D212" s="202" t="s">
        <v>162</v>
      </c>
      <c r="E212" s="212"/>
      <c r="F212" s="214" t="s">
        <v>599</v>
      </c>
      <c r="G212" s="212"/>
      <c r="H212" s="215">
        <v>1165.6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162</v>
      </c>
      <c r="AU212" s="221" t="s">
        <v>81</v>
      </c>
      <c r="AV212" s="14" t="s">
        <v>81</v>
      </c>
      <c r="AW212" s="14" t="s">
        <v>4</v>
      </c>
      <c r="AX212" s="14" t="s">
        <v>79</v>
      </c>
      <c r="AY212" s="221" t="s">
        <v>151</v>
      </c>
    </row>
    <row r="213" spans="2:63" s="12" customFormat="1" ht="22.9" customHeight="1">
      <c r="B213" s="166"/>
      <c r="C213" s="167"/>
      <c r="D213" s="168" t="s">
        <v>71</v>
      </c>
      <c r="E213" s="180" t="s">
        <v>158</v>
      </c>
      <c r="F213" s="180" t="s">
        <v>257</v>
      </c>
      <c r="G213" s="167"/>
      <c r="H213" s="167"/>
      <c r="I213" s="170"/>
      <c r="J213" s="181">
        <f>BK213</f>
        <v>0</v>
      </c>
      <c r="K213" s="167"/>
      <c r="L213" s="172"/>
      <c r="M213" s="173"/>
      <c r="N213" s="174"/>
      <c r="O213" s="174"/>
      <c r="P213" s="175">
        <f>SUM(P214:P223)</f>
        <v>0</v>
      </c>
      <c r="Q213" s="174"/>
      <c r="R213" s="175">
        <f>SUM(R214:R223)</f>
        <v>0.09584999999999999</v>
      </c>
      <c r="S213" s="174"/>
      <c r="T213" s="176">
        <f>SUM(T214:T223)</f>
        <v>0</v>
      </c>
      <c r="AR213" s="177" t="s">
        <v>79</v>
      </c>
      <c r="AT213" s="178" t="s">
        <v>71</v>
      </c>
      <c r="AU213" s="178" t="s">
        <v>79</v>
      </c>
      <c r="AY213" s="177" t="s">
        <v>151</v>
      </c>
      <c r="BK213" s="179">
        <f>SUM(BK214:BK223)</f>
        <v>0</v>
      </c>
    </row>
    <row r="214" spans="1:65" s="2" customFormat="1" ht="21.75" customHeight="1">
      <c r="A214" s="36"/>
      <c r="B214" s="37"/>
      <c r="C214" s="182" t="s">
        <v>364</v>
      </c>
      <c r="D214" s="182" t="s">
        <v>153</v>
      </c>
      <c r="E214" s="183" t="s">
        <v>259</v>
      </c>
      <c r="F214" s="184" t="s">
        <v>260</v>
      </c>
      <c r="G214" s="185" t="s">
        <v>174</v>
      </c>
      <c r="H214" s="186">
        <v>117.104</v>
      </c>
      <c r="I214" s="187"/>
      <c r="J214" s="188">
        <f>ROUND(I214*H214,2)</f>
        <v>0</v>
      </c>
      <c r="K214" s="184" t="s">
        <v>157</v>
      </c>
      <c r="L214" s="41"/>
      <c r="M214" s="189" t="s">
        <v>19</v>
      </c>
      <c r="N214" s="190" t="s">
        <v>43</v>
      </c>
      <c r="O214" s="66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3" t="s">
        <v>158</v>
      </c>
      <c r="AT214" s="193" t="s">
        <v>153</v>
      </c>
      <c r="AU214" s="193" t="s">
        <v>81</v>
      </c>
      <c r="AY214" s="19" t="s">
        <v>151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9" t="s">
        <v>79</v>
      </c>
      <c r="BK214" s="194">
        <f>ROUND(I214*H214,2)</f>
        <v>0</v>
      </c>
      <c r="BL214" s="19" t="s">
        <v>158</v>
      </c>
      <c r="BM214" s="193" t="s">
        <v>600</v>
      </c>
    </row>
    <row r="215" spans="1:47" s="2" customFormat="1" ht="11.25">
      <c r="A215" s="36"/>
      <c r="B215" s="37"/>
      <c r="C215" s="38"/>
      <c r="D215" s="195" t="s">
        <v>160</v>
      </c>
      <c r="E215" s="38"/>
      <c r="F215" s="196" t="s">
        <v>262</v>
      </c>
      <c r="G215" s="38"/>
      <c r="H215" s="38"/>
      <c r="I215" s="197"/>
      <c r="J215" s="38"/>
      <c r="K215" s="38"/>
      <c r="L215" s="41"/>
      <c r="M215" s="198"/>
      <c r="N215" s="199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160</v>
      </c>
      <c r="AU215" s="19" t="s">
        <v>81</v>
      </c>
    </row>
    <row r="216" spans="2:51" s="14" customFormat="1" ht="11.25">
      <c r="B216" s="211"/>
      <c r="C216" s="212"/>
      <c r="D216" s="202" t="s">
        <v>162</v>
      </c>
      <c r="E216" s="213" t="s">
        <v>19</v>
      </c>
      <c r="F216" s="214" t="s">
        <v>601</v>
      </c>
      <c r="G216" s="212"/>
      <c r="H216" s="215">
        <v>117.104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162</v>
      </c>
      <c r="AU216" s="221" t="s">
        <v>81</v>
      </c>
      <c r="AV216" s="14" t="s">
        <v>81</v>
      </c>
      <c r="AW216" s="14" t="s">
        <v>33</v>
      </c>
      <c r="AX216" s="14" t="s">
        <v>79</v>
      </c>
      <c r="AY216" s="221" t="s">
        <v>151</v>
      </c>
    </row>
    <row r="217" spans="1:65" s="2" customFormat="1" ht="21.75" customHeight="1">
      <c r="A217" s="36"/>
      <c r="B217" s="37"/>
      <c r="C217" s="182" t="s">
        <v>297</v>
      </c>
      <c r="D217" s="182" t="s">
        <v>153</v>
      </c>
      <c r="E217" s="183" t="s">
        <v>602</v>
      </c>
      <c r="F217" s="184" t="s">
        <v>603</v>
      </c>
      <c r="G217" s="185" t="s">
        <v>174</v>
      </c>
      <c r="H217" s="186">
        <v>1.875</v>
      </c>
      <c r="I217" s="187"/>
      <c r="J217" s="188">
        <f>ROUND(I217*H217,2)</f>
        <v>0</v>
      </c>
      <c r="K217" s="184" t="s">
        <v>157</v>
      </c>
      <c r="L217" s="41"/>
      <c r="M217" s="189" t="s">
        <v>19</v>
      </c>
      <c r="N217" s="190" t="s">
        <v>43</v>
      </c>
      <c r="O217" s="66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3" t="s">
        <v>158</v>
      </c>
      <c r="AT217" s="193" t="s">
        <v>153</v>
      </c>
      <c r="AU217" s="193" t="s">
        <v>81</v>
      </c>
      <c r="AY217" s="19" t="s">
        <v>151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9" t="s">
        <v>79</v>
      </c>
      <c r="BK217" s="194">
        <f>ROUND(I217*H217,2)</f>
        <v>0</v>
      </c>
      <c r="BL217" s="19" t="s">
        <v>158</v>
      </c>
      <c r="BM217" s="193" t="s">
        <v>604</v>
      </c>
    </row>
    <row r="218" spans="1:47" s="2" customFormat="1" ht="11.25">
      <c r="A218" s="36"/>
      <c r="B218" s="37"/>
      <c r="C218" s="38"/>
      <c r="D218" s="195" t="s">
        <v>160</v>
      </c>
      <c r="E218" s="38"/>
      <c r="F218" s="196" t="s">
        <v>605</v>
      </c>
      <c r="G218" s="38"/>
      <c r="H218" s="38"/>
      <c r="I218" s="197"/>
      <c r="J218" s="38"/>
      <c r="K218" s="38"/>
      <c r="L218" s="41"/>
      <c r="M218" s="198"/>
      <c r="N218" s="199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160</v>
      </c>
      <c r="AU218" s="19" t="s">
        <v>81</v>
      </c>
    </row>
    <row r="219" spans="2:51" s="13" customFormat="1" ht="11.25">
      <c r="B219" s="200"/>
      <c r="C219" s="201"/>
      <c r="D219" s="202" t="s">
        <v>162</v>
      </c>
      <c r="E219" s="203" t="s">
        <v>19</v>
      </c>
      <c r="F219" s="204" t="s">
        <v>606</v>
      </c>
      <c r="G219" s="201"/>
      <c r="H219" s="203" t="s">
        <v>19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162</v>
      </c>
      <c r="AU219" s="210" t="s">
        <v>81</v>
      </c>
      <c r="AV219" s="13" t="s">
        <v>79</v>
      </c>
      <c r="AW219" s="13" t="s">
        <v>33</v>
      </c>
      <c r="AX219" s="13" t="s">
        <v>72</v>
      </c>
      <c r="AY219" s="210" t="s">
        <v>151</v>
      </c>
    </row>
    <row r="220" spans="2:51" s="14" customFormat="1" ht="11.25">
      <c r="B220" s="211"/>
      <c r="C220" s="212"/>
      <c r="D220" s="202" t="s">
        <v>162</v>
      </c>
      <c r="E220" s="213" t="s">
        <v>19</v>
      </c>
      <c r="F220" s="214" t="s">
        <v>607</v>
      </c>
      <c r="G220" s="212"/>
      <c r="H220" s="215">
        <v>1.875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162</v>
      </c>
      <c r="AU220" s="221" t="s">
        <v>81</v>
      </c>
      <c r="AV220" s="14" t="s">
        <v>81</v>
      </c>
      <c r="AW220" s="14" t="s">
        <v>33</v>
      </c>
      <c r="AX220" s="14" t="s">
        <v>79</v>
      </c>
      <c r="AY220" s="221" t="s">
        <v>151</v>
      </c>
    </row>
    <row r="221" spans="1:65" s="2" customFormat="1" ht="16.5" customHeight="1">
      <c r="A221" s="36"/>
      <c r="B221" s="37"/>
      <c r="C221" s="182" t="s">
        <v>7</v>
      </c>
      <c r="D221" s="182" t="s">
        <v>153</v>
      </c>
      <c r="E221" s="183" t="s">
        <v>608</v>
      </c>
      <c r="F221" s="184" t="s">
        <v>609</v>
      </c>
      <c r="G221" s="185" t="s">
        <v>505</v>
      </c>
      <c r="H221" s="186">
        <v>15</v>
      </c>
      <c r="I221" s="187"/>
      <c r="J221" s="188">
        <f>ROUND(I221*H221,2)</f>
        <v>0</v>
      </c>
      <c r="K221" s="184" t="s">
        <v>157</v>
      </c>
      <c r="L221" s="41"/>
      <c r="M221" s="189" t="s">
        <v>19</v>
      </c>
      <c r="N221" s="190" t="s">
        <v>43</v>
      </c>
      <c r="O221" s="66"/>
      <c r="P221" s="191">
        <f>O221*H221</f>
        <v>0</v>
      </c>
      <c r="Q221" s="191">
        <v>0.00639</v>
      </c>
      <c r="R221" s="191">
        <f>Q221*H221</f>
        <v>0.09584999999999999</v>
      </c>
      <c r="S221" s="191">
        <v>0</v>
      </c>
      <c r="T221" s="19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3" t="s">
        <v>158</v>
      </c>
      <c r="AT221" s="193" t="s">
        <v>153</v>
      </c>
      <c r="AU221" s="193" t="s">
        <v>81</v>
      </c>
      <c r="AY221" s="19" t="s">
        <v>151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9" t="s">
        <v>79</v>
      </c>
      <c r="BK221" s="194">
        <f>ROUND(I221*H221,2)</f>
        <v>0</v>
      </c>
      <c r="BL221" s="19" t="s">
        <v>158</v>
      </c>
      <c r="BM221" s="193" t="s">
        <v>610</v>
      </c>
    </row>
    <row r="222" spans="1:47" s="2" customFormat="1" ht="11.25">
      <c r="A222" s="36"/>
      <c r="B222" s="37"/>
      <c r="C222" s="38"/>
      <c r="D222" s="195" t="s">
        <v>160</v>
      </c>
      <c r="E222" s="38"/>
      <c r="F222" s="196" t="s">
        <v>611</v>
      </c>
      <c r="G222" s="38"/>
      <c r="H222" s="38"/>
      <c r="I222" s="197"/>
      <c r="J222" s="38"/>
      <c r="K222" s="38"/>
      <c r="L222" s="41"/>
      <c r="M222" s="198"/>
      <c r="N222" s="199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160</v>
      </c>
      <c r="AU222" s="19" t="s">
        <v>81</v>
      </c>
    </row>
    <row r="223" spans="2:51" s="14" customFormat="1" ht="11.25">
      <c r="B223" s="211"/>
      <c r="C223" s="212"/>
      <c r="D223" s="202" t="s">
        <v>162</v>
      </c>
      <c r="E223" s="213" t="s">
        <v>19</v>
      </c>
      <c r="F223" s="214" t="s">
        <v>612</v>
      </c>
      <c r="G223" s="212"/>
      <c r="H223" s="215">
        <v>15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162</v>
      </c>
      <c r="AU223" s="221" t="s">
        <v>81</v>
      </c>
      <c r="AV223" s="14" t="s">
        <v>81</v>
      </c>
      <c r="AW223" s="14" t="s">
        <v>33</v>
      </c>
      <c r="AX223" s="14" t="s">
        <v>79</v>
      </c>
      <c r="AY223" s="221" t="s">
        <v>151</v>
      </c>
    </row>
    <row r="224" spans="2:63" s="12" customFormat="1" ht="22.9" customHeight="1">
      <c r="B224" s="166"/>
      <c r="C224" s="167"/>
      <c r="D224" s="168" t="s">
        <v>71</v>
      </c>
      <c r="E224" s="180" t="s">
        <v>217</v>
      </c>
      <c r="F224" s="180" t="s">
        <v>264</v>
      </c>
      <c r="G224" s="167"/>
      <c r="H224" s="167"/>
      <c r="I224" s="170"/>
      <c r="J224" s="181">
        <f>BK224</f>
        <v>0</v>
      </c>
      <c r="K224" s="167"/>
      <c r="L224" s="172"/>
      <c r="M224" s="173"/>
      <c r="N224" s="174"/>
      <c r="O224" s="174"/>
      <c r="P224" s="175">
        <f>SUM(P225:P311)</f>
        <v>0</v>
      </c>
      <c r="Q224" s="174"/>
      <c r="R224" s="175">
        <f>SUM(R225:R311)</f>
        <v>16.232783</v>
      </c>
      <c r="S224" s="174"/>
      <c r="T224" s="176">
        <f>SUM(T225:T311)</f>
        <v>0</v>
      </c>
      <c r="AR224" s="177" t="s">
        <v>79</v>
      </c>
      <c r="AT224" s="178" t="s">
        <v>71</v>
      </c>
      <c r="AU224" s="178" t="s">
        <v>79</v>
      </c>
      <c r="AY224" s="177" t="s">
        <v>151</v>
      </c>
      <c r="BK224" s="179">
        <f>SUM(BK225:BK311)</f>
        <v>0</v>
      </c>
    </row>
    <row r="225" spans="1:65" s="2" customFormat="1" ht="24.2" customHeight="1">
      <c r="A225" s="36"/>
      <c r="B225" s="37"/>
      <c r="C225" s="182" t="s">
        <v>306</v>
      </c>
      <c r="D225" s="182" t="s">
        <v>153</v>
      </c>
      <c r="E225" s="183" t="s">
        <v>613</v>
      </c>
      <c r="F225" s="184" t="s">
        <v>614</v>
      </c>
      <c r="G225" s="185" t="s">
        <v>279</v>
      </c>
      <c r="H225" s="186">
        <v>18</v>
      </c>
      <c r="I225" s="187"/>
      <c r="J225" s="188">
        <f>ROUND(I225*H225,2)</f>
        <v>0</v>
      </c>
      <c r="K225" s="184" t="s">
        <v>157</v>
      </c>
      <c r="L225" s="41"/>
      <c r="M225" s="189" t="s">
        <v>19</v>
      </c>
      <c r="N225" s="190" t="s">
        <v>43</v>
      </c>
      <c r="O225" s="66"/>
      <c r="P225" s="191">
        <f>O225*H225</f>
        <v>0</v>
      </c>
      <c r="Q225" s="191">
        <v>0.00167</v>
      </c>
      <c r="R225" s="191">
        <f>Q225*H225</f>
        <v>0.03006</v>
      </c>
      <c r="S225" s="191">
        <v>0</v>
      </c>
      <c r="T225" s="19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3" t="s">
        <v>158</v>
      </c>
      <c r="AT225" s="193" t="s">
        <v>153</v>
      </c>
      <c r="AU225" s="193" t="s">
        <v>81</v>
      </c>
      <c r="AY225" s="19" t="s">
        <v>151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9" t="s">
        <v>79</v>
      </c>
      <c r="BK225" s="194">
        <f>ROUND(I225*H225,2)</f>
        <v>0</v>
      </c>
      <c r="BL225" s="19" t="s">
        <v>158</v>
      </c>
      <c r="BM225" s="193" t="s">
        <v>615</v>
      </c>
    </row>
    <row r="226" spans="1:47" s="2" customFormat="1" ht="11.25">
      <c r="A226" s="36"/>
      <c r="B226" s="37"/>
      <c r="C226" s="38"/>
      <c r="D226" s="195" t="s">
        <v>160</v>
      </c>
      <c r="E226" s="38"/>
      <c r="F226" s="196" t="s">
        <v>616</v>
      </c>
      <c r="G226" s="38"/>
      <c r="H226" s="38"/>
      <c r="I226" s="197"/>
      <c r="J226" s="38"/>
      <c r="K226" s="38"/>
      <c r="L226" s="41"/>
      <c r="M226" s="198"/>
      <c r="N226" s="199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160</v>
      </c>
      <c r="AU226" s="19" t="s">
        <v>81</v>
      </c>
    </row>
    <row r="227" spans="2:51" s="14" customFormat="1" ht="11.25">
      <c r="B227" s="211"/>
      <c r="C227" s="212"/>
      <c r="D227" s="202" t="s">
        <v>162</v>
      </c>
      <c r="E227" s="213" t="s">
        <v>19</v>
      </c>
      <c r="F227" s="214" t="s">
        <v>617</v>
      </c>
      <c r="G227" s="212"/>
      <c r="H227" s="215">
        <v>18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162</v>
      </c>
      <c r="AU227" s="221" t="s">
        <v>81</v>
      </c>
      <c r="AV227" s="14" t="s">
        <v>81</v>
      </c>
      <c r="AW227" s="14" t="s">
        <v>33</v>
      </c>
      <c r="AX227" s="14" t="s">
        <v>79</v>
      </c>
      <c r="AY227" s="221" t="s">
        <v>151</v>
      </c>
    </row>
    <row r="228" spans="1:65" s="2" customFormat="1" ht="16.5" customHeight="1">
      <c r="A228" s="36"/>
      <c r="B228" s="37"/>
      <c r="C228" s="234" t="s">
        <v>311</v>
      </c>
      <c r="D228" s="234" t="s">
        <v>238</v>
      </c>
      <c r="E228" s="235" t="s">
        <v>618</v>
      </c>
      <c r="F228" s="236" t="s">
        <v>619</v>
      </c>
      <c r="G228" s="237" t="s">
        <v>279</v>
      </c>
      <c r="H228" s="238">
        <v>2</v>
      </c>
      <c r="I228" s="239"/>
      <c r="J228" s="240">
        <f>ROUND(I228*H228,2)</f>
        <v>0</v>
      </c>
      <c r="K228" s="236" t="s">
        <v>157</v>
      </c>
      <c r="L228" s="241"/>
      <c r="M228" s="242" t="s">
        <v>19</v>
      </c>
      <c r="N228" s="243" t="s">
        <v>43</v>
      </c>
      <c r="O228" s="66"/>
      <c r="P228" s="191">
        <f>O228*H228</f>
        <v>0</v>
      </c>
      <c r="Q228" s="191">
        <v>0.009</v>
      </c>
      <c r="R228" s="191">
        <f>Q228*H228</f>
        <v>0.018</v>
      </c>
      <c r="S228" s="191">
        <v>0</v>
      </c>
      <c r="T228" s="19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3" t="s">
        <v>217</v>
      </c>
      <c r="AT228" s="193" t="s">
        <v>238</v>
      </c>
      <c r="AU228" s="193" t="s">
        <v>81</v>
      </c>
      <c r="AY228" s="19" t="s">
        <v>151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9" t="s">
        <v>79</v>
      </c>
      <c r="BK228" s="194">
        <f>ROUND(I228*H228,2)</f>
        <v>0</v>
      </c>
      <c r="BL228" s="19" t="s">
        <v>158</v>
      </c>
      <c r="BM228" s="193" t="s">
        <v>620</v>
      </c>
    </row>
    <row r="229" spans="1:47" s="2" customFormat="1" ht="11.25">
      <c r="A229" s="36"/>
      <c r="B229" s="37"/>
      <c r="C229" s="38"/>
      <c r="D229" s="195" t="s">
        <v>160</v>
      </c>
      <c r="E229" s="38"/>
      <c r="F229" s="196" t="s">
        <v>621</v>
      </c>
      <c r="G229" s="38"/>
      <c r="H229" s="38"/>
      <c r="I229" s="197"/>
      <c r="J229" s="38"/>
      <c r="K229" s="38"/>
      <c r="L229" s="41"/>
      <c r="M229" s="198"/>
      <c r="N229" s="199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160</v>
      </c>
      <c r="AU229" s="19" t="s">
        <v>81</v>
      </c>
    </row>
    <row r="230" spans="1:65" s="2" customFormat="1" ht="16.5" customHeight="1">
      <c r="A230" s="36"/>
      <c r="B230" s="37"/>
      <c r="C230" s="234" t="s">
        <v>319</v>
      </c>
      <c r="D230" s="234" t="s">
        <v>238</v>
      </c>
      <c r="E230" s="235" t="s">
        <v>622</v>
      </c>
      <c r="F230" s="236" t="s">
        <v>623</v>
      </c>
      <c r="G230" s="237" t="s">
        <v>279</v>
      </c>
      <c r="H230" s="238">
        <v>3</v>
      </c>
      <c r="I230" s="239"/>
      <c r="J230" s="240">
        <f>ROUND(I230*H230,2)</f>
        <v>0</v>
      </c>
      <c r="K230" s="236" t="s">
        <v>157</v>
      </c>
      <c r="L230" s="241"/>
      <c r="M230" s="242" t="s">
        <v>19</v>
      </c>
      <c r="N230" s="243" t="s">
        <v>43</v>
      </c>
      <c r="O230" s="66"/>
      <c r="P230" s="191">
        <f>O230*H230</f>
        <v>0</v>
      </c>
      <c r="Q230" s="191">
        <v>0.01</v>
      </c>
      <c r="R230" s="191">
        <f>Q230*H230</f>
        <v>0.03</v>
      </c>
      <c r="S230" s="191">
        <v>0</v>
      </c>
      <c r="T230" s="19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3" t="s">
        <v>217</v>
      </c>
      <c r="AT230" s="193" t="s">
        <v>238</v>
      </c>
      <c r="AU230" s="193" t="s">
        <v>81</v>
      </c>
      <c r="AY230" s="19" t="s">
        <v>151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9" t="s">
        <v>79</v>
      </c>
      <c r="BK230" s="194">
        <f>ROUND(I230*H230,2)</f>
        <v>0</v>
      </c>
      <c r="BL230" s="19" t="s">
        <v>158</v>
      </c>
      <c r="BM230" s="193" t="s">
        <v>624</v>
      </c>
    </row>
    <row r="231" spans="1:47" s="2" customFormat="1" ht="11.25">
      <c r="A231" s="36"/>
      <c r="B231" s="37"/>
      <c r="C231" s="38"/>
      <c r="D231" s="195" t="s">
        <v>160</v>
      </c>
      <c r="E231" s="38"/>
      <c r="F231" s="196" t="s">
        <v>625</v>
      </c>
      <c r="G231" s="38"/>
      <c r="H231" s="38"/>
      <c r="I231" s="197"/>
      <c r="J231" s="38"/>
      <c r="K231" s="38"/>
      <c r="L231" s="41"/>
      <c r="M231" s="198"/>
      <c r="N231" s="199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160</v>
      </c>
      <c r="AU231" s="19" t="s">
        <v>81</v>
      </c>
    </row>
    <row r="232" spans="1:65" s="2" customFormat="1" ht="16.5" customHeight="1">
      <c r="A232" s="36"/>
      <c r="B232" s="37"/>
      <c r="C232" s="234" t="s">
        <v>324</v>
      </c>
      <c r="D232" s="234" t="s">
        <v>238</v>
      </c>
      <c r="E232" s="235" t="s">
        <v>626</v>
      </c>
      <c r="F232" s="236" t="s">
        <v>627</v>
      </c>
      <c r="G232" s="237" t="s">
        <v>279</v>
      </c>
      <c r="H232" s="238">
        <v>5</v>
      </c>
      <c r="I232" s="239"/>
      <c r="J232" s="240">
        <f>ROUND(I232*H232,2)</f>
        <v>0</v>
      </c>
      <c r="K232" s="236" t="s">
        <v>157</v>
      </c>
      <c r="L232" s="241"/>
      <c r="M232" s="242" t="s">
        <v>19</v>
      </c>
      <c r="N232" s="243" t="s">
        <v>43</v>
      </c>
      <c r="O232" s="66"/>
      <c r="P232" s="191">
        <f>O232*H232</f>
        <v>0</v>
      </c>
      <c r="Q232" s="191">
        <v>0.016</v>
      </c>
      <c r="R232" s="191">
        <f>Q232*H232</f>
        <v>0.08</v>
      </c>
      <c r="S232" s="191">
        <v>0</v>
      </c>
      <c r="T232" s="19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3" t="s">
        <v>217</v>
      </c>
      <c r="AT232" s="193" t="s">
        <v>238</v>
      </c>
      <c r="AU232" s="193" t="s">
        <v>81</v>
      </c>
      <c r="AY232" s="19" t="s">
        <v>151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9" t="s">
        <v>79</v>
      </c>
      <c r="BK232" s="194">
        <f>ROUND(I232*H232,2)</f>
        <v>0</v>
      </c>
      <c r="BL232" s="19" t="s">
        <v>158</v>
      </c>
      <c r="BM232" s="193" t="s">
        <v>628</v>
      </c>
    </row>
    <row r="233" spans="1:47" s="2" customFormat="1" ht="11.25">
      <c r="A233" s="36"/>
      <c r="B233" s="37"/>
      <c r="C233" s="38"/>
      <c r="D233" s="195" t="s">
        <v>160</v>
      </c>
      <c r="E233" s="38"/>
      <c r="F233" s="196" t="s">
        <v>629</v>
      </c>
      <c r="G233" s="38"/>
      <c r="H233" s="38"/>
      <c r="I233" s="197"/>
      <c r="J233" s="38"/>
      <c r="K233" s="38"/>
      <c r="L233" s="41"/>
      <c r="M233" s="198"/>
      <c r="N233" s="199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160</v>
      </c>
      <c r="AU233" s="19" t="s">
        <v>81</v>
      </c>
    </row>
    <row r="234" spans="1:65" s="2" customFormat="1" ht="16.5" customHeight="1">
      <c r="A234" s="36"/>
      <c r="B234" s="37"/>
      <c r="C234" s="234" t="s">
        <v>329</v>
      </c>
      <c r="D234" s="234" t="s">
        <v>238</v>
      </c>
      <c r="E234" s="235" t="s">
        <v>630</v>
      </c>
      <c r="F234" s="236" t="s">
        <v>631</v>
      </c>
      <c r="G234" s="237" t="s">
        <v>279</v>
      </c>
      <c r="H234" s="238">
        <v>5</v>
      </c>
      <c r="I234" s="239"/>
      <c r="J234" s="240">
        <f>ROUND(I234*H234,2)</f>
        <v>0</v>
      </c>
      <c r="K234" s="236" t="s">
        <v>157</v>
      </c>
      <c r="L234" s="241"/>
      <c r="M234" s="242" t="s">
        <v>19</v>
      </c>
      <c r="N234" s="243" t="s">
        <v>43</v>
      </c>
      <c r="O234" s="66"/>
      <c r="P234" s="191">
        <f>O234*H234</f>
        <v>0</v>
      </c>
      <c r="Q234" s="191">
        <v>0.0096</v>
      </c>
      <c r="R234" s="191">
        <f>Q234*H234</f>
        <v>0.047999999999999994</v>
      </c>
      <c r="S234" s="191">
        <v>0</v>
      </c>
      <c r="T234" s="19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3" t="s">
        <v>217</v>
      </c>
      <c r="AT234" s="193" t="s">
        <v>238</v>
      </c>
      <c r="AU234" s="193" t="s">
        <v>81</v>
      </c>
      <c r="AY234" s="19" t="s">
        <v>151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9" t="s">
        <v>79</v>
      </c>
      <c r="BK234" s="194">
        <f>ROUND(I234*H234,2)</f>
        <v>0</v>
      </c>
      <c r="BL234" s="19" t="s">
        <v>158</v>
      </c>
      <c r="BM234" s="193" t="s">
        <v>632</v>
      </c>
    </row>
    <row r="235" spans="1:47" s="2" customFormat="1" ht="11.25">
      <c r="A235" s="36"/>
      <c r="B235" s="37"/>
      <c r="C235" s="38"/>
      <c r="D235" s="195" t="s">
        <v>160</v>
      </c>
      <c r="E235" s="38"/>
      <c r="F235" s="196" t="s">
        <v>633</v>
      </c>
      <c r="G235" s="38"/>
      <c r="H235" s="38"/>
      <c r="I235" s="197"/>
      <c r="J235" s="38"/>
      <c r="K235" s="38"/>
      <c r="L235" s="41"/>
      <c r="M235" s="198"/>
      <c r="N235" s="199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160</v>
      </c>
      <c r="AU235" s="19" t="s">
        <v>81</v>
      </c>
    </row>
    <row r="236" spans="1:65" s="2" customFormat="1" ht="16.5" customHeight="1">
      <c r="A236" s="36"/>
      <c r="B236" s="37"/>
      <c r="C236" s="234" t="s">
        <v>334</v>
      </c>
      <c r="D236" s="234" t="s">
        <v>238</v>
      </c>
      <c r="E236" s="235" t="s">
        <v>634</v>
      </c>
      <c r="F236" s="236" t="s">
        <v>635</v>
      </c>
      <c r="G236" s="237" t="s">
        <v>279</v>
      </c>
      <c r="H236" s="238">
        <v>3</v>
      </c>
      <c r="I236" s="239"/>
      <c r="J236" s="240">
        <f>ROUND(I236*H236,2)</f>
        <v>0</v>
      </c>
      <c r="K236" s="236" t="s">
        <v>157</v>
      </c>
      <c r="L236" s="241"/>
      <c r="M236" s="242" t="s">
        <v>19</v>
      </c>
      <c r="N236" s="243" t="s">
        <v>43</v>
      </c>
      <c r="O236" s="66"/>
      <c r="P236" s="191">
        <f>O236*H236</f>
        <v>0</v>
      </c>
      <c r="Q236" s="191">
        <v>0.012</v>
      </c>
      <c r="R236" s="191">
        <f>Q236*H236</f>
        <v>0.036000000000000004</v>
      </c>
      <c r="S236" s="191">
        <v>0</v>
      </c>
      <c r="T236" s="19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3" t="s">
        <v>217</v>
      </c>
      <c r="AT236" s="193" t="s">
        <v>238</v>
      </c>
      <c r="AU236" s="193" t="s">
        <v>81</v>
      </c>
      <c r="AY236" s="19" t="s">
        <v>151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9" t="s">
        <v>79</v>
      </c>
      <c r="BK236" s="194">
        <f>ROUND(I236*H236,2)</f>
        <v>0</v>
      </c>
      <c r="BL236" s="19" t="s">
        <v>158</v>
      </c>
      <c r="BM236" s="193" t="s">
        <v>636</v>
      </c>
    </row>
    <row r="237" spans="1:47" s="2" customFormat="1" ht="11.25">
      <c r="A237" s="36"/>
      <c r="B237" s="37"/>
      <c r="C237" s="38"/>
      <c r="D237" s="195" t="s">
        <v>160</v>
      </c>
      <c r="E237" s="38"/>
      <c r="F237" s="196" t="s">
        <v>637</v>
      </c>
      <c r="G237" s="38"/>
      <c r="H237" s="38"/>
      <c r="I237" s="197"/>
      <c r="J237" s="38"/>
      <c r="K237" s="38"/>
      <c r="L237" s="41"/>
      <c r="M237" s="198"/>
      <c r="N237" s="199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160</v>
      </c>
      <c r="AU237" s="19" t="s">
        <v>81</v>
      </c>
    </row>
    <row r="238" spans="1:65" s="2" customFormat="1" ht="24.2" customHeight="1">
      <c r="A238" s="36"/>
      <c r="B238" s="37"/>
      <c r="C238" s="182" t="s">
        <v>343</v>
      </c>
      <c r="D238" s="182" t="s">
        <v>153</v>
      </c>
      <c r="E238" s="183" t="s">
        <v>638</v>
      </c>
      <c r="F238" s="184" t="s">
        <v>639</v>
      </c>
      <c r="G238" s="185" t="s">
        <v>279</v>
      </c>
      <c r="H238" s="186">
        <v>1</v>
      </c>
      <c r="I238" s="187"/>
      <c r="J238" s="188">
        <f>ROUND(I238*H238,2)</f>
        <v>0</v>
      </c>
      <c r="K238" s="184" t="s">
        <v>157</v>
      </c>
      <c r="L238" s="41"/>
      <c r="M238" s="189" t="s">
        <v>19</v>
      </c>
      <c r="N238" s="190" t="s">
        <v>43</v>
      </c>
      <c r="O238" s="66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3" t="s">
        <v>158</v>
      </c>
      <c r="AT238" s="193" t="s">
        <v>153</v>
      </c>
      <c r="AU238" s="193" t="s">
        <v>81</v>
      </c>
      <c r="AY238" s="19" t="s">
        <v>151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9" t="s">
        <v>79</v>
      </c>
      <c r="BK238" s="194">
        <f>ROUND(I238*H238,2)</f>
        <v>0</v>
      </c>
      <c r="BL238" s="19" t="s">
        <v>158</v>
      </c>
      <c r="BM238" s="193" t="s">
        <v>640</v>
      </c>
    </row>
    <row r="239" spans="1:47" s="2" customFormat="1" ht="11.25">
      <c r="A239" s="36"/>
      <c r="B239" s="37"/>
      <c r="C239" s="38"/>
      <c r="D239" s="195" t="s">
        <v>160</v>
      </c>
      <c r="E239" s="38"/>
      <c r="F239" s="196" t="s">
        <v>641</v>
      </c>
      <c r="G239" s="38"/>
      <c r="H239" s="38"/>
      <c r="I239" s="197"/>
      <c r="J239" s="38"/>
      <c r="K239" s="38"/>
      <c r="L239" s="41"/>
      <c r="M239" s="198"/>
      <c r="N239" s="199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160</v>
      </c>
      <c r="AU239" s="19" t="s">
        <v>81</v>
      </c>
    </row>
    <row r="240" spans="1:65" s="2" customFormat="1" ht="16.5" customHeight="1">
      <c r="A240" s="36"/>
      <c r="B240" s="37"/>
      <c r="C240" s="234" t="s">
        <v>315</v>
      </c>
      <c r="D240" s="234" t="s">
        <v>238</v>
      </c>
      <c r="E240" s="235" t="s">
        <v>316</v>
      </c>
      <c r="F240" s="236" t="s">
        <v>317</v>
      </c>
      <c r="G240" s="237" t="s">
        <v>279</v>
      </c>
      <c r="H240" s="238">
        <v>1</v>
      </c>
      <c r="I240" s="239"/>
      <c r="J240" s="240">
        <f>ROUND(I240*H240,2)</f>
        <v>0</v>
      </c>
      <c r="K240" s="236" t="s">
        <v>19</v>
      </c>
      <c r="L240" s="241"/>
      <c r="M240" s="242" t="s">
        <v>19</v>
      </c>
      <c r="N240" s="243" t="s">
        <v>43</v>
      </c>
      <c r="O240" s="66"/>
      <c r="P240" s="191">
        <f>O240*H240</f>
        <v>0</v>
      </c>
      <c r="Q240" s="191">
        <v>0.01926</v>
      </c>
      <c r="R240" s="191">
        <f>Q240*H240</f>
        <v>0.01926</v>
      </c>
      <c r="S240" s="191">
        <v>0</v>
      </c>
      <c r="T240" s="19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3" t="s">
        <v>217</v>
      </c>
      <c r="AT240" s="193" t="s">
        <v>238</v>
      </c>
      <c r="AU240" s="193" t="s">
        <v>81</v>
      </c>
      <c r="AY240" s="19" t="s">
        <v>151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9" t="s">
        <v>79</v>
      </c>
      <c r="BK240" s="194">
        <f>ROUND(I240*H240,2)</f>
        <v>0</v>
      </c>
      <c r="BL240" s="19" t="s">
        <v>158</v>
      </c>
      <c r="BM240" s="193" t="s">
        <v>642</v>
      </c>
    </row>
    <row r="241" spans="1:65" s="2" customFormat="1" ht="24.2" customHeight="1">
      <c r="A241" s="36"/>
      <c r="B241" s="37"/>
      <c r="C241" s="182" t="s">
        <v>245</v>
      </c>
      <c r="D241" s="182" t="s">
        <v>153</v>
      </c>
      <c r="E241" s="183" t="s">
        <v>643</v>
      </c>
      <c r="F241" s="184" t="s">
        <v>644</v>
      </c>
      <c r="G241" s="185" t="s">
        <v>279</v>
      </c>
      <c r="H241" s="186">
        <v>5</v>
      </c>
      <c r="I241" s="187"/>
      <c r="J241" s="188">
        <f>ROUND(I241*H241,2)</f>
        <v>0</v>
      </c>
      <c r="K241" s="184" t="s">
        <v>157</v>
      </c>
      <c r="L241" s="41"/>
      <c r="M241" s="189" t="s">
        <v>19</v>
      </c>
      <c r="N241" s="190" t="s">
        <v>43</v>
      </c>
      <c r="O241" s="66"/>
      <c r="P241" s="191">
        <f>O241*H241</f>
        <v>0</v>
      </c>
      <c r="Q241" s="191">
        <v>0.0038</v>
      </c>
      <c r="R241" s="191">
        <f>Q241*H241</f>
        <v>0.019</v>
      </c>
      <c r="S241" s="191">
        <v>0</v>
      </c>
      <c r="T241" s="19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3" t="s">
        <v>158</v>
      </c>
      <c r="AT241" s="193" t="s">
        <v>153</v>
      </c>
      <c r="AU241" s="193" t="s">
        <v>81</v>
      </c>
      <c r="AY241" s="19" t="s">
        <v>151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9" t="s">
        <v>79</v>
      </c>
      <c r="BK241" s="194">
        <f>ROUND(I241*H241,2)</f>
        <v>0</v>
      </c>
      <c r="BL241" s="19" t="s">
        <v>158</v>
      </c>
      <c r="BM241" s="193" t="s">
        <v>645</v>
      </c>
    </row>
    <row r="242" spans="1:47" s="2" customFormat="1" ht="11.25">
      <c r="A242" s="36"/>
      <c r="B242" s="37"/>
      <c r="C242" s="38"/>
      <c r="D242" s="195" t="s">
        <v>160</v>
      </c>
      <c r="E242" s="38"/>
      <c r="F242" s="196" t="s">
        <v>646</v>
      </c>
      <c r="G242" s="38"/>
      <c r="H242" s="38"/>
      <c r="I242" s="197"/>
      <c r="J242" s="38"/>
      <c r="K242" s="38"/>
      <c r="L242" s="41"/>
      <c r="M242" s="198"/>
      <c r="N242" s="199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160</v>
      </c>
      <c r="AU242" s="19" t="s">
        <v>81</v>
      </c>
    </row>
    <row r="243" spans="1:65" s="2" customFormat="1" ht="16.5" customHeight="1">
      <c r="A243" s="36"/>
      <c r="B243" s="37"/>
      <c r="C243" s="234" t="s">
        <v>251</v>
      </c>
      <c r="D243" s="234" t="s">
        <v>238</v>
      </c>
      <c r="E243" s="235" t="s">
        <v>647</v>
      </c>
      <c r="F243" s="236" t="s">
        <v>648</v>
      </c>
      <c r="G243" s="237" t="s">
        <v>279</v>
      </c>
      <c r="H243" s="238">
        <v>5</v>
      </c>
      <c r="I243" s="239"/>
      <c r="J243" s="240">
        <f>ROUND(I243*H243,2)</f>
        <v>0</v>
      </c>
      <c r="K243" s="236" t="s">
        <v>157</v>
      </c>
      <c r="L243" s="241"/>
      <c r="M243" s="242" t="s">
        <v>19</v>
      </c>
      <c r="N243" s="243" t="s">
        <v>43</v>
      </c>
      <c r="O243" s="66"/>
      <c r="P243" s="191">
        <f>O243*H243</f>
        <v>0</v>
      </c>
      <c r="Q243" s="191">
        <v>0.0276</v>
      </c>
      <c r="R243" s="191">
        <f>Q243*H243</f>
        <v>0.138</v>
      </c>
      <c r="S243" s="191">
        <v>0</v>
      </c>
      <c r="T243" s="19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3" t="s">
        <v>217</v>
      </c>
      <c r="AT243" s="193" t="s">
        <v>238</v>
      </c>
      <c r="AU243" s="193" t="s">
        <v>81</v>
      </c>
      <c r="AY243" s="19" t="s">
        <v>151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9" t="s">
        <v>79</v>
      </c>
      <c r="BK243" s="194">
        <f>ROUND(I243*H243,2)</f>
        <v>0</v>
      </c>
      <c r="BL243" s="19" t="s">
        <v>158</v>
      </c>
      <c r="BM243" s="193" t="s">
        <v>649</v>
      </c>
    </row>
    <row r="244" spans="1:47" s="2" customFormat="1" ht="11.25">
      <c r="A244" s="36"/>
      <c r="B244" s="37"/>
      <c r="C244" s="38"/>
      <c r="D244" s="195" t="s">
        <v>160</v>
      </c>
      <c r="E244" s="38"/>
      <c r="F244" s="196" t="s">
        <v>650</v>
      </c>
      <c r="G244" s="38"/>
      <c r="H244" s="38"/>
      <c r="I244" s="197"/>
      <c r="J244" s="38"/>
      <c r="K244" s="38"/>
      <c r="L244" s="41"/>
      <c r="M244" s="198"/>
      <c r="N244" s="199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160</v>
      </c>
      <c r="AU244" s="19" t="s">
        <v>81</v>
      </c>
    </row>
    <row r="245" spans="1:65" s="2" customFormat="1" ht="24.2" customHeight="1">
      <c r="A245" s="36"/>
      <c r="B245" s="37"/>
      <c r="C245" s="182" t="s">
        <v>651</v>
      </c>
      <c r="D245" s="182" t="s">
        <v>153</v>
      </c>
      <c r="E245" s="183" t="s">
        <v>652</v>
      </c>
      <c r="F245" s="184" t="s">
        <v>653</v>
      </c>
      <c r="G245" s="185" t="s">
        <v>156</v>
      </c>
      <c r="H245" s="186">
        <v>1457</v>
      </c>
      <c r="I245" s="187"/>
      <c r="J245" s="188">
        <f>ROUND(I245*H245,2)</f>
        <v>0</v>
      </c>
      <c r="K245" s="184" t="s">
        <v>157</v>
      </c>
      <c r="L245" s="41"/>
      <c r="M245" s="189" t="s">
        <v>19</v>
      </c>
      <c r="N245" s="190" t="s">
        <v>43</v>
      </c>
      <c r="O245" s="66"/>
      <c r="P245" s="191">
        <f>O245*H245</f>
        <v>0</v>
      </c>
      <c r="Q245" s="191">
        <v>0</v>
      </c>
      <c r="R245" s="191">
        <f>Q245*H245</f>
        <v>0</v>
      </c>
      <c r="S245" s="191">
        <v>0</v>
      </c>
      <c r="T245" s="19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3" t="s">
        <v>158</v>
      </c>
      <c r="AT245" s="193" t="s">
        <v>153</v>
      </c>
      <c r="AU245" s="193" t="s">
        <v>81</v>
      </c>
      <c r="AY245" s="19" t="s">
        <v>151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9" t="s">
        <v>79</v>
      </c>
      <c r="BK245" s="194">
        <f>ROUND(I245*H245,2)</f>
        <v>0</v>
      </c>
      <c r="BL245" s="19" t="s">
        <v>158</v>
      </c>
      <c r="BM245" s="193" t="s">
        <v>654</v>
      </c>
    </row>
    <row r="246" spans="1:47" s="2" customFormat="1" ht="11.25">
      <c r="A246" s="36"/>
      <c r="B246" s="37"/>
      <c r="C246" s="38"/>
      <c r="D246" s="195" t="s">
        <v>160</v>
      </c>
      <c r="E246" s="38"/>
      <c r="F246" s="196" t="s">
        <v>655</v>
      </c>
      <c r="G246" s="38"/>
      <c r="H246" s="38"/>
      <c r="I246" s="197"/>
      <c r="J246" s="38"/>
      <c r="K246" s="38"/>
      <c r="L246" s="41"/>
      <c r="M246" s="198"/>
      <c r="N246" s="199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160</v>
      </c>
      <c r="AU246" s="19" t="s">
        <v>81</v>
      </c>
    </row>
    <row r="247" spans="1:65" s="2" customFormat="1" ht="16.5" customHeight="1">
      <c r="A247" s="36"/>
      <c r="B247" s="37"/>
      <c r="C247" s="234" t="s">
        <v>656</v>
      </c>
      <c r="D247" s="234" t="s">
        <v>238</v>
      </c>
      <c r="E247" s="235" t="s">
        <v>657</v>
      </c>
      <c r="F247" s="236" t="s">
        <v>658</v>
      </c>
      <c r="G247" s="237" t="s">
        <v>156</v>
      </c>
      <c r="H247" s="238">
        <v>1478.855</v>
      </c>
      <c r="I247" s="239"/>
      <c r="J247" s="240">
        <f>ROUND(I247*H247,2)</f>
        <v>0</v>
      </c>
      <c r="K247" s="236" t="s">
        <v>157</v>
      </c>
      <c r="L247" s="241"/>
      <c r="M247" s="242" t="s">
        <v>19</v>
      </c>
      <c r="N247" s="243" t="s">
        <v>43</v>
      </c>
      <c r="O247" s="66"/>
      <c r="P247" s="191">
        <f>O247*H247</f>
        <v>0</v>
      </c>
      <c r="Q247" s="191">
        <v>0.00674</v>
      </c>
      <c r="R247" s="191">
        <f>Q247*H247</f>
        <v>9.967482700000001</v>
      </c>
      <c r="S247" s="191">
        <v>0</v>
      </c>
      <c r="T247" s="19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3" t="s">
        <v>217</v>
      </c>
      <c r="AT247" s="193" t="s">
        <v>238</v>
      </c>
      <c r="AU247" s="193" t="s">
        <v>81</v>
      </c>
      <c r="AY247" s="19" t="s">
        <v>151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9" t="s">
        <v>79</v>
      </c>
      <c r="BK247" s="194">
        <f>ROUND(I247*H247,2)</f>
        <v>0</v>
      </c>
      <c r="BL247" s="19" t="s">
        <v>158</v>
      </c>
      <c r="BM247" s="193" t="s">
        <v>659</v>
      </c>
    </row>
    <row r="248" spans="1:47" s="2" customFormat="1" ht="11.25">
      <c r="A248" s="36"/>
      <c r="B248" s="37"/>
      <c r="C248" s="38"/>
      <c r="D248" s="195" t="s">
        <v>160</v>
      </c>
      <c r="E248" s="38"/>
      <c r="F248" s="196" t="s">
        <v>660</v>
      </c>
      <c r="G248" s="38"/>
      <c r="H248" s="38"/>
      <c r="I248" s="197"/>
      <c r="J248" s="38"/>
      <c r="K248" s="38"/>
      <c r="L248" s="41"/>
      <c r="M248" s="198"/>
      <c r="N248" s="199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160</v>
      </c>
      <c r="AU248" s="19" t="s">
        <v>81</v>
      </c>
    </row>
    <row r="249" spans="2:51" s="14" customFormat="1" ht="11.25">
      <c r="B249" s="211"/>
      <c r="C249" s="212"/>
      <c r="D249" s="202" t="s">
        <v>162</v>
      </c>
      <c r="E249" s="212"/>
      <c r="F249" s="214" t="s">
        <v>661</v>
      </c>
      <c r="G249" s="212"/>
      <c r="H249" s="215">
        <v>1478.855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162</v>
      </c>
      <c r="AU249" s="221" t="s">
        <v>81</v>
      </c>
      <c r="AV249" s="14" t="s">
        <v>81</v>
      </c>
      <c r="AW249" s="14" t="s">
        <v>4</v>
      </c>
      <c r="AX249" s="14" t="s">
        <v>79</v>
      </c>
      <c r="AY249" s="221" t="s">
        <v>151</v>
      </c>
    </row>
    <row r="250" spans="1:65" s="2" customFormat="1" ht="24.2" customHeight="1">
      <c r="A250" s="36"/>
      <c r="B250" s="37"/>
      <c r="C250" s="182" t="s">
        <v>662</v>
      </c>
      <c r="D250" s="182" t="s">
        <v>153</v>
      </c>
      <c r="E250" s="183" t="s">
        <v>663</v>
      </c>
      <c r="F250" s="184" t="s">
        <v>664</v>
      </c>
      <c r="G250" s="185" t="s">
        <v>279</v>
      </c>
      <c r="H250" s="186">
        <v>146</v>
      </c>
      <c r="I250" s="187"/>
      <c r="J250" s="188">
        <f>ROUND(I250*H250,2)</f>
        <v>0</v>
      </c>
      <c r="K250" s="184" t="s">
        <v>157</v>
      </c>
      <c r="L250" s="41"/>
      <c r="M250" s="189" t="s">
        <v>19</v>
      </c>
      <c r="N250" s="190" t="s">
        <v>43</v>
      </c>
      <c r="O250" s="66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3" t="s">
        <v>158</v>
      </c>
      <c r="AT250" s="193" t="s">
        <v>153</v>
      </c>
      <c r="AU250" s="193" t="s">
        <v>81</v>
      </c>
      <c r="AY250" s="19" t="s">
        <v>151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9" t="s">
        <v>79</v>
      </c>
      <c r="BK250" s="194">
        <f>ROUND(I250*H250,2)</f>
        <v>0</v>
      </c>
      <c r="BL250" s="19" t="s">
        <v>158</v>
      </c>
      <c r="BM250" s="193" t="s">
        <v>665</v>
      </c>
    </row>
    <row r="251" spans="1:47" s="2" customFormat="1" ht="11.25">
      <c r="A251" s="36"/>
      <c r="B251" s="37"/>
      <c r="C251" s="38"/>
      <c r="D251" s="195" t="s">
        <v>160</v>
      </c>
      <c r="E251" s="38"/>
      <c r="F251" s="196" t="s">
        <v>666</v>
      </c>
      <c r="G251" s="38"/>
      <c r="H251" s="38"/>
      <c r="I251" s="197"/>
      <c r="J251" s="38"/>
      <c r="K251" s="38"/>
      <c r="L251" s="41"/>
      <c r="M251" s="198"/>
      <c r="N251" s="199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160</v>
      </c>
      <c r="AU251" s="19" t="s">
        <v>81</v>
      </c>
    </row>
    <row r="252" spans="1:65" s="2" customFormat="1" ht="16.5" customHeight="1">
      <c r="A252" s="36"/>
      <c r="B252" s="37"/>
      <c r="C252" s="234" t="s">
        <v>667</v>
      </c>
      <c r="D252" s="234" t="s">
        <v>238</v>
      </c>
      <c r="E252" s="235" t="s">
        <v>668</v>
      </c>
      <c r="F252" s="236" t="s">
        <v>669</v>
      </c>
      <c r="G252" s="237" t="s">
        <v>279</v>
      </c>
      <c r="H252" s="238">
        <v>148.19</v>
      </c>
      <c r="I252" s="239"/>
      <c r="J252" s="240">
        <f>ROUND(I252*H252,2)</f>
        <v>0</v>
      </c>
      <c r="K252" s="236" t="s">
        <v>157</v>
      </c>
      <c r="L252" s="241"/>
      <c r="M252" s="242" t="s">
        <v>19</v>
      </c>
      <c r="N252" s="243" t="s">
        <v>43</v>
      </c>
      <c r="O252" s="66"/>
      <c r="P252" s="191">
        <f>O252*H252</f>
        <v>0</v>
      </c>
      <c r="Q252" s="191">
        <v>0.00082</v>
      </c>
      <c r="R252" s="191">
        <f>Q252*H252</f>
        <v>0.1215158</v>
      </c>
      <c r="S252" s="191">
        <v>0</v>
      </c>
      <c r="T252" s="19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3" t="s">
        <v>217</v>
      </c>
      <c r="AT252" s="193" t="s">
        <v>238</v>
      </c>
      <c r="AU252" s="193" t="s">
        <v>81</v>
      </c>
      <c r="AY252" s="19" t="s">
        <v>151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9" t="s">
        <v>79</v>
      </c>
      <c r="BK252" s="194">
        <f>ROUND(I252*H252,2)</f>
        <v>0</v>
      </c>
      <c r="BL252" s="19" t="s">
        <v>158</v>
      </c>
      <c r="BM252" s="193" t="s">
        <v>670</v>
      </c>
    </row>
    <row r="253" spans="1:47" s="2" customFormat="1" ht="11.25">
      <c r="A253" s="36"/>
      <c r="B253" s="37"/>
      <c r="C253" s="38"/>
      <c r="D253" s="195" t="s">
        <v>160</v>
      </c>
      <c r="E253" s="38"/>
      <c r="F253" s="196" t="s">
        <v>671</v>
      </c>
      <c r="G253" s="38"/>
      <c r="H253" s="38"/>
      <c r="I253" s="197"/>
      <c r="J253" s="38"/>
      <c r="K253" s="38"/>
      <c r="L253" s="41"/>
      <c r="M253" s="198"/>
      <c r="N253" s="199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160</v>
      </c>
      <c r="AU253" s="19" t="s">
        <v>81</v>
      </c>
    </row>
    <row r="254" spans="2:51" s="14" customFormat="1" ht="11.25">
      <c r="B254" s="211"/>
      <c r="C254" s="212"/>
      <c r="D254" s="202" t="s">
        <v>162</v>
      </c>
      <c r="E254" s="212"/>
      <c r="F254" s="214" t="s">
        <v>672</v>
      </c>
      <c r="G254" s="212"/>
      <c r="H254" s="215">
        <v>148.19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162</v>
      </c>
      <c r="AU254" s="221" t="s">
        <v>81</v>
      </c>
      <c r="AV254" s="14" t="s">
        <v>81</v>
      </c>
      <c r="AW254" s="14" t="s">
        <v>4</v>
      </c>
      <c r="AX254" s="14" t="s">
        <v>79</v>
      </c>
      <c r="AY254" s="221" t="s">
        <v>151</v>
      </c>
    </row>
    <row r="255" spans="1:65" s="2" customFormat="1" ht="24.2" customHeight="1">
      <c r="A255" s="36"/>
      <c r="B255" s="37"/>
      <c r="C255" s="182" t="s">
        <v>673</v>
      </c>
      <c r="D255" s="182" t="s">
        <v>153</v>
      </c>
      <c r="E255" s="183" t="s">
        <v>674</v>
      </c>
      <c r="F255" s="184" t="s">
        <v>675</v>
      </c>
      <c r="G255" s="185" t="s">
        <v>279</v>
      </c>
      <c r="H255" s="186">
        <v>2</v>
      </c>
      <c r="I255" s="187"/>
      <c r="J255" s="188">
        <f>ROUND(I255*H255,2)</f>
        <v>0</v>
      </c>
      <c r="K255" s="184" t="s">
        <v>157</v>
      </c>
      <c r="L255" s="41"/>
      <c r="M255" s="189" t="s">
        <v>19</v>
      </c>
      <c r="N255" s="190" t="s">
        <v>43</v>
      </c>
      <c r="O255" s="66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3" t="s">
        <v>158</v>
      </c>
      <c r="AT255" s="193" t="s">
        <v>153</v>
      </c>
      <c r="AU255" s="193" t="s">
        <v>81</v>
      </c>
      <c r="AY255" s="19" t="s">
        <v>151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9" t="s">
        <v>79</v>
      </c>
      <c r="BK255" s="194">
        <f>ROUND(I255*H255,2)</f>
        <v>0</v>
      </c>
      <c r="BL255" s="19" t="s">
        <v>158</v>
      </c>
      <c r="BM255" s="193" t="s">
        <v>676</v>
      </c>
    </row>
    <row r="256" spans="1:47" s="2" customFormat="1" ht="11.25">
      <c r="A256" s="36"/>
      <c r="B256" s="37"/>
      <c r="C256" s="38"/>
      <c r="D256" s="195" t="s">
        <v>160</v>
      </c>
      <c r="E256" s="38"/>
      <c r="F256" s="196" t="s">
        <v>677</v>
      </c>
      <c r="G256" s="38"/>
      <c r="H256" s="38"/>
      <c r="I256" s="197"/>
      <c r="J256" s="38"/>
      <c r="K256" s="38"/>
      <c r="L256" s="41"/>
      <c r="M256" s="198"/>
      <c r="N256" s="199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160</v>
      </c>
      <c r="AU256" s="19" t="s">
        <v>81</v>
      </c>
    </row>
    <row r="257" spans="1:65" s="2" customFormat="1" ht="16.5" customHeight="1">
      <c r="A257" s="36"/>
      <c r="B257" s="37"/>
      <c r="C257" s="234" t="s">
        <v>678</v>
      </c>
      <c r="D257" s="234" t="s">
        <v>238</v>
      </c>
      <c r="E257" s="235" t="s">
        <v>679</v>
      </c>
      <c r="F257" s="236" t="s">
        <v>680</v>
      </c>
      <c r="G257" s="237" t="s">
        <v>279</v>
      </c>
      <c r="H257" s="238">
        <v>2.03</v>
      </c>
      <c r="I257" s="239"/>
      <c r="J257" s="240">
        <f>ROUND(I257*H257,2)</f>
        <v>0</v>
      </c>
      <c r="K257" s="236" t="s">
        <v>157</v>
      </c>
      <c r="L257" s="241"/>
      <c r="M257" s="242" t="s">
        <v>19</v>
      </c>
      <c r="N257" s="243" t="s">
        <v>43</v>
      </c>
      <c r="O257" s="66"/>
      <c r="P257" s="191">
        <f>O257*H257</f>
        <v>0</v>
      </c>
      <c r="Q257" s="191">
        <v>0.0038</v>
      </c>
      <c r="R257" s="191">
        <f>Q257*H257</f>
        <v>0.0077139999999999995</v>
      </c>
      <c r="S257" s="191">
        <v>0</v>
      </c>
      <c r="T257" s="19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3" t="s">
        <v>217</v>
      </c>
      <c r="AT257" s="193" t="s">
        <v>238</v>
      </c>
      <c r="AU257" s="193" t="s">
        <v>81</v>
      </c>
      <c r="AY257" s="19" t="s">
        <v>151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9" t="s">
        <v>79</v>
      </c>
      <c r="BK257" s="194">
        <f>ROUND(I257*H257,2)</f>
        <v>0</v>
      </c>
      <c r="BL257" s="19" t="s">
        <v>158</v>
      </c>
      <c r="BM257" s="193" t="s">
        <v>681</v>
      </c>
    </row>
    <row r="258" spans="1:47" s="2" customFormat="1" ht="11.25">
      <c r="A258" s="36"/>
      <c r="B258" s="37"/>
      <c r="C258" s="38"/>
      <c r="D258" s="195" t="s">
        <v>160</v>
      </c>
      <c r="E258" s="38"/>
      <c r="F258" s="196" t="s">
        <v>682</v>
      </c>
      <c r="G258" s="38"/>
      <c r="H258" s="38"/>
      <c r="I258" s="197"/>
      <c r="J258" s="38"/>
      <c r="K258" s="38"/>
      <c r="L258" s="41"/>
      <c r="M258" s="198"/>
      <c r="N258" s="199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160</v>
      </c>
      <c r="AU258" s="19" t="s">
        <v>81</v>
      </c>
    </row>
    <row r="259" spans="2:51" s="14" customFormat="1" ht="11.25">
      <c r="B259" s="211"/>
      <c r="C259" s="212"/>
      <c r="D259" s="202" t="s">
        <v>162</v>
      </c>
      <c r="E259" s="212"/>
      <c r="F259" s="214" t="s">
        <v>310</v>
      </c>
      <c r="G259" s="212"/>
      <c r="H259" s="215">
        <v>2.03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162</v>
      </c>
      <c r="AU259" s="221" t="s">
        <v>81</v>
      </c>
      <c r="AV259" s="14" t="s">
        <v>81</v>
      </c>
      <c r="AW259" s="14" t="s">
        <v>4</v>
      </c>
      <c r="AX259" s="14" t="s">
        <v>79</v>
      </c>
      <c r="AY259" s="221" t="s">
        <v>151</v>
      </c>
    </row>
    <row r="260" spans="1:65" s="2" customFormat="1" ht="24.2" customHeight="1">
      <c r="A260" s="36"/>
      <c r="B260" s="37"/>
      <c r="C260" s="182" t="s">
        <v>683</v>
      </c>
      <c r="D260" s="182" t="s">
        <v>153</v>
      </c>
      <c r="E260" s="183" t="s">
        <v>684</v>
      </c>
      <c r="F260" s="184" t="s">
        <v>685</v>
      </c>
      <c r="G260" s="185" t="s">
        <v>279</v>
      </c>
      <c r="H260" s="186">
        <v>15</v>
      </c>
      <c r="I260" s="187"/>
      <c r="J260" s="188">
        <f>ROUND(I260*H260,2)</f>
        <v>0</v>
      </c>
      <c r="K260" s="184" t="s">
        <v>157</v>
      </c>
      <c r="L260" s="41"/>
      <c r="M260" s="189" t="s">
        <v>19</v>
      </c>
      <c r="N260" s="190" t="s">
        <v>43</v>
      </c>
      <c r="O260" s="66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3" t="s">
        <v>158</v>
      </c>
      <c r="AT260" s="193" t="s">
        <v>153</v>
      </c>
      <c r="AU260" s="193" t="s">
        <v>81</v>
      </c>
      <c r="AY260" s="19" t="s">
        <v>151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9" t="s">
        <v>79</v>
      </c>
      <c r="BK260" s="194">
        <f>ROUND(I260*H260,2)</f>
        <v>0</v>
      </c>
      <c r="BL260" s="19" t="s">
        <v>158</v>
      </c>
      <c r="BM260" s="193" t="s">
        <v>686</v>
      </c>
    </row>
    <row r="261" spans="1:47" s="2" customFormat="1" ht="11.25">
      <c r="A261" s="36"/>
      <c r="B261" s="37"/>
      <c r="C261" s="38"/>
      <c r="D261" s="195" t="s">
        <v>160</v>
      </c>
      <c r="E261" s="38"/>
      <c r="F261" s="196" t="s">
        <v>687</v>
      </c>
      <c r="G261" s="38"/>
      <c r="H261" s="38"/>
      <c r="I261" s="197"/>
      <c r="J261" s="38"/>
      <c r="K261" s="38"/>
      <c r="L261" s="41"/>
      <c r="M261" s="198"/>
      <c r="N261" s="199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160</v>
      </c>
      <c r="AU261" s="19" t="s">
        <v>81</v>
      </c>
    </row>
    <row r="262" spans="1:65" s="2" customFormat="1" ht="16.5" customHeight="1">
      <c r="A262" s="36"/>
      <c r="B262" s="37"/>
      <c r="C262" s="234" t="s">
        <v>688</v>
      </c>
      <c r="D262" s="234" t="s">
        <v>238</v>
      </c>
      <c r="E262" s="235" t="s">
        <v>689</v>
      </c>
      <c r="F262" s="236" t="s">
        <v>690</v>
      </c>
      <c r="G262" s="237" t="s">
        <v>279</v>
      </c>
      <c r="H262" s="238">
        <v>1.015</v>
      </c>
      <c r="I262" s="239"/>
      <c r="J262" s="240">
        <f>ROUND(I262*H262,2)</f>
        <v>0</v>
      </c>
      <c r="K262" s="236" t="s">
        <v>19</v>
      </c>
      <c r="L262" s="241"/>
      <c r="M262" s="242" t="s">
        <v>19</v>
      </c>
      <c r="N262" s="243" t="s">
        <v>43</v>
      </c>
      <c r="O262" s="66"/>
      <c r="P262" s="191">
        <f>O262*H262</f>
        <v>0</v>
      </c>
      <c r="Q262" s="191">
        <v>0.006</v>
      </c>
      <c r="R262" s="191">
        <f>Q262*H262</f>
        <v>0.00609</v>
      </c>
      <c r="S262" s="191">
        <v>0</v>
      </c>
      <c r="T262" s="19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3" t="s">
        <v>217</v>
      </c>
      <c r="AT262" s="193" t="s">
        <v>238</v>
      </c>
      <c r="AU262" s="193" t="s">
        <v>81</v>
      </c>
      <c r="AY262" s="19" t="s">
        <v>151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9" t="s">
        <v>79</v>
      </c>
      <c r="BK262" s="194">
        <f>ROUND(I262*H262,2)</f>
        <v>0</v>
      </c>
      <c r="BL262" s="19" t="s">
        <v>158</v>
      </c>
      <c r="BM262" s="193" t="s">
        <v>691</v>
      </c>
    </row>
    <row r="263" spans="2:51" s="14" customFormat="1" ht="11.25">
      <c r="B263" s="211"/>
      <c r="C263" s="212"/>
      <c r="D263" s="202" t="s">
        <v>162</v>
      </c>
      <c r="E263" s="212"/>
      <c r="F263" s="214" t="s">
        <v>305</v>
      </c>
      <c r="G263" s="212"/>
      <c r="H263" s="215">
        <v>1.015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162</v>
      </c>
      <c r="AU263" s="221" t="s">
        <v>81</v>
      </c>
      <c r="AV263" s="14" t="s">
        <v>81</v>
      </c>
      <c r="AW263" s="14" t="s">
        <v>4</v>
      </c>
      <c r="AX263" s="14" t="s">
        <v>79</v>
      </c>
      <c r="AY263" s="221" t="s">
        <v>151</v>
      </c>
    </row>
    <row r="264" spans="1:65" s="2" customFormat="1" ht="16.5" customHeight="1">
      <c r="A264" s="36"/>
      <c r="B264" s="37"/>
      <c r="C264" s="234" t="s">
        <v>692</v>
      </c>
      <c r="D264" s="234" t="s">
        <v>238</v>
      </c>
      <c r="E264" s="235" t="s">
        <v>693</v>
      </c>
      <c r="F264" s="236" t="s">
        <v>694</v>
      </c>
      <c r="G264" s="237" t="s">
        <v>279</v>
      </c>
      <c r="H264" s="238">
        <v>2.03</v>
      </c>
      <c r="I264" s="239"/>
      <c r="J264" s="240">
        <f>ROUND(I264*H264,2)</f>
        <v>0</v>
      </c>
      <c r="K264" s="236" t="s">
        <v>19</v>
      </c>
      <c r="L264" s="241"/>
      <c r="M264" s="242" t="s">
        <v>19</v>
      </c>
      <c r="N264" s="243" t="s">
        <v>43</v>
      </c>
      <c r="O264" s="66"/>
      <c r="P264" s="191">
        <f>O264*H264</f>
        <v>0</v>
      </c>
      <c r="Q264" s="191">
        <v>0.0061</v>
      </c>
      <c r="R264" s="191">
        <f>Q264*H264</f>
        <v>0.012383</v>
      </c>
      <c r="S264" s="191">
        <v>0</v>
      </c>
      <c r="T264" s="19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3" t="s">
        <v>217</v>
      </c>
      <c r="AT264" s="193" t="s">
        <v>238</v>
      </c>
      <c r="AU264" s="193" t="s">
        <v>81</v>
      </c>
      <c r="AY264" s="19" t="s">
        <v>151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9" t="s">
        <v>79</v>
      </c>
      <c r="BK264" s="194">
        <f>ROUND(I264*H264,2)</f>
        <v>0</v>
      </c>
      <c r="BL264" s="19" t="s">
        <v>158</v>
      </c>
      <c r="BM264" s="193" t="s">
        <v>695</v>
      </c>
    </row>
    <row r="265" spans="2:51" s="14" customFormat="1" ht="11.25">
      <c r="B265" s="211"/>
      <c r="C265" s="212"/>
      <c r="D265" s="202" t="s">
        <v>162</v>
      </c>
      <c r="E265" s="212"/>
      <c r="F265" s="214" t="s">
        <v>310</v>
      </c>
      <c r="G265" s="212"/>
      <c r="H265" s="215">
        <v>2.03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162</v>
      </c>
      <c r="AU265" s="221" t="s">
        <v>81</v>
      </c>
      <c r="AV265" s="14" t="s">
        <v>81</v>
      </c>
      <c r="AW265" s="14" t="s">
        <v>4</v>
      </c>
      <c r="AX265" s="14" t="s">
        <v>79</v>
      </c>
      <c r="AY265" s="221" t="s">
        <v>151</v>
      </c>
    </row>
    <row r="266" spans="1:65" s="2" customFormat="1" ht="16.5" customHeight="1">
      <c r="A266" s="36"/>
      <c r="B266" s="37"/>
      <c r="C266" s="234" t="s">
        <v>696</v>
      </c>
      <c r="D266" s="234" t="s">
        <v>238</v>
      </c>
      <c r="E266" s="235" t="s">
        <v>697</v>
      </c>
      <c r="F266" s="236" t="s">
        <v>698</v>
      </c>
      <c r="G266" s="237" t="s">
        <v>279</v>
      </c>
      <c r="H266" s="238">
        <v>2.03</v>
      </c>
      <c r="I266" s="239"/>
      <c r="J266" s="240">
        <f>ROUND(I266*H266,2)</f>
        <v>0</v>
      </c>
      <c r="K266" s="236" t="s">
        <v>19</v>
      </c>
      <c r="L266" s="241"/>
      <c r="M266" s="242" t="s">
        <v>19</v>
      </c>
      <c r="N266" s="243" t="s">
        <v>43</v>
      </c>
      <c r="O266" s="66"/>
      <c r="P266" s="191">
        <f>O266*H266</f>
        <v>0</v>
      </c>
      <c r="Q266" s="191">
        <v>0.0063</v>
      </c>
      <c r="R266" s="191">
        <f>Q266*H266</f>
        <v>0.012788999999999998</v>
      </c>
      <c r="S266" s="191">
        <v>0</v>
      </c>
      <c r="T266" s="19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3" t="s">
        <v>217</v>
      </c>
      <c r="AT266" s="193" t="s">
        <v>238</v>
      </c>
      <c r="AU266" s="193" t="s">
        <v>81</v>
      </c>
      <c r="AY266" s="19" t="s">
        <v>151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9" t="s">
        <v>79</v>
      </c>
      <c r="BK266" s="194">
        <f>ROUND(I266*H266,2)</f>
        <v>0</v>
      </c>
      <c r="BL266" s="19" t="s">
        <v>158</v>
      </c>
      <c r="BM266" s="193" t="s">
        <v>699</v>
      </c>
    </row>
    <row r="267" spans="2:51" s="14" customFormat="1" ht="11.25">
      <c r="B267" s="211"/>
      <c r="C267" s="212"/>
      <c r="D267" s="202" t="s">
        <v>162</v>
      </c>
      <c r="E267" s="212"/>
      <c r="F267" s="214" t="s">
        <v>310</v>
      </c>
      <c r="G267" s="212"/>
      <c r="H267" s="215">
        <v>2.03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162</v>
      </c>
      <c r="AU267" s="221" t="s">
        <v>81</v>
      </c>
      <c r="AV267" s="14" t="s">
        <v>81</v>
      </c>
      <c r="AW267" s="14" t="s">
        <v>4</v>
      </c>
      <c r="AX267" s="14" t="s">
        <v>79</v>
      </c>
      <c r="AY267" s="221" t="s">
        <v>151</v>
      </c>
    </row>
    <row r="268" spans="1:65" s="2" customFormat="1" ht="16.5" customHeight="1">
      <c r="A268" s="36"/>
      <c r="B268" s="37"/>
      <c r="C268" s="234" t="s">
        <v>700</v>
      </c>
      <c r="D268" s="234" t="s">
        <v>238</v>
      </c>
      <c r="E268" s="235" t="s">
        <v>701</v>
      </c>
      <c r="F268" s="236" t="s">
        <v>702</v>
      </c>
      <c r="G268" s="237" t="s">
        <v>279</v>
      </c>
      <c r="H268" s="238">
        <v>10.15</v>
      </c>
      <c r="I268" s="239"/>
      <c r="J268" s="240">
        <f>ROUND(I268*H268,2)</f>
        <v>0</v>
      </c>
      <c r="K268" s="236" t="s">
        <v>19</v>
      </c>
      <c r="L268" s="241"/>
      <c r="M268" s="242" t="s">
        <v>19</v>
      </c>
      <c r="N268" s="243" t="s">
        <v>43</v>
      </c>
      <c r="O268" s="66"/>
      <c r="P268" s="191">
        <f>O268*H268</f>
        <v>0</v>
      </c>
      <c r="Q268" s="191">
        <v>0.0017</v>
      </c>
      <c r="R268" s="191">
        <f>Q268*H268</f>
        <v>0.017255</v>
      </c>
      <c r="S268" s="191">
        <v>0</v>
      </c>
      <c r="T268" s="19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3" t="s">
        <v>217</v>
      </c>
      <c r="AT268" s="193" t="s">
        <v>238</v>
      </c>
      <c r="AU268" s="193" t="s">
        <v>81</v>
      </c>
      <c r="AY268" s="19" t="s">
        <v>151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9" t="s">
        <v>79</v>
      </c>
      <c r="BK268" s="194">
        <f>ROUND(I268*H268,2)</f>
        <v>0</v>
      </c>
      <c r="BL268" s="19" t="s">
        <v>158</v>
      </c>
      <c r="BM268" s="193" t="s">
        <v>703</v>
      </c>
    </row>
    <row r="269" spans="2:51" s="14" customFormat="1" ht="11.25">
      <c r="B269" s="211"/>
      <c r="C269" s="212"/>
      <c r="D269" s="202" t="s">
        <v>162</v>
      </c>
      <c r="E269" s="212"/>
      <c r="F269" s="214" t="s">
        <v>704</v>
      </c>
      <c r="G269" s="212"/>
      <c r="H269" s="215">
        <v>10.15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162</v>
      </c>
      <c r="AU269" s="221" t="s">
        <v>81</v>
      </c>
      <c r="AV269" s="14" t="s">
        <v>81</v>
      </c>
      <c r="AW269" s="14" t="s">
        <v>4</v>
      </c>
      <c r="AX269" s="14" t="s">
        <v>79</v>
      </c>
      <c r="AY269" s="221" t="s">
        <v>151</v>
      </c>
    </row>
    <row r="270" spans="1:65" s="2" customFormat="1" ht="16.5" customHeight="1">
      <c r="A270" s="36"/>
      <c r="B270" s="37"/>
      <c r="C270" s="234" t="s">
        <v>705</v>
      </c>
      <c r="D270" s="234" t="s">
        <v>238</v>
      </c>
      <c r="E270" s="235" t="s">
        <v>706</v>
      </c>
      <c r="F270" s="236" t="s">
        <v>707</v>
      </c>
      <c r="G270" s="237" t="s">
        <v>279</v>
      </c>
      <c r="H270" s="238">
        <v>10.15</v>
      </c>
      <c r="I270" s="239"/>
      <c r="J270" s="240">
        <f>ROUND(I270*H270,2)</f>
        <v>0</v>
      </c>
      <c r="K270" s="236" t="s">
        <v>19</v>
      </c>
      <c r="L270" s="241"/>
      <c r="M270" s="242" t="s">
        <v>19</v>
      </c>
      <c r="N270" s="243" t="s">
        <v>43</v>
      </c>
      <c r="O270" s="66"/>
      <c r="P270" s="191">
        <f>O270*H270</f>
        <v>0</v>
      </c>
      <c r="Q270" s="191">
        <v>0.00349</v>
      </c>
      <c r="R270" s="191">
        <f>Q270*H270</f>
        <v>0.035423500000000004</v>
      </c>
      <c r="S270" s="191">
        <v>0</v>
      </c>
      <c r="T270" s="19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3" t="s">
        <v>217</v>
      </c>
      <c r="AT270" s="193" t="s">
        <v>238</v>
      </c>
      <c r="AU270" s="193" t="s">
        <v>81</v>
      </c>
      <c r="AY270" s="19" t="s">
        <v>151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9" t="s">
        <v>79</v>
      </c>
      <c r="BK270" s="194">
        <f>ROUND(I270*H270,2)</f>
        <v>0</v>
      </c>
      <c r="BL270" s="19" t="s">
        <v>158</v>
      </c>
      <c r="BM270" s="193" t="s">
        <v>708</v>
      </c>
    </row>
    <row r="271" spans="2:51" s="14" customFormat="1" ht="11.25">
      <c r="B271" s="211"/>
      <c r="C271" s="212"/>
      <c r="D271" s="202" t="s">
        <v>162</v>
      </c>
      <c r="E271" s="212"/>
      <c r="F271" s="214" t="s">
        <v>704</v>
      </c>
      <c r="G271" s="212"/>
      <c r="H271" s="215">
        <v>10.15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162</v>
      </c>
      <c r="AU271" s="221" t="s">
        <v>81</v>
      </c>
      <c r="AV271" s="14" t="s">
        <v>81</v>
      </c>
      <c r="AW271" s="14" t="s">
        <v>4</v>
      </c>
      <c r="AX271" s="14" t="s">
        <v>79</v>
      </c>
      <c r="AY271" s="221" t="s">
        <v>151</v>
      </c>
    </row>
    <row r="272" spans="1:65" s="2" customFormat="1" ht="24.2" customHeight="1">
      <c r="A272" s="36"/>
      <c r="B272" s="37"/>
      <c r="C272" s="182" t="s">
        <v>709</v>
      </c>
      <c r="D272" s="182" t="s">
        <v>153</v>
      </c>
      <c r="E272" s="183" t="s">
        <v>710</v>
      </c>
      <c r="F272" s="184" t="s">
        <v>711</v>
      </c>
      <c r="G272" s="185" t="s">
        <v>279</v>
      </c>
      <c r="H272" s="186">
        <v>5</v>
      </c>
      <c r="I272" s="187"/>
      <c r="J272" s="188">
        <f>ROUND(I272*H272,2)</f>
        <v>0</v>
      </c>
      <c r="K272" s="184" t="s">
        <v>157</v>
      </c>
      <c r="L272" s="41"/>
      <c r="M272" s="189" t="s">
        <v>19</v>
      </c>
      <c r="N272" s="190" t="s">
        <v>43</v>
      </c>
      <c r="O272" s="66"/>
      <c r="P272" s="191">
        <f>O272*H272</f>
        <v>0</v>
      </c>
      <c r="Q272" s="191">
        <v>0.00162</v>
      </c>
      <c r="R272" s="191">
        <f>Q272*H272</f>
        <v>0.0081</v>
      </c>
      <c r="S272" s="191">
        <v>0</v>
      </c>
      <c r="T272" s="19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3" t="s">
        <v>158</v>
      </c>
      <c r="AT272" s="193" t="s">
        <v>153</v>
      </c>
      <c r="AU272" s="193" t="s">
        <v>81</v>
      </c>
      <c r="AY272" s="19" t="s">
        <v>151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9" t="s">
        <v>79</v>
      </c>
      <c r="BK272" s="194">
        <f>ROUND(I272*H272,2)</f>
        <v>0</v>
      </c>
      <c r="BL272" s="19" t="s">
        <v>158</v>
      </c>
      <c r="BM272" s="193" t="s">
        <v>712</v>
      </c>
    </row>
    <row r="273" spans="1:47" s="2" customFormat="1" ht="11.25">
      <c r="A273" s="36"/>
      <c r="B273" s="37"/>
      <c r="C273" s="38"/>
      <c r="D273" s="195" t="s">
        <v>160</v>
      </c>
      <c r="E273" s="38"/>
      <c r="F273" s="196" t="s">
        <v>713</v>
      </c>
      <c r="G273" s="38"/>
      <c r="H273" s="38"/>
      <c r="I273" s="197"/>
      <c r="J273" s="38"/>
      <c r="K273" s="38"/>
      <c r="L273" s="41"/>
      <c r="M273" s="198"/>
      <c r="N273" s="199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160</v>
      </c>
      <c r="AU273" s="19" t="s">
        <v>81</v>
      </c>
    </row>
    <row r="274" spans="1:65" s="2" customFormat="1" ht="16.5" customHeight="1">
      <c r="A274" s="36"/>
      <c r="B274" s="37"/>
      <c r="C274" s="234" t="s">
        <v>714</v>
      </c>
      <c r="D274" s="234" t="s">
        <v>238</v>
      </c>
      <c r="E274" s="235" t="s">
        <v>715</v>
      </c>
      <c r="F274" s="236" t="s">
        <v>716</v>
      </c>
      <c r="G274" s="237" t="s">
        <v>279</v>
      </c>
      <c r="H274" s="238">
        <v>5</v>
      </c>
      <c r="I274" s="239"/>
      <c r="J274" s="240">
        <f>ROUND(I274*H274,2)</f>
        <v>0</v>
      </c>
      <c r="K274" s="236" t="s">
        <v>157</v>
      </c>
      <c r="L274" s="241"/>
      <c r="M274" s="242" t="s">
        <v>19</v>
      </c>
      <c r="N274" s="243" t="s">
        <v>43</v>
      </c>
      <c r="O274" s="66"/>
      <c r="P274" s="191">
        <f>O274*H274</f>
        <v>0</v>
      </c>
      <c r="Q274" s="191">
        <v>0.018</v>
      </c>
      <c r="R274" s="191">
        <f>Q274*H274</f>
        <v>0.09</v>
      </c>
      <c r="S274" s="191">
        <v>0</v>
      </c>
      <c r="T274" s="192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3" t="s">
        <v>217</v>
      </c>
      <c r="AT274" s="193" t="s">
        <v>238</v>
      </c>
      <c r="AU274" s="193" t="s">
        <v>81</v>
      </c>
      <c r="AY274" s="19" t="s">
        <v>151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9" t="s">
        <v>79</v>
      </c>
      <c r="BK274" s="194">
        <f>ROUND(I274*H274,2)</f>
        <v>0</v>
      </c>
      <c r="BL274" s="19" t="s">
        <v>158</v>
      </c>
      <c r="BM274" s="193" t="s">
        <v>717</v>
      </c>
    </row>
    <row r="275" spans="1:47" s="2" customFormat="1" ht="11.25">
      <c r="A275" s="36"/>
      <c r="B275" s="37"/>
      <c r="C275" s="38"/>
      <c r="D275" s="195" t="s">
        <v>160</v>
      </c>
      <c r="E275" s="38"/>
      <c r="F275" s="196" t="s">
        <v>718</v>
      </c>
      <c r="G275" s="38"/>
      <c r="H275" s="38"/>
      <c r="I275" s="197"/>
      <c r="J275" s="38"/>
      <c r="K275" s="38"/>
      <c r="L275" s="41"/>
      <c r="M275" s="198"/>
      <c r="N275" s="199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160</v>
      </c>
      <c r="AU275" s="19" t="s">
        <v>81</v>
      </c>
    </row>
    <row r="276" spans="1:65" s="2" customFormat="1" ht="16.5" customHeight="1">
      <c r="A276" s="36"/>
      <c r="B276" s="37"/>
      <c r="C276" s="234" t="s">
        <v>719</v>
      </c>
      <c r="D276" s="234" t="s">
        <v>238</v>
      </c>
      <c r="E276" s="235" t="s">
        <v>720</v>
      </c>
      <c r="F276" s="236" t="s">
        <v>721</v>
      </c>
      <c r="G276" s="237" t="s">
        <v>279</v>
      </c>
      <c r="H276" s="238">
        <v>5</v>
      </c>
      <c r="I276" s="239"/>
      <c r="J276" s="240">
        <f>ROUND(I276*H276,2)</f>
        <v>0</v>
      </c>
      <c r="K276" s="236" t="s">
        <v>19</v>
      </c>
      <c r="L276" s="241"/>
      <c r="M276" s="242" t="s">
        <v>19</v>
      </c>
      <c r="N276" s="243" t="s">
        <v>43</v>
      </c>
      <c r="O276" s="66"/>
      <c r="P276" s="191">
        <f>O276*H276</f>
        <v>0</v>
      </c>
      <c r="Q276" s="191">
        <v>0.00654</v>
      </c>
      <c r="R276" s="191">
        <f>Q276*H276</f>
        <v>0.0327</v>
      </c>
      <c r="S276" s="191">
        <v>0</v>
      </c>
      <c r="T276" s="192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3" t="s">
        <v>217</v>
      </c>
      <c r="AT276" s="193" t="s">
        <v>238</v>
      </c>
      <c r="AU276" s="193" t="s">
        <v>81</v>
      </c>
      <c r="AY276" s="19" t="s">
        <v>151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9" t="s">
        <v>79</v>
      </c>
      <c r="BK276" s="194">
        <f>ROUND(I276*H276,2)</f>
        <v>0</v>
      </c>
      <c r="BL276" s="19" t="s">
        <v>158</v>
      </c>
      <c r="BM276" s="193" t="s">
        <v>722</v>
      </c>
    </row>
    <row r="277" spans="1:65" s="2" customFormat="1" ht="24.2" customHeight="1">
      <c r="A277" s="36"/>
      <c r="B277" s="37"/>
      <c r="C277" s="182" t="s">
        <v>723</v>
      </c>
      <c r="D277" s="182" t="s">
        <v>153</v>
      </c>
      <c r="E277" s="183" t="s">
        <v>724</v>
      </c>
      <c r="F277" s="184" t="s">
        <v>725</v>
      </c>
      <c r="G277" s="185" t="s">
        <v>279</v>
      </c>
      <c r="H277" s="186">
        <v>2</v>
      </c>
      <c r="I277" s="187"/>
      <c r="J277" s="188">
        <f>ROUND(I277*H277,2)</f>
        <v>0</v>
      </c>
      <c r="K277" s="184" t="s">
        <v>157</v>
      </c>
      <c r="L277" s="41"/>
      <c r="M277" s="189" t="s">
        <v>19</v>
      </c>
      <c r="N277" s="190" t="s">
        <v>43</v>
      </c>
      <c r="O277" s="66"/>
      <c r="P277" s="191">
        <f>O277*H277</f>
        <v>0</v>
      </c>
      <c r="Q277" s="191">
        <v>0.00159</v>
      </c>
      <c r="R277" s="191">
        <f>Q277*H277</f>
        <v>0.00318</v>
      </c>
      <c r="S277" s="191">
        <v>0</v>
      </c>
      <c r="T277" s="192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3" t="s">
        <v>158</v>
      </c>
      <c r="AT277" s="193" t="s">
        <v>153</v>
      </c>
      <c r="AU277" s="193" t="s">
        <v>81</v>
      </c>
      <c r="AY277" s="19" t="s">
        <v>151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19" t="s">
        <v>79</v>
      </c>
      <c r="BK277" s="194">
        <f>ROUND(I277*H277,2)</f>
        <v>0</v>
      </c>
      <c r="BL277" s="19" t="s">
        <v>158</v>
      </c>
      <c r="BM277" s="193" t="s">
        <v>726</v>
      </c>
    </row>
    <row r="278" spans="1:47" s="2" customFormat="1" ht="11.25">
      <c r="A278" s="36"/>
      <c r="B278" s="37"/>
      <c r="C278" s="38"/>
      <c r="D278" s="195" t="s">
        <v>160</v>
      </c>
      <c r="E278" s="38"/>
      <c r="F278" s="196" t="s">
        <v>727</v>
      </c>
      <c r="G278" s="38"/>
      <c r="H278" s="38"/>
      <c r="I278" s="197"/>
      <c r="J278" s="38"/>
      <c r="K278" s="38"/>
      <c r="L278" s="41"/>
      <c r="M278" s="198"/>
      <c r="N278" s="199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160</v>
      </c>
      <c r="AU278" s="19" t="s">
        <v>81</v>
      </c>
    </row>
    <row r="279" spans="1:65" s="2" customFormat="1" ht="16.5" customHeight="1">
      <c r="A279" s="36"/>
      <c r="B279" s="37"/>
      <c r="C279" s="234" t="s">
        <v>728</v>
      </c>
      <c r="D279" s="234" t="s">
        <v>238</v>
      </c>
      <c r="E279" s="235" t="s">
        <v>729</v>
      </c>
      <c r="F279" s="236" t="s">
        <v>730</v>
      </c>
      <c r="G279" s="237" t="s">
        <v>279</v>
      </c>
      <c r="H279" s="238">
        <v>2</v>
      </c>
      <c r="I279" s="239"/>
      <c r="J279" s="240">
        <f>ROUND(I279*H279,2)</f>
        <v>0</v>
      </c>
      <c r="K279" s="236" t="s">
        <v>157</v>
      </c>
      <c r="L279" s="241"/>
      <c r="M279" s="242" t="s">
        <v>19</v>
      </c>
      <c r="N279" s="243" t="s">
        <v>43</v>
      </c>
      <c r="O279" s="66"/>
      <c r="P279" s="191">
        <f>O279*H279</f>
        <v>0</v>
      </c>
      <c r="Q279" s="191">
        <v>0.0171</v>
      </c>
      <c r="R279" s="191">
        <f>Q279*H279</f>
        <v>0.0342</v>
      </c>
      <c r="S279" s="191">
        <v>0</v>
      </c>
      <c r="T279" s="19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3" t="s">
        <v>217</v>
      </c>
      <c r="AT279" s="193" t="s">
        <v>238</v>
      </c>
      <c r="AU279" s="193" t="s">
        <v>81</v>
      </c>
      <c r="AY279" s="19" t="s">
        <v>151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9" t="s">
        <v>79</v>
      </c>
      <c r="BK279" s="194">
        <f>ROUND(I279*H279,2)</f>
        <v>0</v>
      </c>
      <c r="BL279" s="19" t="s">
        <v>158</v>
      </c>
      <c r="BM279" s="193" t="s">
        <v>731</v>
      </c>
    </row>
    <row r="280" spans="1:47" s="2" customFormat="1" ht="11.25">
      <c r="A280" s="36"/>
      <c r="B280" s="37"/>
      <c r="C280" s="38"/>
      <c r="D280" s="195" t="s">
        <v>160</v>
      </c>
      <c r="E280" s="38"/>
      <c r="F280" s="196" t="s">
        <v>732</v>
      </c>
      <c r="G280" s="38"/>
      <c r="H280" s="38"/>
      <c r="I280" s="197"/>
      <c r="J280" s="38"/>
      <c r="K280" s="38"/>
      <c r="L280" s="41"/>
      <c r="M280" s="198"/>
      <c r="N280" s="199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160</v>
      </c>
      <c r="AU280" s="19" t="s">
        <v>81</v>
      </c>
    </row>
    <row r="281" spans="1:65" s="2" customFormat="1" ht="16.5" customHeight="1">
      <c r="A281" s="36"/>
      <c r="B281" s="37"/>
      <c r="C281" s="182" t="s">
        <v>733</v>
      </c>
      <c r="D281" s="182" t="s">
        <v>153</v>
      </c>
      <c r="E281" s="183" t="s">
        <v>734</v>
      </c>
      <c r="F281" s="184" t="s">
        <v>735</v>
      </c>
      <c r="G281" s="185" t="s">
        <v>279</v>
      </c>
      <c r="H281" s="186">
        <v>3</v>
      </c>
      <c r="I281" s="187"/>
      <c r="J281" s="188">
        <f>ROUND(I281*H281,2)</f>
        <v>0</v>
      </c>
      <c r="K281" s="184" t="s">
        <v>157</v>
      </c>
      <c r="L281" s="41"/>
      <c r="M281" s="189" t="s">
        <v>19</v>
      </c>
      <c r="N281" s="190" t="s">
        <v>43</v>
      </c>
      <c r="O281" s="66"/>
      <c r="P281" s="191">
        <f>O281*H281</f>
        <v>0</v>
      </c>
      <c r="Q281" s="191">
        <v>0.00136</v>
      </c>
      <c r="R281" s="191">
        <f>Q281*H281</f>
        <v>0.00408</v>
      </c>
      <c r="S281" s="191">
        <v>0</v>
      </c>
      <c r="T281" s="192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3" t="s">
        <v>158</v>
      </c>
      <c r="AT281" s="193" t="s">
        <v>153</v>
      </c>
      <c r="AU281" s="193" t="s">
        <v>81</v>
      </c>
      <c r="AY281" s="19" t="s">
        <v>151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19" t="s">
        <v>79</v>
      </c>
      <c r="BK281" s="194">
        <f>ROUND(I281*H281,2)</f>
        <v>0</v>
      </c>
      <c r="BL281" s="19" t="s">
        <v>158</v>
      </c>
      <c r="BM281" s="193" t="s">
        <v>736</v>
      </c>
    </row>
    <row r="282" spans="1:47" s="2" customFormat="1" ht="11.25">
      <c r="A282" s="36"/>
      <c r="B282" s="37"/>
      <c r="C282" s="38"/>
      <c r="D282" s="195" t="s">
        <v>160</v>
      </c>
      <c r="E282" s="38"/>
      <c r="F282" s="196" t="s">
        <v>737</v>
      </c>
      <c r="G282" s="38"/>
      <c r="H282" s="38"/>
      <c r="I282" s="197"/>
      <c r="J282" s="38"/>
      <c r="K282" s="38"/>
      <c r="L282" s="41"/>
      <c r="M282" s="198"/>
      <c r="N282" s="199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160</v>
      </c>
      <c r="AU282" s="19" t="s">
        <v>81</v>
      </c>
    </row>
    <row r="283" spans="1:65" s="2" customFormat="1" ht="16.5" customHeight="1">
      <c r="A283" s="36"/>
      <c r="B283" s="37"/>
      <c r="C283" s="234" t="s">
        <v>738</v>
      </c>
      <c r="D283" s="234" t="s">
        <v>238</v>
      </c>
      <c r="E283" s="235" t="s">
        <v>739</v>
      </c>
      <c r="F283" s="236" t="s">
        <v>740</v>
      </c>
      <c r="G283" s="237" t="s">
        <v>279</v>
      </c>
      <c r="H283" s="238">
        <v>3</v>
      </c>
      <c r="I283" s="239"/>
      <c r="J283" s="240">
        <f>ROUND(I283*H283,2)</f>
        <v>0</v>
      </c>
      <c r="K283" s="236" t="s">
        <v>19</v>
      </c>
      <c r="L283" s="241"/>
      <c r="M283" s="242" t="s">
        <v>19</v>
      </c>
      <c r="N283" s="243" t="s">
        <v>43</v>
      </c>
      <c r="O283" s="66"/>
      <c r="P283" s="191">
        <f>O283*H283</f>
        <v>0</v>
      </c>
      <c r="Q283" s="191">
        <v>0.0015</v>
      </c>
      <c r="R283" s="191">
        <f>Q283*H283</f>
        <v>0.0045000000000000005</v>
      </c>
      <c r="S283" s="191">
        <v>0</v>
      </c>
      <c r="T283" s="19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3" t="s">
        <v>217</v>
      </c>
      <c r="AT283" s="193" t="s">
        <v>238</v>
      </c>
      <c r="AU283" s="193" t="s">
        <v>81</v>
      </c>
      <c r="AY283" s="19" t="s">
        <v>151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9" t="s">
        <v>79</v>
      </c>
      <c r="BK283" s="194">
        <f>ROUND(I283*H283,2)</f>
        <v>0</v>
      </c>
      <c r="BL283" s="19" t="s">
        <v>158</v>
      </c>
      <c r="BM283" s="193" t="s">
        <v>741</v>
      </c>
    </row>
    <row r="284" spans="1:65" s="2" customFormat="1" ht="16.5" customHeight="1">
      <c r="A284" s="36"/>
      <c r="B284" s="37"/>
      <c r="C284" s="234" t="s">
        <v>742</v>
      </c>
      <c r="D284" s="234" t="s">
        <v>238</v>
      </c>
      <c r="E284" s="235" t="s">
        <v>743</v>
      </c>
      <c r="F284" s="236" t="s">
        <v>744</v>
      </c>
      <c r="G284" s="237" t="s">
        <v>279</v>
      </c>
      <c r="H284" s="238">
        <v>3</v>
      </c>
      <c r="I284" s="239"/>
      <c r="J284" s="240">
        <f>ROUND(I284*H284,2)</f>
        <v>0</v>
      </c>
      <c r="K284" s="236" t="s">
        <v>19</v>
      </c>
      <c r="L284" s="241"/>
      <c r="M284" s="242" t="s">
        <v>19</v>
      </c>
      <c r="N284" s="243" t="s">
        <v>43</v>
      </c>
      <c r="O284" s="66"/>
      <c r="P284" s="191">
        <f>O284*H284</f>
        <v>0</v>
      </c>
      <c r="Q284" s="191">
        <v>0.0395</v>
      </c>
      <c r="R284" s="191">
        <f>Q284*H284</f>
        <v>0.1185</v>
      </c>
      <c r="S284" s="191">
        <v>0</v>
      </c>
      <c r="T284" s="19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3" t="s">
        <v>217</v>
      </c>
      <c r="AT284" s="193" t="s">
        <v>238</v>
      </c>
      <c r="AU284" s="193" t="s">
        <v>81</v>
      </c>
      <c r="AY284" s="19" t="s">
        <v>151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9" t="s">
        <v>79</v>
      </c>
      <c r="BK284" s="194">
        <f>ROUND(I284*H284,2)</f>
        <v>0</v>
      </c>
      <c r="BL284" s="19" t="s">
        <v>158</v>
      </c>
      <c r="BM284" s="193" t="s">
        <v>745</v>
      </c>
    </row>
    <row r="285" spans="1:65" s="2" customFormat="1" ht="16.5" customHeight="1">
      <c r="A285" s="36"/>
      <c r="B285" s="37"/>
      <c r="C285" s="182" t="s">
        <v>746</v>
      </c>
      <c r="D285" s="182" t="s">
        <v>153</v>
      </c>
      <c r="E285" s="183" t="s">
        <v>747</v>
      </c>
      <c r="F285" s="184" t="s">
        <v>748</v>
      </c>
      <c r="G285" s="185" t="s">
        <v>156</v>
      </c>
      <c r="H285" s="186">
        <v>1457</v>
      </c>
      <c r="I285" s="187"/>
      <c r="J285" s="188">
        <f>ROUND(I285*H285,2)</f>
        <v>0</v>
      </c>
      <c r="K285" s="184" t="s">
        <v>157</v>
      </c>
      <c r="L285" s="41"/>
      <c r="M285" s="189" t="s">
        <v>19</v>
      </c>
      <c r="N285" s="190" t="s">
        <v>43</v>
      </c>
      <c r="O285" s="66"/>
      <c r="P285" s="191">
        <f>O285*H285</f>
        <v>0</v>
      </c>
      <c r="Q285" s="191">
        <v>0</v>
      </c>
      <c r="R285" s="191">
        <f>Q285*H285</f>
        <v>0</v>
      </c>
      <c r="S285" s="191">
        <v>0</v>
      </c>
      <c r="T285" s="192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3" t="s">
        <v>158</v>
      </c>
      <c r="AT285" s="193" t="s">
        <v>153</v>
      </c>
      <c r="AU285" s="193" t="s">
        <v>81</v>
      </c>
      <c r="AY285" s="19" t="s">
        <v>151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19" t="s">
        <v>79</v>
      </c>
      <c r="BK285" s="194">
        <f>ROUND(I285*H285,2)</f>
        <v>0</v>
      </c>
      <c r="BL285" s="19" t="s">
        <v>158</v>
      </c>
      <c r="BM285" s="193" t="s">
        <v>749</v>
      </c>
    </row>
    <row r="286" spans="1:47" s="2" customFormat="1" ht="11.25">
      <c r="A286" s="36"/>
      <c r="B286" s="37"/>
      <c r="C286" s="38"/>
      <c r="D286" s="195" t="s">
        <v>160</v>
      </c>
      <c r="E286" s="38"/>
      <c r="F286" s="196" t="s">
        <v>750</v>
      </c>
      <c r="G286" s="38"/>
      <c r="H286" s="38"/>
      <c r="I286" s="197"/>
      <c r="J286" s="38"/>
      <c r="K286" s="38"/>
      <c r="L286" s="41"/>
      <c r="M286" s="198"/>
      <c r="N286" s="199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160</v>
      </c>
      <c r="AU286" s="19" t="s">
        <v>81</v>
      </c>
    </row>
    <row r="287" spans="1:65" s="2" customFormat="1" ht="16.5" customHeight="1">
      <c r="A287" s="36"/>
      <c r="B287" s="37"/>
      <c r="C287" s="182" t="s">
        <v>751</v>
      </c>
      <c r="D287" s="182" t="s">
        <v>153</v>
      </c>
      <c r="E287" s="183" t="s">
        <v>752</v>
      </c>
      <c r="F287" s="184" t="s">
        <v>753</v>
      </c>
      <c r="G287" s="185" t="s">
        <v>156</v>
      </c>
      <c r="H287" s="186">
        <v>1457</v>
      </c>
      <c r="I287" s="187"/>
      <c r="J287" s="188">
        <f>ROUND(I287*H287,2)</f>
        <v>0</v>
      </c>
      <c r="K287" s="184" t="s">
        <v>157</v>
      </c>
      <c r="L287" s="41"/>
      <c r="M287" s="189" t="s">
        <v>19</v>
      </c>
      <c r="N287" s="190" t="s">
        <v>43</v>
      </c>
      <c r="O287" s="66"/>
      <c r="P287" s="191">
        <f>O287*H287</f>
        <v>0</v>
      </c>
      <c r="Q287" s="191">
        <v>0</v>
      </c>
      <c r="R287" s="191">
        <f>Q287*H287</f>
        <v>0</v>
      </c>
      <c r="S287" s="191">
        <v>0</v>
      </c>
      <c r="T287" s="192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3" t="s">
        <v>158</v>
      </c>
      <c r="AT287" s="193" t="s">
        <v>153</v>
      </c>
      <c r="AU287" s="193" t="s">
        <v>81</v>
      </c>
      <c r="AY287" s="19" t="s">
        <v>151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19" t="s">
        <v>79</v>
      </c>
      <c r="BK287" s="194">
        <f>ROUND(I287*H287,2)</f>
        <v>0</v>
      </c>
      <c r="BL287" s="19" t="s">
        <v>158</v>
      </c>
      <c r="BM287" s="193" t="s">
        <v>754</v>
      </c>
    </row>
    <row r="288" spans="1:47" s="2" customFormat="1" ht="11.25">
      <c r="A288" s="36"/>
      <c r="B288" s="37"/>
      <c r="C288" s="38"/>
      <c r="D288" s="195" t="s">
        <v>160</v>
      </c>
      <c r="E288" s="38"/>
      <c r="F288" s="196" t="s">
        <v>755</v>
      </c>
      <c r="G288" s="38"/>
      <c r="H288" s="38"/>
      <c r="I288" s="197"/>
      <c r="J288" s="38"/>
      <c r="K288" s="38"/>
      <c r="L288" s="41"/>
      <c r="M288" s="198"/>
      <c r="N288" s="199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160</v>
      </c>
      <c r="AU288" s="19" t="s">
        <v>81</v>
      </c>
    </row>
    <row r="289" spans="1:65" s="2" customFormat="1" ht="16.5" customHeight="1">
      <c r="A289" s="36"/>
      <c r="B289" s="37"/>
      <c r="C289" s="182" t="s">
        <v>756</v>
      </c>
      <c r="D289" s="182" t="s">
        <v>153</v>
      </c>
      <c r="E289" s="183" t="s">
        <v>325</v>
      </c>
      <c r="F289" s="184" t="s">
        <v>326</v>
      </c>
      <c r="G289" s="185" t="s">
        <v>279</v>
      </c>
      <c r="H289" s="186">
        <v>3</v>
      </c>
      <c r="I289" s="187"/>
      <c r="J289" s="188">
        <f>ROUND(I289*H289,2)</f>
        <v>0</v>
      </c>
      <c r="K289" s="184" t="s">
        <v>157</v>
      </c>
      <c r="L289" s="41"/>
      <c r="M289" s="189" t="s">
        <v>19</v>
      </c>
      <c r="N289" s="190" t="s">
        <v>43</v>
      </c>
      <c r="O289" s="66"/>
      <c r="P289" s="191">
        <f>O289*H289</f>
        <v>0</v>
      </c>
      <c r="Q289" s="191">
        <v>0.45937</v>
      </c>
      <c r="R289" s="191">
        <f>Q289*H289</f>
        <v>1.37811</v>
      </c>
      <c r="S289" s="191">
        <v>0</v>
      </c>
      <c r="T289" s="192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3" t="s">
        <v>158</v>
      </c>
      <c r="AT289" s="193" t="s">
        <v>153</v>
      </c>
      <c r="AU289" s="193" t="s">
        <v>81</v>
      </c>
      <c r="AY289" s="19" t="s">
        <v>151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9" t="s">
        <v>79</v>
      </c>
      <c r="BK289" s="194">
        <f>ROUND(I289*H289,2)</f>
        <v>0</v>
      </c>
      <c r="BL289" s="19" t="s">
        <v>158</v>
      </c>
      <c r="BM289" s="193" t="s">
        <v>757</v>
      </c>
    </row>
    <row r="290" spans="1:47" s="2" customFormat="1" ht="11.25">
      <c r="A290" s="36"/>
      <c r="B290" s="37"/>
      <c r="C290" s="38"/>
      <c r="D290" s="195" t="s">
        <v>160</v>
      </c>
      <c r="E290" s="38"/>
      <c r="F290" s="196" t="s">
        <v>328</v>
      </c>
      <c r="G290" s="38"/>
      <c r="H290" s="38"/>
      <c r="I290" s="197"/>
      <c r="J290" s="38"/>
      <c r="K290" s="38"/>
      <c r="L290" s="41"/>
      <c r="M290" s="198"/>
      <c r="N290" s="199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160</v>
      </c>
      <c r="AU290" s="19" t="s">
        <v>81</v>
      </c>
    </row>
    <row r="291" spans="1:65" s="2" customFormat="1" ht="16.5" customHeight="1">
      <c r="A291" s="36"/>
      <c r="B291" s="37"/>
      <c r="C291" s="182" t="s">
        <v>758</v>
      </c>
      <c r="D291" s="182" t="s">
        <v>153</v>
      </c>
      <c r="E291" s="183" t="s">
        <v>759</v>
      </c>
      <c r="F291" s="184" t="s">
        <v>760</v>
      </c>
      <c r="G291" s="185" t="s">
        <v>279</v>
      </c>
      <c r="H291" s="186">
        <v>5</v>
      </c>
      <c r="I291" s="187"/>
      <c r="J291" s="188">
        <f>ROUND(I291*H291,2)</f>
        <v>0</v>
      </c>
      <c r="K291" s="184" t="s">
        <v>157</v>
      </c>
      <c r="L291" s="41"/>
      <c r="M291" s="189" t="s">
        <v>19</v>
      </c>
      <c r="N291" s="190" t="s">
        <v>43</v>
      </c>
      <c r="O291" s="66"/>
      <c r="P291" s="191">
        <f>O291*H291</f>
        <v>0</v>
      </c>
      <c r="Q291" s="191">
        <v>0.01019</v>
      </c>
      <c r="R291" s="191">
        <f>Q291*H291</f>
        <v>0.050949999999999995</v>
      </c>
      <c r="S291" s="191">
        <v>0</v>
      </c>
      <c r="T291" s="192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3" t="s">
        <v>158</v>
      </c>
      <c r="AT291" s="193" t="s">
        <v>153</v>
      </c>
      <c r="AU291" s="193" t="s">
        <v>81</v>
      </c>
      <c r="AY291" s="19" t="s">
        <v>151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9" t="s">
        <v>79</v>
      </c>
      <c r="BK291" s="194">
        <f>ROUND(I291*H291,2)</f>
        <v>0</v>
      </c>
      <c r="BL291" s="19" t="s">
        <v>158</v>
      </c>
      <c r="BM291" s="193" t="s">
        <v>761</v>
      </c>
    </row>
    <row r="292" spans="1:47" s="2" customFormat="1" ht="11.25">
      <c r="A292" s="36"/>
      <c r="B292" s="37"/>
      <c r="C292" s="38"/>
      <c r="D292" s="195" t="s">
        <v>160</v>
      </c>
      <c r="E292" s="38"/>
      <c r="F292" s="196" t="s">
        <v>762</v>
      </c>
      <c r="G292" s="38"/>
      <c r="H292" s="38"/>
      <c r="I292" s="197"/>
      <c r="J292" s="38"/>
      <c r="K292" s="38"/>
      <c r="L292" s="41"/>
      <c r="M292" s="198"/>
      <c r="N292" s="199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160</v>
      </c>
      <c r="AU292" s="19" t="s">
        <v>81</v>
      </c>
    </row>
    <row r="293" spans="1:65" s="2" customFormat="1" ht="16.5" customHeight="1">
      <c r="A293" s="36"/>
      <c r="B293" s="37"/>
      <c r="C293" s="234" t="s">
        <v>763</v>
      </c>
      <c r="D293" s="234" t="s">
        <v>238</v>
      </c>
      <c r="E293" s="235" t="s">
        <v>764</v>
      </c>
      <c r="F293" s="236" t="s">
        <v>765</v>
      </c>
      <c r="G293" s="237" t="s">
        <v>279</v>
      </c>
      <c r="H293" s="238">
        <v>5</v>
      </c>
      <c r="I293" s="239"/>
      <c r="J293" s="240">
        <f>ROUND(I293*H293,2)</f>
        <v>0</v>
      </c>
      <c r="K293" s="236" t="s">
        <v>157</v>
      </c>
      <c r="L293" s="241"/>
      <c r="M293" s="242" t="s">
        <v>19</v>
      </c>
      <c r="N293" s="243" t="s">
        <v>43</v>
      </c>
      <c r="O293" s="66"/>
      <c r="P293" s="191">
        <f>O293*H293</f>
        <v>0</v>
      </c>
      <c r="Q293" s="191">
        <v>0.355</v>
      </c>
      <c r="R293" s="191">
        <f>Q293*H293</f>
        <v>1.775</v>
      </c>
      <c r="S293" s="191">
        <v>0</v>
      </c>
      <c r="T293" s="192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3" t="s">
        <v>217</v>
      </c>
      <c r="AT293" s="193" t="s">
        <v>238</v>
      </c>
      <c r="AU293" s="193" t="s">
        <v>81</v>
      </c>
      <c r="AY293" s="19" t="s">
        <v>151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9" t="s">
        <v>79</v>
      </c>
      <c r="BK293" s="194">
        <f>ROUND(I293*H293,2)</f>
        <v>0</v>
      </c>
      <c r="BL293" s="19" t="s">
        <v>158</v>
      </c>
      <c r="BM293" s="193" t="s">
        <v>766</v>
      </c>
    </row>
    <row r="294" spans="1:47" s="2" customFormat="1" ht="11.25">
      <c r="A294" s="36"/>
      <c r="B294" s="37"/>
      <c r="C294" s="38"/>
      <c r="D294" s="195" t="s">
        <v>160</v>
      </c>
      <c r="E294" s="38"/>
      <c r="F294" s="196" t="s">
        <v>767</v>
      </c>
      <c r="G294" s="38"/>
      <c r="H294" s="38"/>
      <c r="I294" s="197"/>
      <c r="J294" s="38"/>
      <c r="K294" s="38"/>
      <c r="L294" s="41"/>
      <c r="M294" s="198"/>
      <c r="N294" s="199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160</v>
      </c>
      <c r="AU294" s="19" t="s">
        <v>81</v>
      </c>
    </row>
    <row r="295" spans="1:65" s="2" customFormat="1" ht="16.5" customHeight="1">
      <c r="A295" s="36"/>
      <c r="B295" s="37"/>
      <c r="C295" s="182" t="s">
        <v>768</v>
      </c>
      <c r="D295" s="182" t="s">
        <v>153</v>
      </c>
      <c r="E295" s="183" t="s">
        <v>769</v>
      </c>
      <c r="F295" s="184" t="s">
        <v>770</v>
      </c>
      <c r="G295" s="185" t="s">
        <v>279</v>
      </c>
      <c r="H295" s="186">
        <v>5</v>
      </c>
      <c r="I295" s="187"/>
      <c r="J295" s="188">
        <f>ROUND(I295*H295,2)</f>
        <v>0</v>
      </c>
      <c r="K295" s="184" t="s">
        <v>157</v>
      </c>
      <c r="L295" s="41"/>
      <c r="M295" s="189" t="s">
        <v>19</v>
      </c>
      <c r="N295" s="190" t="s">
        <v>43</v>
      </c>
      <c r="O295" s="66"/>
      <c r="P295" s="191">
        <f>O295*H295</f>
        <v>0</v>
      </c>
      <c r="Q295" s="191">
        <v>0.12303</v>
      </c>
      <c r="R295" s="191">
        <f>Q295*H295</f>
        <v>0.61515</v>
      </c>
      <c r="S295" s="191">
        <v>0</v>
      </c>
      <c r="T295" s="192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3" t="s">
        <v>158</v>
      </c>
      <c r="AT295" s="193" t="s">
        <v>153</v>
      </c>
      <c r="AU295" s="193" t="s">
        <v>81</v>
      </c>
      <c r="AY295" s="19" t="s">
        <v>151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9" t="s">
        <v>79</v>
      </c>
      <c r="BK295" s="194">
        <f>ROUND(I295*H295,2)</f>
        <v>0</v>
      </c>
      <c r="BL295" s="19" t="s">
        <v>158</v>
      </c>
      <c r="BM295" s="193" t="s">
        <v>771</v>
      </c>
    </row>
    <row r="296" spans="1:47" s="2" customFormat="1" ht="11.25">
      <c r="A296" s="36"/>
      <c r="B296" s="37"/>
      <c r="C296" s="38"/>
      <c r="D296" s="195" t="s">
        <v>160</v>
      </c>
      <c r="E296" s="38"/>
      <c r="F296" s="196" t="s">
        <v>772</v>
      </c>
      <c r="G296" s="38"/>
      <c r="H296" s="38"/>
      <c r="I296" s="197"/>
      <c r="J296" s="38"/>
      <c r="K296" s="38"/>
      <c r="L296" s="41"/>
      <c r="M296" s="198"/>
      <c r="N296" s="199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160</v>
      </c>
      <c r="AU296" s="19" t="s">
        <v>81</v>
      </c>
    </row>
    <row r="297" spans="1:65" s="2" customFormat="1" ht="16.5" customHeight="1">
      <c r="A297" s="36"/>
      <c r="B297" s="37"/>
      <c r="C297" s="234" t="s">
        <v>773</v>
      </c>
      <c r="D297" s="234" t="s">
        <v>238</v>
      </c>
      <c r="E297" s="235" t="s">
        <v>774</v>
      </c>
      <c r="F297" s="236" t="s">
        <v>775</v>
      </c>
      <c r="G297" s="237" t="s">
        <v>279</v>
      </c>
      <c r="H297" s="238">
        <v>5</v>
      </c>
      <c r="I297" s="239"/>
      <c r="J297" s="240">
        <f>ROUND(I297*H297,2)</f>
        <v>0</v>
      </c>
      <c r="K297" s="236" t="s">
        <v>157</v>
      </c>
      <c r="L297" s="241"/>
      <c r="M297" s="242" t="s">
        <v>19</v>
      </c>
      <c r="N297" s="243" t="s">
        <v>43</v>
      </c>
      <c r="O297" s="66"/>
      <c r="P297" s="191">
        <f>O297*H297</f>
        <v>0</v>
      </c>
      <c r="Q297" s="191">
        <v>0.0133</v>
      </c>
      <c r="R297" s="191">
        <f>Q297*H297</f>
        <v>0.0665</v>
      </c>
      <c r="S297" s="191">
        <v>0</v>
      </c>
      <c r="T297" s="192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3" t="s">
        <v>217</v>
      </c>
      <c r="AT297" s="193" t="s">
        <v>238</v>
      </c>
      <c r="AU297" s="193" t="s">
        <v>81</v>
      </c>
      <c r="AY297" s="19" t="s">
        <v>151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9" t="s">
        <v>79</v>
      </c>
      <c r="BK297" s="194">
        <f>ROUND(I297*H297,2)</f>
        <v>0</v>
      </c>
      <c r="BL297" s="19" t="s">
        <v>158</v>
      </c>
      <c r="BM297" s="193" t="s">
        <v>776</v>
      </c>
    </row>
    <row r="298" spans="1:47" s="2" customFormat="1" ht="11.25">
      <c r="A298" s="36"/>
      <c r="B298" s="37"/>
      <c r="C298" s="38"/>
      <c r="D298" s="195" t="s">
        <v>160</v>
      </c>
      <c r="E298" s="38"/>
      <c r="F298" s="196" t="s">
        <v>777</v>
      </c>
      <c r="G298" s="38"/>
      <c r="H298" s="38"/>
      <c r="I298" s="197"/>
      <c r="J298" s="38"/>
      <c r="K298" s="38"/>
      <c r="L298" s="41"/>
      <c r="M298" s="198"/>
      <c r="N298" s="199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160</v>
      </c>
      <c r="AU298" s="19" t="s">
        <v>81</v>
      </c>
    </row>
    <row r="299" spans="1:65" s="2" customFormat="1" ht="16.5" customHeight="1">
      <c r="A299" s="36"/>
      <c r="B299" s="37"/>
      <c r="C299" s="234" t="s">
        <v>778</v>
      </c>
      <c r="D299" s="234" t="s">
        <v>238</v>
      </c>
      <c r="E299" s="235" t="s">
        <v>779</v>
      </c>
      <c r="F299" s="236" t="s">
        <v>780</v>
      </c>
      <c r="G299" s="237" t="s">
        <v>279</v>
      </c>
      <c r="H299" s="238">
        <v>5</v>
      </c>
      <c r="I299" s="239"/>
      <c r="J299" s="240">
        <f>ROUND(I299*H299,2)</f>
        <v>0</v>
      </c>
      <c r="K299" s="236" t="s">
        <v>19</v>
      </c>
      <c r="L299" s="241"/>
      <c r="M299" s="242" t="s">
        <v>19</v>
      </c>
      <c r="N299" s="243" t="s">
        <v>43</v>
      </c>
      <c r="O299" s="66"/>
      <c r="P299" s="191">
        <f>O299*H299</f>
        <v>0</v>
      </c>
      <c r="Q299" s="191">
        <v>0.0009</v>
      </c>
      <c r="R299" s="191">
        <f>Q299*H299</f>
        <v>0.0045</v>
      </c>
      <c r="S299" s="191">
        <v>0</v>
      </c>
      <c r="T299" s="19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3" t="s">
        <v>217</v>
      </c>
      <c r="AT299" s="193" t="s">
        <v>238</v>
      </c>
      <c r="AU299" s="193" t="s">
        <v>81</v>
      </c>
      <c r="AY299" s="19" t="s">
        <v>151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9" t="s">
        <v>79</v>
      </c>
      <c r="BK299" s="194">
        <f>ROUND(I299*H299,2)</f>
        <v>0</v>
      </c>
      <c r="BL299" s="19" t="s">
        <v>158</v>
      </c>
      <c r="BM299" s="193" t="s">
        <v>781</v>
      </c>
    </row>
    <row r="300" spans="1:65" s="2" customFormat="1" ht="16.5" customHeight="1">
      <c r="A300" s="36"/>
      <c r="B300" s="37"/>
      <c r="C300" s="182" t="s">
        <v>782</v>
      </c>
      <c r="D300" s="182" t="s">
        <v>153</v>
      </c>
      <c r="E300" s="183" t="s">
        <v>783</v>
      </c>
      <c r="F300" s="184" t="s">
        <v>784</v>
      </c>
      <c r="G300" s="185" t="s">
        <v>279</v>
      </c>
      <c r="H300" s="186">
        <v>3</v>
      </c>
      <c r="I300" s="187"/>
      <c r="J300" s="188">
        <f>ROUND(I300*H300,2)</f>
        <v>0</v>
      </c>
      <c r="K300" s="184" t="s">
        <v>157</v>
      </c>
      <c r="L300" s="41"/>
      <c r="M300" s="189" t="s">
        <v>19</v>
      </c>
      <c r="N300" s="190" t="s">
        <v>43</v>
      </c>
      <c r="O300" s="66"/>
      <c r="P300" s="191">
        <f>O300*H300</f>
        <v>0</v>
      </c>
      <c r="Q300" s="191">
        <v>0.32906</v>
      </c>
      <c r="R300" s="191">
        <f>Q300*H300</f>
        <v>0.9871800000000001</v>
      </c>
      <c r="S300" s="191">
        <v>0</v>
      </c>
      <c r="T300" s="192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3" t="s">
        <v>158</v>
      </c>
      <c r="AT300" s="193" t="s">
        <v>153</v>
      </c>
      <c r="AU300" s="193" t="s">
        <v>81</v>
      </c>
      <c r="AY300" s="19" t="s">
        <v>151</v>
      </c>
      <c r="BE300" s="194">
        <f>IF(N300="základní",J300,0)</f>
        <v>0</v>
      </c>
      <c r="BF300" s="194">
        <f>IF(N300="snížená",J300,0)</f>
        <v>0</v>
      </c>
      <c r="BG300" s="194">
        <f>IF(N300="zákl. přenesená",J300,0)</f>
        <v>0</v>
      </c>
      <c r="BH300" s="194">
        <f>IF(N300="sníž. přenesená",J300,0)</f>
        <v>0</v>
      </c>
      <c r="BI300" s="194">
        <f>IF(N300="nulová",J300,0)</f>
        <v>0</v>
      </c>
      <c r="BJ300" s="19" t="s">
        <v>79</v>
      </c>
      <c r="BK300" s="194">
        <f>ROUND(I300*H300,2)</f>
        <v>0</v>
      </c>
      <c r="BL300" s="19" t="s">
        <v>158</v>
      </c>
      <c r="BM300" s="193" t="s">
        <v>785</v>
      </c>
    </row>
    <row r="301" spans="1:47" s="2" customFormat="1" ht="11.25">
      <c r="A301" s="36"/>
      <c r="B301" s="37"/>
      <c r="C301" s="38"/>
      <c r="D301" s="195" t="s">
        <v>160</v>
      </c>
      <c r="E301" s="38"/>
      <c r="F301" s="196" t="s">
        <v>786</v>
      </c>
      <c r="G301" s="38"/>
      <c r="H301" s="38"/>
      <c r="I301" s="197"/>
      <c r="J301" s="38"/>
      <c r="K301" s="38"/>
      <c r="L301" s="41"/>
      <c r="M301" s="198"/>
      <c r="N301" s="199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160</v>
      </c>
      <c r="AU301" s="19" t="s">
        <v>81</v>
      </c>
    </row>
    <row r="302" spans="1:65" s="2" customFormat="1" ht="16.5" customHeight="1">
      <c r="A302" s="36"/>
      <c r="B302" s="37"/>
      <c r="C302" s="234" t="s">
        <v>787</v>
      </c>
      <c r="D302" s="234" t="s">
        <v>238</v>
      </c>
      <c r="E302" s="235" t="s">
        <v>788</v>
      </c>
      <c r="F302" s="236" t="s">
        <v>789</v>
      </c>
      <c r="G302" s="237" t="s">
        <v>279</v>
      </c>
      <c r="H302" s="238">
        <v>3</v>
      </c>
      <c r="I302" s="239"/>
      <c r="J302" s="240">
        <f>ROUND(I302*H302,2)</f>
        <v>0</v>
      </c>
      <c r="K302" s="236" t="s">
        <v>157</v>
      </c>
      <c r="L302" s="241"/>
      <c r="M302" s="242" t="s">
        <v>19</v>
      </c>
      <c r="N302" s="243" t="s">
        <v>43</v>
      </c>
      <c r="O302" s="66"/>
      <c r="P302" s="191">
        <f>O302*H302</f>
        <v>0</v>
      </c>
      <c r="Q302" s="191">
        <v>0.0295</v>
      </c>
      <c r="R302" s="191">
        <f>Q302*H302</f>
        <v>0.0885</v>
      </c>
      <c r="S302" s="191">
        <v>0</v>
      </c>
      <c r="T302" s="192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3" t="s">
        <v>217</v>
      </c>
      <c r="AT302" s="193" t="s">
        <v>238</v>
      </c>
      <c r="AU302" s="193" t="s">
        <v>81</v>
      </c>
      <c r="AY302" s="19" t="s">
        <v>151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9" t="s">
        <v>79</v>
      </c>
      <c r="BK302" s="194">
        <f>ROUND(I302*H302,2)</f>
        <v>0</v>
      </c>
      <c r="BL302" s="19" t="s">
        <v>158</v>
      </c>
      <c r="BM302" s="193" t="s">
        <v>790</v>
      </c>
    </row>
    <row r="303" spans="1:47" s="2" customFormat="1" ht="11.25">
      <c r="A303" s="36"/>
      <c r="B303" s="37"/>
      <c r="C303" s="38"/>
      <c r="D303" s="195" t="s">
        <v>160</v>
      </c>
      <c r="E303" s="38"/>
      <c r="F303" s="196" t="s">
        <v>791</v>
      </c>
      <c r="G303" s="38"/>
      <c r="H303" s="38"/>
      <c r="I303" s="197"/>
      <c r="J303" s="38"/>
      <c r="K303" s="38"/>
      <c r="L303" s="41"/>
      <c r="M303" s="198"/>
      <c r="N303" s="199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160</v>
      </c>
      <c r="AU303" s="19" t="s">
        <v>81</v>
      </c>
    </row>
    <row r="304" spans="1:65" s="2" customFormat="1" ht="16.5" customHeight="1">
      <c r="A304" s="36"/>
      <c r="B304" s="37"/>
      <c r="C304" s="234" t="s">
        <v>792</v>
      </c>
      <c r="D304" s="234" t="s">
        <v>238</v>
      </c>
      <c r="E304" s="235" t="s">
        <v>793</v>
      </c>
      <c r="F304" s="236" t="s">
        <v>794</v>
      </c>
      <c r="G304" s="237" t="s">
        <v>279</v>
      </c>
      <c r="H304" s="238">
        <v>3</v>
      </c>
      <c r="I304" s="239"/>
      <c r="J304" s="240">
        <f>ROUND(I304*H304,2)</f>
        <v>0</v>
      </c>
      <c r="K304" s="236" t="s">
        <v>19</v>
      </c>
      <c r="L304" s="241"/>
      <c r="M304" s="242" t="s">
        <v>19</v>
      </c>
      <c r="N304" s="243" t="s">
        <v>43</v>
      </c>
      <c r="O304" s="66"/>
      <c r="P304" s="191">
        <f>O304*H304</f>
        <v>0</v>
      </c>
      <c r="Q304" s="191">
        <v>0.0019</v>
      </c>
      <c r="R304" s="191">
        <f>Q304*H304</f>
        <v>0.0057</v>
      </c>
      <c r="S304" s="191">
        <v>0</v>
      </c>
      <c r="T304" s="19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3" t="s">
        <v>217</v>
      </c>
      <c r="AT304" s="193" t="s">
        <v>238</v>
      </c>
      <c r="AU304" s="193" t="s">
        <v>81</v>
      </c>
      <c r="AY304" s="19" t="s">
        <v>151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9" t="s">
        <v>79</v>
      </c>
      <c r="BK304" s="194">
        <f>ROUND(I304*H304,2)</f>
        <v>0</v>
      </c>
      <c r="BL304" s="19" t="s">
        <v>158</v>
      </c>
      <c r="BM304" s="193" t="s">
        <v>795</v>
      </c>
    </row>
    <row r="305" spans="1:65" s="2" customFormat="1" ht="16.5" customHeight="1">
      <c r="A305" s="36"/>
      <c r="B305" s="37"/>
      <c r="C305" s="182" t="s">
        <v>796</v>
      </c>
      <c r="D305" s="182" t="s">
        <v>153</v>
      </c>
      <c r="E305" s="183" t="s">
        <v>797</v>
      </c>
      <c r="F305" s="184" t="s">
        <v>798</v>
      </c>
      <c r="G305" s="185" t="s">
        <v>279</v>
      </c>
      <c r="H305" s="186">
        <v>6</v>
      </c>
      <c r="I305" s="187"/>
      <c r="J305" s="188">
        <f>ROUND(I305*H305,2)</f>
        <v>0</v>
      </c>
      <c r="K305" s="184" t="s">
        <v>157</v>
      </c>
      <c r="L305" s="41"/>
      <c r="M305" s="189" t="s">
        <v>19</v>
      </c>
      <c r="N305" s="190" t="s">
        <v>43</v>
      </c>
      <c r="O305" s="66"/>
      <c r="P305" s="191">
        <f>O305*H305</f>
        <v>0</v>
      </c>
      <c r="Q305" s="191">
        <v>0.00016</v>
      </c>
      <c r="R305" s="191">
        <f>Q305*H305</f>
        <v>0.0009600000000000001</v>
      </c>
      <c r="S305" s="191">
        <v>0</v>
      </c>
      <c r="T305" s="192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3" t="s">
        <v>158</v>
      </c>
      <c r="AT305" s="193" t="s">
        <v>153</v>
      </c>
      <c r="AU305" s="193" t="s">
        <v>81</v>
      </c>
      <c r="AY305" s="19" t="s">
        <v>151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9" t="s">
        <v>79</v>
      </c>
      <c r="BK305" s="194">
        <f>ROUND(I305*H305,2)</f>
        <v>0</v>
      </c>
      <c r="BL305" s="19" t="s">
        <v>158</v>
      </c>
      <c r="BM305" s="193" t="s">
        <v>799</v>
      </c>
    </row>
    <row r="306" spans="1:47" s="2" customFormat="1" ht="11.25">
      <c r="A306" s="36"/>
      <c r="B306" s="37"/>
      <c r="C306" s="38"/>
      <c r="D306" s="195" t="s">
        <v>160</v>
      </c>
      <c r="E306" s="38"/>
      <c r="F306" s="196" t="s">
        <v>800</v>
      </c>
      <c r="G306" s="38"/>
      <c r="H306" s="38"/>
      <c r="I306" s="197"/>
      <c r="J306" s="38"/>
      <c r="K306" s="38"/>
      <c r="L306" s="41"/>
      <c r="M306" s="198"/>
      <c r="N306" s="199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160</v>
      </c>
      <c r="AU306" s="19" t="s">
        <v>81</v>
      </c>
    </row>
    <row r="307" spans="1:65" s="2" customFormat="1" ht="16.5" customHeight="1">
      <c r="A307" s="36"/>
      <c r="B307" s="37"/>
      <c r="C307" s="234" t="s">
        <v>801</v>
      </c>
      <c r="D307" s="234" t="s">
        <v>238</v>
      </c>
      <c r="E307" s="235" t="s">
        <v>802</v>
      </c>
      <c r="F307" s="236" t="s">
        <v>803</v>
      </c>
      <c r="G307" s="237" t="s">
        <v>279</v>
      </c>
      <c r="H307" s="238">
        <v>6</v>
      </c>
      <c r="I307" s="239"/>
      <c r="J307" s="240">
        <f>ROUND(I307*H307,2)</f>
        <v>0</v>
      </c>
      <c r="K307" s="236" t="s">
        <v>19</v>
      </c>
      <c r="L307" s="241"/>
      <c r="M307" s="242" t="s">
        <v>19</v>
      </c>
      <c r="N307" s="243" t="s">
        <v>43</v>
      </c>
      <c r="O307" s="66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3" t="s">
        <v>217</v>
      </c>
      <c r="AT307" s="193" t="s">
        <v>238</v>
      </c>
      <c r="AU307" s="193" t="s">
        <v>81</v>
      </c>
      <c r="AY307" s="19" t="s">
        <v>151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9" t="s">
        <v>79</v>
      </c>
      <c r="BK307" s="194">
        <f>ROUND(I307*H307,2)</f>
        <v>0</v>
      </c>
      <c r="BL307" s="19" t="s">
        <v>158</v>
      </c>
      <c r="BM307" s="193" t="s">
        <v>804</v>
      </c>
    </row>
    <row r="308" spans="1:65" s="2" customFormat="1" ht="16.5" customHeight="1">
      <c r="A308" s="36"/>
      <c r="B308" s="37"/>
      <c r="C308" s="182" t="s">
        <v>805</v>
      </c>
      <c r="D308" s="182" t="s">
        <v>153</v>
      </c>
      <c r="E308" s="183" t="s">
        <v>330</v>
      </c>
      <c r="F308" s="184" t="s">
        <v>331</v>
      </c>
      <c r="G308" s="185" t="s">
        <v>156</v>
      </c>
      <c r="H308" s="186">
        <v>1464</v>
      </c>
      <c r="I308" s="187"/>
      <c r="J308" s="188">
        <f>ROUND(I308*H308,2)</f>
        <v>0</v>
      </c>
      <c r="K308" s="184" t="s">
        <v>157</v>
      </c>
      <c r="L308" s="41"/>
      <c r="M308" s="189" t="s">
        <v>19</v>
      </c>
      <c r="N308" s="190" t="s">
        <v>43</v>
      </c>
      <c r="O308" s="66"/>
      <c r="P308" s="191">
        <f>O308*H308</f>
        <v>0</v>
      </c>
      <c r="Q308" s="191">
        <v>0.00019</v>
      </c>
      <c r="R308" s="191">
        <f>Q308*H308</f>
        <v>0.27816</v>
      </c>
      <c r="S308" s="191">
        <v>0</v>
      </c>
      <c r="T308" s="192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3" t="s">
        <v>158</v>
      </c>
      <c r="AT308" s="193" t="s">
        <v>153</v>
      </c>
      <c r="AU308" s="193" t="s">
        <v>81</v>
      </c>
      <c r="AY308" s="19" t="s">
        <v>151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9" t="s">
        <v>79</v>
      </c>
      <c r="BK308" s="194">
        <f>ROUND(I308*H308,2)</f>
        <v>0</v>
      </c>
      <c r="BL308" s="19" t="s">
        <v>158</v>
      </c>
      <c r="BM308" s="193" t="s">
        <v>806</v>
      </c>
    </row>
    <row r="309" spans="1:47" s="2" customFormat="1" ht="11.25">
      <c r="A309" s="36"/>
      <c r="B309" s="37"/>
      <c r="C309" s="38"/>
      <c r="D309" s="195" t="s">
        <v>160</v>
      </c>
      <c r="E309" s="38"/>
      <c r="F309" s="196" t="s">
        <v>333</v>
      </c>
      <c r="G309" s="38"/>
      <c r="H309" s="38"/>
      <c r="I309" s="197"/>
      <c r="J309" s="38"/>
      <c r="K309" s="38"/>
      <c r="L309" s="41"/>
      <c r="M309" s="198"/>
      <c r="N309" s="199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160</v>
      </c>
      <c r="AU309" s="19" t="s">
        <v>81</v>
      </c>
    </row>
    <row r="310" spans="1:65" s="2" customFormat="1" ht="16.5" customHeight="1">
      <c r="A310" s="36"/>
      <c r="B310" s="37"/>
      <c r="C310" s="182" t="s">
        <v>807</v>
      </c>
      <c r="D310" s="182" t="s">
        <v>153</v>
      </c>
      <c r="E310" s="183" t="s">
        <v>335</v>
      </c>
      <c r="F310" s="184" t="s">
        <v>336</v>
      </c>
      <c r="G310" s="185" t="s">
        <v>156</v>
      </c>
      <c r="H310" s="186">
        <v>1464</v>
      </c>
      <c r="I310" s="187"/>
      <c r="J310" s="188">
        <f>ROUND(I310*H310,2)</f>
        <v>0</v>
      </c>
      <c r="K310" s="184" t="s">
        <v>157</v>
      </c>
      <c r="L310" s="41"/>
      <c r="M310" s="189" t="s">
        <v>19</v>
      </c>
      <c r="N310" s="190" t="s">
        <v>43</v>
      </c>
      <c r="O310" s="66"/>
      <c r="P310" s="191">
        <f>O310*H310</f>
        <v>0</v>
      </c>
      <c r="Q310" s="191">
        <v>6E-05</v>
      </c>
      <c r="R310" s="191">
        <f>Q310*H310</f>
        <v>0.08784</v>
      </c>
      <c r="S310" s="191">
        <v>0</v>
      </c>
      <c r="T310" s="192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3" t="s">
        <v>158</v>
      </c>
      <c r="AT310" s="193" t="s">
        <v>153</v>
      </c>
      <c r="AU310" s="193" t="s">
        <v>81</v>
      </c>
      <c r="AY310" s="19" t="s">
        <v>151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9" t="s">
        <v>79</v>
      </c>
      <c r="BK310" s="194">
        <f>ROUND(I310*H310,2)</f>
        <v>0</v>
      </c>
      <c r="BL310" s="19" t="s">
        <v>158</v>
      </c>
      <c r="BM310" s="193" t="s">
        <v>808</v>
      </c>
    </row>
    <row r="311" spans="1:47" s="2" customFormat="1" ht="11.25">
      <c r="A311" s="36"/>
      <c r="B311" s="37"/>
      <c r="C311" s="38"/>
      <c r="D311" s="195" t="s">
        <v>160</v>
      </c>
      <c r="E311" s="38"/>
      <c r="F311" s="196" t="s">
        <v>338</v>
      </c>
      <c r="G311" s="38"/>
      <c r="H311" s="38"/>
      <c r="I311" s="197"/>
      <c r="J311" s="38"/>
      <c r="K311" s="38"/>
      <c r="L311" s="41"/>
      <c r="M311" s="198"/>
      <c r="N311" s="199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160</v>
      </c>
      <c r="AU311" s="19" t="s">
        <v>81</v>
      </c>
    </row>
    <row r="312" spans="2:63" s="12" customFormat="1" ht="22.9" customHeight="1">
      <c r="B312" s="166"/>
      <c r="C312" s="167"/>
      <c r="D312" s="168" t="s">
        <v>71</v>
      </c>
      <c r="E312" s="180" t="s">
        <v>341</v>
      </c>
      <c r="F312" s="180" t="s">
        <v>342</v>
      </c>
      <c r="G312" s="167"/>
      <c r="H312" s="167"/>
      <c r="I312" s="170"/>
      <c r="J312" s="181">
        <f>BK312</f>
        <v>0</v>
      </c>
      <c r="K312" s="167"/>
      <c r="L312" s="172"/>
      <c r="M312" s="173"/>
      <c r="N312" s="174"/>
      <c r="O312" s="174"/>
      <c r="P312" s="175">
        <f>SUM(P313:P314)</f>
        <v>0</v>
      </c>
      <c r="Q312" s="174"/>
      <c r="R312" s="175">
        <f>SUM(R313:R314)</f>
        <v>0</v>
      </c>
      <c r="S312" s="174"/>
      <c r="T312" s="176">
        <f>SUM(T313:T314)</f>
        <v>0</v>
      </c>
      <c r="AR312" s="177" t="s">
        <v>79</v>
      </c>
      <c r="AT312" s="178" t="s">
        <v>71</v>
      </c>
      <c r="AU312" s="178" t="s">
        <v>79</v>
      </c>
      <c r="AY312" s="177" t="s">
        <v>151</v>
      </c>
      <c r="BK312" s="179">
        <f>SUM(BK313:BK314)</f>
        <v>0</v>
      </c>
    </row>
    <row r="313" spans="1:65" s="2" customFormat="1" ht="24.2" customHeight="1">
      <c r="A313" s="36"/>
      <c r="B313" s="37"/>
      <c r="C313" s="182" t="s">
        <v>809</v>
      </c>
      <c r="D313" s="182" t="s">
        <v>153</v>
      </c>
      <c r="E313" s="183" t="s">
        <v>344</v>
      </c>
      <c r="F313" s="184" t="s">
        <v>345</v>
      </c>
      <c r="G313" s="185" t="s">
        <v>209</v>
      </c>
      <c r="H313" s="186">
        <v>244.881</v>
      </c>
      <c r="I313" s="187"/>
      <c r="J313" s="188">
        <f>ROUND(I313*H313,2)</f>
        <v>0</v>
      </c>
      <c r="K313" s="184" t="s">
        <v>157</v>
      </c>
      <c r="L313" s="41"/>
      <c r="M313" s="189" t="s">
        <v>19</v>
      </c>
      <c r="N313" s="190" t="s">
        <v>43</v>
      </c>
      <c r="O313" s="66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3" t="s">
        <v>158</v>
      </c>
      <c r="AT313" s="193" t="s">
        <v>153</v>
      </c>
      <c r="AU313" s="193" t="s">
        <v>81</v>
      </c>
      <c r="AY313" s="19" t="s">
        <v>151</v>
      </c>
      <c r="BE313" s="194">
        <f>IF(N313="základní",J313,0)</f>
        <v>0</v>
      </c>
      <c r="BF313" s="194">
        <f>IF(N313="snížená",J313,0)</f>
        <v>0</v>
      </c>
      <c r="BG313" s="194">
        <f>IF(N313="zákl. přenesená",J313,0)</f>
        <v>0</v>
      </c>
      <c r="BH313" s="194">
        <f>IF(N313="sníž. přenesená",J313,0)</f>
        <v>0</v>
      </c>
      <c r="BI313" s="194">
        <f>IF(N313="nulová",J313,0)</f>
        <v>0</v>
      </c>
      <c r="BJ313" s="19" t="s">
        <v>79</v>
      </c>
      <c r="BK313" s="194">
        <f>ROUND(I313*H313,2)</f>
        <v>0</v>
      </c>
      <c r="BL313" s="19" t="s">
        <v>158</v>
      </c>
      <c r="BM313" s="193" t="s">
        <v>810</v>
      </c>
    </row>
    <row r="314" spans="1:47" s="2" customFormat="1" ht="11.25">
      <c r="A314" s="36"/>
      <c r="B314" s="37"/>
      <c r="C314" s="38"/>
      <c r="D314" s="195" t="s">
        <v>160</v>
      </c>
      <c r="E314" s="38"/>
      <c r="F314" s="196" t="s">
        <v>347</v>
      </c>
      <c r="G314" s="38"/>
      <c r="H314" s="38"/>
      <c r="I314" s="197"/>
      <c r="J314" s="38"/>
      <c r="K314" s="38"/>
      <c r="L314" s="41"/>
      <c r="M314" s="244"/>
      <c r="N314" s="245"/>
      <c r="O314" s="246"/>
      <c r="P314" s="246"/>
      <c r="Q314" s="246"/>
      <c r="R314" s="246"/>
      <c r="S314" s="246"/>
      <c r="T314" s="24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160</v>
      </c>
      <c r="AU314" s="19" t="s">
        <v>81</v>
      </c>
    </row>
    <row r="315" spans="1:31" s="2" customFormat="1" ht="6.95" customHeight="1">
      <c r="A315" s="36"/>
      <c r="B315" s="49"/>
      <c r="C315" s="50"/>
      <c r="D315" s="50"/>
      <c r="E315" s="50"/>
      <c r="F315" s="50"/>
      <c r="G315" s="50"/>
      <c r="H315" s="50"/>
      <c r="I315" s="50"/>
      <c r="J315" s="50"/>
      <c r="K315" s="50"/>
      <c r="L315" s="41"/>
      <c r="M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</row>
  </sheetData>
  <sheetProtection algorithmName="SHA-512" hashValue="K55Kuqs+Mcd4L0V1/8ry1x0E0hAuOqJoADThP8Kqz4Q+rVjdCUkQI95eGCXwKKsYl+qY1O1c1GOTiZMhzS8+bQ==" saltValue="PkO2VDRmxM8MqSwNJ3dFiZboRL0tTH//u3HtDkGsmFVjvex98CIJoK7/ItQUZ4ST57v034JsxLhxV5wwXO+u0w==" spinCount="100000" sheet="1" objects="1" scenarios="1" formatColumns="0" formatRows="0" autoFilter="0"/>
  <autoFilter ref="C96:K314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1" r:id="rId1" display="https://podminky.urs.cz/item/CS_URS_2021_02/119001405"/>
    <hyperlink ref="F106" r:id="rId2" display="https://podminky.urs.cz/item/CS_URS_2021_02/119001421"/>
    <hyperlink ref="F110" r:id="rId3" display="https://podminky.urs.cz/item/CS_URS_2021_02/121151123"/>
    <hyperlink ref="F115" r:id="rId4" display="https://podminky.urs.cz/item/CS_URS_2021_02/131151104"/>
    <hyperlink ref="F122" r:id="rId5" display="https://podminky.urs.cz/item/CS_URS_2021_02/131251104"/>
    <hyperlink ref="F129" r:id="rId6" display="https://podminky.urs.cz/item/CS_URS_2021_02/131351104"/>
    <hyperlink ref="F136" r:id="rId7" display="https://podminky.urs.cz/item/CS_URS_2021_02/132154104"/>
    <hyperlink ref="F142" r:id="rId8" display="https://podminky.urs.cz/item/CS_URS_2021_02/132254104"/>
    <hyperlink ref="F148" r:id="rId9" display="https://podminky.urs.cz/item/CS_URS_2021_02/132354104"/>
    <hyperlink ref="F154" r:id="rId10" display="https://podminky.urs.cz/item/CS_URS_2021_02/139001101"/>
    <hyperlink ref="F159" r:id="rId11" display="https://podminky.urs.cz/item/CS_URS_2021_02/151101101"/>
    <hyperlink ref="F162" r:id="rId12" display="https://podminky.urs.cz/item/CS_URS_2021_02/151101111"/>
    <hyperlink ref="F170" r:id="rId13" display="https://podminky.urs.cz/item/CS_URS_2021_02/174151101"/>
    <hyperlink ref="F192" r:id="rId14" display="https://podminky.urs.cz/item/CS_URS_2021_02/175151101"/>
    <hyperlink ref="F199" r:id="rId15" display="https://podminky.urs.cz/item/CS_URS_2021_02/58341341"/>
    <hyperlink ref="F202" r:id="rId16" display="https://podminky.urs.cz/item/CS_URS_2021_02/181351113"/>
    <hyperlink ref="F204" r:id="rId17" display="https://podminky.urs.cz/item/CS_URS_2021_02/181951111"/>
    <hyperlink ref="F208" r:id="rId18" display="https://podminky.urs.cz/item/CS_URS_2021_02/212572111"/>
    <hyperlink ref="F211" r:id="rId19" display="https://podminky.urs.cz/item/CS_URS_2021_02/212755213"/>
    <hyperlink ref="F215" r:id="rId20" display="https://podminky.urs.cz/item/CS_URS_2021_02/451572111"/>
    <hyperlink ref="F218" r:id="rId21" display="https://podminky.urs.cz/item/CS_URS_2021_02/452313141"/>
    <hyperlink ref="F222" r:id="rId22" display="https://podminky.urs.cz/item/CS_URS_2021_02/452353101"/>
    <hyperlink ref="F226" r:id="rId23" display="https://podminky.urs.cz/item/CS_URS_2021_02/857242122"/>
    <hyperlink ref="F229" r:id="rId24" display="https://podminky.urs.cz/item/CS_URS_2021_02/55254026"/>
    <hyperlink ref="F231" r:id="rId25" display="https://podminky.urs.cz/item/CS_URS_2021_02/55259970"/>
    <hyperlink ref="F233" r:id="rId26" display="https://podminky.urs.cz/item/CS_URS_2021_02/55251820"/>
    <hyperlink ref="F235" r:id="rId27" display="https://podminky.urs.cz/item/CS_URS_2021_02/55253235"/>
    <hyperlink ref="F237" r:id="rId28" display="https://podminky.urs.cz/item/CS_URS_2021_02/55253239"/>
    <hyperlink ref="F239" r:id="rId29" display="https://podminky.urs.cz/item/CS_URS_2021_02/857311131"/>
    <hyperlink ref="F242" r:id="rId30" display="https://podminky.urs.cz/item/CS_URS_2021_02/857314122"/>
    <hyperlink ref="F244" r:id="rId31" display="https://podminky.urs.cz/item/CS_URS_2021_02/55253527"/>
    <hyperlink ref="F246" r:id="rId32" display="https://podminky.urs.cz/item/CS_URS_2021_02/871321211"/>
    <hyperlink ref="F248" r:id="rId33" display="https://podminky.urs.cz/item/CS_URS_2021_02/28613560"/>
    <hyperlink ref="F251" r:id="rId34" display="https://podminky.urs.cz/item/CS_URS_2021_02/877321101"/>
    <hyperlink ref="F253" r:id="rId35" display="https://podminky.urs.cz/item/CS_URS_2021_02/28615978"/>
    <hyperlink ref="F256" r:id="rId36" display="https://podminky.urs.cz/item/CS_URS_2021_02/877321110"/>
    <hyperlink ref="F258" r:id="rId37" display="https://podminky.urs.cz/item/CS_URS_2021_02/28614951"/>
    <hyperlink ref="F261" r:id="rId38" display="https://podminky.urs.cz/item/CS_URS_2021_02/877321201"/>
    <hyperlink ref="F273" r:id="rId39" display="https://podminky.urs.cz/item/CS_URS_2021_02/891241112"/>
    <hyperlink ref="F275" r:id="rId40" display="https://podminky.urs.cz/item/CS_URS_2021_02/42221303"/>
    <hyperlink ref="F278" r:id="rId41" display="https://podminky.urs.cz/item/CS_URS_2021_02/891243321"/>
    <hyperlink ref="F280" r:id="rId42" display="https://podminky.urs.cz/item/CS_URS_2021_02/42212308"/>
    <hyperlink ref="F282" r:id="rId43" display="https://podminky.urs.cz/item/CS_URS_2021_02/891247111"/>
    <hyperlink ref="F286" r:id="rId44" display="https://podminky.urs.cz/item/CS_URS_2021_02/892351111"/>
    <hyperlink ref="F288" r:id="rId45" display="https://podminky.urs.cz/item/CS_URS_2021_02/892353122"/>
    <hyperlink ref="F290" r:id="rId46" display="https://podminky.urs.cz/item/CS_URS_2021_02/892372111"/>
    <hyperlink ref="F292" r:id="rId47" display="https://podminky.urs.cz/item/CS_URS_2021_02/894411311"/>
    <hyperlink ref="F294" r:id="rId48" display="https://podminky.urs.cz/item/CS_URS_2021_02/59225545"/>
    <hyperlink ref="F296" r:id="rId49" display="https://podminky.urs.cz/item/CS_URS_2021_02/899401112"/>
    <hyperlink ref="F298" r:id="rId50" display="https://podminky.urs.cz/item/CS_URS_2021_02/42291352"/>
    <hyperlink ref="F301" r:id="rId51" display="https://podminky.urs.cz/item/CS_URS_2021_02/899401113"/>
    <hyperlink ref="F303" r:id="rId52" display="https://podminky.urs.cz/item/CS_URS_2021_02/42291452"/>
    <hyperlink ref="F306" r:id="rId53" display="https://podminky.urs.cz/item/CS_URS_2021_02/899713111"/>
    <hyperlink ref="F309" r:id="rId54" display="https://podminky.urs.cz/item/CS_URS_2021_02/899721111"/>
    <hyperlink ref="F311" r:id="rId55" display="https://podminky.urs.cz/item/CS_URS_2021_02/899722111"/>
    <hyperlink ref="F314" r:id="rId56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104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2" t="str">
        <f>'Rekapitulace stavby'!K6</f>
        <v>Vodovodní přivaděč Točník - Otín</v>
      </c>
      <c r="F7" s="393"/>
      <c r="G7" s="393"/>
      <c r="H7" s="393"/>
      <c r="L7" s="22"/>
    </row>
    <row r="8" spans="2:12" ht="12.75">
      <c r="B8" s="22"/>
      <c r="D8" s="114" t="s">
        <v>115</v>
      </c>
      <c r="L8" s="22"/>
    </row>
    <row r="9" spans="2:12" s="1" customFormat="1" ht="16.5" customHeight="1">
      <c r="B9" s="22"/>
      <c r="E9" s="392" t="s">
        <v>494</v>
      </c>
      <c r="F9" s="374"/>
      <c r="G9" s="374"/>
      <c r="H9" s="374"/>
      <c r="L9" s="22"/>
    </row>
    <row r="10" spans="2:12" s="1" customFormat="1" ht="12" customHeight="1">
      <c r="B10" s="22"/>
      <c r="D10" s="114" t="s">
        <v>117</v>
      </c>
      <c r="L10" s="22"/>
    </row>
    <row r="11" spans="1:31" s="2" customFormat="1" ht="16.5" customHeight="1">
      <c r="A11" s="36"/>
      <c r="B11" s="41"/>
      <c r="C11" s="36"/>
      <c r="D11" s="36"/>
      <c r="E11" s="402" t="s">
        <v>495</v>
      </c>
      <c r="F11" s="394"/>
      <c r="G11" s="394"/>
      <c r="H11" s="39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496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5" t="s">
        <v>811</v>
      </c>
      <c r="F13" s="394"/>
      <c r="G13" s="394"/>
      <c r="H13" s="394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120</v>
      </c>
      <c r="G16" s="36"/>
      <c r="H16" s="36"/>
      <c r="I16" s="114" t="s">
        <v>23</v>
      </c>
      <c r="J16" s="116" t="str">
        <f>'Rekapitulace stavby'!AN8</f>
        <v>16. 7. 2021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6" t="str">
        <f>'Rekapitulace stavby'!E14</f>
        <v>Vyplň údaj</v>
      </c>
      <c r="F22" s="397"/>
      <c r="G22" s="397"/>
      <c r="H22" s="397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28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36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9"/>
      <c r="B31" s="120"/>
      <c r="C31" s="119"/>
      <c r="D31" s="119"/>
      <c r="E31" s="398" t="s">
        <v>372</v>
      </c>
      <c r="F31" s="398"/>
      <c r="G31" s="398"/>
      <c r="H31" s="398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38</v>
      </c>
      <c r="E34" s="36"/>
      <c r="F34" s="36"/>
      <c r="G34" s="36"/>
      <c r="H34" s="36"/>
      <c r="I34" s="36"/>
      <c r="J34" s="124">
        <f>ROUND(J104,2)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5" t="s">
        <v>40</v>
      </c>
      <c r="G36" s="36"/>
      <c r="H36" s="36"/>
      <c r="I36" s="125" t="s">
        <v>39</v>
      </c>
      <c r="J36" s="125" t="s">
        <v>41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6" t="s">
        <v>42</v>
      </c>
      <c r="E37" s="114" t="s">
        <v>43</v>
      </c>
      <c r="F37" s="127">
        <f>ROUND((SUM(BE104:BE352)),2)</f>
        <v>0</v>
      </c>
      <c r="G37" s="36"/>
      <c r="H37" s="36"/>
      <c r="I37" s="128">
        <v>0.21</v>
      </c>
      <c r="J37" s="127">
        <f>ROUND(((SUM(BE104:BE352))*I37),2)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44</v>
      </c>
      <c r="F38" s="127">
        <f>ROUND((SUM(BF104:BF352)),2)</f>
        <v>0</v>
      </c>
      <c r="G38" s="36"/>
      <c r="H38" s="36"/>
      <c r="I38" s="128">
        <v>0.15</v>
      </c>
      <c r="J38" s="127">
        <f>ROUND(((SUM(BF104:BF352))*I38),2)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45</v>
      </c>
      <c r="F39" s="127">
        <f>ROUND((SUM(BG104:BG352)),2)</f>
        <v>0</v>
      </c>
      <c r="G39" s="36"/>
      <c r="H39" s="36"/>
      <c r="I39" s="128">
        <v>0.21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46</v>
      </c>
      <c r="F40" s="127">
        <f>ROUND((SUM(BH104:BH352)),2)</f>
        <v>0</v>
      </c>
      <c r="G40" s="36"/>
      <c r="H40" s="36"/>
      <c r="I40" s="128">
        <v>0.15</v>
      </c>
      <c r="J40" s="127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47</v>
      </c>
      <c r="F41" s="127">
        <f>ROUND((SUM(BI104:BI352)),2)</f>
        <v>0</v>
      </c>
      <c r="G41" s="36"/>
      <c r="H41" s="36"/>
      <c r="I41" s="128">
        <v>0</v>
      </c>
      <c r="J41" s="127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48</v>
      </c>
      <c r="E43" s="131"/>
      <c r="F43" s="131"/>
      <c r="G43" s="132" t="s">
        <v>49</v>
      </c>
      <c r="H43" s="133" t="s">
        <v>50</v>
      </c>
      <c r="I43" s="131"/>
      <c r="J43" s="134">
        <f>SUM(J34:J41)</f>
        <v>0</v>
      </c>
      <c r="K43" s="135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9" t="str">
        <f>E7</f>
        <v>Vodovodní přivaděč Točník - Otín</v>
      </c>
      <c r="F52" s="400"/>
      <c r="G52" s="400"/>
      <c r="H52" s="40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115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9" t="s">
        <v>494</v>
      </c>
      <c r="F54" s="359"/>
      <c r="G54" s="359"/>
      <c r="H54" s="359"/>
      <c r="I54" s="24"/>
      <c r="J54" s="24"/>
      <c r="K54" s="24"/>
      <c r="L54" s="22"/>
    </row>
    <row r="55" spans="2:12" s="1" customFormat="1" ht="12" customHeight="1">
      <c r="B55" s="23"/>
      <c r="C55" s="31" t="s">
        <v>117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03" t="s">
        <v>495</v>
      </c>
      <c r="F56" s="401"/>
      <c r="G56" s="401"/>
      <c r="H56" s="401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496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52" t="str">
        <f>E13</f>
        <v>2 - AŠ Otín+Předslav</v>
      </c>
      <c r="F58" s="401"/>
      <c r="G58" s="401"/>
      <c r="H58" s="401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k.ú. Točník u Klatov, k.ú. Otín u Točníku, k.ú. Os</v>
      </c>
      <c r="G60" s="38"/>
      <c r="H60" s="38"/>
      <c r="I60" s="31" t="s">
        <v>23</v>
      </c>
      <c r="J60" s="61" t="str">
        <f>IF(J16="","",J16)</f>
        <v>16. 7. 2021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40.15" customHeight="1">
      <c r="A62" s="36"/>
      <c r="B62" s="37"/>
      <c r="C62" s="31" t="s">
        <v>25</v>
      </c>
      <c r="D62" s="38"/>
      <c r="E62" s="38"/>
      <c r="F62" s="29" t="str">
        <f>E19</f>
        <v>Město Klatovy, náměstí Míru č.p.62/I, Klatovy</v>
      </c>
      <c r="G62" s="38"/>
      <c r="H62" s="38"/>
      <c r="I62" s="31" t="s">
        <v>31</v>
      </c>
      <c r="J62" s="34" t="str">
        <f>E25</f>
        <v>Vodohospodářský rozvoj a výstavba a.s., Praha 5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127</v>
      </c>
      <c r="D65" s="141"/>
      <c r="E65" s="141"/>
      <c r="F65" s="141"/>
      <c r="G65" s="141"/>
      <c r="H65" s="141"/>
      <c r="I65" s="141"/>
      <c r="J65" s="142" t="s">
        <v>128</v>
      </c>
      <c r="K65" s="141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3" t="s">
        <v>70</v>
      </c>
      <c r="D67" s="38"/>
      <c r="E67" s="38"/>
      <c r="F67" s="38"/>
      <c r="G67" s="38"/>
      <c r="H67" s="38"/>
      <c r="I67" s="38"/>
      <c r="J67" s="79">
        <f>J104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129</v>
      </c>
    </row>
    <row r="68" spans="2:12" s="9" customFormat="1" ht="24.95" customHeight="1">
      <c r="B68" s="144"/>
      <c r="C68" s="145"/>
      <c r="D68" s="146" t="s">
        <v>130</v>
      </c>
      <c r="E68" s="147"/>
      <c r="F68" s="147"/>
      <c r="G68" s="147"/>
      <c r="H68" s="147"/>
      <c r="I68" s="147"/>
      <c r="J68" s="148">
        <f>J105</f>
        <v>0</v>
      </c>
      <c r="K68" s="145"/>
      <c r="L68" s="149"/>
    </row>
    <row r="69" spans="2:12" s="10" customFormat="1" ht="19.9" customHeight="1">
      <c r="B69" s="150"/>
      <c r="C69" s="99"/>
      <c r="D69" s="151" t="s">
        <v>132</v>
      </c>
      <c r="E69" s="152"/>
      <c r="F69" s="152"/>
      <c r="G69" s="152"/>
      <c r="H69" s="152"/>
      <c r="I69" s="152"/>
      <c r="J69" s="153">
        <f>J106</f>
        <v>0</v>
      </c>
      <c r="K69" s="99"/>
      <c r="L69" s="154"/>
    </row>
    <row r="70" spans="2:12" s="10" customFormat="1" ht="19.9" customHeight="1">
      <c r="B70" s="150"/>
      <c r="C70" s="99"/>
      <c r="D70" s="151" t="s">
        <v>812</v>
      </c>
      <c r="E70" s="152"/>
      <c r="F70" s="152"/>
      <c r="G70" s="152"/>
      <c r="H70" s="152"/>
      <c r="I70" s="152"/>
      <c r="J70" s="153">
        <f>J121</f>
        <v>0</v>
      </c>
      <c r="K70" s="99"/>
      <c r="L70" s="154"/>
    </row>
    <row r="71" spans="2:12" s="10" customFormat="1" ht="19.9" customHeight="1">
      <c r="B71" s="150"/>
      <c r="C71" s="99"/>
      <c r="D71" s="151" t="s">
        <v>133</v>
      </c>
      <c r="E71" s="152"/>
      <c r="F71" s="152"/>
      <c r="G71" s="152"/>
      <c r="H71" s="152"/>
      <c r="I71" s="152"/>
      <c r="J71" s="153">
        <f>J126</f>
        <v>0</v>
      </c>
      <c r="K71" s="99"/>
      <c r="L71" s="154"/>
    </row>
    <row r="72" spans="2:12" s="10" customFormat="1" ht="19.9" customHeight="1">
      <c r="B72" s="150"/>
      <c r="C72" s="99"/>
      <c r="D72" s="151" t="s">
        <v>813</v>
      </c>
      <c r="E72" s="152"/>
      <c r="F72" s="152"/>
      <c r="G72" s="152"/>
      <c r="H72" s="152"/>
      <c r="I72" s="152"/>
      <c r="J72" s="153">
        <f>J147</f>
        <v>0</v>
      </c>
      <c r="K72" s="99"/>
      <c r="L72" s="154"/>
    </row>
    <row r="73" spans="2:12" s="10" customFormat="1" ht="19.9" customHeight="1">
      <c r="B73" s="150"/>
      <c r="C73" s="99"/>
      <c r="D73" s="151" t="s">
        <v>134</v>
      </c>
      <c r="E73" s="152"/>
      <c r="F73" s="152"/>
      <c r="G73" s="152"/>
      <c r="H73" s="152"/>
      <c r="I73" s="152"/>
      <c r="J73" s="153">
        <f>J189</f>
        <v>0</v>
      </c>
      <c r="K73" s="99"/>
      <c r="L73" s="154"/>
    </row>
    <row r="74" spans="2:12" s="10" customFormat="1" ht="19.9" customHeight="1">
      <c r="B74" s="150"/>
      <c r="C74" s="99"/>
      <c r="D74" s="151" t="s">
        <v>814</v>
      </c>
      <c r="E74" s="152"/>
      <c r="F74" s="152"/>
      <c r="G74" s="152"/>
      <c r="H74" s="152"/>
      <c r="I74" s="152"/>
      <c r="J74" s="153">
        <f>J279</f>
        <v>0</v>
      </c>
      <c r="K74" s="99"/>
      <c r="L74" s="154"/>
    </row>
    <row r="75" spans="2:12" s="10" customFormat="1" ht="19.9" customHeight="1">
      <c r="B75" s="150"/>
      <c r="C75" s="99"/>
      <c r="D75" s="151" t="s">
        <v>135</v>
      </c>
      <c r="E75" s="152"/>
      <c r="F75" s="152"/>
      <c r="G75" s="152"/>
      <c r="H75" s="152"/>
      <c r="I75" s="152"/>
      <c r="J75" s="153">
        <f>J283</f>
        <v>0</v>
      </c>
      <c r="K75" s="99"/>
      <c r="L75" s="154"/>
    </row>
    <row r="76" spans="2:12" s="9" customFormat="1" ht="24.95" customHeight="1">
      <c r="B76" s="144"/>
      <c r="C76" s="145"/>
      <c r="D76" s="146" t="s">
        <v>815</v>
      </c>
      <c r="E76" s="147"/>
      <c r="F76" s="147"/>
      <c r="G76" s="147"/>
      <c r="H76" s="147"/>
      <c r="I76" s="147"/>
      <c r="J76" s="148">
        <f>J286</f>
        <v>0</v>
      </c>
      <c r="K76" s="145"/>
      <c r="L76" s="149"/>
    </row>
    <row r="77" spans="2:12" s="10" customFormat="1" ht="19.9" customHeight="1">
      <c r="B77" s="150"/>
      <c r="C77" s="99"/>
      <c r="D77" s="151" t="s">
        <v>816</v>
      </c>
      <c r="E77" s="152"/>
      <c r="F77" s="152"/>
      <c r="G77" s="152"/>
      <c r="H77" s="152"/>
      <c r="I77" s="152"/>
      <c r="J77" s="153">
        <f>J287</f>
        <v>0</v>
      </c>
      <c r="K77" s="99"/>
      <c r="L77" s="154"/>
    </row>
    <row r="78" spans="2:12" s="10" customFormat="1" ht="19.9" customHeight="1">
      <c r="B78" s="150"/>
      <c r="C78" s="99"/>
      <c r="D78" s="151" t="s">
        <v>817</v>
      </c>
      <c r="E78" s="152"/>
      <c r="F78" s="152"/>
      <c r="G78" s="152"/>
      <c r="H78" s="152"/>
      <c r="I78" s="152"/>
      <c r="J78" s="153">
        <f>J338</f>
        <v>0</v>
      </c>
      <c r="K78" s="99"/>
      <c r="L78" s="154"/>
    </row>
    <row r="79" spans="2:12" s="9" customFormat="1" ht="24.95" customHeight="1">
      <c r="B79" s="144"/>
      <c r="C79" s="145"/>
      <c r="D79" s="146" t="s">
        <v>818</v>
      </c>
      <c r="E79" s="147"/>
      <c r="F79" s="147"/>
      <c r="G79" s="147"/>
      <c r="H79" s="147"/>
      <c r="I79" s="147"/>
      <c r="J79" s="148">
        <f>J350</f>
        <v>0</v>
      </c>
      <c r="K79" s="145"/>
      <c r="L79" s="149"/>
    </row>
    <row r="80" spans="2:12" s="10" customFormat="1" ht="19.9" customHeight="1">
      <c r="B80" s="150"/>
      <c r="C80" s="99"/>
      <c r="D80" s="151" t="s">
        <v>819</v>
      </c>
      <c r="E80" s="152"/>
      <c r="F80" s="152"/>
      <c r="G80" s="152"/>
      <c r="H80" s="152"/>
      <c r="I80" s="152"/>
      <c r="J80" s="153">
        <f>J351</f>
        <v>0</v>
      </c>
      <c r="K80" s="99"/>
      <c r="L80" s="154"/>
    </row>
    <row r="81" spans="1:31" s="2" customFormat="1" ht="21.7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6" spans="1:31" s="2" customFormat="1" ht="6.95" customHeight="1">
      <c r="A86" s="36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95" customHeight="1">
      <c r="A87" s="36"/>
      <c r="B87" s="37"/>
      <c r="C87" s="25" t="s">
        <v>136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16</v>
      </c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99" t="str">
        <f>E7</f>
        <v>Vodovodní přivaděč Točník - Otín</v>
      </c>
      <c r="F90" s="400"/>
      <c r="G90" s="400"/>
      <c r="H90" s="400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2:12" s="1" customFormat="1" ht="12" customHeight="1">
      <c r="B91" s="23"/>
      <c r="C91" s="31" t="s">
        <v>115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2:12" s="1" customFormat="1" ht="16.5" customHeight="1">
      <c r="B92" s="23"/>
      <c r="C92" s="24"/>
      <c r="D92" s="24"/>
      <c r="E92" s="399" t="s">
        <v>494</v>
      </c>
      <c r="F92" s="359"/>
      <c r="G92" s="359"/>
      <c r="H92" s="359"/>
      <c r="I92" s="24"/>
      <c r="J92" s="24"/>
      <c r="K92" s="24"/>
      <c r="L92" s="22"/>
    </row>
    <row r="93" spans="2:12" s="1" customFormat="1" ht="12" customHeight="1">
      <c r="B93" s="23"/>
      <c r="C93" s="31" t="s">
        <v>117</v>
      </c>
      <c r="D93" s="24"/>
      <c r="E93" s="24"/>
      <c r="F93" s="24"/>
      <c r="G93" s="24"/>
      <c r="H93" s="24"/>
      <c r="I93" s="24"/>
      <c r="J93" s="24"/>
      <c r="K93" s="24"/>
      <c r="L93" s="22"/>
    </row>
    <row r="94" spans="1:31" s="2" customFormat="1" ht="16.5" customHeight="1">
      <c r="A94" s="36"/>
      <c r="B94" s="37"/>
      <c r="C94" s="38"/>
      <c r="D94" s="38"/>
      <c r="E94" s="403" t="s">
        <v>495</v>
      </c>
      <c r="F94" s="401"/>
      <c r="G94" s="401"/>
      <c r="H94" s="401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496</v>
      </c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52" t="str">
        <f>E13</f>
        <v>2 - AŠ Otín+Předslav</v>
      </c>
      <c r="F96" s="401"/>
      <c r="G96" s="401"/>
      <c r="H96" s="401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21</v>
      </c>
      <c r="D98" s="38"/>
      <c r="E98" s="38"/>
      <c r="F98" s="29" t="str">
        <f>F16</f>
        <v>k.ú. Točník u Klatov, k.ú. Otín u Točníku, k.ú. Os</v>
      </c>
      <c r="G98" s="38"/>
      <c r="H98" s="38"/>
      <c r="I98" s="31" t="s">
        <v>23</v>
      </c>
      <c r="J98" s="61" t="str">
        <f>IF(J16="","",J16)</f>
        <v>16. 7. 2021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40.15" customHeight="1">
      <c r="A100" s="36"/>
      <c r="B100" s="37"/>
      <c r="C100" s="31" t="s">
        <v>25</v>
      </c>
      <c r="D100" s="38"/>
      <c r="E100" s="38"/>
      <c r="F100" s="29" t="str">
        <f>E19</f>
        <v>Město Klatovy, náměstí Míru č.p.62/I, Klatovy</v>
      </c>
      <c r="G100" s="38"/>
      <c r="H100" s="38"/>
      <c r="I100" s="31" t="s">
        <v>31</v>
      </c>
      <c r="J100" s="34" t="str">
        <f>E25</f>
        <v>Vodohospodářský rozvoj a výstavba a.s., Praha 5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1" t="s">
        <v>29</v>
      </c>
      <c r="D101" s="38"/>
      <c r="E101" s="38"/>
      <c r="F101" s="29" t="str">
        <f>IF(E22="","",E22)</f>
        <v>Vyplň údaj</v>
      </c>
      <c r="G101" s="38"/>
      <c r="H101" s="38"/>
      <c r="I101" s="31" t="s">
        <v>34</v>
      </c>
      <c r="J101" s="34" t="str">
        <f>E28</f>
        <v xml:space="preserve"> 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55"/>
      <c r="B103" s="156"/>
      <c r="C103" s="157" t="s">
        <v>137</v>
      </c>
      <c r="D103" s="158" t="s">
        <v>57</v>
      </c>
      <c r="E103" s="158" t="s">
        <v>53</v>
      </c>
      <c r="F103" s="158" t="s">
        <v>54</v>
      </c>
      <c r="G103" s="158" t="s">
        <v>138</v>
      </c>
      <c r="H103" s="158" t="s">
        <v>139</v>
      </c>
      <c r="I103" s="158" t="s">
        <v>140</v>
      </c>
      <c r="J103" s="158" t="s">
        <v>128</v>
      </c>
      <c r="K103" s="159" t="s">
        <v>141</v>
      </c>
      <c r="L103" s="160"/>
      <c r="M103" s="70" t="s">
        <v>19</v>
      </c>
      <c r="N103" s="71" t="s">
        <v>42</v>
      </c>
      <c r="O103" s="71" t="s">
        <v>142</v>
      </c>
      <c r="P103" s="71" t="s">
        <v>143</v>
      </c>
      <c r="Q103" s="71" t="s">
        <v>144</v>
      </c>
      <c r="R103" s="71" t="s">
        <v>145</v>
      </c>
      <c r="S103" s="71" t="s">
        <v>146</v>
      </c>
      <c r="T103" s="72" t="s">
        <v>147</v>
      </c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</row>
    <row r="104" spans="1:63" s="2" customFormat="1" ht="22.9" customHeight="1">
      <c r="A104" s="36"/>
      <c r="B104" s="37"/>
      <c r="C104" s="77" t="s">
        <v>148</v>
      </c>
      <c r="D104" s="38"/>
      <c r="E104" s="38"/>
      <c r="F104" s="38"/>
      <c r="G104" s="38"/>
      <c r="H104" s="38"/>
      <c r="I104" s="38"/>
      <c r="J104" s="161">
        <f>BK104</f>
        <v>0</v>
      </c>
      <c r="K104" s="38"/>
      <c r="L104" s="41"/>
      <c r="M104" s="73"/>
      <c r="N104" s="162"/>
      <c r="O104" s="74"/>
      <c r="P104" s="163">
        <f>P105+P286+P350</f>
        <v>0</v>
      </c>
      <c r="Q104" s="74"/>
      <c r="R104" s="163">
        <f>R105+R286+R350</f>
        <v>11.123432879999998</v>
      </c>
      <c r="S104" s="74"/>
      <c r="T104" s="164">
        <f>T105+T286+T350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71</v>
      </c>
      <c r="AU104" s="19" t="s">
        <v>129</v>
      </c>
      <c r="BK104" s="165">
        <f>BK105+BK286+BK350</f>
        <v>0</v>
      </c>
    </row>
    <row r="105" spans="2:63" s="12" customFormat="1" ht="25.9" customHeight="1">
      <c r="B105" s="166"/>
      <c r="C105" s="167"/>
      <c r="D105" s="168" t="s">
        <v>71</v>
      </c>
      <c r="E105" s="169" t="s">
        <v>149</v>
      </c>
      <c r="F105" s="169" t="s">
        <v>150</v>
      </c>
      <c r="G105" s="167"/>
      <c r="H105" s="167"/>
      <c r="I105" s="170"/>
      <c r="J105" s="171">
        <f>BK105</f>
        <v>0</v>
      </c>
      <c r="K105" s="167"/>
      <c r="L105" s="172"/>
      <c r="M105" s="173"/>
      <c r="N105" s="174"/>
      <c r="O105" s="174"/>
      <c r="P105" s="175">
        <f>P106+P121+P126+P147+P189+P279+P283</f>
        <v>0</v>
      </c>
      <c r="Q105" s="174"/>
      <c r="R105" s="175">
        <f>R106+R121+R126+R147+R189+R279+R283</f>
        <v>10.284218279999997</v>
      </c>
      <c r="S105" s="174"/>
      <c r="T105" s="176">
        <f>T106+T121+T126+T147+T189+T279+T283</f>
        <v>0</v>
      </c>
      <c r="AR105" s="177" t="s">
        <v>79</v>
      </c>
      <c r="AT105" s="178" t="s">
        <v>71</v>
      </c>
      <c r="AU105" s="178" t="s">
        <v>72</v>
      </c>
      <c r="AY105" s="177" t="s">
        <v>151</v>
      </c>
      <c r="BK105" s="179">
        <f>BK106+BK121+BK126+BK147+BK189+BK279+BK283</f>
        <v>0</v>
      </c>
    </row>
    <row r="106" spans="2:63" s="12" customFormat="1" ht="22.9" customHeight="1">
      <c r="B106" s="166"/>
      <c r="C106" s="167"/>
      <c r="D106" s="168" t="s">
        <v>71</v>
      </c>
      <c r="E106" s="180" t="s">
        <v>81</v>
      </c>
      <c r="F106" s="180" t="s">
        <v>244</v>
      </c>
      <c r="G106" s="167"/>
      <c r="H106" s="167"/>
      <c r="I106" s="170"/>
      <c r="J106" s="181">
        <f>BK106</f>
        <v>0</v>
      </c>
      <c r="K106" s="167"/>
      <c r="L106" s="172"/>
      <c r="M106" s="173"/>
      <c r="N106" s="174"/>
      <c r="O106" s="174"/>
      <c r="P106" s="175">
        <f>SUM(P107:P120)</f>
        <v>0</v>
      </c>
      <c r="Q106" s="174"/>
      <c r="R106" s="175">
        <f>SUM(R107:R120)</f>
        <v>4.08742892</v>
      </c>
      <c r="S106" s="174"/>
      <c r="T106" s="176">
        <f>SUM(T107:T120)</f>
        <v>0</v>
      </c>
      <c r="AR106" s="177" t="s">
        <v>79</v>
      </c>
      <c r="AT106" s="178" t="s">
        <v>71</v>
      </c>
      <c r="AU106" s="178" t="s">
        <v>79</v>
      </c>
      <c r="AY106" s="177" t="s">
        <v>151</v>
      </c>
      <c r="BK106" s="179">
        <f>SUM(BK107:BK120)</f>
        <v>0</v>
      </c>
    </row>
    <row r="107" spans="1:65" s="2" customFormat="1" ht="21.75" customHeight="1">
      <c r="A107" s="36"/>
      <c r="B107" s="37"/>
      <c r="C107" s="182" t="s">
        <v>79</v>
      </c>
      <c r="D107" s="182" t="s">
        <v>153</v>
      </c>
      <c r="E107" s="183" t="s">
        <v>820</v>
      </c>
      <c r="F107" s="184" t="s">
        <v>821</v>
      </c>
      <c r="G107" s="185" t="s">
        <v>174</v>
      </c>
      <c r="H107" s="186">
        <v>1.89</v>
      </c>
      <c r="I107" s="187"/>
      <c r="J107" s="188">
        <f>ROUND(I107*H107,2)</f>
        <v>0</v>
      </c>
      <c r="K107" s="184" t="s">
        <v>157</v>
      </c>
      <c r="L107" s="41"/>
      <c r="M107" s="189" t="s">
        <v>19</v>
      </c>
      <c r="N107" s="190" t="s">
        <v>43</v>
      </c>
      <c r="O107" s="66"/>
      <c r="P107" s="191">
        <f>O107*H107</f>
        <v>0</v>
      </c>
      <c r="Q107" s="191">
        <v>2.16</v>
      </c>
      <c r="R107" s="191">
        <f>Q107*H107</f>
        <v>4.0824</v>
      </c>
      <c r="S107" s="191">
        <v>0</v>
      </c>
      <c r="T107" s="192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3" t="s">
        <v>158</v>
      </c>
      <c r="AT107" s="193" t="s">
        <v>153</v>
      </c>
      <c r="AU107" s="193" t="s">
        <v>81</v>
      </c>
      <c r="AY107" s="19" t="s">
        <v>151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9" t="s">
        <v>79</v>
      </c>
      <c r="BK107" s="194">
        <f>ROUND(I107*H107,2)</f>
        <v>0</v>
      </c>
      <c r="BL107" s="19" t="s">
        <v>158</v>
      </c>
      <c r="BM107" s="193" t="s">
        <v>822</v>
      </c>
    </row>
    <row r="108" spans="1:47" s="2" customFormat="1" ht="11.25">
      <c r="A108" s="36"/>
      <c r="B108" s="37"/>
      <c r="C108" s="38"/>
      <c r="D108" s="195" t="s">
        <v>160</v>
      </c>
      <c r="E108" s="38"/>
      <c r="F108" s="196" t="s">
        <v>823</v>
      </c>
      <c r="G108" s="38"/>
      <c r="H108" s="38"/>
      <c r="I108" s="197"/>
      <c r="J108" s="38"/>
      <c r="K108" s="38"/>
      <c r="L108" s="41"/>
      <c r="M108" s="198"/>
      <c r="N108" s="199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160</v>
      </c>
      <c r="AU108" s="19" t="s">
        <v>81</v>
      </c>
    </row>
    <row r="109" spans="2:51" s="13" customFormat="1" ht="11.25">
      <c r="B109" s="200"/>
      <c r="C109" s="201"/>
      <c r="D109" s="202" t="s">
        <v>162</v>
      </c>
      <c r="E109" s="203" t="s">
        <v>19</v>
      </c>
      <c r="F109" s="204" t="s">
        <v>824</v>
      </c>
      <c r="G109" s="201"/>
      <c r="H109" s="203" t="s">
        <v>19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162</v>
      </c>
      <c r="AU109" s="210" t="s">
        <v>81</v>
      </c>
      <c r="AV109" s="13" t="s">
        <v>79</v>
      </c>
      <c r="AW109" s="13" t="s">
        <v>33</v>
      </c>
      <c r="AX109" s="13" t="s">
        <v>72</v>
      </c>
      <c r="AY109" s="210" t="s">
        <v>151</v>
      </c>
    </row>
    <row r="110" spans="2:51" s="14" customFormat="1" ht="11.25">
      <c r="B110" s="211"/>
      <c r="C110" s="212"/>
      <c r="D110" s="202" t="s">
        <v>162</v>
      </c>
      <c r="E110" s="213" t="s">
        <v>19</v>
      </c>
      <c r="F110" s="214" t="s">
        <v>825</v>
      </c>
      <c r="G110" s="212"/>
      <c r="H110" s="215">
        <v>1.89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162</v>
      </c>
      <c r="AU110" s="221" t="s">
        <v>81</v>
      </c>
      <c r="AV110" s="14" t="s">
        <v>81</v>
      </c>
      <c r="AW110" s="14" t="s">
        <v>33</v>
      </c>
      <c r="AX110" s="14" t="s">
        <v>79</v>
      </c>
      <c r="AY110" s="221" t="s">
        <v>151</v>
      </c>
    </row>
    <row r="111" spans="1:65" s="2" customFormat="1" ht="16.5" customHeight="1">
      <c r="A111" s="36"/>
      <c r="B111" s="37"/>
      <c r="C111" s="182" t="s">
        <v>81</v>
      </c>
      <c r="D111" s="182" t="s">
        <v>153</v>
      </c>
      <c r="E111" s="183" t="s">
        <v>826</v>
      </c>
      <c r="F111" s="184" t="s">
        <v>827</v>
      </c>
      <c r="G111" s="185" t="s">
        <v>505</v>
      </c>
      <c r="H111" s="186">
        <v>2.036</v>
      </c>
      <c r="I111" s="187"/>
      <c r="J111" s="188">
        <f>ROUND(I111*H111,2)</f>
        <v>0</v>
      </c>
      <c r="K111" s="184" t="s">
        <v>157</v>
      </c>
      <c r="L111" s="41"/>
      <c r="M111" s="189" t="s">
        <v>19</v>
      </c>
      <c r="N111" s="190" t="s">
        <v>43</v>
      </c>
      <c r="O111" s="66"/>
      <c r="P111" s="191">
        <f>O111*H111</f>
        <v>0</v>
      </c>
      <c r="Q111" s="191">
        <v>0.00247</v>
      </c>
      <c r="R111" s="191">
        <f>Q111*H111</f>
        <v>0.00502892</v>
      </c>
      <c r="S111" s="191">
        <v>0</v>
      </c>
      <c r="T111" s="19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158</v>
      </c>
      <c r="AT111" s="193" t="s">
        <v>153</v>
      </c>
      <c r="AU111" s="193" t="s">
        <v>81</v>
      </c>
      <c r="AY111" s="19" t="s">
        <v>151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9" t="s">
        <v>79</v>
      </c>
      <c r="BK111" s="194">
        <f>ROUND(I111*H111,2)</f>
        <v>0</v>
      </c>
      <c r="BL111" s="19" t="s">
        <v>158</v>
      </c>
      <c r="BM111" s="193" t="s">
        <v>828</v>
      </c>
    </row>
    <row r="112" spans="1:47" s="2" customFormat="1" ht="11.25">
      <c r="A112" s="36"/>
      <c r="B112" s="37"/>
      <c r="C112" s="38"/>
      <c r="D112" s="195" t="s">
        <v>160</v>
      </c>
      <c r="E112" s="38"/>
      <c r="F112" s="196" t="s">
        <v>829</v>
      </c>
      <c r="G112" s="38"/>
      <c r="H112" s="38"/>
      <c r="I112" s="197"/>
      <c r="J112" s="38"/>
      <c r="K112" s="38"/>
      <c r="L112" s="41"/>
      <c r="M112" s="198"/>
      <c r="N112" s="199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160</v>
      </c>
      <c r="AU112" s="19" t="s">
        <v>81</v>
      </c>
    </row>
    <row r="113" spans="2:51" s="13" customFormat="1" ht="11.25">
      <c r="B113" s="200"/>
      <c r="C113" s="201"/>
      <c r="D113" s="202" t="s">
        <v>162</v>
      </c>
      <c r="E113" s="203" t="s">
        <v>19</v>
      </c>
      <c r="F113" s="204" t="s">
        <v>830</v>
      </c>
      <c r="G113" s="201"/>
      <c r="H113" s="203" t="s">
        <v>19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162</v>
      </c>
      <c r="AU113" s="210" t="s">
        <v>81</v>
      </c>
      <c r="AV113" s="13" t="s">
        <v>79</v>
      </c>
      <c r="AW113" s="13" t="s">
        <v>33</v>
      </c>
      <c r="AX113" s="13" t="s">
        <v>72</v>
      </c>
      <c r="AY113" s="210" t="s">
        <v>151</v>
      </c>
    </row>
    <row r="114" spans="2:51" s="13" customFormat="1" ht="11.25">
      <c r="B114" s="200"/>
      <c r="C114" s="201"/>
      <c r="D114" s="202" t="s">
        <v>162</v>
      </c>
      <c r="E114" s="203" t="s">
        <v>19</v>
      </c>
      <c r="F114" s="204" t="s">
        <v>831</v>
      </c>
      <c r="G114" s="201"/>
      <c r="H114" s="203" t="s">
        <v>19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162</v>
      </c>
      <c r="AU114" s="210" t="s">
        <v>81</v>
      </c>
      <c r="AV114" s="13" t="s">
        <v>79</v>
      </c>
      <c r="AW114" s="13" t="s">
        <v>33</v>
      </c>
      <c r="AX114" s="13" t="s">
        <v>72</v>
      </c>
      <c r="AY114" s="210" t="s">
        <v>151</v>
      </c>
    </row>
    <row r="115" spans="2:51" s="14" customFormat="1" ht="11.25">
      <c r="B115" s="211"/>
      <c r="C115" s="212"/>
      <c r="D115" s="202" t="s">
        <v>162</v>
      </c>
      <c r="E115" s="213" t="s">
        <v>19</v>
      </c>
      <c r="F115" s="214" t="s">
        <v>832</v>
      </c>
      <c r="G115" s="212"/>
      <c r="H115" s="215">
        <v>1.508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162</v>
      </c>
      <c r="AU115" s="221" t="s">
        <v>81</v>
      </c>
      <c r="AV115" s="14" t="s">
        <v>81</v>
      </c>
      <c r="AW115" s="14" t="s">
        <v>33</v>
      </c>
      <c r="AX115" s="14" t="s">
        <v>72</v>
      </c>
      <c r="AY115" s="221" t="s">
        <v>151</v>
      </c>
    </row>
    <row r="116" spans="2:51" s="13" customFormat="1" ht="11.25">
      <c r="B116" s="200"/>
      <c r="C116" s="201"/>
      <c r="D116" s="202" t="s">
        <v>162</v>
      </c>
      <c r="E116" s="203" t="s">
        <v>19</v>
      </c>
      <c r="F116" s="204" t="s">
        <v>833</v>
      </c>
      <c r="G116" s="201"/>
      <c r="H116" s="203" t="s">
        <v>19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162</v>
      </c>
      <c r="AU116" s="210" t="s">
        <v>81</v>
      </c>
      <c r="AV116" s="13" t="s">
        <v>79</v>
      </c>
      <c r="AW116" s="13" t="s">
        <v>33</v>
      </c>
      <c r="AX116" s="13" t="s">
        <v>72</v>
      </c>
      <c r="AY116" s="210" t="s">
        <v>151</v>
      </c>
    </row>
    <row r="117" spans="2:51" s="14" customFormat="1" ht="11.25">
      <c r="B117" s="211"/>
      <c r="C117" s="212"/>
      <c r="D117" s="202" t="s">
        <v>162</v>
      </c>
      <c r="E117" s="213" t="s">
        <v>19</v>
      </c>
      <c r="F117" s="214" t="s">
        <v>834</v>
      </c>
      <c r="G117" s="212"/>
      <c r="H117" s="215">
        <v>0.528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162</v>
      </c>
      <c r="AU117" s="221" t="s">
        <v>81</v>
      </c>
      <c r="AV117" s="14" t="s">
        <v>81</v>
      </c>
      <c r="AW117" s="14" t="s">
        <v>33</v>
      </c>
      <c r="AX117" s="14" t="s">
        <v>72</v>
      </c>
      <c r="AY117" s="221" t="s">
        <v>151</v>
      </c>
    </row>
    <row r="118" spans="2:51" s="15" customFormat="1" ht="11.25">
      <c r="B118" s="223"/>
      <c r="C118" s="224"/>
      <c r="D118" s="202" t="s">
        <v>162</v>
      </c>
      <c r="E118" s="225" t="s">
        <v>19</v>
      </c>
      <c r="F118" s="226" t="s">
        <v>215</v>
      </c>
      <c r="G118" s="224"/>
      <c r="H118" s="227">
        <v>2.036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162</v>
      </c>
      <c r="AU118" s="233" t="s">
        <v>81</v>
      </c>
      <c r="AV118" s="15" t="s">
        <v>158</v>
      </c>
      <c r="AW118" s="15" t="s">
        <v>33</v>
      </c>
      <c r="AX118" s="15" t="s">
        <v>79</v>
      </c>
      <c r="AY118" s="233" t="s">
        <v>151</v>
      </c>
    </row>
    <row r="119" spans="1:65" s="2" customFormat="1" ht="16.5" customHeight="1">
      <c r="A119" s="36"/>
      <c r="B119" s="37"/>
      <c r="C119" s="182" t="s">
        <v>101</v>
      </c>
      <c r="D119" s="182" t="s">
        <v>153</v>
      </c>
      <c r="E119" s="183" t="s">
        <v>835</v>
      </c>
      <c r="F119" s="184" t="s">
        <v>836</v>
      </c>
      <c r="G119" s="185" t="s">
        <v>505</v>
      </c>
      <c r="H119" s="186">
        <v>2.036</v>
      </c>
      <c r="I119" s="187"/>
      <c r="J119" s="188">
        <f>ROUND(I119*H119,2)</f>
        <v>0</v>
      </c>
      <c r="K119" s="184" t="s">
        <v>157</v>
      </c>
      <c r="L119" s="41"/>
      <c r="M119" s="189" t="s">
        <v>19</v>
      </c>
      <c r="N119" s="190" t="s">
        <v>43</v>
      </c>
      <c r="O119" s="66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158</v>
      </c>
      <c r="AT119" s="193" t="s">
        <v>153</v>
      </c>
      <c r="AU119" s="193" t="s">
        <v>81</v>
      </c>
      <c r="AY119" s="19" t="s">
        <v>151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9" t="s">
        <v>79</v>
      </c>
      <c r="BK119" s="194">
        <f>ROUND(I119*H119,2)</f>
        <v>0</v>
      </c>
      <c r="BL119" s="19" t="s">
        <v>158</v>
      </c>
      <c r="BM119" s="193" t="s">
        <v>837</v>
      </c>
    </row>
    <row r="120" spans="1:47" s="2" customFormat="1" ht="11.25">
      <c r="A120" s="36"/>
      <c r="B120" s="37"/>
      <c r="C120" s="38"/>
      <c r="D120" s="195" t="s">
        <v>160</v>
      </c>
      <c r="E120" s="38"/>
      <c r="F120" s="196" t="s">
        <v>838</v>
      </c>
      <c r="G120" s="38"/>
      <c r="H120" s="38"/>
      <c r="I120" s="197"/>
      <c r="J120" s="38"/>
      <c r="K120" s="38"/>
      <c r="L120" s="41"/>
      <c r="M120" s="198"/>
      <c r="N120" s="19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160</v>
      </c>
      <c r="AU120" s="19" t="s">
        <v>81</v>
      </c>
    </row>
    <row r="121" spans="2:63" s="12" customFormat="1" ht="22.9" customHeight="1">
      <c r="B121" s="166"/>
      <c r="C121" s="167"/>
      <c r="D121" s="168" t="s">
        <v>71</v>
      </c>
      <c r="E121" s="180" t="s">
        <v>101</v>
      </c>
      <c r="F121" s="180" t="s">
        <v>839</v>
      </c>
      <c r="G121" s="167"/>
      <c r="H121" s="167"/>
      <c r="I121" s="170"/>
      <c r="J121" s="181">
        <f>BK121</f>
        <v>0</v>
      </c>
      <c r="K121" s="167"/>
      <c r="L121" s="172"/>
      <c r="M121" s="173"/>
      <c r="N121" s="174"/>
      <c r="O121" s="174"/>
      <c r="P121" s="175">
        <f>SUM(P122:P125)</f>
        <v>0</v>
      </c>
      <c r="Q121" s="174"/>
      <c r="R121" s="175">
        <f>SUM(R122:R125)</f>
        <v>1.08468</v>
      </c>
      <c r="S121" s="174"/>
      <c r="T121" s="176">
        <f>SUM(T122:T125)</f>
        <v>0</v>
      </c>
      <c r="AR121" s="177" t="s">
        <v>79</v>
      </c>
      <c r="AT121" s="178" t="s">
        <v>71</v>
      </c>
      <c r="AU121" s="178" t="s">
        <v>79</v>
      </c>
      <c r="AY121" s="177" t="s">
        <v>151</v>
      </c>
      <c r="BK121" s="179">
        <f>SUM(BK122:BK125)</f>
        <v>0</v>
      </c>
    </row>
    <row r="122" spans="1:65" s="2" customFormat="1" ht="24.2" customHeight="1">
      <c r="A122" s="36"/>
      <c r="B122" s="37"/>
      <c r="C122" s="182" t="s">
        <v>158</v>
      </c>
      <c r="D122" s="182" t="s">
        <v>153</v>
      </c>
      <c r="E122" s="183" t="s">
        <v>840</v>
      </c>
      <c r="F122" s="184" t="s">
        <v>841</v>
      </c>
      <c r="G122" s="185" t="s">
        <v>505</v>
      </c>
      <c r="H122" s="186">
        <v>2.4</v>
      </c>
      <c r="I122" s="187"/>
      <c r="J122" s="188">
        <f>ROUND(I122*H122,2)</f>
        <v>0</v>
      </c>
      <c r="K122" s="184" t="s">
        <v>157</v>
      </c>
      <c r="L122" s="41"/>
      <c r="M122" s="189" t="s">
        <v>19</v>
      </c>
      <c r="N122" s="190" t="s">
        <v>43</v>
      </c>
      <c r="O122" s="66"/>
      <c r="P122" s="191">
        <f>O122*H122</f>
        <v>0</v>
      </c>
      <c r="Q122" s="191">
        <v>0.45195</v>
      </c>
      <c r="R122" s="191">
        <f>Q122*H122</f>
        <v>1.08468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158</v>
      </c>
      <c r="AT122" s="193" t="s">
        <v>153</v>
      </c>
      <c r="AU122" s="193" t="s">
        <v>81</v>
      </c>
      <c r="AY122" s="19" t="s">
        <v>151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9" t="s">
        <v>79</v>
      </c>
      <c r="BK122" s="194">
        <f>ROUND(I122*H122,2)</f>
        <v>0</v>
      </c>
      <c r="BL122" s="19" t="s">
        <v>158</v>
      </c>
      <c r="BM122" s="193" t="s">
        <v>842</v>
      </c>
    </row>
    <row r="123" spans="1:47" s="2" customFormat="1" ht="11.25">
      <c r="A123" s="36"/>
      <c r="B123" s="37"/>
      <c r="C123" s="38"/>
      <c r="D123" s="195" t="s">
        <v>160</v>
      </c>
      <c r="E123" s="38"/>
      <c r="F123" s="196" t="s">
        <v>843</v>
      </c>
      <c r="G123" s="38"/>
      <c r="H123" s="38"/>
      <c r="I123" s="197"/>
      <c r="J123" s="38"/>
      <c r="K123" s="38"/>
      <c r="L123" s="41"/>
      <c r="M123" s="198"/>
      <c r="N123" s="199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160</v>
      </c>
      <c r="AU123" s="19" t="s">
        <v>81</v>
      </c>
    </row>
    <row r="124" spans="2:51" s="13" customFormat="1" ht="11.25">
      <c r="B124" s="200"/>
      <c r="C124" s="201"/>
      <c r="D124" s="202" t="s">
        <v>162</v>
      </c>
      <c r="E124" s="203" t="s">
        <v>19</v>
      </c>
      <c r="F124" s="204" t="s">
        <v>844</v>
      </c>
      <c r="G124" s="201"/>
      <c r="H124" s="203" t="s">
        <v>19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162</v>
      </c>
      <c r="AU124" s="210" t="s">
        <v>81</v>
      </c>
      <c r="AV124" s="13" t="s">
        <v>79</v>
      </c>
      <c r="AW124" s="13" t="s">
        <v>33</v>
      </c>
      <c r="AX124" s="13" t="s">
        <v>72</v>
      </c>
      <c r="AY124" s="210" t="s">
        <v>151</v>
      </c>
    </row>
    <row r="125" spans="2:51" s="14" customFormat="1" ht="11.25">
      <c r="B125" s="211"/>
      <c r="C125" s="212"/>
      <c r="D125" s="202" t="s">
        <v>162</v>
      </c>
      <c r="E125" s="213" t="s">
        <v>19</v>
      </c>
      <c r="F125" s="214" t="s">
        <v>845</v>
      </c>
      <c r="G125" s="212"/>
      <c r="H125" s="215">
        <v>2.4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162</v>
      </c>
      <c r="AU125" s="221" t="s">
        <v>81</v>
      </c>
      <c r="AV125" s="14" t="s">
        <v>81</v>
      </c>
      <c r="AW125" s="14" t="s">
        <v>33</v>
      </c>
      <c r="AX125" s="14" t="s">
        <v>79</v>
      </c>
      <c r="AY125" s="221" t="s">
        <v>151</v>
      </c>
    </row>
    <row r="126" spans="2:63" s="12" customFormat="1" ht="22.9" customHeight="1">
      <c r="B126" s="166"/>
      <c r="C126" s="167"/>
      <c r="D126" s="168" t="s">
        <v>71</v>
      </c>
      <c r="E126" s="180" t="s">
        <v>158</v>
      </c>
      <c r="F126" s="180" t="s">
        <v>257</v>
      </c>
      <c r="G126" s="167"/>
      <c r="H126" s="167"/>
      <c r="I126" s="170"/>
      <c r="J126" s="181">
        <f>BK126</f>
        <v>0</v>
      </c>
      <c r="K126" s="167"/>
      <c r="L126" s="172"/>
      <c r="M126" s="173"/>
      <c r="N126" s="174"/>
      <c r="O126" s="174"/>
      <c r="P126" s="175">
        <f>SUM(P127:P146)</f>
        <v>0</v>
      </c>
      <c r="Q126" s="174"/>
      <c r="R126" s="175">
        <f>SUM(R127:R146)</f>
        <v>0.0758132</v>
      </c>
      <c r="S126" s="174"/>
      <c r="T126" s="176">
        <f>SUM(T127:T146)</f>
        <v>0</v>
      </c>
      <c r="AR126" s="177" t="s">
        <v>79</v>
      </c>
      <c r="AT126" s="178" t="s">
        <v>71</v>
      </c>
      <c r="AU126" s="178" t="s">
        <v>79</v>
      </c>
      <c r="AY126" s="177" t="s">
        <v>151</v>
      </c>
      <c r="BK126" s="179">
        <f>SUM(BK127:BK146)</f>
        <v>0</v>
      </c>
    </row>
    <row r="127" spans="1:65" s="2" customFormat="1" ht="24.2" customHeight="1">
      <c r="A127" s="36"/>
      <c r="B127" s="37"/>
      <c r="C127" s="182" t="s">
        <v>189</v>
      </c>
      <c r="D127" s="182" t="s">
        <v>153</v>
      </c>
      <c r="E127" s="183" t="s">
        <v>846</v>
      </c>
      <c r="F127" s="184" t="s">
        <v>847</v>
      </c>
      <c r="G127" s="185" t="s">
        <v>174</v>
      </c>
      <c r="H127" s="186">
        <v>1.596</v>
      </c>
      <c r="I127" s="187"/>
      <c r="J127" s="188">
        <f>ROUND(I127*H127,2)</f>
        <v>0</v>
      </c>
      <c r="K127" s="184" t="s">
        <v>157</v>
      </c>
      <c r="L127" s="41"/>
      <c r="M127" s="189" t="s">
        <v>19</v>
      </c>
      <c r="N127" s="190" t="s">
        <v>43</v>
      </c>
      <c r="O127" s="66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3" t="s">
        <v>158</v>
      </c>
      <c r="AT127" s="193" t="s">
        <v>153</v>
      </c>
      <c r="AU127" s="193" t="s">
        <v>81</v>
      </c>
      <c r="AY127" s="19" t="s">
        <v>151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9" t="s">
        <v>79</v>
      </c>
      <c r="BK127" s="194">
        <f>ROUND(I127*H127,2)</f>
        <v>0</v>
      </c>
      <c r="BL127" s="19" t="s">
        <v>158</v>
      </c>
      <c r="BM127" s="193" t="s">
        <v>848</v>
      </c>
    </row>
    <row r="128" spans="1:47" s="2" customFormat="1" ht="11.25">
      <c r="A128" s="36"/>
      <c r="B128" s="37"/>
      <c r="C128" s="38"/>
      <c r="D128" s="195" t="s">
        <v>160</v>
      </c>
      <c r="E128" s="38"/>
      <c r="F128" s="196" t="s">
        <v>849</v>
      </c>
      <c r="G128" s="38"/>
      <c r="H128" s="38"/>
      <c r="I128" s="197"/>
      <c r="J128" s="38"/>
      <c r="K128" s="38"/>
      <c r="L128" s="41"/>
      <c r="M128" s="198"/>
      <c r="N128" s="199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160</v>
      </c>
      <c r="AU128" s="19" t="s">
        <v>81</v>
      </c>
    </row>
    <row r="129" spans="2:51" s="14" customFormat="1" ht="11.25">
      <c r="B129" s="211"/>
      <c r="C129" s="212"/>
      <c r="D129" s="202" t="s">
        <v>162</v>
      </c>
      <c r="E129" s="213" t="s">
        <v>19</v>
      </c>
      <c r="F129" s="214" t="s">
        <v>850</v>
      </c>
      <c r="G129" s="212"/>
      <c r="H129" s="215">
        <v>1.596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162</v>
      </c>
      <c r="AU129" s="221" t="s">
        <v>81</v>
      </c>
      <c r="AV129" s="14" t="s">
        <v>81</v>
      </c>
      <c r="AW129" s="14" t="s">
        <v>33</v>
      </c>
      <c r="AX129" s="14" t="s">
        <v>79</v>
      </c>
      <c r="AY129" s="221" t="s">
        <v>151</v>
      </c>
    </row>
    <row r="130" spans="1:65" s="2" customFormat="1" ht="24.2" customHeight="1">
      <c r="A130" s="36"/>
      <c r="B130" s="37"/>
      <c r="C130" s="182" t="s">
        <v>198</v>
      </c>
      <c r="D130" s="182" t="s">
        <v>153</v>
      </c>
      <c r="E130" s="183" t="s">
        <v>851</v>
      </c>
      <c r="F130" s="184" t="s">
        <v>852</v>
      </c>
      <c r="G130" s="185" t="s">
        <v>505</v>
      </c>
      <c r="H130" s="186">
        <v>1.98</v>
      </c>
      <c r="I130" s="187"/>
      <c r="J130" s="188">
        <f>ROUND(I130*H130,2)</f>
        <v>0</v>
      </c>
      <c r="K130" s="184" t="s">
        <v>157</v>
      </c>
      <c r="L130" s="41"/>
      <c r="M130" s="189" t="s">
        <v>19</v>
      </c>
      <c r="N130" s="190" t="s">
        <v>43</v>
      </c>
      <c r="O130" s="66"/>
      <c r="P130" s="191">
        <f>O130*H130</f>
        <v>0</v>
      </c>
      <c r="Q130" s="191">
        <v>0.00632</v>
      </c>
      <c r="R130" s="191">
        <f>Q130*H130</f>
        <v>0.0125136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158</v>
      </c>
      <c r="AT130" s="193" t="s">
        <v>153</v>
      </c>
      <c r="AU130" s="193" t="s">
        <v>81</v>
      </c>
      <c r="AY130" s="19" t="s">
        <v>151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9" t="s">
        <v>79</v>
      </c>
      <c r="BK130" s="194">
        <f>ROUND(I130*H130,2)</f>
        <v>0</v>
      </c>
      <c r="BL130" s="19" t="s">
        <v>158</v>
      </c>
      <c r="BM130" s="193" t="s">
        <v>853</v>
      </c>
    </row>
    <row r="131" spans="1:47" s="2" customFormat="1" ht="11.25">
      <c r="A131" s="36"/>
      <c r="B131" s="37"/>
      <c r="C131" s="38"/>
      <c r="D131" s="195" t="s">
        <v>160</v>
      </c>
      <c r="E131" s="38"/>
      <c r="F131" s="196" t="s">
        <v>854</v>
      </c>
      <c r="G131" s="38"/>
      <c r="H131" s="38"/>
      <c r="I131" s="197"/>
      <c r="J131" s="38"/>
      <c r="K131" s="38"/>
      <c r="L131" s="41"/>
      <c r="M131" s="198"/>
      <c r="N131" s="199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160</v>
      </c>
      <c r="AU131" s="19" t="s">
        <v>81</v>
      </c>
    </row>
    <row r="132" spans="2:51" s="14" customFormat="1" ht="11.25">
      <c r="B132" s="211"/>
      <c r="C132" s="212"/>
      <c r="D132" s="202" t="s">
        <v>162</v>
      </c>
      <c r="E132" s="213" t="s">
        <v>19</v>
      </c>
      <c r="F132" s="214" t="s">
        <v>855</v>
      </c>
      <c r="G132" s="212"/>
      <c r="H132" s="215">
        <v>1.98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162</v>
      </c>
      <c r="AU132" s="221" t="s">
        <v>81</v>
      </c>
      <c r="AV132" s="14" t="s">
        <v>81</v>
      </c>
      <c r="AW132" s="14" t="s">
        <v>33</v>
      </c>
      <c r="AX132" s="14" t="s">
        <v>79</v>
      </c>
      <c r="AY132" s="221" t="s">
        <v>151</v>
      </c>
    </row>
    <row r="133" spans="1:65" s="2" customFormat="1" ht="16.5" customHeight="1">
      <c r="A133" s="36"/>
      <c r="B133" s="37"/>
      <c r="C133" s="182" t="s">
        <v>206</v>
      </c>
      <c r="D133" s="182" t="s">
        <v>153</v>
      </c>
      <c r="E133" s="183" t="s">
        <v>856</v>
      </c>
      <c r="F133" s="184" t="s">
        <v>857</v>
      </c>
      <c r="G133" s="185" t="s">
        <v>209</v>
      </c>
      <c r="H133" s="186">
        <v>0.074</v>
      </c>
      <c r="I133" s="187"/>
      <c r="J133" s="188">
        <f>ROUND(I133*H133,2)</f>
        <v>0</v>
      </c>
      <c r="K133" s="184" t="s">
        <v>157</v>
      </c>
      <c r="L133" s="41"/>
      <c r="M133" s="189" t="s">
        <v>19</v>
      </c>
      <c r="N133" s="190" t="s">
        <v>43</v>
      </c>
      <c r="O133" s="66"/>
      <c r="P133" s="191">
        <f>O133*H133</f>
        <v>0</v>
      </c>
      <c r="Q133" s="191">
        <v>0.8554</v>
      </c>
      <c r="R133" s="191">
        <f>Q133*H133</f>
        <v>0.0632996</v>
      </c>
      <c r="S133" s="191">
        <v>0</v>
      </c>
      <c r="T133" s="19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3" t="s">
        <v>158</v>
      </c>
      <c r="AT133" s="193" t="s">
        <v>153</v>
      </c>
      <c r="AU133" s="193" t="s">
        <v>81</v>
      </c>
      <c r="AY133" s="19" t="s">
        <v>151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9" t="s">
        <v>79</v>
      </c>
      <c r="BK133" s="194">
        <f>ROUND(I133*H133,2)</f>
        <v>0</v>
      </c>
      <c r="BL133" s="19" t="s">
        <v>158</v>
      </c>
      <c r="BM133" s="193" t="s">
        <v>858</v>
      </c>
    </row>
    <row r="134" spans="1:47" s="2" customFormat="1" ht="11.25">
      <c r="A134" s="36"/>
      <c r="B134" s="37"/>
      <c r="C134" s="38"/>
      <c r="D134" s="195" t="s">
        <v>160</v>
      </c>
      <c r="E134" s="38"/>
      <c r="F134" s="196" t="s">
        <v>859</v>
      </c>
      <c r="G134" s="38"/>
      <c r="H134" s="38"/>
      <c r="I134" s="197"/>
      <c r="J134" s="38"/>
      <c r="K134" s="38"/>
      <c r="L134" s="41"/>
      <c r="M134" s="198"/>
      <c r="N134" s="199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160</v>
      </c>
      <c r="AU134" s="19" t="s">
        <v>81</v>
      </c>
    </row>
    <row r="135" spans="2:51" s="13" customFormat="1" ht="11.25">
      <c r="B135" s="200"/>
      <c r="C135" s="201"/>
      <c r="D135" s="202" t="s">
        <v>162</v>
      </c>
      <c r="E135" s="203" t="s">
        <v>19</v>
      </c>
      <c r="F135" s="204" t="s">
        <v>860</v>
      </c>
      <c r="G135" s="201"/>
      <c r="H135" s="203" t="s">
        <v>19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162</v>
      </c>
      <c r="AU135" s="210" t="s">
        <v>81</v>
      </c>
      <c r="AV135" s="13" t="s">
        <v>79</v>
      </c>
      <c r="AW135" s="13" t="s">
        <v>33</v>
      </c>
      <c r="AX135" s="13" t="s">
        <v>72</v>
      </c>
      <c r="AY135" s="210" t="s">
        <v>151</v>
      </c>
    </row>
    <row r="136" spans="2:51" s="14" customFormat="1" ht="11.25">
      <c r="B136" s="211"/>
      <c r="C136" s="212"/>
      <c r="D136" s="202" t="s">
        <v>162</v>
      </c>
      <c r="E136" s="213" t="s">
        <v>19</v>
      </c>
      <c r="F136" s="214" t="s">
        <v>861</v>
      </c>
      <c r="G136" s="212"/>
      <c r="H136" s="215">
        <v>0.074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162</v>
      </c>
      <c r="AU136" s="221" t="s">
        <v>81</v>
      </c>
      <c r="AV136" s="14" t="s">
        <v>81</v>
      </c>
      <c r="AW136" s="14" t="s">
        <v>33</v>
      </c>
      <c r="AX136" s="14" t="s">
        <v>79</v>
      </c>
      <c r="AY136" s="221" t="s">
        <v>151</v>
      </c>
    </row>
    <row r="137" spans="1:65" s="2" customFormat="1" ht="16.5" customHeight="1">
      <c r="A137" s="36"/>
      <c r="B137" s="37"/>
      <c r="C137" s="182" t="s">
        <v>217</v>
      </c>
      <c r="D137" s="182" t="s">
        <v>153</v>
      </c>
      <c r="E137" s="183" t="s">
        <v>862</v>
      </c>
      <c r="F137" s="184" t="s">
        <v>863</v>
      </c>
      <c r="G137" s="185" t="s">
        <v>174</v>
      </c>
      <c r="H137" s="186">
        <v>0.725</v>
      </c>
      <c r="I137" s="187"/>
      <c r="J137" s="188">
        <f>ROUND(I137*H137,2)</f>
        <v>0</v>
      </c>
      <c r="K137" s="184" t="s">
        <v>157</v>
      </c>
      <c r="L137" s="41"/>
      <c r="M137" s="189" t="s">
        <v>19</v>
      </c>
      <c r="N137" s="190" t="s">
        <v>43</v>
      </c>
      <c r="O137" s="66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158</v>
      </c>
      <c r="AT137" s="193" t="s">
        <v>153</v>
      </c>
      <c r="AU137" s="193" t="s">
        <v>81</v>
      </c>
      <c r="AY137" s="19" t="s">
        <v>151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9" t="s">
        <v>79</v>
      </c>
      <c r="BK137" s="194">
        <f>ROUND(I137*H137,2)</f>
        <v>0</v>
      </c>
      <c r="BL137" s="19" t="s">
        <v>158</v>
      </c>
      <c r="BM137" s="193" t="s">
        <v>864</v>
      </c>
    </row>
    <row r="138" spans="1:47" s="2" customFormat="1" ht="11.25">
      <c r="A138" s="36"/>
      <c r="B138" s="37"/>
      <c r="C138" s="38"/>
      <c r="D138" s="195" t="s">
        <v>160</v>
      </c>
      <c r="E138" s="38"/>
      <c r="F138" s="196" t="s">
        <v>865</v>
      </c>
      <c r="G138" s="38"/>
      <c r="H138" s="38"/>
      <c r="I138" s="197"/>
      <c r="J138" s="38"/>
      <c r="K138" s="38"/>
      <c r="L138" s="41"/>
      <c r="M138" s="198"/>
      <c r="N138" s="199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160</v>
      </c>
      <c r="AU138" s="19" t="s">
        <v>81</v>
      </c>
    </row>
    <row r="139" spans="2:51" s="13" customFormat="1" ht="11.25">
      <c r="B139" s="200"/>
      <c r="C139" s="201"/>
      <c r="D139" s="202" t="s">
        <v>162</v>
      </c>
      <c r="E139" s="203" t="s">
        <v>19</v>
      </c>
      <c r="F139" s="204" t="s">
        <v>866</v>
      </c>
      <c r="G139" s="201"/>
      <c r="H139" s="203" t="s">
        <v>19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162</v>
      </c>
      <c r="AU139" s="210" t="s">
        <v>81</v>
      </c>
      <c r="AV139" s="13" t="s">
        <v>79</v>
      </c>
      <c r="AW139" s="13" t="s">
        <v>33</v>
      </c>
      <c r="AX139" s="13" t="s">
        <v>72</v>
      </c>
      <c r="AY139" s="210" t="s">
        <v>151</v>
      </c>
    </row>
    <row r="140" spans="2:51" s="14" customFormat="1" ht="11.25">
      <c r="B140" s="211"/>
      <c r="C140" s="212"/>
      <c r="D140" s="202" t="s">
        <v>162</v>
      </c>
      <c r="E140" s="213" t="s">
        <v>19</v>
      </c>
      <c r="F140" s="214" t="s">
        <v>867</v>
      </c>
      <c r="G140" s="212"/>
      <c r="H140" s="215">
        <v>0.75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162</v>
      </c>
      <c r="AU140" s="221" t="s">
        <v>81</v>
      </c>
      <c r="AV140" s="14" t="s">
        <v>81</v>
      </c>
      <c r="AW140" s="14" t="s">
        <v>33</v>
      </c>
      <c r="AX140" s="14" t="s">
        <v>72</v>
      </c>
      <c r="AY140" s="221" t="s">
        <v>151</v>
      </c>
    </row>
    <row r="141" spans="2:51" s="13" customFormat="1" ht="11.25">
      <c r="B141" s="200"/>
      <c r="C141" s="201"/>
      <c r="D141" s="202" t="s">
        <v>162</v>
      </c>
      <c r="E141" s="203" t="s">
        <v>19</v>
      </c>
      <c r="F141" s="204" t="s">
        <v>868</v>
      </c>
      <c r="G141" s="201"/>
      <c r="H141" s="203" t="s">
        <v>19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162</v>
      </c>
      <c r="AU141" s="210" t="s">
        <v>81</v>
      </c>
      <c r="AV141" s="13" t="s">
        <v>79</v>
      </c>
      <c r="AW141" s="13" t="s">
        <v>33</v>
      </c>
      <c r="AX141" s="13" t="s">
        <v>72</v>
      </c>
      <c r="AY141" s="210" t="s">
        <v>151</v>
      </c>
    </row>
    <row r="142" spans="2:51" s="14" customFormat="1" ht="11.25">
      <c r="B142" s="211"/>
      <c r="C142" s="212"/>
      <c r="D142" s="202" t="s">
        <v>162</v>
      </c>
      <c r="E142" s="213" t="s">
        <v>19</v>
      </c>
      <c r="F142" s="214" t="s">
        <v>869</v>
      </c>
      <c r="G142" s="212"/>
      <c r="H142" s="215">
        <v>-0.025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162</v>
      </c>
      <c r="AU142" s="221" t="s">
        <v>81</v>
      </c>
      <c r="AV142" s="14" t="s">
        <v>81</v>
      </c>
      <c r="AW142" s="14" t="s">
        <v>33</v>
      </c>
      <c r="AX142" s="14" t="s">
        <v>72</v>
      </c>
      <c r="AY142" s="221" t="s">
        <v>151</v>
      </c>
    </row>
    <row r="143" spans="2:51" s="15" customFormat="1" ht="11.25">
      <c r="B143" s="223"/>
      <c r="C143" s="224"/>
      <c r="D143" s="202" t="s">
        <v>162</v>
      </c>
      <c r="E143" s="225" t="s">
        <v>19</v>
      </c>
      <c r="F143" s="226" t="s">
        <v>215</v>
      </c>
      <c r="G143" s="224"/>
      <c r="H143" s="227">
        <v>0.725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162</v>
      </c>
      <c r="AU143" s="233" t="s">
        <v>81</v>
      </c>
      <c r="AV143" s="15" t="s">
        <v>158</v>
      </c>
      <c r="AW143" s="15" t="s">
        <v>33</v>
      </c>
      <c r="AX143" s="15" t="s">
        <v>79</v>
      </c>
      <c r="AY143" s="233" t="s">
        <v>151</v>
      </c>
    </row>
    <row r="144" spans="1:65" s="2" customFormat="1" ht="16.5" customHeight="1">
      <c r="A144" s="36"/>
      <c r="B144" s="37"/>
      <c r="C144" s="182" t="s">
        <v>229</v>
      </c>
      <c r="D144" s="182" t="s">
        <v>153</v>
      </c>
      <c r="E144" s="183" t="s">
        <v>870</v>
      </c>
      <c r="F144" s="184" t="s">
        <v>871</v>
      </c>
      <c r="G144" s="185" t="s">
        <v>505</v>
      </c>
      <c r="H144" s="186">
        <v>5.75</v>
      </c>
      <c r="I144" s="187"/>
      <c r="J144" s="188">
        <f>ROUND(I144*H144,2)</f>
        <v>0</v>
      </c>
      <c r="K144" s="184" t="s">
        <v>157</v>
      </c>
      <c r="L144" s="41"/>
      <c r="M144" s="189" t="s">
        <v>19</v>
      </c>
      <c r="N144" s="190" t="s">
        <v>43</v>
      </c>
      <c r="O144" s="66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3" t="s">
        <v>158</v>
      </c>
      <c r="AT144" s="193" t="s">
        <v>153</v>
      </c>
      <c r="AU144" s="193" t="s">
        <v>81</v>
      </c>
      <c r="AY144" s="19" t="s">
        <v>151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9" t="s">
        <v>79</v>
      </c>
      <c r="BK144" s="194">
        <f>ROUND(I144*H144,2)</f>
        <v>0</v>
      </c>
      <c r="BL144" s="19" t="s">
        <v>158</v>
      </c>
      <c r="BM144" s="193" t="s">
        <v>872</v>
      </c>
    </row>
    <row r="145" spans="1:47" s="2" customFormat="1" ht="11.25">
      <c r="A145" s="36"/>
      <c r="B145" s="37"/>
      <c r="C145" s="38"/>
      <c r="D145" s="195" t="s">
        <v>160</v>
      </c>
      <c r="E145" s="38"/>
      <c r="F145" s="196" t="s">
        <v>873</v>
      </c>
      <c r="G145" s="38"/>
      <c r="H145" s="38"/>
      <c r="I145" s="197"/>
      <c r="J145" s="38"/>
      <c r="K145" s="38"/>
      <c r="L145" s="41"/>
      <c r="M145" s="198"/>
      <c r="N145" s="199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160</v>
      </c>
      <c r="AU145" s="19" t="s">
        <v>81</v>
      </c>
    </row>
    <row r="146" spans="2:51" s="14" customFormat="1" ht="11.25">
      <c r="B146" s="211"/>
      <c r="C146" s="212"/>
      <c r="D146" s="202" t="s">
        <v>162</v>
      </c>
      <c r="E146" s="213" t="s">
        <v>19</v>
      </c>
      <c r="F146" s="214" t="s">
        <v>874</v>
      </c>
      <c r="G146" s="212"/>
      <c r="H146" s="215">
        <v>5.75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162</v>
      </c>
      <c r="AU146" s="221" t="s">
        <v>81</v>
      </c>
      <c r="AV146" s="14" t="s">
        <v>81</v>
      </c>
      <c r="AW146" s="14" t="s">
        <v>33</v>
      </c>
      <c r="AX146" s="14" t="s">
        <v>79</v>
      </c>
      <c r="AY146" s="221" t="s">
        <v>151</v>
      </c>
    </row>
    <row r="147" spans="2:63" s="12" customFormat="1" ht="22.9" customHeight="1">
      <c r="B147" s="166"/>
      <c r="C147" s="167"/>
      <c r="D147" s="168" t="s">
        <v>71</v>
      </c>
      <c r="E147" s="180" t="s">
        <v>198</v>
      </c>
      <c r="F147" s="180" t="s">
        <v>875</v>
      </c>
      <c r="G147" s="167"/>
      <c r="H147" s="167"/>
      <c r="I147" s="170"/>
      <c r="J147" s="181">
        <f>BK147</f>
        <v>0</v>
      </c>
      <c r="K147" s="167"/>
      <c r="L147" s="172"/>
      <c r="M147" s="173"/>
      <c r="N147" s="174"/>
      <c r="O147" s="174"/>
      <c r="P147" s="175">
        <f>SUM(P148:P188)</f>
        <v>0</v>
      </c>
      <c r="Q147" s="174"/>
      <c r="R147" s="175">
        <f>SUM(R148:R188)</f>
        <v>3.6028245599999997</v>
      </c>
      <c r="S147" s="174"/>
      <c r="T147" s="176">
        <f>SUM(T148:T188)</f>
        <v>0</v>
      </c>
      <c r="AR147" s="177" t="s">
        <v>79</v>
      </c>
      <c r="AT147" s="178" t="s">
        <v>71</v>
      </c>
      <c r="AU147" s="178" t="s">
        <v>79</v>
      </c>
      <c r="AY147" s="177" t="s">
        <v>151</v>
      </c>
      <c r="BK147" s="179">
        <f>SUM(BK148:BK188)</f>
        <v>0</v>
      </c>
    </row>
    <row r="148" spans="1:65" s="2" customFormat="1" ht="21.75" customHeight="1">
      <c r="A148" s="36"/>
      <c r="B148" s="37"/>
      <c r="C148" s="182" t="s">
        <v>237</v>
      </c>
      <c r="D148" s="182" t="s">
        <v>153</v>
      </c>
      <c r="E148" s="183" t="s">
        <v>876</v>
      </c>
      <c r="F148" s="184" t="s">
        <v>877</v>
      </c>
      <c r="G148" s="185" t="s">
        <v>174</v>
      </c>
      <c r="H148" s="186">
        <v>1.284</v>
      </c>
      <c r="I148" s="187"/>
      <c r="J148" s="188">
        <f>ROUND(I148*H148,2)</f>
        <v>0</v>
      </c>
      <c r="K148" s="184" t="s">
        <v>157</v>
      </c>
      <c r="L148" s="41"/>
      <c r="M148" s="189" t="s">
        <v>19</v>
      </c>
      <c r="N148" s="190" t="s">
        <v>43</v>
      </c>
      <c r="O148" s="66"/>
      <c r="P148" s="191">
        <f>O148*H148</f>
        <v>0</v>
      </c>
      <c r="Q148" s="191">
        <v>2.45329</v>
      </c>
      <c r="R148" s="191">
        <f>Q148*H148</f>
        <v>3.15002436</v>
      </c>
      <c r="S148" s="191">
        <v>0</v>
      </c>
      <c r="T148" s="19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3" t="s">
        <v>158</v>
      </c>
      <c r="AT148" s="193" t="s">
        <v>153</v>
      </c>
      <c r="AU148" s="193" t="s">
        <v>81</v>
      </c>
      <c r="AY148" s="19" t="s">
        <v>151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9" t="s">
        <v>79</v>
      </c>
      <c r="BK148" s="194">
        <f>ROUND(I148*H148,2)</f>
        <v>0</v>
      </c>
      <c r="BL148" s="19" t="s">
        <v>158</v>
      </c>
      <c r="BM148" s="193" t="s">
        <v>878</v>
      </c>
    </row>
    <row r="149" spans="1:47" s="2" customFormat="1" ht="11.25">
      <c r="A149" s="36"/>
      <c r="B149" s="37"/>
      <c r="C149" s="38"/>
      <c r="D149" s="195" t="s">
        <v>160</v>
      </c>
      <c r="E149" s="38"/>
      <c r="F149" s="196" t="s">
        <v>879</v>
      </c>
      <c r="G149" s="38"/>
      <c r="H149" s="38"/>
      <c r="I149" s="197"/>
      <c r="J149" s="38"/>
      <c r="K149" s="38"/>
      <c r="L149" s="41"/>
      <c r="M149" s="198"/>
      <c r="N149" s="199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160</v>
      </c>
      <c r="AU149" s="19" t="s">
        <v>81</v>
      </c>
    </row>
    <row r="150" spans="2:51" s="13" customFormat="1" ht="11.25">
      <c r="B150" s="200"/>
      <c r="C150" s="201"/>
      <c r="D150" s="202" t="s">
        <v>162</v>
      </c>
      <c r="E150" s="203" t="s">
        <v>19</v>
      </c>
      <c r="F150" s="204" t="s">
        <v>831</v>
      </c>
      <c r="G150" s="201"/>
      <c r="H150" s="203" t="s">
        <v>19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162</v>
      </c>
      <c r="AU150" s="210" t="s">
        <v>81</v>
      </c>
      <c r="AV150" s="13" t="s">
        <v>79</v>
      </c>
      <c r="AW150" s="13" t="s">
        <v>33</v>
      </c>
      <c r="AX150" s="13" t="s">
        <v>72</v>
      </c>
      <c r="AY150" s="210" t="s">
        <v>151</v>
      </c>
    </row>
    <row r="151" spans="2:51" s="13" customFormat="1" ht="11.25">
      <c r="B151" s="200"/>
      <c r="C151" s="201"/>
      <c r="D151" s="202" t="s">
        <v>162</v>
      </c>
      <c r="E151" s="203" t="s">
        <v>19</v>
      </c>
      <c r="F151" s="204" t="s">
        <v>880</v>
      </c>
      <c r="G151" s="201"/>
      <c r="H151" s="203" t="s">
        <v>19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162</v>
      </c>
      <c r="AU151" s="210" t="s">
        <v>81</v>
      </c>
      <c r="AV151" s="13" t="s">
        <v>79</v>
      </c>
      <c r="AW151" s="13" t="s">
        <v>33</v>
      </c>
      <c r="AX151" s="13" t="s">
        <v>72</v>
      </c>
      <c r="AY151" s="210" t="s">
        <v>151</v>
      </c>
    </row>
    <row r="152" spans="2:51" s="13" customFormat="1" ht="11.25">
      <c r="B152" s="200"/>
      <c r="C152" s="201"/>
      <c r="D152" s="202" t="s">
        <v>162</v>
      </c>
      <c r="E152" s="203" t="s">
        <v>19</v>
      </c>
      <c r="F152" s="204" t="s">
        <v>881</v>
      </c>
      <c r="G152" s="201"/>
      <c r="H152" s="203" t="s">
        <v>19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162</v>
      </c>
      <c r="AU152" s="210" t="s">
        <v>81</v>
      </c>
      <c r="AV152" s="13" t="s">
        <v>79</v>
      </c>
      <c r="AW152" s="13" t="s">
        <v>33</v>
      </c>
      <c r="AX152" s="13" t="s">
        <v>72</v>
      </c>
      <c r="AY152" s="210" t="s">
        <v>151</v>
      </c>
    </row>
    <row r="153" spans="2:51" s="14" customFormat="1" ht="11.25">
      <c r="B153" s="211"/>
      <c r="C153" s="212"/>
      <c r="D153" s="202" t="s">
        <v>162</v>
      </c>
      <c r="E153" s="213" t="s">
        <v>19</v>
      </c>
      <c r="F153" s="214" t="s">
        <v>882</v>
      </c>
      <c r="G153" s="212"/>
      <c r="H153" s="215">
        <v>0.39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162</v>
      </c>
      <c r="AU153" s="221" t="s">
        <v>81</v>
      </c>
      <c r="AV153" s="14" t="s">
        <v>81</v>
      </c>
      <c r="AW153" s="14" t="s">
        <v>33</v>
      </c>
      <c r="AX153" s="14" t="s">
        <v>72</v>
      </c>
      <c r="AY153" s="221" t="s">
        <v>151</v>
      </c>
    </row>
    <row r="154" spans="2:51" s="13" customFormat="1" ht="11.25">
      <c r="B154" s="200"/>
      <c r="C154" s="201"/>
      <c r="D154" s="202" t="s">
        <v>162</v>
      </c>
      <c r="E154" s="203" t="s">
        <v>19</v>
      </c>
      <c r="F154" s="204" t="s">
        <v>883</v>
      </c>
      <c r="G154" s="201"/>
      <c r="H154" s="203" t="s">
        <v>19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162</v>
      </c>
      <c r="AU154" s="210" t="s">
        <v>81</v>
      </c>
      <c r="AV154" s="13" t="s">
        <v>79</v>
      </c>
      <c r="AW154" s="13" t="s">
        <v>33</v>
      </c>
      <c r="AX154" s="13" t="s">
        <v>72</v>
      </c>
      <c r="AY154" s="210" t="s">
        <v>151</v>
      </c>
    </row>
    <row r="155" spans="2:51" s="14" customFormat="1" ht="11.25">
      <c r="B155" s="211"/>
      <c r="C155" s="212"/>
      <c r="D155" s="202" t="s">
        <v>162</v>
      </c>
      <c r="E155" s="213" t="s">
        <v>19</v>
      </c>
      <c r="F155" s="214" t="s">
        <v>884</v>
      </c>
      <c r="G155" s="212"/>
      <c r="H155" s="215">
        <v>0.468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162</v>
      </c>
      <c r="AU155" s="221" t="s">
        <v>81</v>
      </c>
      <c r="AV155" s="14" t="s">
        <v>81</v>
      </c>
      <c r="AW155" s="14" t="s">
        <v>33</v>
      </c>
      <c r="AX155" s="14" t="s">
        <v>72</v>
      </c>
      <c r="AY155" s="221" t="s">
        <v>151</v>
      </c>
    </row>
    <row r="156" spans="2:51" s="13" customFormat="1" ht="11.25">
      <c r="B156" s="200"/>
      <c r="C156" s="201"/>
      <c r="D156" s="202" t="s">
        <v>162</v>
      </c>
      <c r="E156" s="203" t="s">
        <v>19</v>
      </c>
      <c r="F156" s="204" t="s">
        <v>833</v>
      </c>
      <c r="G156" s="201"/>
      <c r="H156" s="203" t="s">
        <v>19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162</v>
      </c>
      <c r="AU156" s="210" t="s">
        <v>81</v>
      </c>
      <c r="AV156" s="13" t="s">
        <v>79</v>
      </c>
      <c r="AW156" s="13" t="s">
        <v>33</v>
      </c>
      <c r="AX156" s="13" t="s">
        <v>72</v>
      </c>
      <c r="AY156" s="210" t="s">
        <v>151</v>
      </c>
    </row>
    <row r="157" spans="2:51" s="13" customFormat="1" ht="11.25">
      <c r="B157" s="200"/>
      <c r="C157" s="201"/>
      <c r="D157" s="202" t="s">
        <v>162</v>
      </c>
      <c r="E157" s="203" t="s">
        <v>19</v>
      </c>
      <c r="F157" s="204" t="s">
        <v>880</v>
      </c>
      <c r="G157" s="201"/>
      <c r="H157" s="203" t="s">
        <v>19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162</v>
      </c>
      <c r="AU157" s="210" t="s">
        <v>81</v>
      </c>
      <c r="AV157" s="13" t="s">
        <v>79</v>
      </c>
      <c r="AW157" s="13" t="s">
        <v>33</v>
      </c>
      <c r="AX157" s="13" t="s">
        <v>72</v>
      </c>
      <c r="AY157" s="210" t="s">
        <v>151</v>
      </c>
    </row>
    <row r="158" spans="2:51" s="13" customFormat="1" ht="11.25">
      <c r="B158" s="200"/>
      <c r="C158" s="201"/>
      <c r="D158" s="202" t="s">
        <v>162</v>
      </c>
      <c r="E158" s="203" t="s">
        <v>19</v>
      </c>
      <c r="F158" s="204" t="s">
        <v>885</v>
      </c>
      <c r="G158" s="201"/>
      <c r="H158" s="203" t="s">
        <v>19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162</v>
      </c>
      <c r="AU158" s="210" t="s">
        <v>81</v>
      </c>
      <c r="AV158" s="13" t="s">
        <v>79</v>
      </c>
      <c r="AW158" s="13" t="s">
        <v>33</v>
      </c>
      <c r="AX158" s="13" t="s">
        <v>72</v>
      </c>
      <c r="AY158" s="210" t="s">
        <v>151</v>
      </c>
    </row>
    <row r="159" spans="2:51" s="14" customFormat="1" ht="11.25">
      <c r="B159" s="211"/>
      <c r="C159" s="212"/>
      <c r="D159" s="202" t="s">
        <v>162</v>
      </c>
      <c r="E159" s="213" t="s">
        <v>19</v>
      </c>
      <c r="F159" s="214" t="s">
        <v>886</v>
      </c>
      <c r="G159" s="212"/>
      <c r="H159" s="215">
        <v>0.426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162</v>
      </c>
      <c r="AU159" s="221" t="s">
        <v>81</v>
      </c>
      <c r="AV159" s="14" t="s">
        <v>81</v>
      </c>
      <c r="AW159" s="14" t="s">
        <v>33</v>
      </c>
      <c r="AX159" s="14" t="s">
        <v>72</v>
      </c>
      <c r="AY159" s="221" t="s">
        <v>151</v>
      </c>
    </row>
    <row r="160" spans="2:51" s="15" customFormat="1" ht="11.25">
      <c r="B160" s="223"/>
      <c r="C160" s="224"/>
      <c r="D160" s="202" t="s">
        <v>162</v>
      </c>
      <c r="E160" s="225" t="s">
        <v>19</v>
      </c>
      <c r="F160" s="226" t="s">
        <v>215</v>
      </c>
      <c r="G160" s="224"/>
      <c r="H160" s="227">
        <v>1.284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162</v>
      </c>
      <c r="AU160" s="233" t="s">
        <v>81</v>
      </c>
      <c r="AV160" s="15" t="s">
        <v>158</v>
      </c>
      <c r="AW160" s="15" t="s">
        <v>33</v>
      </c>
      <c r="AX160" s="15" t="s">
        <v>79</v>
      </c>
      <c r="AY160" s="233" t="s">
        <v>151</v>
      </c>
    </row>
    <row r="161" spans="1:65" s="2" customFormat="1" ht="21.75" customHeight="1">
      <c r="A161" s="36"/>
      <c r="B161" s="37"/>
      <c r="C161" s="182" t="s">
        <v>258</v>
      </c>
      <c r="D161" s="182" t="s">
        <v>153</v>
      </c>
      <c r="E161" s="183" t="s">
        <v>887</v>
      </c>
      <c r="F161" s="184" t="s">
        <v>888</v>
      </c>
      <c r="G161" s="185" t="s">
        <v>174</v>
      </c>
      <c r="H161" s="186">
        <v>1.284</v>
      </c>
      <c r="I161" s="187"/>
      <c r="J161" s="188">
        <f>ROUND(I161*H161,2)</f>
        <v>0</v>
      </c>
      <c r="K161" s="184" t="s">
        <v>157</v>
      </c>
      <c r="L161" s="41"/>
      <c r="M161" s="189" t="s">
        <v>19</v>
      </c>
      <c r="N161" s="190" t="s">
        <v>43</v>
      </c>
      <c r="O161" s="66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3" t="s">
        <v>158</v>
      </c>
      <c r="AT161" s="193" t="s">
        <v>153</v>
      </c>
      <c r="AU161" s="193" t="s">
        <v>81</v>
      </c>
      <c r="AY161" s="19" t="s">
        <v>151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9" t="s">
        <v>79</v>
      </c>
      <c r="BK161" s="194">
        <f>ROUND(I161*H161,2)</f>
        <v>0</v>
      </c>
      <c r="BL161" s="19" t="s">
        <v>158</v>
      </c>
      <c r="BM161" s="193" t="s">
        <v>889</v>
      </c>
    </row>
    <row r="162" spans="1:47" s="2" customFormat="1" ht="11.25">
      <c r="A162" s="36"/>
      <c r="B162" s="37"/>
      <c r="C162" s="38"/>
      <c r="D162" s="195" t="s">
        <v>160</v>
      </c>
      <c r="E162" s="38"/>
      <c r="F162" s="196" t="s">
        <v>890</v>
      </c>
      <c r="G162" s="38"/>
      <c r="H162" s="38"/>
      <c r="I162" s="197"/>
      <c r="J162" s="38"/>
      <c r="K162" s="38"/>
      <c r="L162" s="41"/>
      <c r="M162" s="198"/>
      <c r="N162" s="199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160</v>
      </c>
      <c r="AU162" s="19" t="s">
        <v>81</v>
      </c>
    </row>
    <row r="163" spans="2:51" s="13" customFormat="1" ht="11.25">
      <c r="B163" s="200"/>
      <c r="C163" s="201"/>
      <c r="D163" s="202" t="s">
        <v>162</v>
      </c>
      <c r="E163" s="203" t="s">
        <v>19</v>
      </c>
      <c r="F163" s="204" t="s">
        <v>831</v>
      </c>
      <c r="G163" s="201"/>
      <c r="H163" s="203" t="s">
        <v>19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162</v>
      </c>
      <c r="AU163" s="210" t="s">
        <v>81</v>
      </c>
      <c r="AV163" s="13" t="s">
        <v>79</v>
      </c>
      <c r="AW163" s="13" t="s">
        <v>33</v>
      </c>
      <c r="AX163" s="13" t="s">
        <v>72</v>
      </c>
      <c r="AY163" s="210" t="s">
        <v>151</v>
      </c>
    </row>
    <row r="164" spans="2:51" s="13" customFormat="1" ht="11.25">
      <c r="B164" s="200"/>
      <c r="C164" s="201"/>
      <c r="D164" s="202" t="s">
        <v>162</v>
      </c>
      <c r="E164" s="203" t="s">
        <v>19</v>
      </c>
      <c r="F164" s="204" t="s">
        <v>880</v>
      </c>
      <c r="G164" s="201"/>
      <c r="H164" s="203" t="s">
        <v>19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162</v>
      </c>
      <c r="AU164" s="210" t="s">
        <v>81</v>
      </c>
      <c r="AV164" s="13" t="s">
        <v>79</v>
      </c>
      <c r="AW164" s="13" t="s">
        <v>33</v>
      </c>
      <c r="AX164" s="13" t="s">
        <v>72</v>
      </c>
      <c r="AY164" s="210" t="s">
        <v>151</v>
      </c>
    </row>
    <row r="165" spans="2:51" s="13" customFormat="1" ht="11.25">
      <c r="B165" s="200"/>
      <c r="C165" s="201"/>
      <c r="D165" s="202" t="s">
        <v>162</v>
      </c>
      <c r="E165" s="203" t="s">
        <v>19</v>
      </c>
      <c r="F165" s="204" t="s">
        <v>881</v>
      </c>
      <c r="G165" s="201"/>
      <c r="H165" s="203" t="s">
        <v>19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162</v>
      </c>
      <c r="AU165" s="210" t="s">
        <v>81</v>
      </c>
      <c r="AV165" s="13" t="s">
        <v>79</v>
      </c>
      <c r="AW165" s="13" t="s">
        <v>33</v>
      </c>
      <c r="AX165" s="13" t="s">
        <v>72</v>
      </c>
      <c r="AY165" s="210" t="s">
        <v>151</v>
      </c>
    </row>
    <row r="166" spans="2:51" s="14" customFormat="1" ht="11.25">
      <c r="B166" s="211"/>
      <c r="C166" s="212"/>
      <c r="D166" s="202" t="s">
        <v>162</v>
      </c>
      <c r="E166" s="213" t="s">
        <v>19</v>
      </c>
      <c r="F166" s="214" t="s">
        <v>882</v>
      </c>
      <c r="G166" s="212"/>
      <c r="H166" s="215">
        <v>0.39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162</v>
      </c>
      <c r="AU166" s="221" t="s">
        <v>81</v>
      </c>
      <c r="AV166" s="14" t="s">
        <v>81</v>
      </c>
      <c r="AW166" s="14" t="s">
        <v>33</v>
      </c>
      <c r="AX166" s="14" t="s">
        <v>72</v>
      </c>
      <c r="AY166" s="221" t="s">
        <v>151</v>
      </c>
    </row>
    <row r="167" spans="2:51" s="13" customFormat="1" ht="11.25">
      <c r="B167" s="200"/>
      <c r="C167" s="201"/>
      <c r="D167" s="202" t="s">
        <v>162</v>
      </c>
      <c r="E167" s="203" t="s">
        <v>19</v>
      </c>
      <c r="F167" s="204" t="s">
        <v>883</v>
      </c>
      <c r="G167" s="201"/>
      <c r="H167" s="203" t="s">
        <v>19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162</v>
      </c>
      <c r="AU167" s="210" t="s">
        <v>81</v>
      </c>
      <c r="AV167" s="13" t="s">
        <v>79</v>
      </c>
      <c r="AW167" s="13" t="s">
        <v>33</v>
      </c>
      <c r="AX167" s="13" t="s">
        <v>72</v>
      </c>
      <c r="AY167" s="210" t="s">
        <v>151</v>
      </c>
    </row>
    <row r="168" spans="2:51" s="14" customFormat="1" ht="11.25">
      <c r="B168" s="211"/>
      <c r="C168" s="212"/>
      <c r="D168" s="202" t="s">
        <v>162</v>
      </c>
      <c r="E168" s="213" t="s">
        <v>19</v>
      </c>
      <c r="F168" s="214" t="s">
        <v>884</v>
      </c>
      <c r="G168" s="212"/>
      <c r="H168" s="215">
        <v>0.468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162</v>
      </c>
      <c r="AU168" s="221" t="s">
        <v>81</v>
      </c>
      <c r="AV168" s="14" t="s">
        <v>81</v>
      </c>
      <c r="AW168" s="14" t="s">
        <v>33</v>
      </c>
      <c r="AX168" s="14" t="s">
        <v>72</v>
      </c>
      <c r="AY168" s="221" t="s">
        <v>151</v>
      </c>
    </row>
    <row r="169" spans="2:51" s="13" customFormat="1" ht="11.25">
      <c r="B169" s="200"/>
      <c r="C169" s="201"/>
      <c r="D169" s="202" t="s">
        <v>162</v>
      </c>
      <c r="E169" s="203" t="s">
        <v>19</v>
      </c>
      <c r="F169" s="204" t="s">
        <v>833</v>
      </c>
      <c r="G169" s="201"/>
      <c r="H169" s="203" t="s">
        <v>19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162</v>
      </c>
      <c r="AU169" s="210" t="s">
        <v>81</v>
      </c>
      <c r="AV169" s="13" t="s">
        <v>79</v>
      </c>
      <c r="AW169" s="13" t="s">
        <v>33</v>
      </c>
      <c r="AX169" s="13" t="s">
        <v>72</v>
      </c>
      <c r="AY169" s="210" t="s">
        <v>151</v>
      </c>
    </row>
    <row r="170" spans="2:51" s="13" customFormat="1" ht="11.25">
      <c r="B170" s="200"/>
      <c r="C170" s="201"/>
      <c r="D170" s="202" t="s">
        <v>162</v>
      </c>
      <c r="E170" s="203" t="s">
        <v>19</v>
      </c>
      <c r="F170" s="204" t="s">
        <v>880</v>
      </c>
      <c r="G170" s="201"/>
      <c r="H170" s="203" t="s">
        <v>19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162</v>
      </c>
      <c r="AU170" s="210" t="s">
        <v>81</v>
      </c>
      <c r="AV170" s="13" t="s">
        <v>79</v>
      </c>
      <c r="AW170" s="13" t="s">
        <v>33</v>
      </c>
      <c r="AX170" s="13" t="s">
        <v>72</v>
      </c>
      <c r="AY170" s="210" t="s">
        <v>151</v>
      </c>
    </row>
    <row r="171" spans="2:51" s="13" customFormat="1" ht="11.25">
      <c r="B171" s="200"/>
      <c r="C171" s="201"/>
      <c r="D171" s="202" t="s">
        <v>162</v>
      </c>
      <c r="E171" s="203" t="s">
        <v>19</v>
      </c>
      <c r="F171" s="204" t="s">
        <v>885</v>
      </c>
      <c r="G171" s="201"/>
      <c r="H171" s="203" t="s">
        <v>19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162</v>
      </c>
      <c r="AU171" s="210" t="s">
        <v>81</v>
      </c>
      <c r="AV171" s="13" t="s">
        <v>79</v>
      </c>
      <c r="AW171" s="13" t="s">
        <v>33</v>
      </c>
      <c r="AX171" s="13" t="s">
        <v>72</v>
      </c>
      <c r="AY171" s="210" t="s">
        <v>151</v>
      </c>
    </row>
    <row r="172" spans="2:51" s="14" customFormat="1" ht="11.25">
      <c r="B172" s="211"/>
      <c r="C172" s="212"/>
      <c r="D172" s="202" t="s">
        <v>162</v>
      </c>
      <c r="E172" s="213" t="s">
        <v>19</v>
      </c>
      <c r="F172" s="214" t="s">
        <v>886</v>
      </c>
      <c r="G172" s="212"/>
      <c r="H172" s="215">
        <v>0.426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162</v>
      </c>
      <c r="AU172" s="221" t="s">
        <v>81</v>
      </c>
      <c r="AV172" s="14" t="s">
        <v>81</v>
      </c>
      <c r="AW172" s="14" t="s">
        <v>33</v>
      </c>
      <c r="AX172" s="14" t="s">
        <v>72</v>
      </c>
      <c r="AY172" s="221" t="s">
        <v>151</v>
      </c>
    </row>
    <row r="173" spans="2:51" s="15" customFormat="1" ht="11.25">
      <c r="B173" s="223"/>
      <c r="C173" s="224"/>
      <c r="D173" s="202" t="s">
        <v>162</v>
      </c>
      <c r="E173" s="225" t="s">
        <v>19</v>
      </c>
      <c r="F173" s="226" t="s">
        <v>215</v>
      </c>
      <c r="G173" s="224"/>
      <c r="H173" s="227">
        <v>1.284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162</v>
      </c>
      <c r="AU173" s="233" t="s">
        <v>81</v>
      </c>
      <c r="AV173" s="15" t="s">
        <v>158</v>
      </c>
      <c r="AW173" s="15" t="s">
        <v>33</v>
      </c>
      <c r="AX173" s="15" t="s">
        <v>79</v>
      </c>
      <c r="AY173" s="233" t="s">
        <v>151</v>
      </c>
    </row>
    <row r="174" spans="1:65" s="2" customFormat="1" ht="16.5" customHeight="1">
      <c r="A174" s="36"/>
      <c r="B174" s="37"/>
      <c r="C174" s="182" t="s">
        <v>265</v>
      </c>
      <c r="D174" s="182" t="s">
        <v>153</v>
      </c>
      <c r="E174" s="183" t="s">
        <v>891</v>
      </c>
      <c r="F174" s="184" t="s">
        <v>892</v>
      </c>
      <c r="G174" s="185" t="s">
        <v>505</v>
      </c>
      <c r="H174" s="186">
        <v>0.1</v>
      </c>
      <c r="I174" s="187"/>
      <c r="J174" s="188">
        <f>ROUND(I174*H174,2)</f>
        <v>0</v>
      </c>
      <c r="K174" s="184" t="s">
        <v>157</v>
      </c>
      <c r="L174" s="41"/>
      <c r="M174" s="189" t="s">
        <v>19</v>
      </c>
      <c r="N174" s="190" t="s">
        <v>43</v>
      </c>
      <c r="O174" s="66"/>
      <c r="P174" s="191">
        <f>O174*H174</f>
        <v>0</v>
      </c>
      <c r="Q174" s="191">
        <v>0.01352</v>
      </c>
      <c r="R174" s="191">
        <f>Q174*H174</f>
        <v>0.0013520000000000001</v>
      </c>
      <c r="S174" s="191">
        <v>0</v>
      </c>
      <c r="T174" s="19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3" t="s">
        <v>158</v>
      </c>
      <c r="AT174" s="193" t="s">
        <v>153</v>
      </c>
      <c r="AU174" s="193" t="s">
        <v>81</v>
      </c>
      <c r="AY174" s="19" t="s">
        <v>151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9" t="s">
        <v>79</v>
      </c>
      <c r="BK174" s="194">
        <f>ROUND(I174*H174,2)</f>
        <v>0</v>
      </c>
      <c r="BL174" s="19" t="s">
        <v>158</v>
      </c>
      <c r="BM174" s="193" t="s">
        <v>893</v>
      </c>
    </row>
    <row r="175" spans="1:47" s="2" customFormat="1" ht="11.25">
      <c r="A175" s="36"/>
      <c r="B175" s="37"/>
      <c r="C175" s="38"/>
      <c r="D175" s="195" t="s">
        <v>160</v>
      </c>
      <c r="E175" s="38"/>
      <c r="F175" s="196" t="s">
        <v>894</v>
      </c>
      <c r="G175" s="38"/>
      <c r="H175" s="38"/>
      <c r="I175" s="197"/>
      <c r="J175" s="38"/>
      <c r="K175" s="38"/>
      <c r="L175" s="41"/>
      <c r="M175" s="198"/>
      <c r="N175" s="199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160</v>
      </c>
      <c r="AU175" s="19" t="s">
        <v>81</v>
      </c>
    </row>
    <row r="176" spans="2:51" s="13" customFormat="1" ht="11.25">
      <c r="B176" s="200"/>
      <c r="C176" s="201"/>
      <c r="D176" s="202" t="s">
        <v>162</v>
      </c>
      <c r="E176" s="203" t="s">
        <v>19</v>
      </c>
      <c r="F176" s="204" t="s">
        <v>895</v>
      </c>
      <c r="G176" s="201"/>
      <c r="H176" s="203" t="s">
        <v>19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162</v>
      </c>
      <c r="AU176" s="210" t="s">
        <v>81</v>
      </c>
      <c r="AV176" s="13" t="s">
        <v>79</v>
      </c>
      <c r="AW176" s="13" t="s">
        <v>33</v>
      </c>
      <c r="AX176" s="13" t="s">
        <v>72</v>
      </c>
      <c r="AY176" s="210" t="s">
        <v>151</v>
      </c>
    </row>
    <row r="177" spans="2:51" s="14" customFormat="1" ht="11.25">
      <c r="B177" s="211"/>
      <c r="C177" s="212"/>
      <c r="D177" s="202" t="s">
        <v>162</v>
      </c>
      <c r="E177" s="213" t="s">
        <v>19</v>
      </c>
      <c r="F177" s="214" t="s">
        <v>896</v>
      </c>
      <c r="G177" s="212"/>
      <c r="H177" s="215">
        <v>0.1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162</v>
      </c>
      <c r="AU177" s="221" t="s">
        <v>81</v>
      </c>
      <c r="AV177" s="14" t="s">
        <v>81</v>
      </c>
      <c r="AW177" s="14" t="s">
        <v>33</v>
      </c>
      <c r="AX177" s="14" t="s">
        <v>79</v>
      </c>
      <c r="AY177" s="221" t="s">
        <v>151</v>
      </c>
    </row>
    <row r="178" spans="1:65" s="2" customFormat="1" ht="16.5" customHeight="1">
      <c r="A178" s="36"/>
      <c r="B178" s="37"/>
      <c r="C178" s="182" t="s">
        <v>270</v>
      </c>
      <c r="D178" s="182" t="s">
        <v>153</v>
      </c>
      <c r="E178" s="183" t="s">
        <v>897</v>
      </c>
      <c r="F178" s="184" t="s">
        <v>898</v>
      </c>
      <c r="G178" s="185" t="s">
        <v>505</v>
      </c>
      <c r="H178" s="186">
        <v>0.1</v>
      </c>
      <c r="I178" s="187"/>
      <c r="J178" s="188">
        <f>ROUND(I178*H178,2)</f>
        <v>0</v>
      </c>
      <c r="K178" s="184" t="s">
        <v>157</v>
      </c>
      <c r="L178" s="41"/>
      <c r="M178" s="189" t="s">
        <v>19</v>
      </c>
      <c r="N178" s="190" t="s">
        <v>43</v>
      </c>
      <c r="O178" s="66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158</v>
      </c>
      <c r="AT178" s="193" t="s">
        <v>153</v>
      </c>
      <c r="AU178" s="193" t="s">
        <v>81</v>
      </c>
      <c r="AY178" s="19" t="s">
        <v>151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9" t="s">
        <v>79</v>
      </c>
      <c r="BK178" s="194">
        <f>ROUND(I178*H178,2)</f>
        <v>0</v>
      </c>
      <c r="BL178" s="19" t="s">
        <v>158</v>
      </c>
      <c r="BM178" s="193" t="s">
        <v>899</v>
      </c>
    </row>
    <row r="179" spans="1:47" s="2" customFormat="1" ht="11.25">
      <c r="A179" s="36"/>
      <c r="B179" s="37"/>
      <c r="C179" s="38"/>
      <c r="D179" s="195" t="s">
        <v>160</v>
      </c>
      <c r="E179" s="38"/>
      <c r="F179" s="196" t="s">
        <v>900</v>
      </c>
      <c r="G179" s="38"/>
      <c r="H179" s="38"/>
      <c r="I179" s="197"/>
      <c r="J179" s="38"/>
      <c r="K179" s="38"/>
      <c r="L179" s="41"/>
      <c r="M179" s="198"/>
      <c r="N179" s="199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160</v>
      </c>
      <c r="AU179" s="19" t="s">
        <v>81</v>
      </c>
    </row>
    <row r="180" spans="1:65" s="2" customFormat="1" ht="16.5" customHeight="1">
      <c r="A180" s="36"/>
      <c r="B180" s="37"/>
      <c r="C180" s="182" t="s">
        <v>276</v>
      </c>
      <c r="D180" s="182" t="s">
        <v>153</v>
      </c>
      <c r="E180" s="183" t="s">
        <v>901</v>
      </c>
      <c r="F180" s="184" t="s">
        <v>902</v>
      </c>
      <c r="G180" s="185" t="s">
        <v>505</v>
      </c>
      <c r="H180" s="186">
        <v>10.64</v>
      </c>
      <c r="I180" s="187"/>
      <c r="J180" s="188">
        <f>ROUND(I180*H180,2)</f>
        <v>0</v>
      </c>
      <c r="K180" s="184" t="s">
        <v>157</v>
      </c>
      <c r="L180" s="41"/>
      <c r="M180" s="189" t="s">
        <v>19</v>
      </c>
      <c r="N180" s="190" t="s">
        <v>43</v>
      </c>
      <c r="O180" s="66"/>
      <c r="P180" s="191">
        <f>O180*H180</f>
        <v>0</v>
      </c>
      <c r="Q180" s="191">
        <v>0.00013</v>
      </c>
      <c r="R180" s="191">
        <f>Q180*H180</f>
        <v>0.0013832</v>
      </c>
      <c r="S180" s="191">
        <v>0</v>
      </c>
      <c r="T180" s="19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3" t="s">
        <v>158</v>
      </c>
      <c r="AT180" s="193" t="s">
        <v>153</v>
      </c>
      <c r="AU180" s="193" t="s">
        <v>81</v>
      </c>
      <c r="AY180" s="19" t="s">
        <v>151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9" t="s">
        <v>79</v>
      </c>
      <c r="BK180" s="194">
        <f>ROUND(I180*H180,2)</f>
        <v>0</v>
      </c>
      <c r="BL180" s="19" t="s">
        <v>158</v>
      </c>
      <c r="BM180" s="193" t="s">
        <v>903</v>
      </c>
    </row>
    <row r="181" spans="1:47" s="2" customFormat="1" ht="11.25">
      <c r="A181" s="36"/>
      <c r="B181" s="37"/>
      <c r="C181" s="38"/>
      <c r="D181" s="195" t="s">
        <v>160</v>
      </c>
      <c r="E181" s="38"/>
      <c r="F181" s="196" t="s">
        <v>904</v>
      </c>
      <c r="G181" s="38"/>
      <c r="H181" s="38"/>
      <c r="I181" s="197"/>
      <c r="J181" s="38"/>
      <c r="K181" s="38"/>
      <c r="L181" s="41"/>
      <c r="M181" s="198"/>
      <c r="N181" s="199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160</v>
      </c>
      <c r="AU181" s="19" t="s">
        <v>81</v>
      </c>
    </row>
    <row r="182" spans="2:51" s="13" customFormat="1" ht="11.25">
      <c r="B182" s="200"/>
      <c r="C182" s="201"/>
      <c r="D182" s="202" t="s">
        <v>162</v>
      </c>
      <c r="E182" s="203" t="s">
        <v>19</v>
      </c>
      <c r="F182" s="204" t="s">
        <v>905</v>
      </c>
      <c r="G182" s="201"/>
      <c r="H182" s="203" t="s">
        <v>19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162</v>
      </c>
      <c r="AU182" s="210" t="s">
        <v>81</v>
      </c>
      <c r="AV182" s="13" t="s">
        <v>79</v>
      </c>
      <c r="AW182" s="13" t="s">
        <v>33</v>
      </c>
      <c r="AX182" s="13" t="s">
        <v>72</v>
      </c>
      <c r="AY182" s="210" t="s">
        <v>151</v>
      </c>
    </row>
    <row r="183" spans="2:51" s="13" customFormat="1" ht="11.25">
      <c r="B183" s="200"/>
      <c r="C183" s="201"/>
      <c r="D183" s="202" t="s">
        <v>162</v>
      </c>
      <c r="E183" s="203" t="s">
        <v>19</v>
      </c>
      <c r="F183" s="204" t="s">
        <v>833</v>
      </c>
      <c r="G183" s="201"/>
      <c r="H183" s="203" t="s">
        <v>19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162</v>
      </c>
      <c r="AU183" s="210" t="s">
        <v>81</v>
      </c>
      <c r="AV183" s="13" t="s">
        <v>79</v>
      </c>
      <c r="AW183" s="13" t="s">
        <v>33</v>
      </c>
      <c r="AX183" s="13" t="s">
        <v>72</v>
      </c>
      <c r="AY183" s="210" t="s">
        <v>151</v>
      </c>
    </row>
    <row r="184" spans="2:51" s="14" customFormat="1" ht="11.25">
      <c r="B184" s="211"/>
      <c r="C184" s="212"/>
      <c r="D184" s="202" t="s">
        <v>162</v>
      </c>
      <c r="E184" s="213" t="s">
        <v>19</v>
      </c>
      <c r="F184" s="214" t="s">
        <v>906</v>
      </c>
      <c r="G184" s="212"/>
      <c r="H184" s="215">
        <v>10.64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162</v>
      </c>
      <c r="AU184" s="221" t="s">
        <v>81</v>
      </c>
      <c r="AV184" s="14" t="s">
        <v>81</v>
      </c>
      <c r="AW184" s="14" t="s">
        <v>33</v>
      </c>
      <c r="AX184" s="14" t="s">
        <v>79</v>
      </c>
      <c r="AY184" s="221" t="s">
        <v>151</v>
      </c>
    </row>
    <row r="185" spans="1:65" s="2" customFormat="1" ht="24.2" customHeight="1">
      <c r="A185" s="36"/>
      <c r="B185" s="37"/>
      <c r="C185" s="182" t="s">
        <v>8</v>
      </c>
      <c r="D185" s="182" t="s">
        <v>153</v>
      </c>
      <c r="E185" s="183" t="s">
        <v>907</v>
      </c>
      <c r="F185" s="184" t="s">
        <v>908</v>
      </c>
      <c r="G185" s="185" t="s">
        <v>174</v>
      </c>
      <c r="H185" s="186">
        <v>0.245</v>
      </c>
      <c r="I185" s="187"/>
      <c r="J185" s="188">
        <f>ROUND(I185*H185,2)</f>
        <v>0</v>
      </c>
      <c r="K185" s="184" t="s">
        <v>157</v>
      </c>
      <c r="L185" s="41"/>
      <c r="M185" s="189" t="s">
        <v>19</v>
      </c>
      <c r="N185" s="190" t="s">
        <v>43</v>
      </c>
      <c r="O185" s="66"/>
      <c r="P185" s="191">
        <f>O185*H185</f>
        <v>0</v>
      </c>
      <c r="Q185" s="191">
        <v>1.837</v>
      </c>
      <c r="R185" s="191">
        <f>Q185*H185</f>
        <v>0.450065</v>
      </c>
      <c r="S185" s="191">
        <v>0</v>
      </c>
      <c r="T185" s="19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3" t="s">
        <v>158</v>
      </c>
      <c r="AT185" s="193" t="s">
        <v>153</v>
      </c>
      <c r="AU185" s="193" t="s">
        <v>81</v>
      </c>
      <c r="AY185" s="19" t="s">
        <v>151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9" t="s">
        <v>79</v>
      </c>
      <c r="BK185" s="194">
        <f>ROUND(I185*H185,2)</f>
        <v>0</v>
      </c>
      <c r="BL185" s="19" t="s">
        <v>158</v>
      </c>
      <c r="BM185" s="193" t="s">
        <v>909</v>
      </c>
    </row>
    <row r="186" spans="1:47" s="2" customFormat="1" ht="11.25">
      <c r="A186" s="36"/>
      <c r="B186" s="37"/>
      <c r="C186" s="38"/>
      <c r="D186" s="195" t="s">
        <v>160</v>
      </c>
      <c r="E186" s="38"/>
      <c r="F186" s="196" t="s">
        <v>910</v>
      </c>
      <c r="G186" s="38"/>
      <c r="H186" s="38"/>
      <c r="I186" s="197"/>
      <c r="J186" s="38"/>
      <c r="K186" s="38"/>
      <c r="L186" s="41"/>
      <c r="M186" s="198"/>
      <c r="N186" s="199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160</v>
      </c>
      <c r="AU186" s="19" t="s">
        <v>81</v>
      </c>
    </row>
    <row r="187" spans="2:51" s="13" customFormat="1" ht="11.25">
      <c r="B187" s="200"/>
      <c r="C187" s="201"/>
      <c r="D187" s="202" t="s">
        <v>162</v>
      </c>
      <c r="E187" s="203" t="s">
        <v>19</v>
      </c>
      <c r="F187" s="204" t="s">
        <v>911</v>
      </c>
      <c r="G187" s="201"/>
      <c r="H187" s="203" t="s">
        <v>19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162</v>
      </c>
      <c r="AU187" s="210" t="s">
        <v>81</v>
      </c>
      <c r="AV187" s="13" t="s">
        <v>79</v>
      </c>
      <c r="AW187" s="13" t="s">
        <v>33</v>
      </c>
      <c r="AX187" s="13" t="s">
        <v>72</v>
      </c>
      <c r="AY187" s="210" t="s">
        <v>151</v>
      </c>
    </row>
    <row r="188" spans="2:51" s="14" customFormat="1" ht="11.25">
      <c r="B188" s="211"/>
      <c r="C188" s="212"/>
      <c r="D188" s="202" t="s">
        <v>162</v>
      </c>
      <c r="E188" s="213" t="s">
        <v>19</v>
      </c>
      <c r="F188" s="214" t="s">
        <v>912</v>
      </c>
      <c r="G188" s="212"/>
      <c r="H188" s="215">
        <v>0.245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162</v>
      </c>
      <c r="AU188" s="221" t="s">
        <v>81</v>
      </c>
      <c r="AV188" s="14" t="s">
        <v>81</v>
      </c>
      <c r="AW188" s="14" t="s">
        <v>33</v>
      </c>
      <c r="AX188" s="14" t="s">
        <v>79</v>
      </c>
      <c r="AY188" s="221" t="s">
        <v>151</v>
      </c>
    </row>
    <row r="189" spans="2:63" s="12" customFormat="1" ht="22.9" customHeight="1">
      <c r="B189" s="166"/>
      <c r="C189" s="167"/>
      <c r="D189" s="168" t="s">
        <v>71</v>
      </c>
      <c r="E189" s="180" t="s">
        <v>217</v>
      </c>
      <c r="F189" s="180" t="s">
        <v>264</v>
      </c>
      <c r="G189" s="167"/>
      <c r="H189" s="167"/>
      <c r="I189" s="170"/>
      <c r="J189" s="181">
        <f>BK189</f>
        <v>0</v>
      </c>
      <c r="K189" s="167"/>
      <c r="L189" s="172"/>
      <c r="M189" s="173"/>
      <c r="N189" s="174"/>
      <c r="O189" s="174"/>
      <c r="P189" s="175">
        <f>SUM(P190:P278)</f>
        <v>0</v>
      </c>
      <c r="Q189" s="174"/>
      <c r="R189" s="175">
        <f>SUM(R190:R278)</f>
        <v>1.43339</v>
      </c>
      <c r="S189" s="174"/>
      <c r="T189" s="176">
        <f>SUM(T190:T278)</f>
        <v>0</v>
      </c>
      <c r="AR189" s="177" t="s">
        <v>79</v>
      </c>
      <c r="AT189" s="178" t="s">
        <v>71</v>
      </c>
      <c r="AU189" s="178" t="s">
        <v>79</v>
      </c>
      <c r="AY189" s="177" t="s">
        <v>151</v>
      </c>
      <c r="BK189" s="179">
        <f>SUM(BK190:BK278)</f>
        <v>0</v>
      </c>
    </row>
    <row r="190" spans="1:65" s="2" customFormat="1" ht="24.2" customHeight="1">
      <c r="A190" s="36"/>
      <c r="B190" s="37"/>
      <c r="C190" s="182" t="s">
        <v>287</v>
      </c>
      <c r="D190" s="182" t="s">
        <v>153</v>
      </c>
      <c r="E190" s="183" t="s">
        <v>613</v>
      </c>
      <c r="F190" s="184" t="s">
        <v>614</v>
      </c>
      <c r="G190" s="185" t="s">
        <v>279</v>
      </c>
      <c r="H190" s="186">
        <v>8</v>
      </c>
      <c r="I190" s="187"/>
      <c r="J190" s="188">
        <f>ROUND(I190*H190,2)</f>
        <v>0</v>
      </c>
      <c r="K190" s="184" t="s">
        <v>157</v>
      </c>
      <c r="L190" s="41"/>
      <c r="M190" s="189" t="s">
        <v>19</v>
      </c>
      <c r="N190" s="190" t="s">
        <v>43</v>
      </c>
      <c r="O190" s="66"/>
      <c r="P190" s="191">
        <f>O190*H190</f>
        <v>0</v>
      </c>
      <c r="Q190" s="191">
        <v>0.00167</v>
      </c>
      <c r="R190" s="191">
        <f>Q190*H190</f>
        <v>0.01336</v>
      </c>
      <c r="S190" s="191">
        <v>0</v>
      </c>
      <c r="T190" s="19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3" t="s">
        <v>158</v>
      </c>
      <c r="AT190" s="193" t="s">
        <v>153</v>
      </c>
      <c r="AU190" s="193" t="s">
        <v>81</v>
      </c>
      <c r="AY190" s="19" t="s">
        <v>151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9" t="s">
        <v>79</v>
      </c>
      <c r="BK190" s="194">
        <f>ROUND(I190*H190,2)</f>
        <v>0</v>
      </c>
      <c r="BL190" s="19" t="s">
        <v>158</v>
      </c>
      <c r="BM190" s="193" t="s">
        <v>913</v>
      </c>
    </row>
    <row r="191" spans="1:47" s="2" customFormat="1" ht="11.25">
      <c r="A191" s="36"/>
      <c r="B191" s="37"/>
      <c r="C191" s="38"/>
      <c r="D191" s="195" t="s">
        <v>160</v>
      </c>
      <c r="E191" s="38"/>
      <c r="F191" s="196" t="s">
        <v>616</v>
      </c>
      <c r="G191" s="38"/>
      <c r="H191" s="38"/>
      <c r="I191" s="197"/>
      <c r="J191" s="38"/>
      <c r="K191" s="38"/>
      <c r="L191" s="41"/>
      <c r="M191" s="198"/>
      <c r="N191" s="199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160</v>
      </c>
      <c r="AU191" s="19" t="s">
        <v>81</v>
      </c>
    </row>
    <row r="192" spans="1:65" s="2" customFormat="1" ht="16.5" customHeight="1">
      <c r="A192" s="36"/>
      <c r="B192" s="37"/>
      <c r="C192" s="234" t="s">
        <v>584</v>
      </c>
      <c r="D192" s="234" t="s">
        <v>238</v>
      </c>
      <c r="E192" s="235" t="s">
        <v>914</v>
      </c>
      <c r="F192" s="236" t="s">
        <v>915</v>
      </c>
      <c r="G192" s="237" t="s">
        <v>279</v>
      </c>
      <c r="H192" s="238">
        <v>2</v>
      </c>
      <c r="I192" s="239"/>
      <c r="J192" s="240">
        <f>ROUND(I192*H192,2)</f>
        <v>0</v>
      </c>
      <c r="K192" s="236" t="s">
        <v>157</v>
      </c>
      <c r="L192" s="241"/>
      <c r="M192" s="242" t="s">
        <v>19</v>
      </c>
      <c r="N192" s="243" t="s">
        <v>43</v>
      </c>
      <c r="O192" s="66"/>
      <c r="P192" s="191">
        <f>O192*H192</f>
        <v>0</v>
      </c>
      <c r="Q192" s="191">
        <v>0.0075</v>
      </c>
      <c r="R192" s="191">
        <f>Q192*H192</f>
        <v>0.015</v>
      </c>
      <c r="S192" s="191">
        <v>0</v>
      </c>
      <c r="T192" s="19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3" t="s">
        <v>217</v>
      </c>
      <c r="AT192" s="193" t="s">
        <v>238</v>
      </c>
      <c r="AU192" s="193" t="s">
        <v>81</v>
      </c>
      <c r="AY192" s="19" t="s">
        <v>151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9" t="s">
        <v>79</v>
      </c>
      <c r="BK192" s="194">
        <f>ROUND(I192*H192,2)</f>
        <v>0</v>
      </c>
      <c r="BL192" s="19" t="s">
        <v>158</v>
      </c>
      <c r="BM192" s="193" t="s">
        <v>916</v>
      </c>
    </row>
    <row r="193" spans="1:47" s="2" customFormat="1" ht="11.25">
      <c r="A193" s="36"/>
      <c r="B193" s="37"/>
      <c r="C193" s="38"/>
      <c r="D193" s="195" t="s">
        <v>160</v>
      </c>
      <c r="E193" s="38"/>
      <c r="F193" s="196" t="s">
        <v>917</v>
      </c>
      <c r="G193" s="38"/>
      <c r="H193" s="38"/>
      <c r="I193" s="197"/>
      <c r="J193" s="38"/>
      <c r="K193" s="38"/>
      <c r="L193" s="41"/>
      <c r="M193" s="198"/>
      <c r="N193" s="199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160</v>
      </c>
      <c r="AU193" s="19" t="s">
        <v>81</v>
      </c>
    </row>
    <row r="194" spans="1:65" s="2" customFormat="1" ht="16.5" customHeight="1">
      <c r="A194" s="36"/>
      <c r="B194" s="37"/>
      <c r="C194" s="234" t="s">
        <v>292</v>
      </c>
      <c r="D194" s="234" t="s">
        <v>238</v>
      </c>
      <c r="E194" s="235" t="s">
        <v>918</v>
      </c>
      <c r="F194" s="236" t="s">
        <v>919</v>
      </c>
      <c r="G194" s="237" t="s">
        <v>279</v>
      </c>
      <c r="H194" s="238">
        <v>2</v>
      </c>
      <c r="I194" s="239"/>
      <c r="J194" s="240">
        <f>ROUND(I194*H194,2)</f>
        <v>0</v>
      </c>
      <c r="K194" s="236" t="s">
        <v>157</v>
      </c>
      <c r="L194" s="241"/>
      <c r="M194" s="242" t="s">
        <v>19</v>
      </c>
      <c r="N194" s="243" t="s">
        <v>43</v>
      </c>
      <c r="O194" s="66"/>
      <c r="P194" s="191">
        <f>O194*H194</f>
        <v>0</v>
      </c>
      <c r="Q194" s="191">
        <v>0.0065</v>
      </c>
      <c r="R194" s="191">
        <f>Q194*H194</f>
        <v>0.013</v>
      </c>
      <c r="S194" s="191">
        <v>0</v>
      </c>
      <c r="T194" s="19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3" t="s">
        <v>217</v>
      </c>
      <c r="AT194" s="193" t="s">
        <v>238</v>
      </c>
      <c r="AU194" s="193" t="s">
        <v>81</v>
      </c>
      <c r="AY194" s="19" t="s">
        <v>151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9" t="s">
        <v>79</v>
      </c>
      <c r="BK194" s="194">
        <f>ROUND(I194*H194,2)</f>
        <v>0</v>
      </c>
      <c r="BL194" s="19" t="s">
        <v>158</v>
      </c>
      <c r="BM194" s="193" t="s">
        <v>920</v>
      </c>
    </row>
    <row r="195" spans="1:47" s="2" customFormat="1" ht="11.25">
      <c r="A195" s="36"/>
      <c r="B195" s="37"/>
      <c r="C195" s="38"/>
      <c r="D195" s="195" t="s">
        <v>160</v>
      </c>
      <c r="E195" s="38"/>
      <c r="F195" s="196" t="s">
        <v>921</v>
      </c>
      <c r="G195" s="38"/>
      <c r="H195" s="38"/>
      <c r="I195" s="197"/>
      <c r="J195" s="38"/>
      <c r="K195" s="38"/>
      <c r="L195" s="41"/>
      <c r="M195" s="198"/>
      <c r="N195" s="199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160</v>
      </c>
      <c r="AU195" s="19" t="s">
        <v>81</v>
      </c>
    </row>
    <row r="196" spans="1:65" s="2" customFormat="1" ht="16.5" customHeight="1">
      <c r="A196" s="36"/>
      <c r="B196" s="37"/>
      <c r="C196" s="234" t="s">
        <v>364</v>
      </c>
      <c r="D196" s="234" t="s">
        <v>238</v>
      </c>
      <c r="E196" s="235" t="s">
        <v>922</v>
      </c>
      <c r="F196" s="236" t="s">
        <v>923</v>
      </c>
      <c r="G196" s="237" t="s">
        <v>279</v>
      </c>
      <c r="H196" s="238">
        <v>1</v>
      </c>
      <c r="I196" s="239"/>
      <c r="J196" s="240">
        <f>ROUND(I196*H196,2)</f>
        <v>0</v>
      </c>
      <c r="K196" s="236" t="s">
        <v>157</v>
      </c>
      <c r="L196" s="241"/>
      <c r="M196" s="242" t="s">
        <v>19</v>
      </c>
      <c r="N196" s="243" t="s">
        <v>43</v>
      </c>
      <c r="O196" s="66"/>
      <c r="P196" s="191">
        <f>O196*H196</f>
        <v>0</v>
      </c>
      <c r="Q196" s="191">
        <v>0.0084</v>
      </c>
      <c r="R196" s="191">
        <f>Q196*H196</f>
        <v>0.0084</v>
      </c>
      <c r="S196" s="191">
        <v>0</v>
      </c>
      <c r="T196" s="19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3" t="s">
        <v>217</v>
      </c>
      <c r="AT196" s="193" t="s">
        <v>238</v>
      </c>
      <c r="AU196" s="193" t="s">
        <v>81</v>
      </c>
      <c r="AY196" s="19" t="s">
        <v>151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9" t="s">
        <v>79</v>
      </c>
      <c r="BK196" s="194">
        <f>ROUND(I196*H196,2)</f>
        <v>0</v>
      </c>
      <c r="BL196" s="19" t="s">
        <v>158</v>
      </c>
      <c r="BM196" s="193" t="s">
        <v>924</v>
      </c>
    </row>
    <row r="197" spans="1:47" s="2" customFormat="1" ht="11.25">
      <c r="A197" s="36"/>
      <c r="B197" s="37"/>
      <c r="C197" s="38"/>
      <c r="D197" s="195" t="s">
        <v>160</v>
      </c>
      <c r="E197" s="38"/>
      <c r="F197" s="196" t="s">
        <v>925</v>
      </c>
      <c r="G197" s="38"/>
      <c r="H197" s="38"/>
      <c r="I197" s="197"/>
      <c r="J197" s="38"/>
      <c r="K197" s="38"/>
      <c r="L197" s="41"/>
      <c r="M197" s="198"/>
      <c r="N197" s="199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160</v>
      </c>
      <c r="AU197" s="19" t="s">
        <v>81</v>
      </c>
    </row>
    <row r="198" spans="1:65" s="2" customFormat="1" ht="16.5" customHeight="1">
      <c r="A198" s="36"/>
      <c r="B198" s="37"/>
      <c r="C198" s="234" t="s">
        <v>297</v>
      </c>
      <c r="D198" s="234" t="s">
        <v>238</v>
      </c>
      <c r="E198" s="235" t="s">
        <v>926</v>
      </c>
      <c r="F198" s="236" t="s">
        <v>927</v>
      </c>
      <c r="G198" s="237" t="s">
        <v>279</v>
      </c>
      <c r="H198" s="238">
        <v>1</v>
      </c>
      <c r="I198" s="239"/>
      <c r="J198" s="240">
        <f>ROUND(I198*H198,2)</f>
        <v>0</v>
      </c>
      <c r="K198" s="236" t="s">
        <v>157</v>
      </c>
      <c r="L198" s="241"/>
      <c r="M198" s="242" t="s">
        <v>19</v>
      </c>
      <c r="N198" s="243" t="s">
        <v>43</v>
      </c>
      <c r="O198" s="66"/>
      <c r="P198" s="191">
        <f>O198*H198</f>
        <v>0</v>
      </c>
      <c r="Q198" s="191">
        <v>0.008</v>
      </c>
      <c r="R198" s="191">
        <f>Q198*H198</f>
        <v>0.008</v>
      </c>
      <c r="S198" s="191">
        <v>0</v>
      </c>
      <c r="T198" s="19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3" t="s">
        <v>217</v>
      </c>
      <c r="AT198" s="193" t="s">
        <v>238</v>
      </c>
      <c r="AU198" s="193" t="s">
        <v>81</v>
      </c>
      <c r="AY198" s="19" t="s">
        <v>151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9" t="s">
        <v>79</v>
      </c>
      <c r="BK198" s="194">
        <f>ROUND(I198*H198,2)</f>
        <v>0</v>
      </c>
      <c r="BL198" s="19" t="s">
        <v>158</v>
      </c>
      <c r="BM198" s="193" t="s">
        <v>928</v>
      </c>
    </row>
    <row r="199" spans="1:47" s="2" customFormat="1" ht="11.25">
      <c r="A199" s="36"/>
      <c r="B199" s="37"/>
      <c r="C199" s="38"/>
      <c r="D199" s="195" t="s">
        <v>160</v>
      </c>
      <c r="E199" s="38"/>
      <c r="F199" s="196" t="s">
        <v>929</v>
      </c>
      <c r="G199" s="38"/>
      <c r="H199" s="38"/>
      <c r="I199" s="197"/>
      <c r="J199" s="38"/>
      <c r="K199" s="38"/>
      <c r="L199" s="41"/>
      <c r="M199" s="198"/>
      <c r="N199" s="199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160</v>
      </c>
      <c r="AU199" s="19" t="s">
        <v>81</v>
      </c>
    </row>
    <row r="200" spans="1:65" s="2" customFormat="1" ht="16.5" customHeight="1">
      <c r="A200" s="36"/>
      <c r="B200" s="37"/>
      <c r="C200" s="234" t="s">
        <v>7</v>
      </c>
      <c r="D200" s="234" t="s">
        <v>238</v>
      </c>
      <c r="E200" s="235" t="s">
        <v>930</v>
      </c>
      <c r="F200" s="236" t="s">
        <v>931</v>
      </c>
      <c r="G200" s="237" t="s">
        <v>279</v>
      </c>
      <c r="H200" s="238">
        <v>2</v>
      </c>
      <c r="I200" s="239"/>
      <c r="J200" s="240">
        <f>ROUND(I200*H200,2)</f>
        <v>0</v>
      </c>
      <c r="K200" s="236" t="s">
        <v>19</v>
      </c>
      <c r="L200" s="241"/>
      <c r="M200" s="242" t="s">
        <v>19</v>
      </c>
      <c r="N200" s="243" t="s">
        <v>43</v>
      </c>
      <c r="O200" s="66"/>
      <c r="P200" s="191">
        <f>O200*H200</f>
        <v>0</v>
      </c>
      <c r="Q200" s="191">
        <v>0.012</v>
      </c>
      <c r="R200" s="191">
        <f>Q200*H200</f>
        <v>0.024</v>
      </c>
      <c r="S200" s="191">
        <v>0</v>
      </c>
      <c r="T200" s="19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3" t="s">
        <v>217</v>
      </c>
      <c r="AT200" s="193" t="s">
        <v>238</v>
      </c>
      <c r="AU200" s="193" t="s">
        <v>81</v>
      </c>
      <c r="AY200" s="19" t="s">
        <v>151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9" t="s">
        <v>79</v>
      </c>
      <c r="BK200" s="194">
        <f>ROUND(I200*H200,2)</f>
        <v>0</v>
      </c>
      <c r="BL200" s="19" t="s">
        <v>158</v>
      </c>
      <c r="BM200" s="193" t="s">
        <v>932</v>
      </c>
    </row>
    <row r="201" spans="1:65" s="2" customFormat="1" ht="24.2" customHeight="1">
      <c r="A201" s="36"/>
      <c r="B201" s="37"/>
      <c r="C201" s="182" t="s">
        <v>306</v>
      </c>
      <c r="D201" s="182" t="s">
        <v>153</v>
      </c>
      <c r="E201" s="183" t="s">
        <v>933</v>
      </c>
      <c r="F201" s="184" t="s">
        <v>934</v>
      </c>
      <c r="G201" s="185" t="s">
        <v>279</v>
      </c>
      <c r="H201" s="186">
        <v>4</v>
      </c>
      <c r="I201" s="187"/>
      <c r="J201" s="188">
        <f>ROUND(I201*H201,2)</f>
        <v>0</v>
      </c>
      <c r="K201" s="184" t="s">
        <v>157</v>
      </c>
      <c r="L201" s="41"/>
      <c r="M201" s="189" t="s">
        <v>19</v>
      </c>
      <c r="N201" s="190" t="s">
        <v>43</v>
      </c>
      <c r="O201" s="66"/>
      <c r="P201" s="191">
        <f>O201*H201</f>
        <v>0</v>
      </c>
      <c r="Q201" s="191">
        <v>0.00167</v>
      </c>
      <c r="R201" s="191">
        <f>Q201*H201</f>
        <v>0.00668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158</v>
      </c>
      <c r="AT201" s="193" t="s">
        <v>153</v>
      </c>
      <c r="AU201" s="193" t="s">
        <v>81</v>
      </c>
      <c r="AY201" s="19" t="s">
        <v>151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9" t="s">
        <v>79</v>
      </c>
      <c r="BK201" s="194">
        <f>ROUND(I201*H201,2)</f>
        <v>0</v>
      </c>
      <c r="BL201" s="19" t="s">
        <v>158</v>
      </c>
      <c r="BM201" s="193" t="s">
        <v>935</v>
      </c>
    </row>
    <row r="202" spans="1:47" s="2" customFormat="1" ht="11.25">
      <c r="A202" s="36"/>
      <c r="B202" s="37"/>
      <c r="C202" s="38"/>
      <c r="D202" s="195" t="s">
        <v>160</v>
      </c>
      <c r="E202" s="38"/>
      <c r="F202" s="196" t="s">
        <v>936</v>
      </c>
      <c r="G202" s="38"/>
      <c r="H202" s="38"/>
      <c r="I202" s="197"/>
      <c r="J202" s="38"/>
      <c r="K202" s="38"/>
      <c r="L202" s="41"/>
      <c r="M202" s="198"/>
      <c r="N202" s="199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160</v>
      </c>
      <c r="AU202" s="19" t="s">
        <v>81</v>
      </c>
    </row>
    <row r="203" spans="2:51" s="14" customFormat="1" ht="11.25">
      <c r="B203" s="211"/>
      <c r="C203" s="212"/>
      <c r="D203" s="202" t="s">
        <v>162</v>
      </c>
      <c r="E203" s="213" t="s">
        <v>19</v>
      </c>
      <c r="F203" s="214" t="s">
        <v>937</v>
      </c>
      <c r="G203" s="212"/>
      <c r="H203" s="215">
        <v>4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162</v>
      </c>
      <c r="AU203" s="221" t="s">
        <v>81</v>
      </c>
      <c r="AV203" s="14" t="s">
        <v>81</v>
      </c>
      <c r="AW203" s="14" t="s">
        <v>33</v>
      </c>
      <c r="AX203" s="14" t="s">
        <v>79</v>
      </c>
      <c r="AY203" s="221" t="s">
        <v>151</v>
      </c>
    </row>
    <row r="204" spans="1:65" s="2" customFormat="1" ht="16.5" customHeight="1">
      <c r="A204" s="36"/>
      <c r="B204" s="37"/>
      <c r="C204" s="234" t="s">
        <v>311</v>
      </c>
      <c r="D204" s="234" t="s">
        <v>238</v>
      </c>
      <c r="E204" s="235" t="s">
        <v>938</v>
      </c>
      <c r="F204" s="236" t="s">
        <v>939</v>
      </c>
      <c r="G204" s="237" t="s">
        <v>279</v>
      </c>
      <c r="H204" s="238">
        <v>1</v>
      </c>
      <c r="I204" s="239"/>
      <c r="J204" s="240">
        <f>ROUND(I204*H204,2)</f>
        <v>0</v>
      </c>
      <c r="K204" s="236" t="s">
        <v>157</v>
      </c>
      <c r="L204" s="241"/>
      <c r="M204" s="242" t="s">
        <v>19</v>
      </c>
      <c r="N204" s="243" t="s">
        <v>43</v>
      </c>
      <c r="O204" s="66"/>
      <c r="P204" s="191">
        <f>O204*H204</f>
        <v>0</v>
      </c>
      <c r="Q204" s="191">
        <v>0.0112</v>
      </c>
      <c r="R204" s="191">
        <f>Q204*H204</f>
        <v>0.0112</v>
      </c>
      <c r="S204" s="191">
        <v>0</v>
      </c>
      <c r="T204" s="19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3" t="s">
        <v>217</v>
      </c>
      <c r="AT204" s="193" t="s">
        <v>238</v>
      </c>
      <c r="AU204" s="193" t="s">
        <v>81</v>
      </c>
      <c r="AY204" s="19" t="s">
        <v>151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19" t="s">
        <v>79</v>
      </c>
      <c r="BK204" s="194">
        <f>ROUND(I204*H204,2)</f>
        <v>0</v>
      </c>
      <c r="BL204" s="19" t="s">
        <v>158</v>
      </c>
      <c r="BM204" s="193" t="s">
        <v>940</v>
      </c>
    </row>
    <row r="205" spans="1:47" s="2" customFormat="1" ht="11.25">
      <c r="A205" s="36"/>
      <c r="B205" s="37"/>
      <c r="C205" s="38"/>
      <c r="D205" s="195" t="s">
        <v>160</v>
      </c>
      <c r="E205" s="38"/>
      <c r="F205" s="196" t="s">
        <v>941</v>
      </c>
      <c r="G205" s="38"/>
      <c r="H205" s="38"/>
      <c r="I205" s="197"/>
      <c r="J205" s="38"/>
      <c r="K205" s="38"/>
      <c r="L205" s="41"/>
      <c r="M205" s="198"/>
      <c r="N205" s="199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160</v>
      </c>
      <c r="AU205" s="19" t="s">
        <v>81</v>
      </c>
    </row>
    <row r="206" spans="1:65" s="2" customFormat="1" ht="16.5" customHeight="1">
      <c r="A206" s="36"/>
      <c r="B206" s="37"/>
      <c r="C206" s="234" t="s">
        <v>319</v>
      </c>
      <c r="D206" s="234" t="s">
        <v>238</v>
      </c>
      <c r="E206" s="235" t="s">
        <v>942</v>
      </c>
      <c r="F206" s="236" t="s">
        <v>943</v>
      </c>
      <c r="G206" s="237" t="s">
        <v>279</v>
      </c>
      <c r="H206" s="238">
        <v>1</v>
      </c>
      <c r="I206" s="239"/>
      <c r="J206" s="240">
        <f>ROUND(I206*H206,2)</f>
        <v>0</v>
      </c>
      <c r="K206" s="236" t="s">
        <v>157</v>
      </c>
      <c r="L206" s="241"/>
      <c r="M206" s="242" t="s">
        <v>19</v>
      </c>
      <c r="N206" s="243" t="s">
        <v>43</v>
      </c>
      <c r="O206" s="66"/>
      <c r="P206" s="191">
        <f>O206*H206</f>
        <v>0</v>
      </c>
      <c r="Q206" s="191">
        <v>0.01</v>
      </c>
      <c r="R206" s="191">
        <f>Q206*H206</f>
        <v>0.01</v>
      </c>
      <c r="S206" s="191">
        <v>0</v>
      </c>
      <c r="T206" s="19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3" t="s">
        <v>217</v>
      </c>
      <c r="AT206" s="193" t="s">
        <v>238</v>
      </c>
      <c r="AU206" s="193" t="s">
        <v>81</v>
      </c>
      <c r="AY206" s="19" t="s">
        <v>151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9" t="s">
        <v>79</v>
      </c>
      <c r="BK206" s="194">
        <f>ROUND(I206*H206,2)</f>
        <v>0</v>
      </c>
      <c r="BL206" s="19" t="s">
        <v>158</v>
      </c>
      <c r="BM206" s="193" t="s">
        <v>944</v>
      </c>
    </row>
    <row r="207" spans="1:47" s="2" customFormat="1" ht="11.25">
      <c r="A207" s="36"/>
      <c r="B207" s="37"/>
      <c r="C207" s="38"/>
      <c r="D207" s="195" t="s">
        <v>160</v>
      </c>
      <c r="E207" s="38"/>
      <c r="F207" s="196" t="s">
        <v>945</v>
      </c>
      <c r="G207" s="38"/>
      <c r="H207" s="38"/>
      <c r="I207" s="197"/>
      <c r="J207" s="38"/>
      <c r="K207" s="38"/>
      <c r="L207" s="41"/>
      <c r="M207" s="198"/>
      <c r="N207" s="199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160</v>
      </c>
      <c r="AU207" s="19" t="s">
        <v>81</v>
      </c>
    </row>
    <row r="208" spans="1:65" s="2" customFormat="1" ht="16.5" customHeight="1">
      <c r="A208" s="36"/>
      <c r="B208" s="37"/>
      <c r="C208" s="234" t="s">
        <v>324</v>
      </c>
      <c r="D208" s="234" t="s">
        <v>238</v>
      </c>
      <c r="E208" s="235" t="s">
        <v>946</v>
      </c>
      <c r="F208" s="236" t="s">
        <v>947</v>
      </c>
      <c r="G208" s="237" t="s">
        <v>279</v>
      </c>
      <c r="H208" s="238">
        <v>2</v>
      </c>
      <c r="I208" s="239"/>
      <c r="J208" s="240">
        <f>ROUND(I208*H208,2)</f>
        <v>0</v>
      </c>
      <c r="K208" s="236" t="s">
        <v>157</v>
      </c>
      <c r="L208" s="241"/>
      <c r="M208" s="242" t="s">
        <v>19</v>
      </c>
      <c r="N208" s="243" t="s">
        <v>43</v>
      </c>
      <c r="O208" s="66"/>
      <c r="P208" s="191">
        <f>O208*H208</f>
        <v>0</v>
      </c>
      <c r="Q208" s="191">
        <v>0.0081</v>
      </c>
      <c r="R208" s="191">
        <f>Q208*H208</f>
        <v>0.0162</v>
      </c>
      <c r="S208" s="191">
        <v>0</v>
      </c>
      <c r="T208" s="19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3" t="s">
        <v>217</v>
      </c>
      <c r="AT208" s="193" t="s">
        <v>238</v>
      </c>
      <c r="AU208" s="193" t="s">
        <v>81</v>
      </c>
      <c r="AY208" s="19" t="s">
        <v>151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9" t="s">
        <v>79</v>
      </c>
      <c r="BK208" s="194">
        <f>ROUND(I208*H208,2)</f>
        <v>0</v>
      </c>
      <c r="BL208" s="19" t="s">
        <v>158</v>
      </c>
      <c r="BM208" s="193" t="s">
        <v>948</v>
      </c>
    </row>
    <row r="209" spans="1:47" s="2" customFormat="1" ht="11.25">
      <c r="A209" s="36"/>
      <c r="B209" s="37"/>
      <c r="C209" s="38"/>
      <c r="D209" s="195" t="s">
        <v>160</v>
      </c>
      <c r="E209" s="38"/>
      <c r="F209" s="196" t="s">
        <v>949</v>
      </c>
      <c r="G209" s="38"/>
      <c r="H209" s="38"/>
      <c r="I209" s="197"/>
      <c r="J209" s="38"/>
      <c r="K209" s="38"/>
      <c r="L209" s="41"/>
      <c r="M209" s="198"/>
      <c r="N209" s="199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160</v>
      </c>
      <c r="AU209" s="19" t="s">
        <v>81</v>
      </c>
    </row>
    <row r="210" spans="1:65" s="2" customFormat="1" ht="24.2" customHeight="1">
      <c r="A210" s="36"/>
      <c r="B210" s="37"/>
      <c r="C210" s="182" t="s">
        <v>329</v>
      </c>
      <c r="D210" s="182" t="s">
        <v>153</v>
      </c>
      <c r="E210" s="183" t="s">
        <v>950</v>
      </c>
      <c r="F210" s="184" t="s">
        <v>951</v>
      </c>
      <c r="G210" s="185" t="s">
        <v>279</v>
      </c>
      <c r="H210" s="186">
        <v>3</v>
      </c>
      <c r="I210" s="187"/>
      <c r="J210" s="188">
        <f>ROUND(I210*H210,2)</f>
        <v>0</v>
      </c>
      <c r="K210" s="184" t="s">
        <v>157</v>
      </c>
      <c r="L210" s="41"/>
      <c r="M210" s="189" t="s">
        <v>19</v>
      </c>
      <c r="N210" s="190" t="s">
        <v>43</v>
      </c>
      <c r="O210" s="66"/>
      <c r="P210" s="191">
        <f>O210*H210</f>
        <v>0</v>
      </c>
      <c r="Q210" s="191">
        <v>0.00171</v>
      </c>
      <c r="R210" s="191">
        <f>Q210*H210</f>
        <v>0.00513</v>
      </c>
      <c r="S210" s="191">
        <v>0</v>
      </c>
      <c r="T210" s="19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3" t="s">
        <v>158</v>
      </c>
      <c r="AT210" s="193" t="s">
        <v>153</v>
      </c>
      <c r="AU210" s="193" t="s">
        <v>81</v>
      </c>
      <c r="AY210" s="19" t="s">
        <v>151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9" t="s">
        <v>79</v>
      </c>
      <c r="BK210" s="194">
        <f>ROUND(I210*H210,2)</f>
        <v>0</v>
      </c>
      <c r="BL210" s="19" t="s">
        <v>158</v>
      </c>
      <c r="BM210" s="193" t="s">
        <v>952</v>
      </c>
    </row>
    <row r="211" spans="1:47" s="2" customFormat="1" ht="11.25">
      <c r="A211" s="36"/>
      <c r="B211" s="37"/>
      <c r="C211" s="38"/>
      <c r="D211" s="195" t="s">
        <v>160</v>
      </c>
      <c r="E211" s="38"/>
      <c r="F211" s="196" t="s">
        <v>953</v>
      </c>
      <c r="G211" s="38"/>
      <c r="H211" s="38"/>
      <c r="I211" s="197"/>
      <c r="J211" s="38"/>
      <c r="K211" s="38"/>
      <c r="L211" s="41"/>
      <c r="M211" s="198"/>
      <c r="N211" s="199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160</v>
      </c>
      <c r="AU211" s="19" t="s">
        <v>81</v>
      </c>
    </row>
    <row r="212" spans="1:65" s="2" customFormat="1" ht="16.5" customHeight="1">
      <c r="A212" s="36"/>
      <c r="B212" s="37"/>
      <c r="C212" s="234" t="s">
        <v>334</v>
      </c>
      <c r="D212" s="234" t="s">
        <v>238</v>
      </c>
      <c r="E212" s="235" t="s">
        <v>954</v>
      </c>
      <c r="F212" s="236" t="s">
        <v>955</v>
      </c>
      <c r="G212" s="237" t="s">
        <v>279</v>
      </c>
      <c r="H212" s="238">
        <v>2</v>
      </c>
      <c r="I212" s="239"/>
      <c r="J212" s="240">
        <f>ROUND(I212*H212,2)</f>
        <v>0</v>
      </c>
      <c r="K212" s="236" t="s">
        <v>157</v>
      </c>
      <c r="L212" s="241"/>
      <c r="M212" s="242" t="s">
        <v>19</v>
      </c>
      <c r="N212" s="243" t="s">
        <v>43</v>
      </c>
      <c r="O212" s="66"/>
      <c r="P212" s="191">
        <f>O212*H212</f>
        <v>0</v>
      </c>
      <c r="Q212" s="191">
        <v>0.0197</v>
      </c>
      <c r="R212" s="191">
        <f>Q212*H212</f>
        <v>0.0394</v>
      </c>
      <c r="S212" s="191">
        <v>0</v>
      </c>
      <c r="T212" s="19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3" t="s">
        <v>217</v>
      </c>
      <c r="AT212" s="193" t="s">
        <v>238</v>
      </c>
      <c r="AU212" s="193" t="s">
        <v>81</v>
      </c>
      <c r="AY212" s="19" t="s">
        <v>151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9" t="s">
        <v>79</v>
      </c>
      <c r="BK212" s="194">
        <f>ROUND(I212*H212,2)</f>
        <v>0</v>
      </c>
      <c r="BL212" s="19" t="s">
        <v>158</v>
      </c>
      <c r="BM212" s="193" t="s">
        <v>956</v>
      </c>
    </row>
    <row r="213" spans="1:47" s="2" customFormat="1" ht="11.25">
      <c r="A213" s="36"/>
      <c r="B213" s="37"/>
      <c r="C213" s="38"/>
      <c r="D213" s="195" t="s">
        <v>160</v>
      </c>
      <c r="E213" s="38"/>
      <c r="F213" s="196" t="s">
        <v>957</v>
      </c>
      <c r="G213" s="38"/>
      <c r="H213" s="38"/>
      <c r="I213" s="197"/>
      <c r="J213" s="38"/>
      <c r="K213" s="38"/>
      <c r="L213" s="41"/>
      <c r="M213" s="198"/>
      <c r="N213" s="199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160</v>
      </c>
      <c r="AU213" s="19" t="s">
        <v>81</v>
      </c>
    </row>
    <row r="214" spans="1:65" s="2" customFormat="1" ht="16.5" customHeight="1">
      <c r="A214" s="36"/>
      <c r="B214" s="37"/>
      <c r="C214" s="234" t="s">
        <v>343</v>
      </c>
      <c r="D214" s="234" t="s">
        <v>238</v>
      </c>
      <c r="E214" s="235" t="s">
        <v>958</v>
      </c>
      <c r="F214" s="236" t="s">
        <v>959</v>
      </c>
      <c r="G214" s="237" t="s">
        <v>279</v>
      </c>
      <c r="H214" s="238">
        <v>1</v>
      </c>
      <c r="I214" s="239"/>
      <c r="J214" s="240">
        <f>ROUND(I214*H214,2)</f>
        <v>0</v>
      </c>
      <c r="K214" s="236" t="s">
        <v>960</v>
      </c>
      <c r="L214" s="241"/>
      <c r="M214" s="242" t="s">
        <v>19</v>
      </c>
      <c r="N214" s="243" t="s">
        <v>43</v>
      </c>
      <c r="O214" s="66"/>
      <c r="P214" s="191">
        <f>O214*H214</f>
        <v>0</v>
      </c>
      <c r="Q214" s="191">
        <v>0.0178</v>
      </c>
      <c r="R214" s="191">
        <f>Q214*H214</f>
        <v>0.0178</v>
      </c>
      <c r="S214" s="191">
        <v>0</v>
      </c>
      <c r="T214" s="19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3" t="s">
        <v>217</v>
      </c>
      <c r="AT214" s="193" t="s">
        <v>238</v>
      </c>
      <c r="AU214" s="193" t="s">
        <v>81</v>
      </c>
      <c r="AY214" s="19" t="s">
        <v>151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9" t="s">
        <v>79</v>
      </c>
      <c r="BK214" s="194">
        <f>ROUND(I214*H214,2)</f>
        <v>0</v>
      </c>
      <c r="BL214" s="19" t="s">
        <v>158</v>
      </c>
      <c r="BM214" s="193" t="s">
        <v>961</v>
      </c>
    </row>
    <row r="215" spans="1:47" s="2" customFormat="1" ht="11.25">
      <c r="A215" s="36"/>
      <c r="B215" s="37"/>
      <c r="C215" s="38"/>
      <c r="D215" s="195" t="s">
        <v>160</v>
      </c>
      <c r="E215" s="38"/>
      <c r="F215" s="196" t="s">
        <v>962</v>
      </c>
      <c r="G215" s="38"/>
      <c r="H215" s="38"/>
      <c r="I215" s="197"/>
      <c r="J215" s="38"/>
      <c r="K215" s="38"/>
      <c r="L215" s="41"/>
      <c r="M215" s="198"/>
      <c r="N215" s="199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160</v>
      </c>
      <c r="AU215" s="19" t="s">
        <v>81</v>
      </c>
    </row>
    <row r="216" spans="1:65" s="2" customFormat="1" ht="24.2" customHeight="1">
      <c r="A216" s="36"/>
      <c r="B216" s="37"/>
      <c r="C216" s="182" t="s">
        <v>315</v>
      </c>
      <c r="D216" s="182" t="s">
        <v>153</v>
      </c>
      <c r="E216" s="183" t="s">
        <v>963</v>
      </c>
      <c r="F216" s="184" t="s">
        <v>964</v>
      </c>
      <c r="G216" s="185" t="s">
        <v>279</v>
      </c>
      <c r="H216" s="186">
        <v>2</v>
      </c>
      <c r="I216" s="187"/>
      <c r="J216" s="188">
        <f>ROUND(I216*H216,2)</f>
        <v>0</v>
      </c>
      <c r="K216" s="184" t="s">
        <v>157</v>
      </c>
      <c r="L216" s="41"/>
      <c r="M216" s="189" t="s">
        <v>19</v>
      </c>
      <c r="N216" s="190" t="s">
        <v>43</v>
      </c>
      <c r="O216" s="66"/>
      <c r="P216" s="191">
        <f>O216*H216</f>
        <v>0</v>
      </c>
      <c r="Q216" s="191">
        <v>0.00296</v>
      </c>
      <c r="R216" s="191">
        <f>Q216*H216</f>
        <v>0.00592</v>
      </c>
      <c r="S216" s="191">
        <v>0</v>
      </c>
      <c r="T216" s="19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3" t="s">
        <v>158</v>
      </c>
      <c r="AT216" s="193" t="s">
        <v>153</v>
      </c>
      <c r="AU216" s="193" t="s">
        <v>81</v>
      </c>
      <c r="AY216" s="19" t="s">
        <v>151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9" t="s">
        <v>79</v>
      </c>
      <c r="BK216" s="194">
        <f>ROUND(I216*H216,2)</f>
        <v>0</v>
      </c>
      <c r="BL216" s="19" t="s">
        <v>158</v>
      </c>
      <c r="BM216" s="193" t="s">
        <v>965</v>
      </c>
    </row>
    <row r="217" spans="1:47" s="2" customFormat="1" ht="11.25">
      <c r="A217" s="36"/>
      <c r="B217" s="37"/>
      <c r="C217" s="38"/>
      <c r="D217" s="195" t="s">
        <v>160</v>
      </c>
      <c r="E217" s="38"/>
      <c r="F217" s="196" t="s">
        <v>966</v>
      </c>
      <c r="G217" s="38"/>
      <c r="H217" s="38"/>
      <c r="I217" s="197"/>
      <c r="J217" s="38"/>
      <c r="K217" s="38"/>
      <c r="L217" s="41"/>
      <c r="M217" s="198"/>
      <c r="N217" s="199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160</v>
      </c>
      <c r="AU217" s="19" t="s">
        <v>81</v>
      </c>
    </row>
    <row r="218" spans="1:65" s="2" customFormat="1" ht="16.5" customHeight="1">
      <c r="A218" s="36"/>
      <c r="B218" s="37"/>
      <c r="C218" s="234" t="s">
        <v>245</v>
      </c>
      <c r="D218" s="234" t="s">
        <v>238</v>
      </c>
      <c r="E218" s="235" t="s">
        <v>967</v>
      </c>
      <c r="F218" s="236" t="s">
        <v>968</v>
      </c>
      <c r="G218" s="237" t="s">
        <v>279</v>
      </c>
      <c r="H218" s="238">
        <v>1</v>
      </c>
      <c r="I218" s="239"/>
      <c r="J218" s="240">
        <f>ROUND(I218*H218,2)</f>
        <v>0</v>
      </c>
      <c r="K218" s="236" t="s">
        <v>157</v>
      </c>
      <c r="L218" s="241"/>
      <c r="M218" s="242" t="s">
        <v>19</v>
      </c>
      <c r="N218" s="243" t="s">
        <v>43</v>
      </c>
      <c r="O218" s="66"/>
      <c r="P218" s="191">
        <f>O218*H218</f>
        <v>0</v>
      </c>
      <c r="Q218" s="191">
        <v>0.0139</v>
      </c>
      <c r="R218" s="191">
        <f>Q218*H218</f>
        <v>0.0139</v>
      </c>
      <c r="S218" s="191">
        <v>0</v>
      </c>
      <c r="T218" s="19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3" t="s">
        <v>217</v>
      </c>
      <c r="AT218" s="193" t="s">
        <v>238</v>
      </c>
      <c r="AU218" s="193" t="s">
        <v>81</v>
      </c>
      <c r="AY218" s="19" t="s">
        <v>151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9" t="s">
        <v>79</v>
      </c>
      <c r="BK218" s="194">
        <f>ROUND(I218*H218,2)</f>
        <v>0</v>
      </c>
      <c r="BL218" s="19" t="s">
        <v>158</v>
      </c>
      <c r="BM218" s="193" t="s">
        <v>969</v>
      </c>
    </row>
    <row r="219" spans="1:47" s="2" customFormat="1" ht="11.25">
      <c r="A219" s="36"/>
      <c r="B219" s="37"/>
      <c r="C219" s="38"/>
      <c r="D219" s="195" t="s">
        <v>160</v>
      </c>
      <c r="E219" s="38"/>
      <c r="F219" s="196" t="s">
        <v>970</v>
      </c>
      <c r="G219" s="38"/>
      <c r="H219" s="38"/>
      <c r="I219" s="197"/>
      <c r="J219" s="38"/>
      <c r="K219" s="38"/>
      <c r="L219" s="41"/>
      <c r="M219" s="198"/>
      <c r="N219" s="199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160</v>
      </c>
      <c r="AU219" s="19" t="s">
        <v>81</v>
      </c>
    </row>
    <row r="220" spans="1:65" s="2" customFormat="1" ht="16.5" customHeight="1">
      <c r="A220" s="36"/>
      <c r="B220" s="37"/>
      <c r="C220" s="234" t="s">
        <v>251</v>
      </c>
      <c r="D220" s="234" t="s">
        <v>238</v>
      </c>
      <c r="E220" s="235" t="s">
        <v>971</v>
      </c>
      <c r="F220" s="236" t="s">
        <v>972</v>
      </c>
      <c r="G220" s="237" t="s">
        <v>279</v>
      </c>
      <c r="H220" s="238">
        <v>1</v>
      </c>
      <c r="I220" s="239"/>
      <c r="J220" s="240">
        <f>ROUND(I220*H220,2)</f>
        <v>0</v>
      </c>
      <c r="K220" s="236" t="s">
        <v>157</v>
      </c>
      <c r="L220" s="241"/>
      <c r="M220" s="242" t="s">
        <v>19</v>
      </c>
      <c r="N220" s="243" t="s">
        <v>43</v>
      </c>
      <c r="O220" s="66"/>
      <c r="P220" s="191">
        <f>O220*H220</f>
        <v>0</v>
      </c>
      <c r="Q220" s="191">
        <v>0.014</v>
      </c>
      <c r="R220" s="191">
        <f>Q220*H220</f>
        <v>0.014</v>
      </c>
      <c r="S220" s="191">
        <v>0</v>
      </c>
      <c r="T220" s="19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3" t="s">
        <v>217</v>
      </c>
      <c r="AT220" s="193" t="s">
        <v>238</v>
      </c>
      <c r="AU220" s="193" t="s">
        <v>81</v>
      </c>
      <c r="AY220" s="19" t="s">
        <v>151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9" t="s">
        <v>79</v>
      </c>
      <c r="BK220" s="194">
        <f>ROUND(I220*H220,2)</f>
        <v>0</v>
      </c>
      <c r="BL220" s="19" t="s">
        <v>158</v>
      </c>
      <c r="BM220" s="193" t="s">
        <v>973</v>
      </c>
    </row>
    <row r="221" spans="1:47" s="2" customFormat="1" ht="11.25">
      <c r="A221" s="36"/>
      <c r="B221" s="37"/>
      <c r="C221" s="38"/>
      <c r="D221" s="195" t="s">
        <v>160</v>
      </c>
      <c r="E221" s="38"/>
      <c r="F221" s="196" t="s">
        <v>974</v>
      </c>
      <c r="G221" s="38"/>
      <c r="H221" s="38"/>
      <c r="I221" s="197"/>
      <c r="J221" s="38"/>
      <c r="K221" s="38"/>
      <c r="L221" s="41"/>
      <c r="M221" s="198"/>
      <c r="N221" s="199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160</v>
      </c>
      <c r="AU221" s="19" t="s">
        <v>81</v>
      </c>
    </row>
    <row r="222" spans="1:65" s="2" customFormat="1" ht="24.2" customHeight="1">
      <c r="A222" s="36"/>
      <c r="B222" s="37"/>
      <c r="C222" s="182" t="s">
        <v>651</v>
      </c>
      <c r="D222" s="182" t="s">
        <v>153</v>
      </c>
      <c r="E222" s="183" t="s">
        <v>975</v>
      </c>
      <c r="F222" s="184" t="s">
        <v>976</v>
      </c>
      <c r="G222" s="185" t="s">
        <v>279</v>
      </c>
      <c r="H222" s="186">
        <v>4</v>
      </c>
      <c r="I222" s="187"/>
      <c r="J222" s="188">
        <f>ROUND(I222*H222,2)</f>
        <v>0</v>
      </c>
      <c r="K222" s="184" t="s">
        <v>157</v>
      </c>
      <c r="L222" s="41"/>
      <c r="M222" s="189" t="s">
        <v>19</v>
      </c>
      <c r="N222" s="190" t="s">
        <v>43</v>
      </c>
      <c r="O222" s="66"/>
      <c r="P222" s="191">
        <f>O222*H222</f>
        <v>0</v>
      </c>
      <c r="Q222" s="191">
        <v>0.00072</v>
      </c>
      <c r="R222" s="191">
        <f>Q222*H222</f>
        <v>0.00288</v>
      </c>
      <c r="S222" s="191">
        <v>0</v>
      </c>
      <c r="T222" s="192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3" t="s">
        <v>158</v>
      </c>
      <c r="AT222" s="193" t="s">
        <v>153</v>
      </c>
      <c r="AU222" s="193" t="s">
        <v>81</v>
      </c>
      <c r="AY222" s="19" t="s">
        <v>151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9" t="s">
        <v>79</v>
      </c>
      <c r="BK222" s="194">
        <f>ROUND(I222*H222,2)</f>
        <v>0</v>
      </c>
      <c r="BL222" s="19" t="s">
        <v>158</v>
      </c>
      <c r="BM222" s="193" t="s">
        <v>977</v>
      </c>
    </row>
    <row r="223" spans="1:47" s="2" customFormat="1" ht="11.25">
      <c r="A223" s="36"/>
      <c r="B223" s="37"/>
      <c r="C223" s="38"/>
      <c r="D223" s="195" t="s">
        <v>160</v>
      </c>
      <c r="E223" s="38"/>
      <c r="F223" s="196" t="s">
        <v>978</v>
      </c>
      <c r="G223" s="38"/>
      <c r="H223" s="38"/>
      <c r="I223" s="197"/>
      <c r="J223" s="38"/>
      <c r="K223" s="38"/>
      <c r="L223" s="41"/>
      <c r="M223" s="198"/>
      <c r="N223" s="199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160</v>
      </c>
      <c r="AU223" s="19" t="s">
        <v>81</v>
      </c>
    </row>
    <row r="224" spans="1:65" s="2" customFormat="1" ht="16.5" customHeight="1">
      <c r="A224" s="36"/>
      <c r="B224" s="37"/>
      <c r="C224" s="234" t="s">
        <v>656</v>
      </c>
      <c r="D224" s="234" t="s">
        <v>238</v>
      </c>
      <c r="E224" s="235" t="s">
        <v>979</v>
      </c>
      <c r="F224" s="236" t="s">
        <v>980</v>
      </c>
      <c r="G224" s="237" t="s">
        <v>279</v>
      </c>
      <c r="H224" s="238">
        <v>4</v>
      </c>
      <c r="I224" s="239"/>
      <c r="J224" s="240">
        <f>ROUND(I224*H224,2)</f>
        <v>0</v>
      </c>
      <c r="K224" s="236" t="s">
        <v>157</v>
      </c>
      <c r="L224" s="241"/>
      <c r="M224" s="242" t="s">
        <v>19</v>
      </c>
      <c r="N224" s="243" t="s">
        <v>43</v>
      </c>
      <c r="O224" s="66"/>
      <c r="P224" s="191">
        <f>O224*H224</f>
        <v>0</v>
      </c>
      <c r="Q224" s="191">
        <v>0.012</v>
      </c>
      <c r="R224" s="191">
        <f>Q224*H224</f>
        <v>0.048</v>
      </c>
      <c r="S224" s="191">
        <v>0</v>
      </c>
      <c r="T224" s="19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3" t="s">
        <v>217</v>
      </c>
      <c r="AT224" s="193" t="s">
        <v>238</v>
      </c>
      <c r="AU224" s="193" t="s">
        <v>81</v>
      </c>
      <c r="AY224" s="19" t="s">
        <v>151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9" t="s">
        <v>79</v>
      </c>
      <c r="BK224" s="194">
        <f>ROUND(I224*H224,2)</f>
        <v>0</v>
      </c>
      <c r="BL224" s="19" t="s">
        <v>158</v>
      </c>
      <c r="BM224" s="193" t="s">
        <v>981</v>
      </c>
    </row>
    <row r="225" spans="1:47" s="2" customFormat="1" ht="11.25">
      <c r="A225" s="36"/>
      <c r="B225" s="37"/>
      <c r="C225" s="38"/>
      <c r="D225" s="195" t="s">
        <v>160</v>
      </c>
      <c r="E225" s="38"/>
      <c r="F225" s="196" t="s">
        <v>982</v>
      </c>
      <c r="G225" s="38"/>
      <c r="H225" s="38"/>
      <c r="I225" s="197"/>
      <c r="J225" s="38"/>
      <c r="K225" s="38"/>
      <c r="L225" s="41"/>
      <c r="M225" s="198"/>
      <c r="N225" s="199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160</v>
      </c>
      <c r="AU225" s="19" t="s">
        <v>81</v>
      </c>
    </row>
    <row r="226" spans="1:65" s="2" customFormat="1" ht="16.5" customHeight="1">
      <c r="A226" s="36"/>
      <c r="B226" s="37"/>
      <c r="C226" s="234" t="s">
        <v>983</v>
      </c>
      <c r="D226" s="234" t="s">
        <v>238</v>
      </c>
      <c r="E226" s="235" t="s">
        <v>715</v>
      </c>
      <c r="F226" s="236" t="s">
        <v>716</v>
      </c>
      <c r="G226" s="237" t="s">
        <v>279</v>
      </c>
      <c r="H226" s="238">
        <v>1</v>
      </c>
      <c r="I226" s="239"/>
      <c r="J226" s="240">
        <f>ROUND(I226*H226,2)</f>
        <v>0</v>
      </c>
      <c r="K226" s="236" t="s">
        <v>960</v>
      </c>
      <c r="L226" s="241"/>
      <c r="M226" s="242" t="s">
        <v>19</v>
      </c>
      <c r="N226" s="243" t="s">
        <v>43</v>
      </c>
      <c r="O226" s="66"/>
      <c r="P226" s="191">
        <f>O226*H226</f>
        <v>0</v>
      </c>
      <c r="Q226" s="191">
        <v>0.018</v>
      </c>
      <c r="R226" s="191">
        <f>Q226*H226</f>
        <v>0.018</v>
      </c>
      <c r="S226" s="191">
        <v>0</v>
      </c>
      <c r="T226" s="19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3" t="s">
        <v>217</v>
      </c>
      <c r="AT226" s="193" t="s">
        <v>238</v>
      </c>
      <c r="AU226" s="193" t="s">
        <v>81</v>
      </c>
      <c r="AY226" s="19" t="s">
        <v>151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9" t="s">
        <v>79</v>
      </c>
      <c r="BK226" s="194">
        <f>ROUND(I226*H226,2)</f>
        <v>0</v>
      </c>
      <c r="BL226" s="19" t="s">
        <v>158</v>
      </c>
      <c r="BM226" s="193" t="s">
        <v>984</v>
      </c>
    </row>
    <row r="227" spans="1:47" s="2" customFormat="1" ht="11.25">
      <c r="A227" s="36"/>
      <c r="B227" s="37"/>
      <c r="C227" s="38"/>
      <c r="D227" s="195" t="s">
        <v>160</v>
      </c>
      <c r="E227" s="38"/>
      <c r="F227" s="196" t="s">
        <v>985</v>
      </c>
      <c r="G227" s="38"/>
      <c r="H227" s="38"/>
      <c r="I227" s="197"/>
      <c r="J227" s="38"/>
      <c r="K227" s="38"/>
      <c r="L227" s="41"/>
      <c r="M227" s="198"/>
      <c r="N227" s="199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160</v>
      </c>
      <c r="AU227" s="19" t="s">
        <v>81</v>
      </c>
    </row>
    <row r="228" spans="1:65" s="2" customFormat="1" ht="16.5" customHeight="1">
      <c r="A228" s="36"/>
      <c r="B228" s="37"/>
      <c r="C228" s="234" t="s">
        <v>662</v>
      </c>
      <c r="D228" s="234" t="s">
        <v>238</v>
      </c>
      <c r="E228" s="235" t="s">
        <v>986</v>
      </c>
      <c r="F228" s="236" t="s">
        <v>987</v>
      </c>
      <c r="G228" s="237" t="s">
        <v>279</v>
      </c>
      <c r="H228" s="238">
        <v>4</v>
      </c>
      <c r="I228" s="239"/>
      <c r="J228" s="240">
        <f>ROUND(I228*H228,2)</f>
        <v>0</v>
      </c>
      <c r="K228" s="236" t="s">
        <v>157</v>
      </c>
      <c r="L228" s="241"/>
      <c r="M228" s="242" t="s">
        <v>19</v>
      </c>
      <c r="N228" s="243" t="s">
        <v>43</v>
      </c>
      <c r="O228" s="66"/>
      <c r="P228" s="191">
        <f>O228*H228</f>
        <v>0</v>
      </c>
      <c r="Q228" s="191">
        <v>0.0015</v>
      </c>
      <c r="R228" s="191">
        <f>Q228*H228</f>
        <v>0.006</v>
      </c>
      <c r="S228" s="191">
        <v>0</v>
      </c>
      <c r="T228" s="19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3" t="s">
        <v>217</v>
      </c>
      <c r="AT228" s="193" t="s">
        <v>238</v>
      </c>
      <c r="AU228" s="193" t="s">
        <v>81</v>
      </c>
      <c r="AY228" s="19" t="s">
        <v>151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9" t="s">
        <v>79</v>
      </c>
      <c r="BK228" s="194">
        <f>ROUND(I228*H228,2)</f>
        <v>0</v>
      </c>
      <c r="BL228" s="19" t="s">
        <v>158</v>
      </c>
      <c r="BM228" s="193" t="s">
        <v>988</v>
      </c>
    </row>
    <row r="229" spans="1:47" s="2" customFormat="1" ht="11.25">
      <c r="A229" s="36"/>
      <c r="B229" s="37"/>
      <c r="C229" s="38"/>
      <c r="D229" s="195" t="s">
        <v>160</v>
      </c>
      <c r="E229" s="38"/>
      <c r="F229" s="196" t="s">
        <v>989</v>
      </c>
      <c r="G229" s="38"/>
      <c r="H229" s="38"/>
      <c r="I229" s="197"/>
      <c r="J229" s="38"/>
      <c r="K229" s="38"/>
      <c r="L229" s="41"/>
      <c r="M229" s="198"/>
      <c r="N229" s="199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160</v>
      </c>
      <c r="AU229" s="19" t="s">
        <v>81</v>
      </c>
    </row>
    <row r="230" spans="1:65" s="2" customFormat="1" ht="16.5" customHeight="1">
      <c r="A230" s="36"/>
      <c r="B230" s="37"/>
      <c r="C230" s="182" t="s">
        <v>667</v>
      </c>
      <c r="D230" s="182" t="s">
        <v>153</v>
      </c>
      <c r="E230" s="183" t="s">
        <v>990</v>
      </c>
      <c r="F230" s="184" t="s">
        <v>991</v>
      </c>
      <c r="G230" s="185" t="s">
        <v>279</v>
      </c>
      <c r="H230" s="186">
        <v>2</v>
      </c>
      <c r="I230" s="187"/>
      <c r="J230" s="188">
        <f>ROUND(I230*H230,2)</f>
        <v>0</v>
      </c>
      <c r="K230" s="184" t="s">
        <v>157</v>
      </c>
      <c r="L230" s="41"/>
      <c r="M230" s="189" t="s">
        <v>19</v>
      </c>
      <c r="N230" s="190" t="s">
        <v>43</v>
      </c>
      <c r="O230" s="66"/>
      <c r="P230" s="191">
        <f>O230*H230</f>
        <v>0</v>
      </c>
      <c r="Q230" s="191">
        <v>0.0018</v>
      </c>
      <c r="R230" s="191">
        <f>Q230*H230</f>
        <v>0.0036</v>
      </c>
      <c r="S230" s="191">
        <v>0</v>
      </c>
      <c r="T230" s="19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3" t="s">
        <v>158</v>
      </c>
      <c r="AT230" s="193" t="s">
        <v>153</v>
      </c>
      <c r="AU230" s="193" t="s">
        <v>81</v>
      </c>
      <c r="AY230" s="19" t="s">
        <v>151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9" t="s">
        <v>79</v>
      </c>
      <c r="BK230" s="194">
        <f>ROUND(I230*H230,2)</f>
        <v>0</v>
      </c>
      <c r="BL230" s="19" t="s">
        <v>158</v>
      </c>
      <c r="BM230" s="193" t="s">
        <v>992</v>
      </c>
    </row>
    <row r="231" spans="1:47" s="2" customFormat="1" ht="11.25">
      <c r="A231" s="36"/>
      <c r="B231" s="37"/>
      <c r="C231" s="38"/>
      <c r="D231" s="195" t="s">
        <v>160</v>
      </c>
      <c r="E231" s="38"/>
      <c r="F231" s="196" t="s">
        <v>993</v>
      </c>
      <c r="G231" s="38"/>
      <c r="H231" s="38"/>
      <c r="I231" s="197"/>
      <c r="J231" s="38"/>
      <c r="K231" s="38"/>
      <c r="L231" s="41"/>
      <c r="M231" s="198"/>
      <c r="N231" s="199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160</v>
      </c>
      <c r="AU231" s="19" t="s">
        <v>81</v>
      </c>
    </row>
    <row r="232" spans="1:65" s="2" customFormat="1" ht="24.2" customHeight="1">
      <c r="A232" s="36"/>
      <c r="B232" s="37"/>
      <c r="C232" s="234" t="s">
        <v>673</v>
      </c>
      <c r="D232" s="234" t="s">
        <v>238</v>
      </c>
      <c r="E232" s="235" t="s">
        <v>994</v>
      </c>
      <c r="F232" s="236" t="s">
        <v>995</v>
      </c>
      <c r="G232" s="237" t="s">
        <v>279</v>
      </c>
      <c r="H232" s="238">
        <v>2</v>
      </c>
      <c r="I232" s="239"/>
      <c r="J232" s="240">
        <f>ROUND(I232*H232,2)</f>
        <v>0</v>
      </c>
      <c r="K232" s="236" t="s">
        <v>19</v>
      </c>
      <c r="L232" s="241"/>
      <c r="M232" s="242" t="s">
        <v>19</v>
      </c>
      <c r="N232" s="243" t="s">
        <v>43</v>
      </c>
      <c r="O232" s="66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3" t="s">
        <v>217</v>
      </c>
      <c r="AT232" s="193" t="s">
        <v>238</v>
      </c>
      <c r="AU232" s="193" t="s">
        <v>81</v>
      </c>
      <c r="AY232" s="19" t="s">
        <v>151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9" t="s">
        <v>79</v>
      </c>
      <c r="BK232" s="194">
        <f>ROUND(I232*H232,2)</f>
        <v>0</v>
      </c>
      <c r="BL232" s="19" t="s">
        <v>158</v>
      </c>
      <c r="BM232" s="193" t="s">
        <v>996</v>
      </c>
    </row>
    <row r="233" spans="1:47" s="2" customFormat="1" ht="126.75">
      <c r="A233" s="36"/>
      <c r="B233" s="37"/>
      <c r="C233" s="38"/>
      <c r="D233" s="202" t="s">
        <v>211</v>
      </c>
      <c r="E233" s="38"/>
      <c r="F233" s="222" t="s">
        <v>997</v>
      </c>
      <c r="G233" s="38"/>
      <c r="H233" s="38"/>
      <c r="I233" s="197"/>
      <c r="J233" s="38"/>
      <c r="K233" s="38"/>
      <c r="L233" s="41"/>
      <c r="M233" s="198"/>
      <c r="N233" s="199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211</v>
      </c>
      <c r="AU233" s="19" t="s">
        <v>81</v>
      </c>
    </row>
    <row r="234" spans="1:65" s="2" customFormat="1" ht="16.5" customHeight="1">
      <c r="A234" s="36"/>
      <c r="B234" s="37"/>
      <c r="C234" s="234" t="s">
        <v>998</v>
      </c>
      <c r="D234" s="234" t="s">
        <v>238</v>
      </c>
      <c r="E234" s="235" t="s">
        <v>999</v>
      </c>
      <c r="F234" s="236" t="s">
        <v>1000</v>
      </c>
      <c r="G234" s="237" t="s">
        <v>279</v>
      </c>
      <c r="H234" s="238">
        <v>1</v>
      </c>
      <c r="I234" s="239"/>
      <c r="J234" s="240">
        <f aca="true" t="shared" si="0" ref="J234:J246">ROUND(I234*H234,2)</f>
        <v>0</v>
      </c>
      <c r="K234" s="236" t="s">
        <v>19</v>
      </c>
      <c r="L234" s="241"/>
      <c r="M234" s="242" t="s">
        <v>19</v>
      </c>
      <c r="N234" s="243" t="s">
        <v>43</v>
      </c>
      <c r="O234" s="66"/>
      <c r="P234" s="191">
        <f aca="true" t="shared" si="1" ref="P234:P246">O234*H234</f>
        <v>0</v>
      </c>
      <c r="Q234" s="191">
        <v>0.0007</v>
      </c>
      <c r="R234" s="191">
        <f aca="true" t="shared" si="2" ref="R234:R246">Q234*H234</f>
        <v>0.0007</v>
      </c>
      <c r="S234" s="191">
        <v>0</v>
      </c>
      <c r="T234" s="192">
        <f aca="true" t="shared" si="3" ref="T234:T246"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3" t="s">
        <v>217</v>
      </c>
      <c r="AT234" s="193" t="s">
        <v>238</v>
      </c>
      <c r="AU234" s="193" t="s">
        <v>81</v>
      </c>
      <c r="AY234" s="19" t="s">
        <v>151</v>
      </c>
      <c r="BE234" s="194">
        <f aca="true" t="shared" si="4" ref="BE234:BE246">IF(N234="základní",J234,0)</f>
        <v>0</v>
      </c>
      <c r="BF234" s="194">
        <f aca="true" t="shared" si="5" ref="BF234:BF246">IF(N234="snížená",J234,0)</f>
        <v>0</v>
      </c>
      <c r="BG234" s="194">
        <f aca="true" t="shared" si="6" ref="BG234:BG246">IF(N234="zákl. přenesená",J234,0)</f>
        <v>0</v>
      </c>
      <c r="BH234" s="194">
        <f aca="true" t="shared" si="7" ref="BH234:BH246">IF(N234="sníž. přenesená",J234,0)</f>
        <v>0</v>
      </c>
      <c r="BI234" s="194">
        <f aca="true" t="shared" si="8" ref="BI234:BI246">IF(N234="nulová",J234,0)</f>
        <v>0</v>
      </c>
      <c r="BJ234" s="19" t="s">
        <v>79</v>
      </c>
      <c r="BK234" s="194">
        <f aca="true" t="shared" si="9" ref="BK234:BK246">ROUND(I234*H234,2)</f>
        <v>0</v>
      </c>
      <c r="BL234" s="19" t="s">
        <v>158</v>
      </c>
      <c r="BM234" s="193" t="s">
        <v>1001</v>
      </c>
    </row>
    <row r="235" spans="1:65" s="2" customFormat="1" ht="24.2" customHeight="1">
      <c r="A235" s="36"/>
      <c r="B235" s="37"/>
      <c r="C235" s="182" t="s">
        <v>1002</v>
      </c>
      <c r="D235" s="182" t="s">
        <v>153</v>
      </c>
      <c r="E235" s="183" t="s">
        <v>1003</v>
      </c>
      <c r="F235" s="184" t="s">
        <v>1004</v>
      </c>
      <c r="G235" s="185" t="s">
        <v>19</v>
      </c>
      <c r="H235" s="186">
        <v>1</v>
      </c>
      <c r="I235" s="187"/>
      <c r="J235" s="188">
        <f t="shared" si="0"/>
        <v>0</v>
      </c>
      <c r="K235" s="184" t="s">
        <v>19</v>
      </c>
      <c r="L235" s="41"/>
      <c r="M235" s="189" t="s">
        <v>19</v>
      </c>
      <c r="N235" s="190" t="s">
        <v>43</v>
      </c>
      <c r="O235" s="66"/>
      <c r="P235" s="191">
        <f t="shared" si="1"/>
        <v>0</v>
      </c>
      <c r="Q235" s="191">
        <v>0</v>
      </c>
      <c r="R235" s="191">
        <f t="shared" si="2"/>
        <v>0</v>
      </c>
      <c r="S235" s="191">
        <v>0</v>
      </c>
      <c r="T235" s="192">
        <f t="shared" si="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3" t="s">
        <v>158</v>
      </c>
      <c r="AT235" s="193" t="s">
        <v>153</v>
      </c>
      <c r="AU235" s="193" t="s">
        <v>81</v>
      </c>
      <c r="AY235" s="19" t="s">
        <v>151</v>
      </c>
      <c r="BE235" s="194">
        <f t="shared" si="4"/>
        <v>0</v>
      </c>
      <c r="BF235" s="194">
        <f t="shared" si="5"/>
        <v>0</v>
      </c>
      <c r="BG235" s="194">
        <f t="shared" si="6"/>
        <v>0</v>
      </c>
      <c r="BH235" s="194">
        <f t="shared" si="7"/>
        <v>0</v>
      </c>
      <c r="BI235" s="194">
        <f t="shared" si="8"/>
        <v>0</v>
      </c>
      <c r="BJ235" s="19" t="s">
        <v>79</v>
      </c>
      <c r="BK235" s="194">
        <f t="shared" si="9"/>
        <v>0</v>
      </c>
      <c r="BL235" s="19" t="s">
        <v>158</v>
      </c>
      <c r="BM235" s="193" t="s">
        <v>1005</v>
      </c>
    </row>
    <row r="236" spans="1:65" s="2" customFormat="1" ht="16.5" customHeight="1">
      <c r="A236" s="36"/>
      <c r="B236" s="37"/>
      <c r="C236" s="182" t="s">
        <v>1006</v>
      </c>
      <c r="D236" s="182" t="s">
        <v>153</v>
      </c>
      <c r="E236" s="183" t="s">
        <v>1007</v>
      </c>
      <c r="F236" s="184" t="s">
        <v>1008</v>
      </c>
      <c r="G236" s="185" t="s">
        <v>19</v>
      </c>
      <c r="H236" s="186">
        <v>1</v>
      </c>
      <c r="I236" s="187"/>
      <c r="J236" s="188">
        <f t="shared" si="0"/>
        <v>0</v>
      </c>
      <c r="K236" s="184" t="s">
        <v>19</v>
      </c>
      <c r="L236" s="41"/>
      <c r="M236" s="189" t="s">
        <v>19</v>
      </c>
      <c r="N236" s="190" t="s">
        <v>43</v>
      </c>
      <c r="O236" s="66"/>
      <c r="P236" s="191">
        <f t="shared" si="1"/>
        <v>0</v>
      </c>
      <c r="Q236" s="191">
        <v>0</v>
      </c>
      <c r="R236" s="191">
        <f t="shared" si="2"/>
        <v>0</v>
      </c>
      <c r="S236" s="191">
        <v>0</v>
      </c>
      <c r="T236" s="192">
        <f t="shared" si="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3" t="s">
        <v>158</v>
      </c>
      <c r="AT236" s="193" t="s">
        <v>153</v>
      </c>
      <c r="AU236" s="193" t="s">
        <v>81</v>
      </c>
      <c r="AY236" s="19" t="s">
        <v>151</v>
      </c>
      <c r="BE236" s="194">
        <f t="shared" si="4"/>
        <v>0</v>
      </c>
      <c r="BF236" s="194">
        <f t="shared" si="5"/>
        <v>0</v>
      </c>
      <c r="BG236" s="194">
        <f t="shared" si="6"/>
        <v>0</v>
      </c>
      <c r="BH236" s="194">
        <f t="shared" si="7"/>
        <v>0</v>
      </c>
      <c r="BI236" s="194">
        <f t="shared" si="8"/>
        <v>0</v>
      </c>
      <c r="BJ236" s="19" t="s">
        <v>79</v>
      </c>
      <c r="BK236" s="194">
        <f t="shared" si="9"/>
        <v>0</v>
      </c>
      <c r="BL236" s="19" t="s">
        <v>158</v>
      </c>
      <c r="BM236" s="193" t="s">
        <v>1009</v>
      </c>
    </row>
    <row r="237" spans="1:65" s="2" customFormat="1" ht="16.5" customHeight="1">
      <c r="A237" s="36"/>
      <c r="B237" s="37"/>
      <c r="C237" s="182" t="s">
        <v>1010</v>
      </c>
      <c r="D237" s="182" t="s">
        <v>153</v>
      </c>
      <c r="E237" s="183" t="s">
        <v>1011</v>
      </c>
      <c r="F237" s="184" t="s">
        <v>1012</v>
      </c>
      <c r="G237" s="185" t="s">
        <v>19</v>
      </c>
      <c r="H237" s="186">
        <v>1</v>
      </c>
      <c r="I237" s="187"/>
      <c r="J237" s="188">
        <f t="shared" si="0"/>
        <v>0</v>
      </c>
      <c r="K237" s="184" t="s">
        <v>19</v>
      </c>
      <c r="L237" s="41"/>
      <c r="M237" s="189" t="s">
        <v>19</v>
      </c>
      <c r="N237" s="190" t="s">
        <v>43</v>
      </c>
      <c r="O237" s="66"/>
      <c r="P237" s="191">
        <f t="shared" si="1"/>
        <v>0</v>
      </c>
      <c r="Q237" s="191">
        <v>0</v>
      </c>
      <c r="R237" s="191">
        <f t="shared" si="2"/>
        <v>0</v>
      </c>
      <c r="S237" s="191">
        <v>0</v>
      </c>
      <c r="T237" s="192">
        <f t="shared" si="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3" t="s">
        <v>158</v>
      </c>
      <c r="AT237" s="193" t="s">
        <v>153</v>
      </c>
      <c r="AU237" s="193" t="s">
        <v>81</v>
      </c>
      <c r="AY237" s="19" t="s">
        <v>151</v>
      </c>
      <c r="BE237" s="194">
        <f t="shared" si="4"/>
        <v>0</v>
      </c>
      <c r="BF237" s="194">
        <f t="shared" si="5"/>
        <v>0</v>
      </c>
      <c r="BG237" s="194">
        <f t="shared" si="6"/>
        <v>0</v>
      </c>
      <c r="BH237" s="194">
        <f t="shared" si="7"/>
        <v>0</v>
      </c>
      <c r="BI237" s="194">
        <f t="shared" si="8"/>
        <v>0</v>
      </c>
      <c r="BJ237" s="19" t="s">
        <v>79</v>
      </c>
      <c r="BK237" s="194">
        <f t="shared" si="9"/>
        <v>0</v>
      </c>
      <c r="BL237" s="19" t="s">
        <v>158</v>
      </c>
      <c r="BM237" s="193" t="s">
        <v>1013</v>
      </c>
    </row>
    <row r="238" spans="1:65" s="2" customFormat="1" ht="16.5" customHeight="1">
      <c r="A238" s="36"/>
      <c r="B238" s="37"/>
      <c r="C238" s="182" t="s">
        <v>1014</v>
      </c>
      <c r="D238" s="182" t="s">
        <v>153</v>
      </c>
      <c r="E238" s="183" t="s">
        <v>1015</v>
      </c>
      <c r="F238" s="184" t="s">
        <v>1016</v>
      </c>
      <c r="G238" s="185" t="s">
        <v>19</v>
      </c>
      <c r="H238" s="186">
        <v>1</v>
      </c>
      <c r="I238" s="187"/>
      <c r="J238" s="188">
        <f t="shared" si="0"/>
        <v>0</v>
      </c>
      <c r="K238" s="184" t="s">
        <v>19</v>
      </c>
      <c r="L238" s="41"/>
      <c r="M238" s="189" t="s">
        <v>19</v>
      </c>
      <c r="N238" s="190" t="s">
        <v>43</v>
      </c>
      <c r="O238" s="66"/>
      <c r="P238" s="191">
        <f t="shared" si="1"/>
        <v>0</v>
      </c>
      <c r="Q238" s="191">
        <v>0</v>
      </c>
      <c r="R238" s="191">
        <f t="shared" si="2"/>
        <v>0</v>
      </c>
      <c r="S238" s="191">
        <v>0</v>
      </c>
      <c r="T238" s="192">
        <f t="shared" si="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3" t="s">
        <v>158</v>
      </c>
      <c r="AT238" s="193" t="s">
        <v>153</v>
      </c>
      <c r="AU238" s="193" t="s">
        <v>81</v>
      </c>
      <c r="AY238" s="19" t="s">
        <v>151</v>
      </c>
      <c r="BE238" s="194">
        <f t="shared" si="4"/>
        <v>0</v>
      </c>
      <c r="BF238" s="194">
        <f t="shared" si="5"/>
        <v>0</v>
      </c>
      <c r="BG238" s="194">
        <f t="shared" si="6"/>
        <v>0</v>
      </c>
      <c r="BH238" s="194">
        <f t="shared" si="7"/>
        <v>0</v>
      </c>
      <c r="BI238" s="194">
        <f t="shared" si="8"/>
        <v>0</v>
      </c>
      <c r="BJ238" s="19" t="s">
        <v>79</v>
      </c>
      <c r="BK238" s="194">
        <f t="shared" si="9"/>
        <v>0</v>
      </c>
      <c r="BL238" s="19" t="s">
        <v>158</v>
      </c>
      <c r="BM238" s="193" t="s">
        <v>1017</v>
      </c>
    </row>
    <row r="239" spans="1:65" s="2" customFormat="1" ht="16.5" customHeight="1">
      <c r="A239" s="36"/>
      <c r="B239" s="37"/>
      <c r="C239" s="182" t="s">
        <v>1018</v>
      </c>
      <c r="D239" s="182" t="s">
        <v>153</v>
      </c>
      <c r="E239" s="183" t="s">
        <v>1019</v>
      </c>
      <c r="F239" s="184" t="s">
        <v>1020</v>
      </c>
      <c r="G239" s="185" t="s">
        <v>19</v>
      </c>
      <c r="H239" s="186">
        <v>1</v>
      </c>
      <c r="I239" s="187"/>
      <c r="J239" s="188">
        <f t="shared" si="0"/>
        <v>0</v>
      </c>
      <c r="K239" s="184" t="s">
        <v>19</v>
      </c>
      <c r="L239" s="41"/>
      <c r="M239" s="189" t="s">
        <v>19</v>
      </c>
      <c r="N239" s="190" t="s">
        <v>43</v>
      </c>
      <c r="O239" s="66"/>
      <c r="P239" s="191">
        <f t="shared" si="1"/>
        <v>0</v>
      </c>
      <c r="Q239" s="191">
        <v>0</v>
      </c>
      <c r="R239" s="191">
        <f t="shared" si="2"/>
        <v>0</v>
      </c>
      <c r="S239" s="191">
        <v>0</v>
      </c>
      <c r="T239" s="192">
        <f t="shared" si="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3" t="s">
        <v>158</v>
      </c>
      <c r="AT239" s="193" t="s">
        <v>153</v>
      </c>
      <c r="AU239" s="193" t="s">
        <v>81</v>
      </c>
      <c r="AY239" s="19" t="s">
        <v>151</v>
      </c>
      <c r="BE239" s="194">
        <f t="shared" si="4"/>
        <v>0</v>
      </c>
      <c r="BF239" s="194">
        <f t="shared" si="5"/>
        <v>0</v>
      </c>
      <c r="BG239" s="194">
        <f t="shared" si="6"/>
        <v>0</v>
      </c>
      <c r="BH239" s="194">
        <f t="shared" si="7"/>
        <v>0</v>
      </c>
      <c r="BI239" s="194">
        <f t="shared" si="8"/>
        <v>0</v>
      </c>
      <c r="BJ239" s="19" t="s">
        <v>79</v>
      </c>
      <c r="BK239" s="194">
        <f t="shared" si="9"/>
        <v>0</v>
      </c>
      <c r="BL239" s="19" t="s">
        <v>158</v>
      </c>
      <c r="BM239" s="193" t="s">
        <v>1021</v>
      </c>
    </row>
    <row r="240" spans="1:65" s="2" customFormat="1" ht="16.5" customHeight="1">
      <c r="A240" s="36"/>
      <c r="B240" s="37"/>
      <c r="C240" s="182" t="s">
        <v>1022</v>
      </c>
      <c r="D240" s="182" t="s">
        <v>153</v>
      </c>
      <c r="E240" s="183" t="s">
        <v>1023</v>
      </c>
      <c r="F240" s="184" t="s">
        <v>1024</v>
      </c>
      <c r="G240" s="185" t="s">
        <v>19</v>
      </c>
      <c r="H240" s="186">
        <v>1</v>
      </c>
      <c r="I240" s="187"/>
      <c r="J240" s="188">
        <f t="shared" si="0"/>
        <v>0</v>
      </c>
      <c r="K240" s="184" t="s">
        <v>19</v>
      </c>
      <c r="L240" s="41"/>
      <c r="M240" s="189" t="s">
        <v>19</v>
      </c>
      <c r="N240" s="190" t="s">
        <v>43</v>
      </c>
      <c r="O240" s="66"/>
      <c r="P240" s="191">
        <f t="shared" si="1"/>
        <v>0</v>
      </c>
      <c r="Q240" s="191">
        <v>0</v>
      </c>
      <c r="R240" s="191">
        <f t="shared" si="2"/>
        <v>0</v>
      </c>
      <c r="S240" s="191">
        <v>0</v>
      </c>
      <c r="T240" s="192">
        <f t="shared" si="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3" t="s">
        <v>158</v>
      </c>
      <c r="AT240" s="193" t="s">
        <v>153</v>
      </c>
      <c r="AU240" s="193" t="s">
        <v>81</v>
      </c>
      <c r="AY240" s="19" t="s">
        <v>151</v>
      </c>
      <c r="BE240" s="194">
        <f t="shared" si="4"/>
        <v>0</v>
      </c>
      <c r="BF240" s="194">
        <f t="shared" si="5"/>
        <v>0</v>
      </c>
      <c r="BG240" s="194">
        <f t="shared" si="6"/>
        <v>0</v>
      </c>
      <c r="BH240" s="194">
        <f t="shared" si="7"/>
        <v>0</v>
      </c>
      <c r="BI240" s="194">
        <f t="shared" si="8"/>
        <v>0</v>
      </c>
      <c r="BJ240" s="19" t="s">
        <v>79</v>
      </c>
      <c r="BK240" s="194">
        <f t="shared" si="9"/>
        <v>0</v>
      </c>
      <c r="BL240" s="19" t="s">
        <v>158</v>
      </c>
      <c r="BM240" s="193" t="s">
        <v>1025</v>
      </c>
    </row>
    <row r="241" spans="1:65" s="2" customFormat="1" ht="16.5" customHeight="1">
      <c r="A241" s="36"/>
      <c r="B241" s="37"/>
      <c r="C241" s="182" t="s">
        <v>1026</v>
      </c>
      <c r="D241" s="182" t="s">
        <v>153</v>
      </c>
      <c r="E241" s="183" t="s">
        <v>1027</v>
      </c>
      <c r="F241" s="184" t="s">
        <v>1028</v>
      </c>
      <c r="G241" s="185" t="s">
        <v>19</v>
      </c>
      <c r="H241" s="186">
        <v>1</v>
      </c>
      <c r="I241" s="187"/>
      <c r="J241" s="188">
        <f t="shared" si="0"/>
        <v>0</v>
      </c>
      <c r="K241" s="184" t="s">
        <v>19</v>
      </c>
      <c r="L241" s="41"/>
      <c r="M241" s="189" t="s">
        <v>19</v>
      </c>
      <c r="N241" s="190" t="s">
        <v>43</v>
      </c>
      <c r="O241" s="66"/>
      <c r="P241" s="191">
        <f t="shared" si="1"/>
        <v>0</v>
      </c>
      <c r="Q241" s="191">
        <v>0</v>
      </c>
      <c r="R241" s="191">
        <f t="shared" si="2"/>
        <v>0</v>
      </c>
      <c r="S241" s="191">
        <v>0</v>
      </c>
      <c r="T241" s="192">
        <f t="shared" si="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3" t="s">
        <v>158</v>
      </c>
      <c r="AT241" s="193" t="s">
        <v>153</v>
      </c>
      <c r="AU241" s="193" t="s">
        <v>81</v>
      </c>
      <c r="AY241" s="19" t="s">
        <v>151</v>
      </c>
      <c r="BE241" s="194">
        <f t="shared" si="4"/>
        <v>0</v>
      </c>
      <c r="BF241" s="194">
        <f t="shared" si="5"/>
        <v>0</v>
      </c>
      <c r="BG241" s="194">
        <f t="shared" si="6"/>
        <v>0</v>
      </c>
      <c r="BH241" s="194">
        <f t="shared" si="7"/>
        <v>0</v>
      </c>
      <c r="BI241" s="194">
        <f t="shared" si="8"/>
        <v>0</v>
      </c>
      <c r="BJ241" s="19" t="s">
        <v>79</v>
      </c>
      <c r="BK241" s="194">
        <f t="shared" si="9"/>
        <v>0</v>
      </c>
      <c r="BL241" s="19" t="s">
        <v>158</v>
      </c>
      <c r="BM241" s="193" t="s">
        <v>1029</v>
      </c>
    </row>
    <row r="242" spans="1:65" s="2" customFormat="1" ht="16.5" customHeight="1">
      <c r="A242" s="36"/>
      <c r="B242" s="37"/>
      <c r="C242" s="182" t="s">
        <v>1030</v>
      </c>
      <c r="D242" s="182" t="s">
        <v>153</v>
      </c>
      <c r="E242" s="183" t="s">
        <v>1031</v>
      </c>
      <c r="F242" s="184" t="s">
        <v>1032</v>
      </c>
      <c r="G242" s="185" t="s">
        <v>19</v>
      </c>
      <c r="H242" s="186">
        <v>1</v>
      </c>
      <c r="I242" s="187"/>
      <c r="J242" s="188">
        <f t="shared" si="0"/>
        <v>0</v>
      </c>
      <c r="K242" s="184" t="s">
        <v>19</v>
      </c>
      <c r="L242" s="41"/>
      <c r="M242" s="189" t="s">
        <v>19</v>
      </c>
      <c r="N242" s="190" t="s">
        <v>43</v>
      </c>
      <c r="O242" s="66"/>
      <c r="P242" s="191">
        <f t="shared" si="1"/>
        <v>0</v>
      </c>
      <c r="Q242" s="191">
        <v>0</v>
      </c>
      <c r="R242" s="191">
        <f t="shared" si="2"/>
        <v>0</v>
      </c>
      <c r="S242" s="191">
        <v>0</v>
      </c>
      <c r="T242" s="192">
        <f t="shared" si="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3" t="s">
        <v>158</v>
      </c>
      <c r="AT242" s="193" t="s">
        <v>153</v>
      </c>
      <c r="AU242" s="193" t="s">
        <v>81</v>
      </c>
      <c r="AY242" s="19" t="s">
        <v>151</v>
      </c>
      <c r="BE242" s="194">
        <f t="shared" si="4"/>
        <v>0</v>
      </c>
      <c r="BF242" s="194">
        <f t="shared" si="5"/>
        <v>0</v>
      </c>
      <c r="BG242" s="194">
        <f t="shared" si="6"/>
        <v>0</v>
      </c>
      <c r="BH242" s="194">
        <f t="shared" si="7"/>
        <v>0</v>
      </c>
      <c r="BI242" s="194">
        <f t="shared" si="8"/>
        <v>0</v>
      </c>
      <c r="BJ242" s="19" t="s">
        <v>79</v>
      </c>
      <c r="BK242" s="194">
        <f t="shared" si="9"/>
        <v>0</v>
      </c>
      <c r="BL242" s="19" t="s">
        <v>158</v>
      </c>
      <c r="BM242" s="193" t="s">
        <v>1033</v>
      </c>
    </row>
    <row r="243" spans="1:65" s="2" customFormat="1" ht="16.5" customHeight="1">
      <c r="A243" s="36"/>
      <c r="B243" s="37"/>
      <c r="C243" s="234" t="s">
        <v>1034</v>
      </c>
      <c r="D243" s="234" t="s">
        <v>238</v>
      </c>
      <c r="E243" s="235" t="s">
        <v>1035</v>
      </c>
      <c r="F243" s="236" t="s">
        <v>1036</v>
      </c>
      <c r="G243" s="237" t="s">
        <v>19</v>
      </c>
      <c r="H243" s="238">
        <v>1</v>
      </c>
      <c r="I243" s="239"/>
      <c r="J243" s="240">
        <f t="shared" si="0"/>
        <v>0</v>
      </c>
      <c r="K243" s="236" t="s">
        <v>19</v>
      </c>
      <c r="L243" s="241"/>
      <c r="M243" s="242" t="s">
        <v>19</v>
      </c>
      <c r="N243" s="243" t="s">
        <v>43</v>
      </c>
      <c r="O243" s="66"/>
      <c r="P243" s="191">
        <f t="shared" si="1"/>
        <v>0</v>
      </c>
      <c r="Q243" s="191">
        <v>0</v>
      </c>
      <c r="R243" s="191">
        <f t="shared" si="2"/>
        <v>0</v>
      </c>
      <c r="S243" s="191">
        <v>0</v>
      </c>
      <c r="T243" s="192">
        <f t="shared" si="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3" t="s">
        <v>217</v>
      </c>
      <c r="AT243" s="193" t="s">
        <v>238</v>
      </c>
      <c r="AU243" s="193" t="s">
        <v>81</v>
      </c>
      <c r="AY243" s="19" t="s">
        <v>151</v>
      </c>
      <c r="BE243" s="194">
        <f t="shared" si="4"/>
        <v>0</v>
      </c>
      <c r="BF243" s="194">
        <f t="shared" si="5"/>
        <v>0</v>
      </c>
      <c r="BG243" s="194">
        <f t="shared" si="6"/>
        <v>0</v>
      </c>
      <c r="BH243" s="194">
        <f t="shared" si="7"/>
        <v>0</v>
      </c>
      <c r="BI243" s="194">
        <f t="shared" si="8"/>
        <v>0</v>
      </c>
      <c r="BJ243" s="19" t="s">
        <v>79</v>
      </c>
      <c r="BK243" s="194">
        <f t="shared" si="9"/>
        <v>0</v>
      </c>
      <c r="BL243" s="19" t="s">
        <v>158</v>
      </c>
      <c r="BM243" s="193" t="s">
        <v>1037</v>
      </c>
    </row>
    <row r="244" spans="1:65" s="2" customFormat="1" ht="16.5" customHeight="1">
      <c r="A244" s="36"/>
      <c r="B244" s="37"/>
      <c r="C244" s="234" t="s">
        <v>1038</v>
      </c>
      <c r="D244" s="234" t="s">
        <v>238</v>
      </c>
      <c r="E244" s="235" t="s">
        <v>1039</v>
      </c>
      <c r="F244" s="236" t="s">
        <v>1040</v>
      </c>
      <c r="G244" s="237" t="s">
        <v>19</v>
      </c>
      <c r="H244" s="238">
        <v>1</v>
      </c>
      <c r="I244" s="239"/>
      <c r="J244" s="240">
        <f t="shared" si="0"/>
        <v>0</v>
      </c>
      <c r="K244" s="236" t="s">
        <v>19</v>
      </c>
      <c r="L244" s="241"/>
      <c r="M244" s="242" t="s">
        <v>19</v>
      </c>
      <c r="N244" s="243" t="s">
        <v>43</v>
      </c>
      <c r="O244" s="66"/>
      <c r="P244" s="191">
        <f t="shared" si="1"/>
        <v>0</v>
      </c>
      <c r="Q244" s="191">
        <v>0</v>
      </c>
      <c r="R244" s="191">
        <f t="shared" si="2"/>
        <v>0</v>
      </c>
      <c r="S244" s="191">
        <v>0</v>
      </c>
      <c r="T244" s="192">
        <f t="shared" si="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3" t="s">
        <v>217</v>
      </c>
      <c r="AT244" s="193" t="s">
        <v>238</v>
      </c>
      <c r="AU244" s="193" t="s">
        <v>81</v>
      </c>
      <c r="AY244" s="19" t="s">
        <v>151</v>
      </c>
      <c r="BE244" s="194">
        <f t="shared" si="4"/>
        <v>0</v>
      </c>
      <c r="BF244" s="194">
        <f t="shared" si="5"/>
        <v>0</v>
      </c>
      <c r="BG244" s="194">
        <f t="shared" si="6"/>
        <v>0</v>
      </c>
      <c r="BH244" s="194">
        <f t="shared" si="7"/>
        <v>0</v>
      </c>
      <c r="BI244" s="194">
        <f t="shared" si="8"/>
        <v>0</v>
      </c>
      <c r="BJ244" s="19" t="s">
        <v>79</v>
      </c>
      <c r="BK244" s="194">
        <f t="shared" si="9"/>
        <v>0</v>
      </c>
      <c r="BL244" s="19" t="s">
        <v>158</v>
      </c>
      <c r="BM244" s="193" t="s">
        <v>1041</v>
      </c>
    </row>
    <row r="245" spans="1:65" s="2" customFormat="1" ht="24.2" customHeight="1">
      <c r="A245" s="36"/>
      <c r="B245" s="37"/>
      <c r="C245" s="182" t="s">
        <v>688</v>
      </c>
      <c r="D245" s="182" t="s">
        <v>153</v>
      </c>
      <c r="E245" s="183" t="s">
        <v>1042</v>
      </c>
      <c r="F245" s="184" t="s">
        <v>1043</v>
      </c>
      <c r="G245" s="185" t="s">
        <v>279</v>
      </c>
      <c r="H245" s="186">
        <v>1</v>
      </c>
      <c r="I245" s="187"/>
      <c r="J245" s="188">
        <f t="shared" si="0"/>
        <v>0</v>
      </c>
      <c r="K245" s="184" t="s">
        <v>19</v>
      </c>
      <c r="L245" s="41"/>
      <c r="M245" s="189" t="s">
        <v>19</v>
      </c>
      <c r="N245" s="190" t="s">
        <v>43</v>
      </c>
      <c r="O245" s="66"/>
      <c r="P245" s="191">
        <f t="shared" si="1"/>
        <v>0</v>
      </c>
      <c r="Q245" s="191">
        <v>0.00159</v>
      </c>
      <c r="R245" s="191">
        <f t="shared" si="2"/>
        <v>0.00159</v>
      </c>
      <c r="S245" s="191">
        <v>0</v>
      </c>
      <c r="T245" s="192">
        <f t="shared" si="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3" t="s">
        <v>158</v>
      </c>
      <c r="AT245" s="193" t="s">
        <v>153</v>
      </c>
      <c r="AU245" s="193" t="s">
        <v>81</v>
      </c>
      <c r="AY245" s="19" t="s">
        <v>151</v>
      </c>
      <c r="BE245" s="194">
        <f t="shared" si="4"/>
        <v>0</v>
      </c>
      <c r="BF245" s="194">
        <f t="shared" si="5"/>
        <v>0</v>
      </c>
      <c r="BG245" s="194">
        <f t="shared" si="6"/>
        <v>0</v>
      </c>
      <c r="BH245" s="194">
        <f t="shared" si="7"/>
        <v>0</v>
      </c>
      <c r="BI245" s="194">
        <f t="shared" si="8"/>
        <v>0</v>
      </c>
      <c r="BJ245" s="19" t="s">
        <v>79</v>
      </c>
      <c r="BK245" s="194">
        <f t="shared" si="9"/>
        <v>0</v>
      </c>
      <c r="BL245" s="19" t="s">
        <v>158</v>
      </c>
      <c r="BM245" s="193" t="s">
        <v>1044</v>
      </c>
    </row>
    <row r="246" spans="1:65" s="2" customFormat="1" ht="16.5" customHeight="1">
      <c r="A246" s="36"/>
      <c r="B246" s="37"/>
      <c r="C246" s="234" t="s">
        <v>692</v>
      </c>
      <c r="D246" s="234" t="s">
        <v>238</v>
      </c>
      <c r="E246" s="235" t="s">
        <v>1045</v>
      </c>
      <c r="F246" s="236" t="s">
        <v>1046</v>
      </c>
      <c r="G246" s="237" t="s">
        <v>279</v>
      </c>
      <c r="H246" s="238">
        <v>1</v>
      </c>
      <c r="I246" s="239"/>
      <c r="J246" s="240">
        <f t="shared" si="0"/>
        <v>0</v>
      </c>
      <c r="K246" s="236" t="s">
        <v>19</v>
      </c>
      <c r="L246" s="241"/>
      <c r="M246" s="242" t="s">
        <v>19</v>
      </c>
      <c r="N246" s="243" t="s">
        <v>43</v>
      </c>
      <c r="O246" s="66"/>
      <c r="P246" s="191">
        <f t="shared" si="1"/>
        <v>0</v>
      </c>
      <c r="Q246" s="191">
        <v>0.006</v>
      </c>
      <c r="R246" s="191">
        <f t="shared" si="2"/>
        <v>0.006</v>
      </c>
      <c r="S246" s="191">
        <v>0</v>
      </c>
      <c r="T246" s="192">
        <f t="shared" si="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3" t="s">
        <v>217</v>
      </c>
      <c r="AT246" s="193" t="s">
        <v>238</v>
      </c>
      <c r="AU246" s="193" t="s">
        <v>81</v>
      </c>
      <c r="AY246" s="19" t="s">
        <v>151</v>
      </c>
      <c r="BE246" s="194">
        <f t="shared" si="4"/>
        <v>0</v>
      </c>
      <c r="BF246" s="194">
        <f t="shared" si="5"/>
        <v>0</v>
      </c>
      <c r="BG246" s="194">
        <f t="shared" si="6"/>
        <v>0</v>
      </c>
      <c r="BH246" s="194">
        <f t="shared" si="7"/>
        <v>0</v>
      </c>
      <c r="BI246" s="194">
        <f t="shared" si="8"/>
        <v>0</v>
      </c>
      <c r="BJ246" s="19" t="s">
        <v>79</v>
      </c>
      <c r="BK246" s="194">
        <f t="shared" si="9"/>
        <v>0</v>
      </c>
      <c r="BL246" s="19" t="s">
        <v>158</v>
      </c>
      <c r="BM246" s="193" t="s">
        <v>1047</v>
      </c>
    </row>
    <row r="247" spans="2:51" s="13" customFormat="1" ht="11.25">
      <c r="B247" s="200"/>
      <c r="C247" s="201"/>
      <c r="D247" s="202" t="s">
        <v>162</v>
      </c>
      <c r="E247" s="203" t="s">
        <v>19</v>
      </c>
      <c r="F247" s="204" t="s">
        <v>1048</v>
      </c>
      <c r="G247" s="201"/>
      <c r="H247" s="203" t="s">
        <v>19</v>
      </c>
      <c r="I247" s="205"/>
      <c r="J247" s="201"/>
      <c r="K247" s="201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162</v>
      </c>
      <c r="AU247" s="210" t="s">
        <v>81</v>
      </c>
      <c r="AV247" s="13" t="s">
        <v>79</v>
      </c>
      <c r="AW247" s="13" t="s">
        <v>33</v>
      </c>
      <c r="AX247" s="13" t="s">
        <v>72</v>
      </c>
      <c r="AY247" s="210" t="s">
        <v>151</v>
      </c>
    </row>
    <row r="248" spans="2:51" s="14" customFormat="1" ht="11.25">
      <c r="B248" s="211"/>
      <c r="C248" s="212"/>
      <c r="D248" s="202" t="s">
        <v>162</v>
      </c>
      <c r="E248" s="213" t="s">
        <v>19</v>
      </c>
      <c r="F248" s="214" t="s">
        <v>79</v>
      </c>
      <c r="G248" s="212"/>
      <c r="H248" s="215">
        <v>1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162</v>
      </c>
      <c r="AU248" s="221" t="s">
        <v>81</v>
      </c>
      <c r="AV248" s="14" t="s">
        <v>81</v>
      </c>
      <c r="AW248" s="14" t="s">
        <v>33</v>
      </c>
      <c r="AX248" s="14" t="s">
        <v>79</v>
      </c>
      <c r="AY248" s="221" t="s">
        <v>151</v>
      </c>
    </row>
    <row r="249" spans="1:65" s="2" customFormat="1" ht="24.2" customHeight="1">
      <c r="A249" s="36"/>
      <c r="B249" s="37"/>
      <c r="C249" s="182" t="s">
        <v>696</v>
      </c>
      <c r="D249" s="182" t="s">
        <v>153</v>
      </c>
      <c r="E249" s="183" t="s">
        <v>1049</v>
      </c>
      <c r="F249" s="184" t="s">
        <v>1050</v>
      </c>
      <c r="G249" s="185" t="s">
        <v>279</v>
      </c>
      <c r="H249" s="186">
        <v>1</v>
      </c>
      <c r="I249" s="187"/>
      <c r="J249" s="188">
        <f>ROUND(I249*H249,2)</f>
        <v>0</v>
      </c>
      <c r="K249" s="184" t="s">
        <v>19</v>
      </c>
      <c r="L249" s="41"/>
      <c r="M249" s="189" t="s">
        <v>19</v>
      </c>
      <c r="N249" s="190" t="s">
        <v>43</v>
      </c>
      <c r="O249" s="66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3" t="s">
        <v>158</v>
      </c>
      <c r="AT249" s="193" t="s">
        <v>153</v>
      </c>
      <c r="AU249" s="193" t="s">
        <v>81</v>
      </c>
      <c r="AY249" s="19" t="s">
        <v>151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9" t="s">
        <v>79</v>
      </c>
      <c r="BK249" s="194">
        <f>ROUND(I249*H249,2)</f>
        <v>0</v>
      </c>
      <c r="BL249" s="19" t="s">
        <v>158</v>
      </c>
      <c r="BM249" s="193" t="s">
        <v>1051</v>
      </c>
    </row>
    <row r="250" spans="2:51" s="13" customFormat="1" ht="11.25">
      <c r="B250" s="200"/>
      <c r="C250" s="201"/>
      <c r="D250" s="202" t="s">
        <v>162</v>
      </c>
      <c r="E250" s="203" t="s">
        <v>19</v>
      </c>
      <c r="F250" s="204" t="s">
        <v>1052</v>
      </c>
      <c r="G250" s="201"/>
      <c r="H250" s="203" t="s">
        <v>19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162</v>
      </c>
      <c r="AU250" s="210" t="s">
        <v>81</v>
      </c>
      <c r="AV250" s="13" t="s">
        <v>79</v>
      </c>
      <c r="AW250" s="13" t="s">
        <v>33</v>
      </c>
      <c r="AX250" s="13" t="s">
        <v>72</v>
      </c>
      <c r="AY250" s="210" t="s">
        <v>151</v>
      </c>
    </row>
    <row r="251" spans="2:51" s="14" customFormat="1" ht="11.25">
      <c r="B251" s="211"/>
      <c r="C251" s="212"/>
      <c r="D251" s="202" t="s">
        <v>162</v>
      </c>
      <c r="E251" s="213" t="s">
        <v>19</v>
      </c>
      <c r="F251" s="214" t="s">
        <v>79</v>
      </c>
      <c r="G251" s="212"/>
      <c r="H251" s="215">
        <v>1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162</v>
      </c>
      <c r="AU251" s="221" t="s">
        <v>81</v>
      </c>
      <c r="AV251" s="14" t="s">
        <v>81</v>
      </c>
      <c r="AW251" s="14" t="s">
        <v>33</v>
      </c>
      <c r="AX251" s="14" t="s">
        <v>79</v>
      </c>
      <c r="AY251" s="221" t="s">
        <v>151</v>
      </c>
    </row>
    <row r="252" spans="1:65" s="2" customFormat="1" ht="24.2" customHeight="1">
      <c r="A252" s="36"/>
      <c r="B252" s="37"/>
      <c r="C252" s="182" t="s">
        <v>700</v>
      </c>
      <c r="D252" s="182" t="s">
        <v>153</v>
      </c>
      <c r="E252" s="183" t="s">
        <v>1053</v>
      </c>
      <c r="F252" s="184" t="s">
        <v>1054</v>
      </c>
      <c r="G252" s="185" t="s">
        <v>1055</v>
      </c>
      <c r="H252" s="186">
        <v>41</v>
      </c>
      <c r="I252" s="187"/>
      <c r="J252" s="188">
        <f>ROUND(I252*H252,2)</f>
        <v>0</v>
      </c>
      <c r="K252" s="184" t="s">
        <v>19</v>
      </c>
      <c r="L252" s="41"/>
      <c r="M252" s="189" t="s">
        <v>19</v>
      </c>
      <c r="N252" s="190" t="s">
        <v>43</v>
      </c>
      <c r="O252" s="66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3" t="s">
        <v>158</v>
      </c>
      <c r="AT252" s="193" t="s">
        <v>153</v>
      </c>
      <c r="AU252" s="193" t="s">
        <v>81</v>
      </c>
      <c r="AY252" s="19" t="s">
        <v>151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9" t="s">
        <v>79</v>
      </c>
      <c r="BK252" s="194">
        <f>ROUND(I252*H252,2)</f>
        <v>0</v>
      </c>
      <c r="BL252" s="19" t="s">
        <v>158</v>
      </c>
      <c r="BM252" s="193" t="s">
        <v>1056</v>
      </c>
    </row>
    <row r="253" spans="1:65" s="2" customFormat="1" ht="33" customHeight="1">
      <c r="A253" s="36"/>
      <c r="B253" s="37"/>
      <c r="C253" s="182" t="s">
        <v>705</v>
      </c>
      <c r="D253" s="182" t="s">
        <v>153</v>
      </c>
      <c r="E253" s="183" t="s">
        <v>1057</v>
      </c>
      <c r="F253" s="184" t="s">
        <v>1058</v>
      </c>
      <c r="G253" s="185" t="s">
        <v>279</v>
      </c>
      <c r="H253" s="186">
        <v>3</v>
      </c>
      <c r="I253" s="187"/>
      <c r="J253" s="188">
        <f>ROUND(I253*H253,2)</f>
        <v>0</v>
      </c>
      <c r="K253" s="184" t="s">
        <v>19</v>
      </c>
      <c r="L253" s="41"/>
      <c r="M253" s="189" t="s">
        <v>19</v>
      </c>
      <c r="N253" s="190" t="s">
        <v>43</v>
      </c>
      <c r="O253" s="66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3" t="s">
        <v>158</v>
      </c>
      <c r="AT253" s="193" t="s">
        <v>153</v>
      </c>
      <c r="AU253" s="193" t="s">
        <v>81</v>
      </c>
      <c r="AY253" s="19" t="s">
        <v>151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9" t="s">
        <v>79</v>
      </c>
      <c r="BK253" s="194">
        <f>ROUND(I253*H253,2)</f>
        <v>0</v>
      </c>
      <c r="BL253" s="19" t="s">
        <v>158</v>
      </c>
      <c r="BM253" s="193" t="s">
        <v>1059</v>
      </c>
    </row>
    <row r="254" spans="1:65" s="2" customFormat="1" ht="16.5" customHeight="1">
      <c r="A254" s="36"/>
      <c r="B254" s="37"/>
      <c r="C254" s="182" t="s">
        <v>709</v>
      </c>
      <c r="D254" s="182" t="s">
        <v>153</v>
      </c>
      <c r="E254" s="183" t="s">
        <v>759</v>
      </c>
      <c r="F254" s="184" t="s">
        <v>760</v>
      </c>
      <c r="G254" s="185" t="s">
        <v>279</v>
      </c>
      <c r="H254" s="186">
        <v>1</v>
      </c>
      <c r="I254" s="187"/>
      <c r="J254" s="188">
        <f>ROUND(I254*H254,2)</f>
        <v>0</v>
      </c>
      <c r="K254" s="184" t="s">
        <v>157</v>
      </c>
      <c r="L254" s="41"/>
      <c r="M254" s="189" t="s">
        <v>19</v>
      </c>
      <c r="N254" s="190" t="s">
        <v>43</v>
      </c>
      <c r="O254" s="66"/>
      <c r="P254" s="191">
        <f>O254*H254</f>
        <v>0</v>
      </c>
      <c r="Q254" s="191">
        <v>0.01019</v>
      </c>
      <c r="R254" s="191">
        <f>Q254*H254</f>
        <v>0.01019</v>
      </c>
      <c r="S254" s="191">
        <v>0</v>
      </c>
      <c r="T254" s="19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3" t="s">
        <v>158</v>
      </c>
      <c r="AT254" s="193" t="s">
        <v>153</v>
      </c>
      <c r="AU254" s="193" t="s">
        <v>81</v>
      </c>
      <c r="AY254" s="19" t="s">
        <v>151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9" t="s">
        <v>79</v>
      </c>
      <c r="BK254" s="194">
        <f>ROUND(I254*H254,2)</f>
        <v>0</v>
      </c>
      <c r="BL254" s="19" t="s">
        <v>158</v>
      </c>
      <c r="BM254" s="193" t="s">
        <v>248</v>
      </c>
    </row>
    <row r="255" spans="1:47" s="2" customFormat="1" ht="11.25">
      <c r="A255" s="36"/>
      <c r="B255" s="37"/>
      <c r="C255" s="38"/>
      <c r="D255" s="195" t="s">
        <v>160</v>
      </c>
      <c r="E255" s="38"/>
      <c r="F255" s="196" t="s">
        <v>762</v>
      </c>
      <c r="G255" s="38"/>
      <c r="H255" s="38"/>
      <c r="I255" s="197"/>
      <c r="J255" s="38"/>
      <c r="K255" s="38"/>
      <c r="L255" s="41"/>
      <c r="M255" s="198"/>
      <c r="N255" s="199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160</v>
      </c>
      <c r="AU255" s="19" t="s">
        <v>81</v>
      </c>
    </row>
    <row r="256" spans="1:65" s="2" customFormat="1" ht="16.5" customHeight="1">
      <c r="A256" s="36"/>
      <c r="B256" s="37"/>
      <c r="C256" s="234" t="s">
        <v>714</v>
      </c>
      <c r="D256" s="234" t="s">
        <v>238</v>
      </c>
      <c r="E256" s="235" t="s">
        <v>1060</v>
      </c>
      <c r="F256" s="236" t="s">
        <v>1061</v>
      </c>
      <c r="G256" s="237" t="s">
        <v>279</v>
      </c>
      <c r="H256" s="238">
        <v>1</v>
      </c>
      <c r="I256" s="239"/>
      <c r="J256" s="240">
        <f>ROUND(I256*H256,2)</f>
        <v>0</v>
      </c>
      <c r="K256" s="236" t="s">
        <v>19</v>
      </c>
      <c r="L256" s="241"/>
      <c r="M256" s="242" t="s">
        <v>19</v>
      </c>
      <c r="N256" s="243" t="s">
        <v>43</v>
      </c>
      <c r="O256" s="66"/>
      <c r="P256" s="191">
        <f>O256*H256</f>
        <v>0</v>
      </c>
      <c r="Q256" s="191">
        <v>0.87</v>
      </c>
      <c r="R256" s="191">
        <f>Q256*H256</f>
        <v>0.87</v>
      </c>
      <c r="S256" s="191">
        <v>0</v>
      </c>
      <c r="T256" s="19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3" t="s">
        <v>217</v>
      </c>
      <c r="AT256" s="193" t="s">
        <v>238</v>
      </c>
      <c r="AU256" s="193" t="s">
        <v>81</v>
      </c>
      <c r="AY256" s="19" t="s">
        <v>151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9" t="s">
        <v>79</v>
      </c>
      <c r="BK256" s="194">
        <f>ROUND(I256*H256,2)</f>
        <v>0</v>
      </c>
      <c r="BL256" s="19" t="s">
        <v>158</v>
      </c>
      <c r="BM256" s="193" t="s">
        <v>1062</v>
      </c>
    </row>
    <row r="257" spans="1:65" s="2" customFormat="1" ht="16.5" customHeight="1">
      <c r="A257" s="36"/>
      <c r="B257" s="37"/>
      <c r="C257" s="234" t="s">
        <v>1063</v>
      </c>
      <c r="D257" s="234" t="s">
        <v>238</v>
      </c>
      <c r="E257" s="235" t="s">
        <v>1064</v>
      </c>
      <c r="F257" s="236" t="s">
        <v>1065</v>
      </c>
      <c r="G257" s="237" t="s">
        <v>156</v>
      </c>
      <c r="H257" s="238">
        <v>17</v>
      </c>
      <c r="I257" s="239"/>
      <c r="J257" s="240">
        <f>ROUND(I257*H257,2)</f>
        <v>0</v>
      </c>
      <c r="K257" s="236" t="s">
        <v>19</v>
      </c>
      <c r="L257" s="241"/>
      <c r="M257" s="242" t="s">
        <v>19</v>
      </c>
      <c r="N257" s="243" t="s">
        <v>43</v>
      </c>
      <c r="O257" s="66"/>
      <c r="P257" s="191">
        <f>O257*H257</f>
        <v>0</v>
      </c>
      <c r="Q257" s="191">
        <v>0.00042</v>
      </c>
      <c r="R257" s="191">
        <f>Q257*H257</f>
        <v>0.0071400000000000005</v>
      </c>
      <c r="S257" s="191">
        <v>0</v>
      </c>
      <c r="T257" s="19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3" t="s">
        <v>217</v>
      </c>
      <c r="AT257" s="193" t="s">
        <v>238</v>
      </c>
      <c r="AU257" s="193" t="s">
        <v>81</v>
      </c>
      <c r="AY257" s="19" t="s">
        <v>151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9" t="s">
        <v>79</v>
      </c>
      <c r="BK257" s="194">
        <f>ROUND(I257*H257,2)</f>
        <v>0</v>
      </c>
      <c r="BL257" s="19" t="s">
        <v>158</v>
      </c>
      <c r="BM257" s="193" t="s">
        <v>1066</v>
      </c>
    </row>
    <row r="258" spans="1:65" s="2" customFormat="1" ht="16.5" customHeight="1">
      <c r="A258" s="36"/>
      <c r="B258" s="37"/>
      <c r="C258" s="182" t="s">
        <v>719</v>
      </c>
      <c r="D258" s="182" t="s">
        <v>153</v>
      </c>
      <c r="E258" s="183" t="s">
        <v>1067</v>
      </c>
      <c r="F258" s="184" t="s">
        <v>1068</v>
      </c>
      <c r="G258" s="185" t="s">
        <v>279</v>
      </c>
      <c r="H258" s="186">
        <v>1</v>
      </c>
      <c r="I258" s="187"/>
      <c r="J258" s="188">
        <f>ROUND(I258*H258,2)</f>
        <v>0</v>
      </c>
      <c r="K258" s="184" t="s">
        <v>157</v>
      </c>
      <c r="L258" s="41"/>
      <c r="M258" s="189" t="s">
        <v>19</v>
      </c>
      <c r="N258" s="190" t="s">
        <v>43</v>
      </c>
      <c r="O258" s="66"/>
      <c r="P258" s="191">
        <f>O258*H258</f>
        <v>0</v>
      </c>
      <c r="Q258" s="191">
        <v>0.21734</v>
      </c>
      <c r="R258" s="191">
        <f>Q258*H258</f>
        <v>0.21734</v>
      </c>
      <c r="S258" s="191">
        <v>0</v>
      </c>
      <c r="T258" s="192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3" t="s">
        <v>158</v>
      </c>
      <c r="AT258" s="193" t="s">
        <v>153</v>
      </c>
      <c r="AU258" s="193" t="s">
        <v>81</v>
      </c>
      <c r="AY258" s="19" t="s">
        <v>151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9" t="s">
        <v>79</v>
      </c>
      <c r="BK258" s="194">
        <f>ROUND(I258*H258,2)</f>
        <v>0</v>
      </c>
      <c r="BL258" s="19" t="s">
        <v>158</v>
      </c>
      <c r="BM258" s="193" t="s">
        <v>1069</v>
      </c>
    </row>
    <row r="259" spans="1:47" s="2" customFormat="1" ht="11.25">
      <c r="A259" s="36"/>
      <c r="B259" s="37"/>
      <c r="C259" s="38"/>
      <c r="D259" s="195" t="s">
        <v>160</v>
      </c>
      <c r="E259" s="38"/>
      <c r="F259" s="196" t="s">
        <v>1070</v>
      </c>
      <c r="G259" s="38"/>
      <c r="H259" s="38"/>
      <c r="I259" s="197"/>
      <c r="J259" s="38"/>
      <c r="K259" s="38"/>
      <c r="L259" s="41"/>
      <c r="M259" s="198"/>
      <c r="N259" s="199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160</v>
      </c>
      <c r="AU259" s="19" t="s">
        <v>81</v>
      </c>
    </row>
    <row r="260" spans="1:65" s="2" customFormat="1" ht="16.5" customHeight="1">
      <c r="A260" s="36"/>
      <c r="B260" s="37"/>
      <c r="C260" s="234" t="s">
        <v>723</v>
      </c>
      <c r="D260" s="234" t="s">
        <v>238</v>
      </c>
      <c r="E260" s="235" t="s">
        <v>1071</v>
      </c>
      <c r="F260" s="236" t="s">
        <v>1072</v>
      </c>
      <c r="G260" s="237" t="s">
        <v>279</v>
      </c>
      <c r="H260" s="238">
        <v>1</v>
      </c>
      <c r="I260" s="239"/>
      <c r="J260" s="240">
        <f>ROUND(I260*H260,2)</f>
        <v>0</v>
      </c>
      <c r="K260" s="236" t="s">
        <v>157</v>
      </c>
      <c r="L260" s="241"/>
      <c r="M260" s="242" t="s">
        <v>19</v>
      </c>
      <c r="N260" s="243" t="s">
        <v>43</v>
      </c>
      <c r="O260" s="66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3" t="s">
        <v>217</v>
      </c>
      <c r="AT260" s="193" t="s">
        <v>238</v>
      </c>
      <c r="AU260" s="193" t="s">
        <v>81</v>
      </c>
      <c r="AY260" s="19" t="s">
        <v>151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9" t="s">
        <v>79</v>
      </c>
      <c r="BK260" s="194">
        <f>ROUND(I260*H260,2)</f>
        <v>0</v>
      </c>
      <c r="BL260" s="19" t="s">
        <v>158</v>
      </c>
      <c r="BM260" s="193" t="s">
        <v>1073</v>
      </c>
    </row>
    <row r="261" spans="1:47" s="2" customFormat="1" ht="11.25">
      <c r="A261" s="36"/>
      <c r="B261" s="37"/>
      <c r="C261" s="38"/>
      <c r="D261" s="195" t="s">
        <v>160</v>
      </c>
      <c r="E261" s="38"/>
      <c r="F261" s="196" t="s">
        <v>1074</v>
      </c>
      <c r="G261" s="38"/>
      <c r="H261" s="38"/>
      <c r="I261" s="197"/>
      <c r="J261" s="38"/>
      <c r="K261" s="38"/>
      <c r="L261" s="41"/>
      <c r="M261" s="198"/>
      <c r="N261" s="199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160</v>
      </c>
      <c r="AU261" s="19" t="s">
        <v>81</v>
      </c>
    </row>
    <row r="262" spans="2:51" s="13" customFormat="1" ht="11.25">
      <c r="B262" s="200"/>
      <c r="C262" s="201"/>
      <c r="D262" s="202" t="s">
        <v>162</v>
      </c>
      <c r="E262" s="203" t="s">
        <v>19</v>
      </c>
      <c r="F262" s="204" t="s">
        <v>1075</v>
      </c>
      <c r="G262" s="201"/>
      <c r="H262" s="203" t="s">
        <v>19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162</v>
      </c>
      <c r="AU262" s="210" t="s">
        <v>81</v>
      </c>
      <c r="AV262" s="13" t="s">
        <v>79</v>
      </c>
      <c r="AW262" s="13" t="s">
        <v>33</v>
      </c>
      <c r="AX262" s="13" t="s">
        <v>72</v>
      </c>
      <c r="AY262" s="210" t="s">
        <v>151</v>
      </c>
    </row>
    <row r="263" spans="2:51" s="14" customFormat="1" ht="11.25">
      <c r="B263" s="211"/>
      <c r="C263" s="212"/>
      <c r="D263" s="202" t="s">
        <v>162</v>
      </c>
      <c r="E263" s="213" t="s">
        <v>19</v>
      </c>
      <c r="F263" s="214" t="s">
        <v>79</v>
      </c>
      <c r="G263" s="212"/>
      <c r="H263" s="215">
        <v>1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162</v>
      </c>
      <c r="AU263" s="221" t="s">
        <v>81</v>
      </c>
      <c r="AV263" s="14" t="s">
        <v>81</v>
      </c>
      <c r="AW263" s="14" t="s">
        <v>33</v>
      </c>
      <c r="AX263" s="14" t="s">
        <v>79</v>
      </c>
      <c r="AY263" s="221" t="s">
        <v>151</v>
      </c>
    </row>
    <row r="264" spans="1:65" s="2" customFormat="1" ht="16.5" customHeight="1">
      <c r="A264" s="36"/>
      <c r="B264" s="37"/>
      <c r="C264" s="234" t="s">
        <v>728</v>
      </c>
      <c r="D264" s="234" t="s">
        <v>238</v>
      </c>
      <c r="E264" s="235" t="s">
        <v>1076</v>
      </c>
      <c r="F264" s="236" t="s">
        <v>1077</v>
      </c>
      <c r="G264" s="237" t="s">
        <v>279</v>
      </c>
      <c r="H264" s="238">
        <v>2</v>
      </c>
      <c r="I264" s="239"/>
      <c r="J264" s="240">
        <f>ROUND(I264*H264,2)</f>
        <v>0</v>
      </c>
      <c r="K264" s="236" t="s">
        <v>157</v>
      </c>
      <c r="L264" s="241"/>
      <c r="M264" s="242" t="s">
        <v>19</v>
      </c>
      <c r="N264" s="243" t="s">
        <v>43</v>
      </c>
      <c r="O264" s="66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3" t="s">
        <v>217</v>
      </c>
      <c r="AT264" s="193" t="s">
        <v>238</v>
      </c>
      <c r="AU264" s="193" t="s">
        <v>81</v>
      </c>
      <c r="AY264" s="19" t="s">
        <v>151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9" t="s">
        <v>79</v>
      </c>
      <c r="BK264" s="194">
        <f>ROUND(I264*H264,2)</f>
        <v>0</v>
      </c>
      <c r="BL264" s="19" t="s">
        <v>158</v>
      </c>
      <c r="BM264" s="193" t="s">
        <v>1078</v>
      </c>
    </row>
    <row r="265" spans="1:47" s="2" customFormat="1" ht="11.25">
      <c r="A265" s="36"/>
      <c r="B265" s="37"/>
      <c r="C265" s="38"/>
      <c r="D265" s="195" t="s">
        <v>160</v>
      </c>
      <c r="E265" s="38"/>
      <c r="F265" s="196" t="s">
        <v>1079</v>
      </c>
      <c r="G265" s="38"/>
      <c r="H265" s="38"/>
      <c r="I265" s="197"/>
      <c r="J265" s="38"/>
      <c r="K265" s="38"/>
      <c r="L265" s="41"/>
      <c r="M265" s="198"/>
      <c r="N265" s="199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160</v>
      </c>
      <c r="AU265" s="19" t="s">
        <v>81</v>
      </c>
    </row>
    <row r="266" spans="1:65" s="2" customFormat="1" ht="16.5" customHeight="1">
      <c r="A266" s="36"/>
      <c r="B266" s="37"/>
      <c r="C266" s="234" t="s">
        <v>733</v>
      </c>
      <c r="D266" s="234" t="s">
        <v>238</v>
      </c>
      <c r="E266" s="235" t="s">
        <v>1080</v>
      </c>
      <c r="F266" s="236" t="s">
        <v>1081</v>
      </c>
      <c r="G266" s="237" t="s">
        <v>279</v>
      </c>
      <c r="H266" s="238">
        <v>1</v>
      </c>
      <c r="I266" s="239"/>
      <c r="J266" s="240">
        <f>ROUND(I266*H266,2)</f>
        <v>0</v>
      </c>
      <c r="K266" s="236" t="s">
        <v>157</v>
      </c>
      <c r="L266" s="241"/>
      <c r="M266" s="242" t="s">
        <v>19</v>
      </c>
      <c r="N266" s="243" t="s">
        <v>43</v>
      </c>
      <c r="O266" s="66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3" t="s">
        <v>217</v>
      </c>
      <c r="AT266" s="193" t="s">
        <v>238</v>
      </c>
      <c r="AU266" s="193" t="s">
        <v>81</v>
      </c>
      <c r="AY266" s="19" t="s">
        <v>151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9" t="s">
        <v>79</v>
      </c>
      <c r="BK266" s="194">
        <f>ROUND(I266*H266,2)</f>
        <v>0</v>
      </c>
      <c r="BL266" s="19" t="s">
        <v>158</v>
      </c>
      <c r="BM266" s="193" t="s">
        <v>1082</v>
      </c>
    </row>
    <row r="267" spans="1:47" s="2" customFormat="1" ht="11.25">
      <c r="A267" s="36"/>
      <c r="B267" s="37"/>
      <c r="C267" s="38"/>
      <c r="D267" s="195" t="s">
        <v>160</v>
      </c>
      <c r="E267" s="38"/>
      <c r="F267" s="196" t="s">
        <v>1083</v>
      </c>
      <c r="G267" s="38"/>
      <c r="H267" s="38"/>
      <c r="I267" s="197"/>
      <c r="J267" s="38"/>
      <c r="K267" s="38"/>
      <c r="L267" s="41"/>
      <c r="M267" s="198"/>
      <c r="N267" s="199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160</v>
      </c>
      <c r="AU267" s="19" t="s">
        <v>81</v>
      </c>
    </row>
    <row r="268" spans="1:65" s="2" customFormat="1" ht="24.2" customHeight="1">
      <c r="A268" s="36"/>
      <c r="B268" s="37"/>
      <c r="C268" s="182" t="s">
        <v>1084</v>
      </c>
      <c r="D268" s="182" t="s">
        <v>153</v>
      </c>
      <c r="E268" s="183" t="s">
        <v>1085</v>
      </c>
      <c r="F268" s="184" t="s">
        <v>1086</v>
      </c>
      <c r="G268" s="185" t="s">
        <v>1055</v>
      </c>
      <c r="H268" s="186">
        <v>4</v>
      </c>
      <c r="I268" s="187"/>
      <c r="J268" s="188">
        <f>ROUND(I268*H268,2)</f>
        <v>0</v>
      </c>
      <c r="K268" s="184" t="s">
        <v>157</v>
      </c>
      <c r="L268" s="41"/>
      <c r="M268" s="189" t="s">
        <v>19</v>
      </c>
      <c r="N268" s="190" t="s">
        <v>43</v>
      </c>
      <c r="O268" s="66"/>
      <c r="P268" s="191">
        <f>O268*H268</f>
        <v>0</v>
      </c>
      <c r="Q268" s="191">
        <v>0.00468</v>
      </c>
      <c r="R268" s="191">
        <f>Q268*H268</f>
        <v>0.01872</v>
      </c>
      <c r="S268" s="191">
        <v>0</v>
      </c>
      <c r="T268" s="19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3" t="s">
        <v>158</v>
      </c>
      <c r="AT268" s="193" t="s">
        <v>153</v>
      </c>
      <c r="AU268" s="193" t="s">
        <v>81</v>
      </c>
      <c r="AY268" s="19" t="s">
        <v>151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9" t="s">
        <v>79</v>
      </c>
      <c r="BK268" s="194">
        <f>ROUND(I268*H268,2)</f>
        <v>0</v>
      </c>
      <c r="BL268" s="19" t="s">
        <v>158</v>
      </c>
      <c r="BM268" s="193" t="s">
        <v>1087</v>
      </c>
    </row>
    <row r="269" spans="1:47" s="2" customFormat="1" ht="11.25">
      <c r="A269" s="36"/>
      <c r="B269" s="37"/>
      <c r="C269" s="38"/>
      <c r="D269" s="195" t="s">
        <v>160</v>
      </c>
      <c r="E269" s="38"/>
      <c r="F269" s="196" t="s">
        <v>1088</v>
      </c>
      <c r="G269" s="38"/>
      <c r="H269" s="38"/>
      <c r="I269" s="197"/>
      <c r="J269" s="38"/>
      <c r="K269" s="38"/>
      <c r="L269" s="41"/>
      <c r="M269" s="198"/>
      <c r="N269" s="199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160</v>
      </c>
      <c r="AU269" s="19" t="s">
        <v>81</v>
      </c>
    </row>
    <row r="270" spans="2:51" s="13" customFormat="1" ht="11.25">
      <c r="B270" s="200"/>
      <c r="C270" s="201"/>
      <c r="D270" s="202" t="s">
        <v>162</v>
      </c>
      <c r="E270" s="203" t="s">
        <v>19</v>
      </c>
      <c r="F270" s="204" t="s">
        <v>1089</v>
      </c>
      <c r="G270" s="201"/>
      <c r="H270" s="203" t="s">
        <v>19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162</v>
      </c>
      <c r="AU270" s="210" t="s">
        <v>81</v>
      </c>
      <c r="AV270" s="13" t="s">
        <v>79</v>
      </c>
      <c r="AW270" s="13" t="s">
        <v>33</v>
      </c>
      <c r="AX270" s="13" t="s">
        <v>72</v>
      </c>
      <c r="AY270" s="210" t="s">
        <v>151</v>
      </c>
    </row>
    <row r="271" spans="2:51" s="14" customFormat="1" ht="11.25">
      <c r="B271" s="211"/>
      <c r="C271" s="212"/>
      <c r="D271" s="202" t="s">
        <v>162</v>
      </c>
      <c r="E271" s="213" t="s">
        <v>19</v>
      </c>
      <c r="F271" s="214" t="s">
        <v>158</v>
      </c>
      <c r="G271" s="212"/>
      <c r="H271" s="215">
        <v>4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162</v>
      </c>
      <c r="AU271" s="221" t="s">
        <v>81</v>
      </c>
      <c r="AV271" s="14" t="s">
        <v>81</v>
      </c>
      <c r="AW271" s="14" t="s">
        <v>33</v>
      </c>
      <c r="AX271" s="14" t="s">
        <v>79</v>
      </c>
      <c r="AY271" s="221" t="s">
        <v>151</v>
      </c>
    </row>
    <row r="272" spans="1:65" s="2" customFormat="1" ht="16.5" customHeight="1">
      <c r="A272" s="36"/>
      <c r="B272" s="37"/>
      <c r="C272" s="234" t="s">
        <v>738</v>
      </c>
      <c r="D272" s="234" t="s">
        <v>238</v>
      </c>
      <c r="E272" s="235" t="s">
        <v>1090</v>
      </c>
      <c r="F272" s="236" t="s">
        <v>1091</v>
      </c>
      <c r="G272" s="237" t="s">
        <v>279</v>
      </c>
      <c r="H272" s="238">
        <v>4</v>
      </c>
      <c r="I272" s="239"/>
      <c r="J272" s="240">
        <f>ROUND(I272*H272,2)</f>
        <v>0</v>
      </c>
      <c r="K272" s="236" t="s">
        <v>960</v>
      </c>
      <c r="L272" s="241"/>
      <c r="M272" s="242" t="s">
        <v>19</v>
      </c>
      <c r="N272" s="243" t="s">
        <v>43</v>
      </c>
      <c r="O272" s="66"/>
      <c r="P272" s="191">
        <f>O272*H272</f>
        <v>0</v>
      </c>
      <c r="Q272" s="191">
        <v>0.00031</v>
      </c>
      <c r="R272" s="191">
        <f>Q272*H272</f>
        <v>0.00124</v>
      </c>
      <c r="S272" s="191">
        <v>0</v>
      </c>
      <c r="T272" s="19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3" t="s">
        <v>217</v>
      </c>
      <c r="AT272" s="193" t="s">
        <v>238</v>
      </c>
      <c r="AU272" s="193" t="s">
        <v>81</v>
      </c>
      <c r="AY272" s="19" t="s">
        <v>151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9" t="s">
        <v>79</v>
      </c>
      <c r="BK272" s="194">
        <f>ROUND(I272*H272,2)</f>
        <v>0</v>
      </c>
      <c r="BL272" s="19" t="s">
        <v>158</v>
      </c>
      <c r="BM272" s="193" t="s">
        <v>1092</v>
      </c>
    </row>
    <row r="273" spans="1:47" s="2" customFormat="1" ht="11.25">
      <c r="A273" s="36"/>
      <c r="B273" s="37"/>
      <c r="C273" s="38"/>
      <c r="D273" s="195" t="s">
        <v>160</v>
      </c>
      <c r="E273" s="38"/>
      <c r="F273" s="196" t="s">
        <v>1093</v>
      </c>
      <c r="G273" s="38"/>
      <c r="H273" s="38"/>
      <c r="I273" s="197"/>
      <c r="J273" s="38"/>
      <c r="K273" s="38"/>
      <c r="L273" s="41"/>
      <c r="M273" s="198"/>
      <c r="N273" s="199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160</v>
      </c>
      <c r="AU273" s="19" t="s">
        <v>81</v>
      </c>
    </row>
    <row r="274" spans="1:65" s="2" customFormat="1" ht="16.5" customHeight="1">
      <c r="A274" s="36"/>
      <c r="B274" s="37"/>
      <c r="C274" s="182" t="s">
        <v>1094</v>
      </c>
      <c r="D274" s="182" t="s">
        <v>153</v>
      </c>
      <c r="E274" s="183" t="s">
        <v>1095</v>
      </c>
      <c r="F274" s="184" t="s">
        <v>1096</v>
      </c>
      <c r="G274" s="185" t="s">
        <v>19</v>
      </c>
      <c r="H274" s="186">
        <v>1</v>
      </c>
      <c r="I274" s="187"/>
      <c r="J274" s="188">
        <f>ROUND(I274*H274,2)</f>
        <v>0</v>
      </c>
      <c r="K274" s="184" t="s">
        <v>19</v>
      </c>
      <c r="L274" s="41"/>
      <c r="M274" s="189" t="s">
        <v>19</v>
      </c>
      <c r="N274" s="190" t="s">
        <v>43</v>
      </c>
      <c r="O274" s="66"/>
      <c r="P274" s="191">
        <f>O274*H274</f>
        <v>0</v>
      </c>
      <c r="Q274" s="191">
        <v>0</v>
      </c>
      <c r="R274" s="191">
        <f>Q274*H274</f>
        <v>0</v>
      </c>
      <c r="S274" s="191">
        <v>0</v>
      </c>
      <c r="T274" s="192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3" t="s">
        <v>158</v>
      </c>
      <c r="AT274" s="193" t="s">
        <v>153</v>
      </c>
      <c r="AU274" s="193" t="s">
        <v>81</v>
      </c>
      <c r="AY274" s="19" t="s">
        <v>151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9" t="s">
        <v>79</v>
      </c>
      <c r="BK274" s="194">
        <f>ROUND(I274*H274,2)</f>
        <v>0</v>
      </c>
      <c r="BL274" s="19" t="s">
        <v>158</v>
      </c>
      <c r="BM274" s="193" t="s">
        <v>1097</v>
      </c>
    </row>
    <row r="275" spans="1:65" s="2" customFormat="1" ht="16.5" customHeight="1">
      <c r="A275" s="36"/>
      <c r="B275" s="37"/>
      <c r="C275" s="182" t="s">
        <v>1098</v>
      </c>
      <c r="D275" s="182" t="s">
        <v>153</v>
      </c>
      <c r="E275" s="183" t="s">
        <v>1099</v>
      </c>
      <c r="F275" s="184" t="s">
        <v>1100</v>
      </c>
      <c r="G275" s="185" t="s">
        <v>19</v>
      </c>
      <c r="H275" s="186">
        <v>1</v>
      </c>
      <c r="I275" s="187"/>
      <c r="J275" s="188">
        <f>ROUND(I275*H275,2)</f>
        <v>0</v>
      </c>
      <c r="K275" s="184" t="s">
        <v>19</v>
      </c>
      <c r="L275" s="41"/>
      <c r="M275" s="189" t="s">
        <v>19</v>
      </c>
      <c r="N275" s="190" t="s">
        <v>43</v>
      </c>
      <c r="O275" s="66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3" t="s">
        <v>158</v>
      </c>
      <c r="AT275" s="193" t="s">
        <v>153</v>
      </c>
      <c r="AU275" s="193" t="s">
        <v>81</v>
      </c>
      <c r="AY275" s="19" t="s">
        <v>151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9" t="s">
        <v>79</v>
      </c>
      <c r="BK275" s="194">
        <f>ROUND(I275*H275,2)</f>
        <v>0</v>
      </c>
      <c r="BL275" s="19" t="s">
        <v>158</v>
      </c>
      <c r="BM275" s="193" t="s">
        <v>1101</v>
      </c>
    </row>
    <row r="276" spans="1:65" s="2" customFormat="1" ht="16.5" customHeight="1">
      <c r="A276" s="36"/>
      <c r="B276" s="37"/>
      <c r="C276" s="182" t="s">
        <v>1102</v>
      </c>
      <c r="D276" s="182" t="s">
        <v>153</v>
      </c>
      <c r="E276" s="183" t="s">
        <v>1103</v>
      </c>
      <c r="F276" s="184" t="s">
        <v>1104</v>
      </c>
      <c r="G276" s="185" t="s">
        <v>19</v>
      </c>
      <c r="H276" s="186">
        <v>1</v>
      </c>
      <c r="I276" s="187"/>
      <c r="J276" s="188">
        <f>ROUND(I276*H276,2)</f>
        <v>0</v>
      </c>
      <c r="K276" s="184" t="s">
        <v>19</v>
      </c>
      <c r="L276" s="41"/>
      <c r="M276" s="189" t="s">
        <v>19</v>
      </c>
      <c r="N276" s="190" t="s">
        <v>43</v>
      </c>
      <c r="O276" s="66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3" t="s">
        <v>158</v>
      </c>
      <c r="AT276" s="193" t="s">
        <v>153</v>
      </c>
      <c r="AU276" s="193" t="s">
        <v>81</v>
      </c>
      <c r="AY276" s="19" t="s">
        <v>151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9" t="s">
        <v>79</v>
      </c>
      <c r="BK276" s="194">
        <f>ROUND(I276*H276,2)</f>
        <v>0</v>
      </c>
      <c r="BL276" s="19" t="s">
        <v>158</v>
      </c>
      <c r="BM276" s="193" t="s">
        <v>1105</v>
      </c>
    </row>
    <row r="277" spans="1:65" s="2" customFormat="1" ht="16.5" customHeight="1">
      <c r="A277" s="36"/>
      <c r="B277" s="37"/>
      <c r="C277" s="182" t="s">
        <v>1106</v>
      </c>
      <c r="D277" s="182" t="s">
        <v>153</v>
      </c>
      <c r="E277" s="183" t="s">
        <v>1107</v>
      </c>
      <c r="F277" s="184" t="s">
        <v>1108</v>
      </c>
      <c r="G277" s="185" t="s">
        <v>19</v>
      </c>
      <c r="H277" s="186">
        <v>1</v>
      </c>
      <c r="I277" s="187"/>
      <c r="J277" s="188">
        <f>ROUND(I277*H277,2)</f>
        <v>0</v>
      </c>
      <c r="K277" s="184" t="s">
        <v>19</v>
      </c>
      <c r="L277" s="41"/>
      <c r="M277" s="189" t="s">
        <v>19</v>
      </c>
      <c r="N277" s="190" t="s">
        <v>43</v>
      </c>
      <c r="O277" s="66"/>
      <c r="P277" s="191">
        <f>O277*H277</f>
        <v>0</v>
      </c>
      <c r="Q277" s="191">
        <v>0</v>
      </c>
      <c r="R277" s="191">
        <f>Q277*H277</f>
        <v>0</v>
      </c>
      <c r="S277" s="191">
        <v>0</v>
      </c>
      <c r="T277" s="192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3" t="s">
        <v>158</v>
      </c>
      <c r="AT277" s="193" t="s">
        <v>153</v>
      </c>
      <c r="AU277" s="193" t="s">
        <v>81</v>
      </c>
      <c r="AY277" s="19" t="s">
        <v>151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19" t="s">
        <v>79</v>
      </c>
      <c r="BK277" s="194">
        <f>ROUND(I277*H277,2)</f>
        <v>0</v>
      </c>
      <c r="BL277" s="19" t="s">
        <v>158</v>
      </c>
      <c r="BM277" s="193" t="s">
        <v>1109</v>
      </c>
    </row>
    <row r="278" spans="1:65" s="2" customFormat="1" ht="16.5" customHeight="1">
      <c r="A278" s="36"/>
      <c r="B278" s="37"/>
      <c r="C278" s="182" t="s">
        <v>1110</v>
      </c>
      <c r="D278" s="182" t="s">
        <v>153</v>
      </c>
      <c r="E278" s="183" t="s">
        <v>1111</v>
      </c>
      <c r="F278" s="184" t="s">
        <v>1112</v>
      </c>
      <c r="G278" s="185" t="s">
        <v>19</v>
      </c>
      <c r="H278" s="186">
        <v>1</v>
      </c>
      <c r="I278" s="187"/>
      <c r="J278" s="188">
        <f>ROUND(I278*H278,2)</f>
        <v>0</v>
      </c>
      <c r="K278" s="184" t="s">
        <v>19</v>
      </c>
      <c r="L278" s="41"/>
      <c r="M278" s="189" t="s">
        <v>19</v>
      </c>
      <c r="N278" s="190" t="s">
        <v>43</v>
      </c>
      <c r="O278" s="66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3" t="s">
        <v>158</v>
      </c>
      <c r="AT278" s="193" t="s">
        <v>153</v>
      </c>
      <c r="AU278" s="193" t="s">
        <v>81</v>
      </c>
      <c r="AY278" s="19" t="s">
        <v>151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9" t="s">
        <v>79</v>
      </c>
      <c r="BK278" s="194">
        <f>ROUND(I278*H278,2)</f>
        <v>0</v>
      </c>
      <c r="BL278" s="19" t="s">
        <v>158</v>
      </c>
      <c r="BM278" s="193" t="s">
        <v>1113</v>
      </c>
    </row>
    <row r="279" spans="2:63" s="12" customFormat="1" ht="22.9" customHeight="1">
      <c r="B279" s="166"/>
      <c r="C279" s="167"/>
      <c r="D279" s="168" t="s">
        <v>71</v>
      </c>
      <c r="E279" s="180" t="s">
        <v>229</v>
      </c>
      <c r="F279" s="180" t="s">
        <v>1114</v>
      </c>
      <c r="G279" s="167"/>
      <c r="H279" s="167"/>
      <c r="I279" s="170"/>
      <c r="J279" s="181">
        <f>BK279</f>
        <v>0</v>
      </c>
      <c r="K279" s="167"/>
      <c r="L279" s="172"/>
      <c r="M279" s="173"/>
      <c r="N279" s="174"/>
      <c r="O279" s="174"/>
      <c r="P279" s="175">
        <f>SUM(P280:P282)</f>
        <v>0</v>
      </c>
      <c r="Q279" s="174"/>
      <c r="R279" s="175">
        <f>SUM(R280:R282)</f>
        <v>8.16E-05</v>
      </c>
      <c r="S279" s="174"/>
      <c r="T279" s="176">
        <f>SUM(T280:T282)</f>
        <v>0</v>
      </c>
      <c r="AR279" s="177" t="s">
        <v>79</v>
      </c>
      <c r="AT279" s="178" t="s">
        <v>71</v>
      </c>
      <c r="AU279" s="178" t="s">
        <v>79</v>
      </c>
      <c r="AY279" s="177" t="s">
        <v>151</v>
      </c>
      <c r="BK279" s="179">
        <f>SUM(BK280:BK282)</f>
        <v>0</v>
      </c>
    </row>
    <row r="280" spans="1:65" s="2" customFormat="1" ht="21.75" customHeight="1">
      <c r="A280" s="36"/>
      <c r="B280" s="37"/>
      <c r="C280" s="182" t="s">
        <v>746</v>
      </c>
      <c r="D280" s="182" t="s">
        <v>153</v>
      </c>
      <c r="E280" s="183" t="s">
        <v>1115</v>
      </c>
      <c r="F280" s="184" t="s">
        <v>1116</v>
      </c>
      <c r="G280" s="185" t="s">
        <v>505</v>
      </c>
      <c r="H280" s="186">
        <v>8.16</v>
      </c>
      <c r="I280" s="187"/>
      <c r="J280" s="188">
        <f>ROUND(I280*H280,2)</f>
        <v>0</v>
      </c>
      <c r="K280" s="184" t="s">
        <v>157</v>
      </c>
      <c r="L280" s="41"/>
      <c r="M280" s="189" t="s">
        <v>19</v>
      </c>
      <c r="N280" s="190" t="s">
        <v>43</v>
      </c>
      <c r="O280" s="66"/>
      <c r="P280" s="191">
        <f>O280*H280</f>
        <v>0</v>
      </c>
      <c r="Q280" s="191">
        <v>1E-05</v>
      </c>
      <c r="R280" s="191">
        <f>Q280*H280</f>
        <v>8.16E-05</v>
      </c>
      <c r="S280" s="191">
        <v>0</v>
      </c>
      <c r="T280" s="192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3" t="s">
        <v>158</v>
      </c>
      <c r="AT280" s="193" t="s">
        <v>153</v>
      </c>
      <c r="AU280" s="193" t="s">
        <v>81</v>
      </c>
      <c r="AY280" s="19" t="s">
        <v>151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9" t="s">
        <v>79</v>
      </c>
      <c r="BK280" s="194">
        <f>ROUND(I280*H280,2)</f>
        <v>0</v>
      </c>
      <c r="BL280" s="19" t="s">
        <v>158</v>
      </c>
      <c r="BM280" s="193" t="s">
        <v>1117</v>
      </c>
    </row>
    <row r="281" spans="1:47" s="2" customFormat="1" ht="11.25">
      <c r="A281" s="36"/>
      <c r="B281" s="37"/>
      <c r="C281" s="38"/>
      <c r="D281" s="195" t="s">
        <v>160</v>
      </c>
      <c r="E281" s="38"/>
      <c r="F281" s="196" t="s">
        <v>1118</v>
      </c>
      <c r="G281" s="38"/>
      <c r="H281" s="38"/>
      <c r="I281" s="197"/>
      <c r="J281" s="38"/>
      <c r="K281" s="38"/>
      <c r="L281" s="41"/>
      <c r="M281" s="198"/>
      <c r="N281" s="199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160</v>
      </c>
      <c r="AU281" s="19" t="s">
        <v>81</v>
      </c>
    </row>
    <row r="282" spans="2:51" s="14" customFormat="1" ht="11.25">
      <c r="B282" s="211"/>
      <c r="C282" s="212"/>
      <c r="D282" s="202" t="s">
        <v>162</v>
      </c>
      <c r="E282" s="213" t="s">
        <v>19</v>
      </c>
      <c r="F282" s="214" t="s">
        <v>1119</v>
      </c>
      <c r="G282" s="212"/>
      <c r="H282" s="215">
        <v>8.16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162</v>
      </c>
      <c r="AU282" s="221" t="s">
        <v>81</v>
      </c>
      <c r="AV282" s="14" t="s">
        <v>81</v>
      </c>
      <c r="AW282" s="14" t="s">
        <v>33</v>
      </c>
      <c r="AX282" s="14" t="s">
        <v>79</v>
      </c>
      <c r="AY282" s="221" t="s">
        <v>151</v>
      </c>
    </row>
    <row r="283" spans="2:63" s="12" customFormat="1" ht="22.9" customHeight="1">
      <c r="B283" s="166"/>
      <c r="C283" s="167"/>
      <c r="D283" s="168" t="s">
        <v>71</v>
      </c>
      <c r="E283" s="180" t="s">
        <v>341</v>
      </c>
      <c r="F283" s="180" t="s">
        <v>342</v>
      </c>
      <c r="G283" s="167"/>
      <c r="H283" s="167"/>
      <c r="I283" s="170"/>
      <c r="J283" s="181">
        <f>BK283</f>
        <v>0</v>
      </c>
      <c r="K283" s="167"/>
      <c r="L283" s="172"/>
      <c r="M283" s="173"/>
      <c r="N283" s="174"/>
      <c r="O283" s="174"/>
      <c r="P283" s="175">
        <f>SUM(P284:P285)</f>
        <v>0</v>
      </c>
      <c r="Q283" s="174"/>
      <c r="R283" s="175">
        <f>SUM(R284:R285)</f>
        <v>0</v>
      </c>
      <c r="S283" s="174"/>
      <c r="T283" s="176">
        <f>SUM(T284:T285)</f>
        <v>0</v>
      </c>
      <c r="AR283" s="177" t="s">
        <v>79</v>
      </c>
      <c r="AT283" s="178" t="s">
        <v>71</v>
      </c>
      <c r="AU283" s="178" t="s">
        <v>79</v>
      </c>
      <c r="AY283" s="177" t="s">
        <v>151</v>
      </c>
      <c r="BK283" s="179">
        <f>SUM(BK284:BK285)</f>
        <v>0</v>
      </c>
    </row>
    <row r="284" spans="1:65" s="2" customFormat="1" ht="37.9" customHeight="1">
      <c r="A284" s="36"/>
      <c r="B284" s="37"/>
      <c r="C284" s="182" t="s">
        <v>751</v>
      </c>
      <c r="D284" s="182" t="s">
        <v>153</v>
      </c>
      <c r="E284" s="183" t="s">
        <v>1120</v>
      </c>
      <c r="F284" s="184" t="s">
        <v>1121</v>
      </c>
      <c r="G284" s="185" t="s">
        <v>209</v>
      </c>
      <c r="H284" s="186">
        <v>10.284</v>
      </c>
      <c r="I284" s="187"/>
      <c r="J284" s="188">
        <f>ROUND(I284*H284,2)</f>
        <v>0</v>
      </c>
      <c r="K284" s="184" t="s">
        <v>157</v>
      </c>
      <c r="L284" s="41"/>
      <c r="M284" s="189" t="s">
        <v>19</v>
      </c>
      <c r="N284" s="190" t="s">
        <v>43</v>
      </c>
      <c r="O284" s="66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3" t="s">
        <v>158</v>
      </c>
      <c r="AT284" s="193" t="s">
        <v>153</v>
      </c>
      <c r="AU284" s="193" t="s">
        <v>81</v>
      </c>
      <c r="AY284" s="19" t="s">
        <v>151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9" t="s">
        <v>79</v>
      </c>
      <c r="BK284" s="194">
        <f>ROUND(I284*H284,2)</f>
        <v>0</v>
      </c>
      <c r="BL284" s="19" t="s">
        <v>158</v>
      </c>
      <c r="BM284" s="193" t="s">
        <v>1122</v>
      </c>
    </row>
    <row r="285" spans="1:47" s="2" customFormat="1" ht="11.25">
      <c r="A285" s="36"/>
      <c r="B285" s="37"/>
      <c r="C285" s="38"/>
      <c r="D285" s="195" t="s">
        <v>160</v>
      </c>
      <c r="E285" s="38"/>
      <c r="F285" s="196" t="s">
        <v>1123</v>
      </c>
      <c r="G285" s="38"/>
      <c r="H285" s="38"/>
      <c r="I285" s="197"/>
      <c r="J285" s="38"/>
      <c r="K285" s="38"/>
      <c r="L285" s="41"/>
      <c r="M285" s="198"/>
      <c r="N285" s="199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160</v>
      </c>
      <c r="AU285" s="19" t="s">
        <v>81</v>
      </c>
    </row>
    <row r="286" spans="2:63" s="12" customFormat="1" ht="25.9" customHeight="1">
      <c r="B286" s="166"/>
      <c r="C286" s="167"/>
      <c r="D286" s="168" t="s">
        <v>71</v>
      </c>
      <c r="E286" s="169" t="s">
        <v>1124</v>
      </c>
      <c r="F286" s="169" t="s">
        <v>1125</v>
      </c>
      <c r="G286" s="167"/>
      <c r="H286" s="167"/>
      <c r="I286" s="170"/>
      <c r="J286" s="171">
        <f>BK286</f>
        <v>0</v>
      </c>
      <c r="K286" s="167"/>
      <c r="L286" s="172"/>
      <c r="M286" s="173"/>
      <c r="N286" s="174"/>
      <c r="O286" s="174"/>
      <c r="P286" s="175">
        <f>P287+P338</f>
        <v>0</v>
      </c>
      <c r="Q286" s="174"/>
      <c r="R286" s="175">
        <f>R287+R338</f>
        <v>0.8392145999999999</v>
      </c>
      <c r="S286" s="174"/>
      <c r="T286" s="176">
        <f>T287+T338</f>
        <v>0</v>
      </c>
      <c r="AR286" s="177" t="s">
        <v>81</v>
      </c>
      <c r="AT286" s="178" t="s">
        <v>71</v>
      </c>
      <c r="AU286" s="178" t="s">
        <v>72</v>
      </c>
      <c r="AY286" s="177" t="s">
        <v>151</v>
      </c>
      <c r="BK286" s="179">
        <f>BK287+BK338</f>
        <v>0</v>
      </c>
    </row>
    <row r="287" spans="2:63" s="12" customFormat="1" ht="22.9" customHeight="1">
      <c r="B287" s="166"/>
      <c r="C287" s="167"/>
      <c r="D287" s="168" t="s">
        <v>71</v>
      </c>
      <c r="E287" s="180" t="s">
        <v>1126</v>
      </c>
      <c r="F287" s="180" t="s">
        <v>1127</v>
      </c>
      <c r="G287" s="167"/>
      <c r="H287" s="167"/>
      <c r="I287" s="170"/>
      <c r="J287" s="181">
        <f>BK287</f>
        <v>0</v>
      </c>
      <c r="K287" s="167"/>
      <c r="L287" s="172"/>
      <c r="M287" s="173"/>
      <c r="N287" s="174"/>
      <c r="O287" s="174"/>
      <c r="P287" s="175">
        <f>SUM(P288:P337)</f>
        <v>0</v>
      </c>
      <c r="Q287" s="174"/>
      <c r="R287" s="175">
        <f>SUM(R288:R337)</f>
        <v>0.8338825999999999</v>
      </c>
      <c r="S287" s="174"/>
      <c r="T287" s="176">
        <f>SUM(T288:T337)</f>
        <v>0</v>
      </c>
      <c r="AR287" s="177" t="s">
        <v>81</v>
      </c>
      <c r="AT287" s="178" t="s">
        <v>71</v>
      </c>
      <c r="AU287" s="178" t="s">
        <v>79</v>
      </c>
      <c r="AY287" s="177" t="s">
        <v>151</v>
      </c>
      <c r="BK287" s="179">
        <f>SUM(BK288:BK337)</f>
        <v>0</v>
      </c>
    </row>
    <row r="288" spans="1:65" s="2" customFormat="1" ht="24.2" customHeight="1">
      <c r="A288" s="36"/>
      <c r="B288" s="37"/>
      <c r="C288" s="182" t="s">
        <v>756</v>
      </c>
      <c r="D288" s="182" t="s">
        <v>153</v>
      </c>
      <c r="E288" s="183" t="s">
        <v>1128</v>
      </c>
      <c r="F288" s="184" t="s">
        <v>1129</v>
      </c>
      <c r="G288" s="185" t="s">
        <v>505</v>
      </c>
      <c r="H288" s="186">
        <v>18.44</v>
      </c>
      <c r="I288" s="187"/>
      <c r="J288" s="188">
        <f>ROUND(I288*H288,2)</f>
        <v>0</v>
      </c>
      <c r="K288" s="184" t="s">
        <v>157</v>
      </c>
      <c r="L288" s="41"/>
      <c r="M288" s="189" t="s">
        <v>19</v>
      </c>
      <c r="N288" s="190" t="s">
        <v>43</v>
      </c>
      <c r="O288" s="66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3" t="s">
        <v>287</v>
      </c>
      <c r="AT288" s="193" t="s">
        <v>153</v>
      </c>
      <c r="AU288" s="193" t="s">
        <v>81</v>
      </c>
      <c r="AY288" s="19" t="s">
        <v>151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9" t="s">
        <v>79</v>
      </c>
      <c r="BK288" s="194">
        <f>ROUND(I288*H288,2)</f>
        <v>0</v>
      </c>
      <c r="BL288" s="19" t="s">
        <v>287</v>
      </c>
      <c r="BM288" s="193" t="s">
        <v>1130</v>
      </c>
    </row>
    <row r="289" spans="1:47" s="2" customFormat="1" ht="11.25">
      <c r="A289" s="36"/>
      <c r="B289" s="37"/>
      <c r="C289" s="38"/>
      <c r="D289" s="195" t="s">
        <v>160</v>
      </c>
      <c r="E289" s="38"/>
      <c r="F289" s="196" t="s">
        <v>1131</v>
      </c>
      <c r="G289" s="38"/>
      <c r="H289" s="38"/>
      <c r="I289" s="197"/>
      <c r="J289" s="38"/>
      <c r="K289" s="38"/>
      <c r="L289" s="41"/>
      <c r="M289" s="198"/>
      <c r="N289" s="199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160</v>
      </c>
      <c r="AU289" s="19" t="s">
        <v>81</v>
      </c>
    </row>
    <row r="290" spans="2:51" s="13" customFormat="1" ht="11.25">
      <c r="B290" s="200"/>
      <c r="C290" s="201"/>
      <c r="D290" s="202" t="s">
        <v>162</v>
      </c>
      <c r="E290" s="203" t="s">
        <v>19</v>
      </c>
      <c r="F290" s="204" t="s">
        <v>1132</v>
      </c>
      <c r="G290" s="201"/>
      <c r="H290" s="203" t="s">
        <v>19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162</v>
      </c>
      <c r="AU290" s="210" t="s">
        <v>81</v>
      </c>
      <c r="AV290" s="13" t="s">
        <v>79</v>
      </c>
      <c r="AW290" s="13" t="s">
        <v>33</v>
      </c>
      <c r="AX290" s="13" t="s">
        <v>72</v>
      </c>
      <c r="AY290" s="210" t="s">
        <v>151</v>
      </c>
    </row>
    <row r="291" spans="2:51" s="13" customFormat="1" ht="11.25">
      <c r="B291" s="200"/>
      <c r="C291" s="201"/>
      <c r="D291" s="202" t="s">
        <v>162</v>
      </c>
      <c r="E291" s="203" t="s">
        <v>19</v>
      </c>
      <c r="F291" s="204" t="s">
        <v>831</v>
      </c>
      <c r="G291" s="201"/>
      <c r="H291" s="203" t="s">
        <v>19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162</v>
      </c>
      <c r="AU291" s="210" t="s">
        <v>81</v>
      </c>
      <c r="AV291" s="13" t="s">
        <v>79</v>
      </c>
      <c r="AW291" s="13" t="s">
        <v>33</v>
      </c>
      <c r="AX291" s="13" t="s">
        <v>72</v>
      </c>
      <c r="AY291" s="210" t="s">
        <v>151</v>
      </c>
    </row>
    <row r="292" spans="2:51" s="14" customFormat="1" ht="11.25">
      <c r="B292" s="211"/>
      <c r="C292" s="212"/>
      <c r="D292" s="202" t="s">
        <v>162</v>
      </c>
      <c r="E292" s="213" t="s">
        <v>19</v>
      </c>
      <c r="F292" s="214" t="s">
        <v>1133</v>
      </c>
      <c r="G292" s="212"/>
      <c r="H292" s="215">
        <v>7.8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162</v>
      </c>
      <c r="AU292" s="221" t="s">
        <v>81</v>
      </c>
      <c r="AV292" s="14" t="s">
        <v>81</v>
      </c>
      <c r="AW292" s="14" t="s">
        <v>33</v>
      </c>
      <c r="AX292" s="14" t="s">
        <v>72</v>
      </c>
      <c r="AY292" s="221" t="s">
        <v>151</v>
      </c>
    </row>
    <row r="293" spans="2:51" s="13" customFormat="1" ht="11.25">
      <c r="B293" s="200"/>
      <c r="C293" s="201"/>
      <c r="D293" s="202" t="s">
        <v>162</v>
      </c>
      <c r="E293" s="203" t="s">
        <v>19</v>
      </c>
      <c r="F293" s="204" t="s">
        <v>1134</v>
      </c>
      <c r="G293" s="201"/>
      <c r="H293" s="203" t="s">
        <v>19</v>
      </c>
      <c r="I293" s="205"/>
      <c r="J293" s="201"/>
      <c r="K293" s="201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162</v>
      </c>
      <c r="AU293" s="210" t="s">
        <v>81</v>
      </c>
      <c r="AV293" s="13" t="s">
        <v>79</v>
      </c>
      <c r="AW293" s="13" t="s">
        <v>33</v>
      </c>
      <c r="AX293" s="13" t="s">
        <v>72</v>
      </c>
      <c r="AY293" s="210" t="s">
        <v>151</v>
      </c>
    </row>
    <row r="294" spans="2:51" s="14" customFormat="1" ht="11.25">
      <c r="B294" s="211"/>
      <c r="C294" s="212"/>
      <c r="D294" s="202" t="s">
        <v>162</v>
      </c>
      <c r="E294" s="213" t="s">
        <v>19</v>
      </c>
      <c r="F294" s="214" t="s">
        <v>906</v>
      </c>
      <c r="G294" s="212"/>
      <c r="H294" s="215">
        <v>10.64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162</v>
      </c>
      <c r="AU294" s="221" t="s">
        <v>81</v>
      </c>
      <c r="AV294" s="14" t="s">
        <v>81</v>
      </c>
      <c r="AW294" s="14" t="s">
        <v>33</v>
      </c>
      <c r="AX294" s="14" t="s">
        <v>72</v>
      </c>
      <c r="AY294" s="221" t="s">
        <v>151</v>
      </c>
    </row>
    <row r="295" spans="2:51" s="15" customFormat="1" ht="11.25">
      <c r="B295" s="223"/>
      <c r="C295" s="224"/>
      <c r="D295" s="202" t="s">
        <v>162</v>
      </c>
      <c r="E295" s="225" t="s">
        <v>19</v>
      </c>
      <c r="F295" s="226" t="s">
        <v>215</v>
      </c>
      <c r="G295" s="224"/>
      <c r="H295" s="227">
        <v>18.44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AT295" s="233" t="s">
        <v>162</v>
      </c>
      <c r="AU295" s="233" t="s">
        <v>81</v>
      </c>
      <c r="AV295" s="15" t="s">
        <v>158</v>
      </c>
      <c r="AW295" s="15" t="s">
        <v>33</v>
      </c>
      <c r="AX295" s="15" t="s">
        <v>79</v>
      </c>
      <c r="AY295" s="233" t="s">
        <v>151</v>
      </c>
    </row>
    <row r="296" spans="1:65" s="2" customFormat="1" ht="24.2" customHeight="1">
      <c r="A296" s="36"/>
      <c r="B296" s="37"/>
      <c r="C296" s="182" t="s">
        <v>758</v>
      </c>
      <c r="D296" s="182" t="s">
        <v>153</v>
      </c>
      <c r="E296" s="183" t="s">
        <v>1135</v>
      </c>
      <c r="F296" s="184" t="s">
        <v>1136</v>
      </c>
      <c r="G296" s="185" t="s">
        <v>505</v>
      </c>
      <c r="H296" s="186">
        <v>31.98</v>
      </c>
      <c r="I296" s="187"/>
      <c r="J296" s="188">
        <f>ROUND(I296*H296,2)</f>
        <v>0</v>
      </c>
      <c r="K296" s="184" t="s">
        <v>157</v>
      </c>
      <c r="L296" s="41"/>
      <c r="M296" s="189" t="s">
        <v>19</v>
      </c>
      <c r="N296" s="190" t="s">
        <v>43</v>
      </c>
      <c r="O296" s="66"/>
      <c r="P296" s="191">
        <f>O296*H296</f>
        <v>0</v>
      </c>
      <c r="Q296" s="191">
        <v>0</v>
      </c>
      <c r="R296" s="191">
        <f>Q296*H296</f>
        <v>0</v>
      </c>
      <c r="S296" s="191">
        <v>0</v>
      </c>
      <c r="T296" s="19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3" t="s">
        <v>287</v>
      </c>
      <c r="AT296" s="193" t="s">
        <v>153</v>
      </c>
      <c r="AU296" s="193" t="s">
        <v>81</v>
      </c>
      <c r="AY296" s="19" t="s">
        <v>151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9" t="s">
        <v>79</v>
      </c>
      <c r="BK296" s="194">
        <f>ROUND(I296*H296,2)</f>
        <v>0</v>
      </c>
      <c r="BL296" s="19" t="s">
        <v>287</v>
      </c>
      <c r="BM296" s="193" t="s">
        <v>1137</v>
      </c>
    </row>
    <row r="297" spans="1:47" s="2" customFormat="1" ht="11.25">
      <c r="A297" s="36"/>
      <c r="B297" s="37"/>
      <c r="C297" s="38"/>
      <c r="D297" s="195" t="s">
        <v>160</v>
      </c>
      <c r="E297" s="38"/>
      <c r="F297" s="196" t="s">
        <v>1138</v>
      </c>
      <c r="G297" s="38"/>
      <c r="H297" s="38"/>
      <c r="I297" s="197"/>
      <c r="J297" s="38"/>
      <c r="K297" s="38"/>
      <c r="L297" s="41"/>
      <c r="M297" s="198"/>
      <c r="N297" s="199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160</v>
      </c>
      <c r="AU297" s="19" t="s">
        <v>81</v>
      </c>
    </row>
    <row r="298" spans="2:51" s="13" customFormat="1" ht="11.25">
      <c r="B298" s="200"/>
      <c r="C298" s="201"/>
      <c r="D298" s="202" t="s">
        <v>162</v>
      </c>
      <c r="E298" s="203" t="s">
        <v>19</v>
      </c>
      <c r="F298" s="204" t="s">
        <v>1139</v>
      </c>
      <c r="G298" s="201"/>
      <c r="H298" s="203" t="s">
        <v>19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162</v>
      </c>
      <c r="AU298" s="210" t="s">
        <v>81</v>
      </c>
      <c r="AV298" s="13" t="s">
        <v>79</v>
      </c>
      <c r="AW298" s="13" t="s">
        <v>33</v>
      </c>
      <c r="AX298" s="13" t="s">
        <v>72</v>
      </c>
      <c r="AY298" s="210" t="s">
        <v>151</v>
      </c>
    </row>
    <row r="299" spans="2:51" s="13" customFormat="1" ht="11.25">
      <c r="B299" s="200"/>
      <c r="C299" s="201"/>
      <c r="D299" s="202" t="s">
        <v>162</v>
      </c>
      <c r="E299" s="203" t="s">
        <v>19</v>
      </c>
      <c r="F299" s="204" t="s">
        <v>1132</v>
      </c>
      <c r="G299" s="201"/>
      <c r="H299" s="203" t="s">
        <v>19</v>
      </c>
      <c r="I299" s="205"/>
      <c r="J299" s="201"/>
      <c r="K299" s="201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162</v>
      </c>
      <c r="AU299" s="210" t="s">
        <v>81</v>
      </c>
      <c r="AV299" s="13" t="s">
        <v>79</v>
      </c>
      <c r="AW299" s="13" t="s">
        <v>33</v>
      </c>
      <c r="AX299" s="13" t="s">
        <v>72</v>
      </c>
      <c r="AY299" s="210" t="s">
        <v>151</v>
      </c>
    </row>
    <row r="300" spans="2:51" s="14" customFormat="1" ht="11.25">
      <c r="B300" s="211"/>
      <c r="C300" s="212"/>
      <c r="D300" s="202" t="s">
        <v>162</v>
      </c>
      <c r="E300" s="213" t="s">
        <v>19</v>
      </c>
      <c r="F300" s="214" t="s">
        <v>1140</v>
      </c>
      <c r="G300" s="212"/>
      <c r="H300" s="215">
        <v>29.58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162</v>
      </c>
      <c r="AU300" s="221" t="s">
        <v>81</v>
      </c>
      <c r="AV300" s="14" t="s">
        <v>81</v>
      </c>
      <c r="AW300" s="14" t="s">
        <v>33</v>
      </c>
      <c r="AX300" s="14" t="s">
        <v>72</v>
      </c>
      <c r="AY300" s="221" t="s">
        <v>151</v>
      </c>
    </row>
    <row r="301" spans="2:51" s="14" customFormat="1" ht="11.25">
      <c r="B301" s="211"/>
      <c r="C301" s="212"/>
      <c r="D301" s="202" t="s">
        <v>162</v>
      </c>
      <c r="E301" s="213" t="s">
        <v>19</v>
      </c>
      <c r="F301" s="214" t="s">
        <v>845</v>
      </c>
      <c r="G301" s="212"/>
      <c r="H301" s="215">
        <v>2.4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162</v>
      </c>
      <c r="AU301" s="221" t="s">
        <v>81</v>
      </c>
      <c r="AV301" s="14" t="s">
        <v>81</v>
      </c>
      <c r="AW301" s="14" t="s">
        <v>33</v>
      </c>
      <c r="AX301" s="14" t="s">
        <v>72</v>
      </c>
      <c r="AY301" s="221" t="s">
        <v>151</v>
      </c>
    </row>
    <row r="302" spans="2:51" s="15" customFormat="1" ht="11.25">
      <c r="B302" s="223"/>
      <c r="C302" s="224"/>
      <c r="D302" s="202" t="s">
        <v>162</v>
      </c>
      <c r="E302" s="225" t="s">
        <v>19</v>
      </c>
      <c r="F302" s="226" t="s">
        <v>215</v>
      </c>
      <c r="G302" s="224"/>
      <c r="H302" s="227">
        <v>31.979999999999997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AT302" s="233" t="s">
        <v>162</v>
      </c>
      <c r="AU302" s="233" t="s">
        <v>81</v>
      </c>
      <c r="AV302" s="15" t="s">
        <v>158</v>
      </c>
      <c r="AW302" s="15" t="s">
        <v>33</v>
      </c>
      <c r="AX302" s="15" t="s">
        <v>79</v>
      </c>
      <c r="AY302" s="233" t="s">
        <v>151</v>
      </c>
    </row>
    <row r="303" spans="1:65" s="2" customFormat="1" ht="16.5" customHeight="1">
      <c r="A303" s="36"/>
      <c r="B303" s="37"/>
      <c r="C303" s="234" t="s">
        <v>763</v>
      </c>
      <c r="D303" s="234" t="s">
        <v>238</v>
      </c>
      <c r="E303" s="235" t="s">
        <v>1141</v>
      </c>
      <c r="F303" s="236" t="s">
        <v>1142</v>
      </c>
      <c r="G303" s="237" t="s">
        <v>209</v>
      </c>
      <c r="H303" s="238">
        <v>0.126</v>
      </c>
      <c r="I303" s="239"/>
      <c r="J303" s="240">
        <f>ROUND(I303*H303,2)</f>
        <v>0</v>
      </c>
      <c r="K303" s="236" t="s">
        <v>157</v>
      </c>
      <c r="L303" s="241"/>
      <c r="M303" s="242" t="s">
        <v>19</v>
      </c>
      <c r="N303" s="243" t="s">
        <v>43</v>
      </c>
      <c r="O303" s="66"/>
      <c r="P303" s="191">
        <f>O303*H303</f>
        <v>0</v>
      </c>
      <c r="Q303" s="191">
        <v>1</v>
      </c>
      <c r="R303" s="191">
        <f>Q303*H303</f>
        <v>0.126</v>
      </c>
      <c r="S303" s="191">
        <v>0</v>
      </c>
      <c r="T303" s="192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3" t="s">
        <v>651</v>
      </c>
      <c r="AT303" s="193" t="s">
        <v>238</v>
      </c>
      <c r="AU303" s="193" t="s">
        <v>81</v>
      </c>
      <c r="AY303" s="19" t="s">
        <v>151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9" t="s">
        <v>79</v>
      </c>
      <c r="BK303" s="194">
        <f>ROUND(I303*H303,2)</f>
        <v>0</v>
      </c>
      <c r="BL303" s="19" t="s">
        <v>287</v>
      </c>
      <c r="BM303" s="193" t="s">
        <v>1143</v>
      </c>
    </row>
    <row r="304" spans="1:47" s="2" customFormat="1" ht="11.25">
      <c r="A304" s="36"/>
      <c r="B304" s="37"/>
      <c r="C304" s="38"/>
      <c r="D304" s="195" t="s">
        <v>160</v>
      </c>
      <c r="E304" s="38"/>
      <c r="F304" s="196" t="s">
        <v>1144</v>
      </c>
      <c r="G304" s="38"/>
      <c r="H304" s="38"/>
      <c r="I304" s="197"/>
      <c r="J304" s="38"/>
      <c r="K304" s="38"/>
      <c r="L304" s="41"/>
      <c r="M304" s="198"/>
      <c r="N304" s="199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160</v>
      </c>
      <c r="AU304" s="19" t="s">
        <v>81</v>
      </c>
    </row>
    <row r="305" spans="2:51" s="14" customFormat="1" ht="11.25">
      <c r="B305" s="211"/>
      <c r="C305" s="212"/>
      <c r="D305" s="202" t="s">
        <v>162</v>
      </c>
      <c r="E305" s="213" t="s">
        <v>19</v>
      </c>
      <c r="F305" s="214" t="s">
        <v>1145</v>
      </c>
      <c r="G305" s="212"/>
      <c r="H305" s="215">
        <v>18.44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162</v>
      </c>
      <c r="AU305" s="221" t="s">
        <v>81</v>
      </c>
      <c r="AV305" s="14" t="s">
        <v>81</v>
      </c>
      <c r="AW305" s="14" t="s">
        <v>33</v>
      </c>
      <c r="AX305" s="14" t="s">
        <v>72</v>
      </c>
      <c r="AY305" s="221" t="s">
        <v>151</v>
      </c>
    </row>
    <row r="306" spans="2:51" s="14" customFormat="1" ht="11.25">
      <c r="B306" s="211"/>
      <c r="C306" s="212"/>
      <c r="D306" s="202" t="s">
        <v>162</v>
      </c>
      <c r="E306" s="213" t="s">
        <v>19</v>
      </c>
      <c r="F306" s="214" t="s">
        <v>1146</v>
      </c>
      <c r="G306" s="212"/>
      <c r="H306" s="215">
        <v>31.98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162</v>
      </c>
      <c r="AU306" s="221" t="s">
        <v>81</v>
      </c>
      <c r="AV306" s="14" t="s">
        <v>81</v>
      </c>
      <c r="AW306" s="14" t="s">
        <v>33</v>
      </c>
      <c r="AX306" s="14" t="s">
        <v>72</v>
      </c>
      <c r="AY306" s="221" t="s">
        <v>151</v>
      </c>
    </row>
    <row r="307" spans="2:51" s="15" customFormat="1" ht="11.25">
      <c r="B307" s="223"/>
      <c r="C307" s="224"/>
      <c r="D307" s="202" t="s">
        <v>162</v>
      </c>
      <c r="E307" s="225" t="s">
        <v>19</v>
      </c>
      <c r="F307" s="226" t="s">
        <v>215</v>
      </c>
      <c r="G307" s="224"/>
      <c r="H307" s="227">
        <v>50.42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AT307" s="233" t="s">
        <v>162</v>
      </c>
      <c r="AU307" s="233" t="s">
        <v>81</v>
      </c>
      <c r="AV307" s="15" t="s">
        <v>158</v>
      </c>
      <c r="AW307" s="15" t="s">
        <v>33</v>
      </c>
      <c r="AX307" s="15" t="s">
        <v>79</v>
      </c>
      <c r="AY307" s="233" t="s">
        <v>151</v>
      </c>
    </row>
    <row r="308" spans="2:51" s="14" customFormat="1" ht="11.25">
      <c r="B308" s="211"/>
      <c r="C308" s="212"/>
      <c r="D308" s="202" t="s">
        <v>162</v>
      </c>
      <c r="E308" s="212"/>
      <c r="F308" s="214" t="s">
        <v>1147</v>
      </c>
      <c r="G308" s="212"/>
      <c r="H308" s="215">
        <v>0.126</v>
      </c>
      <c r="I308" s="216"/>
      <c r="J308" s="212"/>
      <c r="K308" s="212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162</v>
      </c>
      <c r="AU308" s="221" t="s">
        <v>81</v>
      </c>
      <c r="AV308" s="14" t="s">
        <v>81</v>
      </c>
      <c r="AW308" s="14" t="s">
        <v>4</v>
      </c>
      <c r="AX308" s="14" t="s">
        <v>79</v>
      </c>
      <c r="AY308" s="221" t="s">
        <v>151</v>
      </c>
    </row>
    <row r="309" spans="1:65" s="2" customFormat="1" ht="16.5" customHeight="1">
      <c r="A309" s="36"/>
      <c r="B309" s="37"/>
      <c r="C309" s="182" t="s">
        <v>768</v>
      </c>
      <c r="D309" s="182" t="s">
        <v>153</v>
      </c>
      <c r="E309" s="183" t="s">
        <v>1148</v>
      </c>
      <c r="F309" s="184" t="s">
        <v>1149</v>
      </c>
      <c r="G309" s="185" t="s">
        <v>505</v>
      </c>
      <c r="H309" s="186">
        <v>36.88</v>
      </c>
      <c r="I309" s="187"/>
      <c r="J309" s="188">
        <f>ROUND(I309*H309,2)</f>
        <v>0</v>
      </c>
      <c r="K309" s="184" t="s">
        <v>157</v>
      </c>
      <c r="L309" s="41"/>
      <c r="M309" s="189" t="s">
        <v>19</v>
      </c>
      <c r="N309" s="190" t="s">
        <v>43</v>
      </c>
      <c r="O309" s="66"/>
      <c r="P309" s="191">
        <f>O309*H309</f>
        <v>0</v>
      </c>
      <c r="Q309" s="191">
        <v>0.0004</v>
      </c>
      <c r="R309" s="191">
        <f>Q309*H309</f>
        <v>0.014752000000000001</v>
      </c>
      <c r="S309" s="191">
        <v>0</v>
      </c>
      <c r="T309" s="19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3" t="s">
        <v>287</v>
      </c>
      <c r="AT309" s="193" t="s">
        <v>153</v>
      </c>
      <c r="AU309" s="193" t="s">
        <v>81</v>
      </c>
      <c r="AY309" s="19" t="s">
        <v>151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9" t="s">
        <v>79</v>
      </c>
      <c r="BK309" s="194">
        <f>ROUND(I309*H309,2)</f>
        <v>0</v>
      </c>
      <c r="BL309" s="19" t="s">
        <v>287</v>
      </c>
      <c r="BM309" s="193" t="s">
        <v>1150</v>
      </c>
    </row>
    <row r="310" spans="1:47" s="2" customFormat="1" ht="11.25">
      <c r="A310" s="36"/>
      <c r="B310" s="37"/>
      <c r="C310" s="38"/>
      <c r="D310" s="195" t="s">
        <v>160</v>
      </c>
      <c r="E310" s="38"/>
      <c r="F310" s="196" t="s">
        <v>1151</v>
      </c>
      <c r="G310" s="38"/>
      <c r="H310" s="38"/>
      <c r="I310" s="197"/>
      <c r="J310" s="38"/>
      <c r="K310" s="38"/>
      <c r="L310" s="41"/>
      <c r="M310" s="198"/>
      <c r="N310" s="199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160</v>
      </c>
      <c r="AU310" s="19" t="s">
        <v>81</v>
      </c>
    </row>
    <row r="311" spans="2:51" s="13" customFormat="1" ht="11.25">
      <c r="B311" s="200"/>
      <c r="C311" s="201"/>
      <c r="D311" s="202" t="s">
        <v>162</v>
      </c>
      <c r="E311" s="203" t="s">
        <v>19</v>
      </c>
      <c r="F311" s="204" t="s">
        <v>1152</v>
      </c>
      <c r="G311" s="201"/>
      <c r="H311" s="203" t="s">
        <v>19</v>
      </c>
      <c r="I311" s="205"/>
      <c r="J311" s="201"/>
      <c r="K311" s="201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162</v>
      </c>
      <c r="AU311" s="210" t="s">
        <v>81</v>
      </c>
      <c r="AV311" s="13" t="s">
        <v>79</v>
      </c>
      <c r="AW311" s="13" t="s">
        <v>33</v>
      </c>
      <c r="AX311" s="13" t="s">
        <v>72</v>
      </c>
      <c r="AY311" s="210" t="s">
        <v>151</v>
      </c>
    </row>
    <row r="312" spans="2:51" s="13" customFormat="1" ht="11.25">
      <c r="B312" s="200"/>
      <c r="C312" s="201"/>
      <c r="D312" s="202" t="s">
        <v>162</v>
      </c>
      <c r="E312" s="203" t="s">
        <v>19</v>
      </c>
      <c r="F312" s="204" t="s">
        <v>831</v>
      </c>
      <c r="G312" s="201"/>
      <c r="H312" s="203" t="s">
        <v>19</v>
      </c>
      <c r="I312" s="205"/>
      <c r="J312" s="201"/>
      <c r="K312" s="201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162</v>
      </c>
      <c r="AU312" s="210" t="s">
        <v>81</v>
      </c>
      <c r="AV312" s="13" t="s">
        <v>79</v>
      </c>
      <c r="AW312" s="13" t="s">
        <v>33</v>
      </c>
      <c r="AX312" s="13" t="s">
        <v>72</v>
      </c>
      <c r="AY312" s="210" t="s">
        <v>151</v>
      </c>
    </row>
    <row r="313" spans="2:51" s="14" customFormat="1" ht="11.25">
      <c r="B313" s="211"/>
      <c r="C313" s="212"/>
      <c r="D313" s="202" t="s">
        <v>162</v>
      </c>
      <c r="E313" s="213" t="s">
        <v>19</v>
      </c>
      <c r="F313" s="214" t="s">
        <v>1153</v>
      </c>
      <c r="G313" s="212"/>
      <c r="H313" s="215">
        <v>15.6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162</v>
      </c>
      <c r="AU313" s="221" t="s">
        <v>81</v>
      </c>
      <c r="AV313" s="14" t="s">
        <v>81</v>
      </c>
      <c r="AW313" s="14" t="s">
        <v>33</v>
      </c>
      <c r="AX313" s="14" t="s">
        <v>72</v>
      </c>
      <c r="AY313" s="221" t="s">
        <v>151</v>
      </c>
    </row>
    <row r="314" spans="2:51" s="13" customFormat="1" ht="11.25">
      <c r="B314" s="200"/>
      <c r="C314" s="201"/>
      <c r="D314" s="202" t="s">
        <v>162</v>
      </c>
      <c r="E314" s="203" t="s">
        <v>19</v>
      </c>
      <c r="F314" s="204" t="s">
        <v>1134</v>
      </c>
      <c r="G314" s="201"/>
      <c r="H314" s="203" t="s">
        <v>19</v>
      </c>
      <c r="I314" s="205"/>
      <c r="J314" s="201"/>
      <c r="K314" s="201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162</v>
      </c>
      <c r="AU314" s="210" t="s">
        <v>81</v>
      </c>
      <c r="AV314" s="13" t="s">
        <v>79</v>
      </c>
      <c r="AW314" s="13" t="s">
        <v>33</v>
      </c>
      <c r="AX314" s="13" t="s">
        <v>72</v>
      </c>
      <c r="AY314" s="210" t="s">
        <v>151</v>
      </c>
    </row>
    <row r="315" spans="2:51" s="14" customFormat="1" ht="11.25">
      <c r="B315" s="211"/>
      <c r="C315" s="212"/>
      <c r="D315" s="202" t="s">
        <v>162</v>
      </c>
      <c r="E315" s="213" t="s">
        <v>19</v>
      </c>
      <c r="F315" s="214" t="s">
        <v>1154</v>
      </c>
      <c r="G315" s="212"/>
      <c r="H315" s="215">
        <v>21.28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162</v>
      </c>
      <c r="AU315" s="221" t="s">
        <v>81</v>
      </c>
      <c r="AV315" s="14" t="s">
        <v>81</v>
      </c>
      <c r="AW315" s="14" t="s">
        <v>33</v>
      </c>
      <c r="AX315" s="14" t="s">
        <v>72</v>
      </c>
      <c r="AY315" s="221" t="s">
        <v>151</v>
      </c>
    </row>
    <row r="316" spans="2:51" s="15" customFormat="1" ht="11.25">
      <c r="B316" s="223"/>
      <c r="C316" s="224"/>
      <c r="D316" s="202" t="s">
        <v>162</v>
      </c>
      <c r="E316" s="225" t="s">
        <v>19</v>
      </c>
      <c r="F316" s="226" t="s">
        <v>215</v>
      </c>
      <c r="G316" s="224"/>
      <c r="H316" s="227">
        <v>36.88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162</v>
      </c>
      <c r="AU316" s="233" t="s">
        <v>81</v>
      </c>
      <c r="AV316" s="15" t="s">
        <v>158</v>
      </c>
      <c r="AW316" s="15" t="s">
        <v>33</v>
      </c>
      <c r="AX316" s="15" t="s">
        <v>79</v>
      </c>
      <c r="AY316" s="233" t="s">
        <v>151</v>
      </c>
    </row>
    <row r="317" spans="1:65" s="2" customFormat="1" ht="24.2" customHeight="1">
      <c r="A317" s="36"/>
      <c r="B317" s="37"/>
      <c r="C317" s="234" t="s">
        <v>773</v>
      </c>
      <c r="D317" s="234" t="s">
        <v>238</v>
      </c>
      <c r="E317" s="235" t="s">
        <v>1155</v>
      </c>
      <c r="F317" s="236" t="s">
        <v>1156</v>
      </c>
      <c r="G317" s="237" t="s">
        <v>505</v>
      </c>
      <c r="H317" s="238">
        <v>42.984</v>
      </c>
      <c r="I317" s="239"/>
      <c r="J317" s="240">
        <f>ROUND(I317*H317,2)</f>
        <v>0</v>
      </c>
      <c r="K317" s="236" t="s">
        <v>157</v>
      </c>
      <c r="L317" s="241"/>
      <c r="M317" s="242" t="s">
        <v>19</v>
      </c>
      <c r="N317" s="243" t="s">
        <v>43</v>
      </c>
      <c r="O317" s="66"/>
      <c r="P317" s="191">
        <f>O317*H317</f>
        <v>0</v>
      </c>
      <c r="Q317" s="191">
        <v>0.0054</v>
      </c>
      <c r="R317" s="191">
        <f>Q317*H317</f>
        <v>0.23211360000000003</v>
      </c>
      <c r="S317" s="191">
        <v>0</v>
      </c>
      <c r="T317" s="19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3" t="s">
        <v>651</v>
      </c>
      <c r="AT317" s="193" t="s">
        <v>238</v>
      </c>
      <c r="AU317" s="193" t="s">
        <v>81</v>
      </c>
      <c r="AY317" s="19" t="s">
        <v>151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9" t="s">
        <v>79</v>
      </c>
      <c r="BK317" s="194">
        <f>ROUND(I317*H317,2)</f>
        <v>0</v>
      </c>
      <c r="BL317" s="19" t="s">
        <v>287</v>
      </c>
      <c r="BM317" s="193" t="s">
        <v>1157</v>
      </c>
    </row>
    <row r="318" spans="1:47" s="2" customFormat="1" ht="11.25">
      <c r="A318" s="36"/>
      <c r="B318" s="37"/>
      <c r="C318" s="38"/>
      <c r="D318" s="195" t="s">
        <v>160</v>
      </c>
      <c r="E318" s="38"/>
      <c r="F318" s="196" t="s">
        <v>1158</v>
      </c>
      <c r="G318" s="38"/>
      <c r="H318" s="38"/>
      <c r="I318" s="197"/>
      <c r="J318" s="38"/>
      <c r="K318" s="38"/>
      <c r="L318" s="41"/>
      <c r="M318" s="198"/>
      <c r="N318" s="199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160</v>
      </c>
      <c r="AU318" s="19" t="s">
        <v>81</v>
      </c>
    </row>
    <row r="319" spans="2:51" s="14" customFormat="1" ht="11.25">
      <c r="B319" s="211"/>
      <c r="C319" s="212"/>
      <c r="D319" s="202" t="s">
        <v>162</v>
      </c>
      <c r="E319" s="212"/>
      <c r="F319" s="214" t="s">
        <v>1159</v>
      </c>
      <c r="G319" s="212"/>
      <c r="H319" s="215">
        <v>42.984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162</v>
      </c>
      <c r="AU319" s="221" t="s">
        <v>81</v>
      </c>
      <c r="AV319" s="14" t="s">
        <v>81</v>
      </c>
      <c r="AW319" s="14" t="s">
        <v>4</v>
      </c>
      <c r="AX319" s="14" t="s">
        <v>79</v>
      </c>
      <c r="AY319" s="221" t="s">
        <v>151</v>
      </c>
    </row>
    <row r="320" spans="1:65" s="2" customFormat="1" ht="16.5" customHeight="1">
      <c r="A320" s="36"/>
      <c r="B320" s="37"/>
      <c r="C320" s="182" t="s">
        <v>778</v>
      </c>
      <c r="D320" s="182" t="s">
        <v>153</v>
      </c>
      <c r="E320" s="183" t="s">
        <v>1160</v>
      </c>
      <c r="F320" s="184" t="s">
        <v>1161</v>
      </c>
      <c r="G320" s="185" t="s">
        <v>505</v>
      </c>
      <c r="H320" s="186">
        <v>63.96</v>
      </c>
      <c r="I320" s="187"/>
      <c r="J320" s="188">
        <f>ROUND(I320*H320,2)</f>
        <v>0</v>
      </c>
      <c r="K320" s="184" t="s">
        <v>157</v>
      </c>
      <c r="L320" s="41"/>
      <c r="M320" s="189" t="s">
        <v>19</v>
      </c>
      <c r="N320" s="190" t="s">
        <v>43</v>
      </c>
      <c r="O320" s="66"/>
      <c r="P320" s="191">
        <f>O320*H320</f>
        <v>0</v>
      </c>
      <c r="Q320" s="191">
        <v>0.0004</v>
      </c>
      <c r="R320" s="191">
        <f>Q320*H320</f>
        <v>0.025584000000000003</v>
      </c>
      <c r="S320" s="191">
        <v>0</v>
      </c>
      <c r="T320" s="19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3" t="s">
        <v>287</v>
      </c>
      <c r="AT320" s="193" t="s">
        <v>153</v>
      </c>
      <c r="AU320" s="193" t="s">
        <v>81</v>
      </c>
      <c r="AY320" s="19" t="s">
        <v>151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9" t="s">
        <v>79</v>
      </c>
      <c r="BK320" s="194">
        <f>ROUND(I320*H320,2)</f>
        <v>0</v>
      </c>
      <c r="BL320" s="19" t="s">
        <v>287</v>
      </c>
      <c r="BM320" s="193" t="s">
        <v>1162</v>
      </c>
    </row>
    <row r="321" spans="1:47" s="2" customFormat="1" ht="11.25">
      <c r="A321" s="36"/>
      <c r="B321" s="37"/>
      <c r="C321" s="38"/>
      <c r="D321" s="195" t="s">
        <v>160</v>
      </c>
      <c r="E321" s="38"/>
      <c r="F321" s="196" t="s">
        <v>1163</v>
      </c>
      <c r="G321" s="38"/>
      <c r="H321" s="38"/>
      <c r="I321" s="197"/>
      <c r="J321" s="38"/>
      <c r="K321" s="38"/>
      <c r="L321" s="41"/>
      <c r="M321" s="198"/>
      <c r="N321" s="199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160</v>
      </c>
      <c r="AU321" s="19" t="s">
        <v>81</v>
      </c>
    </row>
    <row r="322" spans="2:51" s="13" customFormat="1" ht="11.25">
      <c r="B322" s="200"/>
      <c r="C322" s="201"/>
      <c r="D322" s="202" t="s">
        <v>162</v>
      </c>
      <c r="E322" s="203" t="s">
        <v>19</v>
      </c>
      <c r="F322" s="204" t="s">
        <v>1152</v>
      </c>
      <c r="G322" s="201"/>
      <c r="H322" s="203" t="s">
        <v>19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162</v>
      </c>
      <c r="AU322" s="210" t="s">
        <v>81</v>
      </c>
      <c r="AV322" s="13" t="s">
        <v>79</v>
      </c>
      <c r="AW322" s="13" t="s">
        <v>33</v>
      </c>
      <c r="AX322" s="13" t="s">
        <v>72</v>
      </c>
      <c r="AY322" s="210" t="s">
        <v>151</v>
      </c>
    </row>
    <row r="323" spans="2:51" s="13" customFormat="1" ht="11.25">
      <c r="B323" s="200"/>
      <c r="C323" s="201"/>
      <c r="D323" s="202" t="s">
        <v>162</v>
      </c>
      <c r="E323" s="203" t="s">
        <v>19</v>
      </c>
      <c r="F323" s="204" t="s">
        <v>1139</v>
      </c>
      <c r="G323" s="201"/>
      <c r="H323" s="203" t="s">
        <v>19</v>
      </c>
      <c r="I323" s="205"/>
      <c r="J323" s="201"/>
      <c r="K323" s="201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162</v>
      </c>
      <c r="AU323" s="210" t="s">
        <v>81</v>
      </c>
      <c r="AV323" s="13" t="s">
        <v>79</v>
      </c>
      <c r="AW323" s="13" t="s">
        <v>33</v>
      </c>
      <c r="AX323" s="13" t="s">
        <v>72</v>
      </c>
      <c r="AY323" s="210" t="s">
        <v>151</v>
      </c>
    </row>
    <row r="324" spans="2:51" s="14" customFormat="1" ht="11.25">
      <c r="B324" s="211"/>
      <c r="C324" s="212"/>
      <c r="D324" s="202" t="s">
        <v>162</v>
      </c>
      <c r="E324" s="213" t="s">
        <v>19</v>
      </c>
      <c r="F324" s="214" t="s">
        <v>1164</v>
      </c>
      <c r="G324" s="212"/>
      <c r="H324" s="215">
        <v>59.16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162</v>
      </c>
      <c r="AU324" s="221" t="s">
        <v>81</v>
      </c>
      <c r="AV324" s="14" t="s">
        <v>81</v>
      </c>
      <c r="AW324" s="14" t="s">
        <v>33</v>
      </c>
      <c r="AX324" s="14" t="s">
        <v>72</v>
      </c>
      <c r="AY324" s="221" t="s">
        <v>151</v>
      </c>
    </row>
    <row r="325" spans="2:51" s="14" customFormat="1" ht="11.25">
      <c r="B325" s="211"/>
      <c r="C325" s="212"/>
      <c r="D325" s="202" t="s">
        <v>162</v>
      </c>
      <c r="E325" s="213" t="s">
        <v>19</v>
      </c>
      <c r="F325" s="214" t="s">
        <v>1165</v>
      </c>
      <c r="G325" s="212"/>
      <c r="H325" s="215">
        <v>4.8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162</v>
      </c>
      <c r="AU325" s="221" t="s">
        <v>81</v>
      </c>
      <c r="AV325" s="14" t="s">
        <v>81</v>
      </c>
      <c r="AW325" s="14" t="s">
        <v>33</v>
      </c>
      <c r="AX325" s="14" t="s">
        <v>72</v>
      </c>
      <c r="AY325" s="221" t="s">
        <v>151</v>
      </c>
    </row>
    <row r="326" spans="2:51" s="15" customFormat="1" ht="11.25">
      <c r="B326" s="223"/>
      <c r="C326" s="224"/>
      <c r="D326" s="202" t="s">
        <v>162</v>
      </c>
      <c r="E326" s="225" t="s">
        <v>19</v>
      </c>
      <c r="F326" s="226" t="s">
        <v>215</v>
      </c>
      <c r="G326" s="224"/>
      <c r="H326" s="227">
        <v>63.959999999999994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AT326" s="233" t="s">
        <v>162</v>
      </c>
      <c r="AU326" s="233" t="s">
        <v>81</v>
      </c>
      <c r="AV326" s="15" t="s">
        <v>158</v>
      </c>
      <c r="AW326" s="15" t="s">
        <v>33</v>
      </c>
      <c r="AX326" s="15" t="s">
        <v>79</v>
      </c>
      <c r="AY326" s="233" t="s">
        <v>151</v>
      </c>
    </row>
    <row r="327" spans="1:65" s="2" customFormat="1" ht="24.2" customHeight="1">
      <c r="A327" s="36"/>
      <c r="B327" s="37"/>
      <c r="C327" s="234" t="s">
        <v>782</v>
      </c>
      <c r="D327" s="234" t="s">
        <v>238</v>
      </c>
      <c r="E327" s="235" t="s">
        <v>1155</v>
      </c>
      <c r="F327" s="236" t="s">
        <v>1156</v>
      </c>
      <c r="G327" s="237" t="s">
        <v>505</v>
      </c>
      <c r="H327" s="238">
        <v>78.095</v>
      </c>
      <c r="I327" s="239"/>
      <c r="J327" s="240">
        <f>ROUND(I327*H327,2)</f>
        <v>0</v>
      </c>
      <c r="K327" s="236" t="s">
        <v>157</v>
      </c>
      <c r="L327" s="241"/>
      <c r="M327" s="242" t="s">
        <v>19</v>
      </c>
      <c r="N327" s="243" t="s">
        <v>43</v>
      </c>
      <c r="O327" s="66"/>
      <c r="P327" s="191">
        <f>O327*H327</f>
        <v>0</v>
      </c>
      <c r="Q327" s="191">
        <v>0.0054</v>
      </c>
      <c r="R327" s="191">
        <f>Q327*H327</f>
        <v>0.421713</v>
      </c>
      <c r="S327" s="191">
        <v>0</v>
      </c>
      <c r="T327" s="19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3" t="s">
        <v>651</v>
      </c>
      <c r="AT327" s="193" t="s">
        <v>238</v>
      </c>
      <c r="AU327" s="193" t="s">
        <v>81</v>
      </c>
      <c r="AY327" s="19" t="s">
        <v>151</v>
      </c>
      <c r="BE327" s="194">
        <f>IF(N327="základní",J327,0)</f>
        <v>0</v>
      </c>
      <c r="BF327" s="194">
        <f>IF(N327="snížená",J327,0)</f>
        <v>0</v>
      </c>
      <c r="BG327" s="194">
        <f>IF(N327="zákl. přenesená",J327,0)</f>
        <v>0</v>
      </c>
      <c r="BH327" s="194">
        <f>IF(N327="sníž. přenesená",J327,0)</f>
        <v>0</v>
      </c>
      <c r="BI327" s="194">
        <f>IF(N327="nulová",J327,0)</f>
        <v>0</v>
      </c>
      <c r="BJ327" s="19" t="s">
        <v>79</v>
      </c>
      <c r="BK327" s="194">
        <f>ROUND(I327*H327,2)</f>
        <v>0</v>
      </c>
      <c r="BL327" s="19" t="s">
        <v>287</v>
      </c>
      <c r="BM327" s="193" t="s">
        <v>1166</v>
      </c>
    </row>
    <row r="328" spans="1:47" s="2" customFormat="1" ht="11.25">
      <c r="A328" s="36"/>
      <c r="B328" s="37"/>
      <c r="C328" s="38"/>
      <c r="D328" s="195" t="s">
        <v>160</v>
      </c>
      <c r="E328" s="38"/>
      <c r="F328" s="196" t="s">
        <v>1158</v>
      </c>
      <c r="G328" s="38"/>
      <c r="H328" s="38"/>
      <c r="I328" s="197"/>
      <c r="J328" s="38"/>
      <c r="K328" s="38"/>
      <c r="L328" s="41"/>
      <c r="M328" s="198"/>
      <c r="N328" s="199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160</v>
      </c>
      <c r="AU328" s="19" t="s">
        <v>81</v>
      </c>
    </row>
    <row r="329" spans="2:51" s="14" customFormat="1" ht="11.25">
      <c r="B329" s="211"/>
      <c r="C329" s="212"/>
      <c r="D329" s="202" t="s">
        <v>162</v>
      </c>
      <c r="E329" s="212"/>
      <c r="F329" s="214" t="s">
        <v>1167</v>
      </c>
      <c r="G329" s="212"/>
      <c r="H329" s="215">
        <v>78.095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162</v>
      </c>
      <c r="AU329" s="221" t="s">
        <v>81</v>
      </c>
      <c r="AV329" s="14" t="s">
        <v>81</v>
      </c>
      <c r="AW329" s="14" t="s">
        <v>4</v>
      </c>
      <c r="AX329" s="14" t="s">
        <v>79</v>
      </c>
      <c r="AY329" s="221" t="s">
        <v>151</v>
      </c>
    </row>
    <row r="330" spans="1:65" s="2" customFormat="1" ht="24.2" customHeight="1">
      <c r="A330" s="36"/>
      <c r="B330" s="37"/>
      <c r="C330" s="182" t="s">
        <v>787</v>
      </c>
      <c r="D330" s="182" t="s">
        <v>153</v>
      </c>
      <c r="E330" s="183" t="s">
        <v>1168</v>
      </c>
      <c r="F330" s="184" t="s">
        <v>1169</v>
      </c>
      <c r="G330" s="185" t="s">
        <v>505</v>
      </c>
      <c r="H330" s="186">
        <v>39.2</v>
      </c>
      <c r="I330" s="187"/>
      <c r="J330" s="188">
        <f>ROUND(I330*H330,2)</f>
        <v>0</v>
      </c>
      <c r="K330" s="184" t="s">
        <v>157</v>
      </c>
      <c r="L330" s="41"/>
      <c r="M330" s="189" t="s">
        <v>19</v>
      </c>
      <c r="N330" s="190" t="s">
        <v>43</v>
      </c>
      <c r="O330" s="66"/>
      <c r="P330" s="191">
        <f>O330*H330</f>
        <v>0</v>
      </c>
      <c r="Q330" s="191">
        <v>0.00035</v>
      </c>
      <c r="R330" s="191">
        <f>Q330*H330</f>
        <v>0.013720000000000001</v>
      </c>
      <c r="S330" s="191">
        <v>0</v>
      </c>
      <c r="T330" s="192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3" t="s">
        <v>287</v>
      </c>
      <c r="AT330" s="193" t="s">
        <v>153</v>
      </c>
      <c r="AU330" s="193" t="s">
        <v>81</v>
      </c>
      <c r="AY330" s="19" t="s">
        <v>151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19" t="s">
        <v>79</v>
      </c>
      <c r="BK330" s="194">
        <f>ROUND(I330*H330,2)</f>
        <v>0</v>
      </c>
      <c r="BL330" s="19" t="s">
        <v>287</v>
      </c>
      <c r="BM330" s="193" t="s">
        <v>1170</v>
      </c>
    </row>
    <row r="331" spans="1:47" s="2" customFormat="1" ht="11.25">
      <c r="A331" s="36"/>
      <c r="B331" s="37"/>
      <c r="C331" s="38"/>
      <c r="D331" s="195" t="s">
        <v>160</v>
      </c>
      <c r="E331" s="38"/>
      <c r="F331" s="196" t="s">
        <v>1171</v>
      </c>
      <c r="G331" s="38"/>
      <c r="H331" s="38"/>
      <c r="I331" s="197"/>
      <c r="J331" s="38"/>
      <c r="K331" s="38"/>
      <c r="L331" s="41"/>
      <c r="M331" s="198"/>
      <c r="N331" s="199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160</v>
      </c>
      <c r="AU331" s="19" t="s">
        <v>81</v>
      </c>
    </row>
    <row r="332" spans="2:51" s="13" customFormat="1" ht="11.25">
      <c r="B332" s="200"/>
      <c r="C332" s="201"/>
      <c r="D332" s="202" t="s">
        <v>162</v>
      </c>
      <c r="E332" s="203" t="s">
        <v>19</v>
      </c>
      <c r="F332" s="204" t="s">
        <v>831</v>
      </c>
      <c r="G332" s="201"/>
      <c r="H332" s="203" t="s">
        <v>19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162</v>
      </c>
      <c r="AU332" s="210" t="s">
        <v>81</v>
      </c>
      <c r="AV332" s="13" t="s">
        <v>79</v>
      </c>
      <c r="AW332" s="13" t="s">
        <v>33</v>
      </c>
      <c r="AX332" s="13" t="s">
        <v>72</v>
      </c>
      <c r="AY332" s="210" t="s">
        <v>151</v>
      </c>
    </row>
    <row r="333" spans="2:51" s="14" customFormat="1" ht="11.25">
      <c r="B333" s="211"/>
      <c r="C333" s="212"/>
      <c r="D333" s="202" t="s">
        <v>162</v>
      </c>
      <c r="E333" s="213" t="s">
        <v>19</v>
      </c>
      <c r="F333" s="214" t="s">
        <v>1133</v>
      </c>
      <c r="G333" s="212"/>
      <c r="H333" s="215">
        <v>7.8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162</v>
      </c>
      <c r="AU333" s="221" t="s">
        <v>81</v>
      </c>
      <c r="AV333" s="14" t="s">
        <v>81</v>
      </c>
      <c r="AW333" s="14" t="s">
        <v>33</v>
      </c>
      <c r="AX333" s="14" t="s">
        <v>72</v>
      </c>
      <c r="AY333" s="221" t="s">
        <v>151</v>
      </c>
    </row>
    <row r="334" spans="2:51" s="13" customFormat="1" ht="11.25">
      <c r="B334" s="200"/>
      <c r="C334" s="201"/>
      <c r="D334" s="202" t="s">
        <v>162</v>
      </c>
      <c r="E334" s="203" t="s">
        <v>19</v>
      </c>
      <c r="F334" s="204" t="s">
        <v>1172</v>
      </c>
      <c r="G334" s="201"/>
      <c r="H334" s="203" t="s">
        <v>19</v>
      </c>
      <c r="I334" s="205"/>
      <c r="J334" s="201"/>
      <c r="K334" s="201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162</v>
      </c>
      <c r="AU334" s="210" t="s">
        <v>81</v>
      </c>
      <c r="AV334" s="13" t="s">
        <v>79</v>
      </c>
      <c r="AW334" s="13" t="s">
        <v>33</v>
      </c>
      <c r="AX334" s="13" t="s">
        <v>72</v>
      </c>
      <c r="AY334" s="210" t="s">
        <v>151</v>
      </c>
    </row>
    <row r="335" spans="2:51" s="14" customFormat="1" ht="11.25">
      <c r="B335" s="211"/>
      <c r="C335" s="212"/>
      <c r="D335" s="202" t="s">
        <v>162</v>
      </c>
      <c r="E335" s="213" t="s">
        <v>19</v>
      </c>
      <c r="F335" s="214" t="s">
        <v>1173</v>
      </c>
      <c r="G335" s="212"/>
      <c r="H335" s="215">
        <v>29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162</v>
      </c>
      <c r="AU335" s="221" t="s">
        <v>81</v>
      </c>
      <c r="AV335" s="14" t="s">
        <v>81</v>
      </c>
      <c r="AW335" s="14" t="s">
        <v>33</v>
      </c>
      <c r="AX335" s="14" t="s">
        <v>72</v>
      </c>
      <c r="AY335" s="221" t="s">
        <v>151</v>
      </c>
    </row>
    <row r="336" spans="2:51" s="14" customFormat="1" ht="11.25">
      <c r="B336" s="211"/>
      <c r="C336" s="212"/>
      <c r="D336" s="202" t="s">
        <v>162</v>
      </c>
      <c r="E336" s="213" t="s">
        <v>19</v>
      </c>
      <c r="F336" s="214" t="s">
        <v>845</v>
      </c>
      <c r="G336" s="212"/>
      <c r="H336" s="215">
        <v>2.4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162</v>
      </c>
      <c r="AU336" s="221" t="s">
        <v>81</v>
      </c>
      <c r="AV336" s="14" t="s">
        <v>81</v>
      </c>
      <c r="AW336" s="14" t="s">
        <v>33</v>
      </c>
      <c r="AX336" s="14" t="s">
        <v>72</v>
      </c>
      <c r="AY336" s="221" t="s">
        <v>151</v>
      </c>
    </row>
    <row r="337" spans="2:51" s="15" customFormat="1" ht="11.25">
      <c r="B337" s="223"/>
      <c r="C337" s="224"/>
      <c r="D337" s="202" t="s">
        <v>162</v>
      </c>
      <c r="E337" s="225" t="s">
        <v>19</v>
      </c>
      <c r="F337" s="226" t="s">
        <v>215</v>
      </c>
      <c r="G337" s="224"/>
      <c r="H337" s="227">
        <v>39.199999999999996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AT337" s="233" t="s">
        <v>162</v>
      </c>
      <c r="AU337" s="233" t="s">
        <v>81</v>
      </c>
      <c r="AV337" s="15" t="s">
        <v>158</v>
      </c>
      <c r="AW337" s="15" t="s">
        <v>33</v>
      </c>
      <c r="AX337" s="15" t="s">
        <v>79</v>
      </c>
      <c r="AY337" s="233" t="s">
        <v>151</v>
      </c>
    </row>
    <row r="338" spans="2:63" s="12" customFormat="1" ht="22.9" customHeight="1">
      <c r="B338" s="166"/>
      <c r="C338" s="167"/>
      <c r="D338" s="168" t="s">
        <v>71</v>
      </c>
      <c r="E338" s="180" t="s">
        <v>1174</v>
      </c>
      <c r="F338" s="180" t="s">
        <v>1175</v>
      </c>
      <c r="G338" s="167"/>
      <c r="H338" s="167"/>
      <c r="I338" s="170"/>
      <c r="J338" s="181">
        <f>BK338</f>
        <v>0</v>
      </c>
      <c r="K338" s="167"/>
      <c r="L338" s="172"/>
      <c r="M338" s="173"/>
      <c r="N338" s="174"/>
      <c r="O338" s="174"/>
      <c r="P338" s="175">
        <f>SUM(P339:P349)</f>
        <v>0</v>
      </c>
      <c r="Q338" s="174"/>
      <c r="R338" s="175">
        <f>SUM(R339:R349)</f>
        <v>0.005332</v>
      </c>
      <c r="S338" s="174"/>
      <c r="T338" s="176">
        <f>SUM(T339:T349)</f>
        <v>0</v>
      </c>
      <c r="AR338" s="177" t="s">
        <v>81</v>
      </c>
      <c r="AT338" s="178" t="s">
        <v>71</v>
      </c>
      <c r="AU338" s="178" t="s">
        <v>79</v>
      </c>
      <c r="AY338" s="177" t="s">
        <v>151</v>
      </c>
      <c r="BK338" s="179">
        <f>SUM(BK339:BK349)</f>
        <v>0</v>
      </c>
    </row>
    <row r="339" spans="1:65" s="2" customFormat="1" ht="16.5" customHeight="1">
      <c r="A339" s="36"/>
      <c r="B339" s="37"/>
      <c r="C339" s="182" t="s">
        <v>809</v>
      </c>
      <c r="D339" s="182" t="s">
        <v>153</v>
      </c>
      <c r="E339" s="183" t="s">
        <v>1176</v>
      </c>
      <c r="F339" s="184" t="s">
        <v>1177</v>
      </c>
      <c r="G339" s="185" t="s">
        <v>505</v>
      </c>
      <c r="H339" s="186">
        <v>6</v>
      </c>
      <c r="I339" s="187"/>
      <c r="J339" s="188">
        <f>ROUND(I339*H339,2)</f>
        <v>0</v>
      </c>
      <c r="K339" s="184" t="s">
        <v>157</v>
      </c>
      <c r="L339" s="41"/>
      <c r="M339" s="189" t="s">
        <v>19</v>
      </c>
      <c r="N339" s="190" t="s">
        <v>43</v>
      </c>
      <c r="O339" s="66"/>
      <c r="P339" s="191">
        <f>O339*H339</f>
        <v>0</v>
      </c>
      <c r="Q339" s="191">
        <v>0</v>
      </c>
      <c r="R339" s="191">
        <f>Q339*H339</f>
        <v>0</v>
      </c>
      <c r="S339" s="191">
        <v>0</v>
      </c>
      <c r="T339" s="192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3" t="s">
        <v>287</v>
      </c>
      <c r="AT339" s="193" t="s">
        <v>153</v>
      </c>
      <c r="AU339" s="193" t="s">
        <v>81</v>
      </c>
      <c r="AY339" s="19" t="s">
        <v>151</v>
      </c>
      <c r="BE339" s="194">
        <f>IF(N339="základní",J339,0)</f>
        <v>0</v>
      </c>
      <c r="BF339" s="194">
        <f>IF(N339="snížená",J339,0)</f>
        <v>0</v>
      </c>
      <c r="BG339" s="194">
        <f>IF(N339="zákl. přenesená",J339,0)</f>
        <v>0</v>
      </c>
      <c r="BH339" s="194">
        <f>IF(N339="sníž. přenesená",J339,0)</f>
        <v>0</v>
      </c>
      <c r="BI339" s="194">
        <f>IF(N339="nulová",J339,0)</f>
        <v>0</v>
      </c>
      <c r="BJ339" s="19" t="s">
        <v>79</v>
      </c>
      <c r="BK339" s="194">
        <f>ROUND(I339*H339,2)</f>
        <v>0</v>
      </c>
      <c r="BL339" s="19" t="s">
        <v>287</v>
      </c>
      <c r="BM339" s="193" t="s">
        <v>1178</v>
      </c>
    </row>
    <row r="340" spans="1:47" s="2" customFormat="1" ht="11.25">
      <c r="A340" s="36"/>
      <c r="B340" s="37"/>
      <c r="C340" s="38"/>
      <c r="D340" s="195" t="s">
        <v>160</v>
      </c>
      <c r="E340" s="38"/>
      <c r="F340" s="196" t="s">
        <v>1179</v>
      </c>
      <c r="G340" s="38"/>
      <c r="H340" s="38"/>
      <c r="I340" s="197"/>
      <c r="J340" s="38"/>
      <c r="K340" s="38"/>
      <c r="L340" s="41"/>
      <c r="M340" s="198"/>
      <c r="N340" s="199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160</v>
      </c>
      <c r="AU340" s="19" t="s">
        <v>81</v>
      </c>
    </row>
    <row r="341" spans="2:51" s="13" customFormat="1" ht="11.25">
      <c r="B341" s="200"/>
      <c r="C341" s="201"/>
      <c r="D341" s="202" t="s">
        <v>162</v>
      </c>
      <c r="E341" s="203" t="s">
        <v>19</v>
      </c>
      <c r="F341" s="204" t="s">
        <v>1180</v>
      </c>
      <c r="G341" s="201"/>
      <c r="H341" s="203" t="s">
        <v>19</v>
      </c>
      <c r="I341" s="205"/>
      <c r="J341" s="201"/>
      <c r="K341" s="201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162</v>
      </c>
      <c r="AU341" s="210" t="s">
        <v>81</v>
      </c>
      <c r="AV341" s="13" t="s">
        <v>79</v>
      </c>
      <c r="AW341" s="13" t="s">
        <v>33</v>
      </c>
      <c r="AX341" s="13" t="s">
        <v>72</v>
      </c>
      <c r="AY341" s="210" t="s">
        <v>151</v>
      </c>
    </row>
    <row r="342" spans="2:51" s="14" customFormat="1" ht="11.25">
      <c r="B342" s="211"/>
      <c r="C342" s="212"/>
      <c r="D342" s="202" t="s">
        <v>162</v>
      </c>
      <c r="E342" s="213" t="s">
        <v>19</v>
      </c>
      <c r="F342" s="214" t="s">
        <v>1181</v>
      </c>
      <c r="G342" s="212"/>
      <c r="H342" s="215">
        <v>6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162</v>
      </c>
      <c r="AU342" s="221" t="s">
        <v>81</v>
      </c>
      <c r="AV342" s="14" t="s">
        <v>81</v>
      </c>
      <c r="AW342" s="14" t="s">
        <v>33</v>
      </c>
      <c r="AX342" s="14" t="s">
        <v>79</v>
      </c>
      <c r="AY342" s="221" t="s">
        <v>151</v>
      </c>
    </row>
    <row r="343" spans="1:65" s="2" customFormat="1" ht="16.5" customHeight="1">
      <c r="A343" s="36"/>
      <c r="B343" s="37"/>
      <c r="C343" s="182" t="s">
        <v>742</v>
      </c>
      <c r="D343" s="182" t="s">
        <v>153</v>
      </c>
      <c r="E343" s="183" t="s">
        <v>1182</v>
      </c>
      <c r="F343" s="184" t="s">
        <v>1183</v>
      </c>
      <c r="G343" s="185" t="s">
        <v>505</v>
      </c>
      <c r="H343" s="186">
        <v>6.2</v>
      </c>
      <c r="I343" s="187"/>
      <c r="J343" s="188">
        <f>ROUND(I343*H343,2)</f>
        <v>0</v>
      </c>
      <c r="K343" s="184" t="s">
        <v>157</v>
      </c>
      <c r="L343" s="41"/>
      <c r="M343" s="189" t="s">
        <v>19</v>
      </c>
      <c r="N343" s="190" t="s">
        <v>43</v>
      </c>
      <c r="O343" s="66"/>
      <c r="P343" s="191">
        <f>O343*H343</f>
        <v>0</v>
      </c>
      <c r="Q343" s="191">
        <v>0.00036</v>
      </c>
      <c r="R343" s="191">
        <f>Q343*H343</f>
        <v>0.002232</v>
      </c>
      <c r="S343" s="191">
        <v>0</v>
      </c>
      <c r="T343" s="192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93" t="s">
        <v>287</v>
      </c>
      <c r="AT343" s="193" t="s">
        <v>153</v>
      </c>
      <c r="AU343" s="193" t="s">
        <v>81</v>
      </c>
      <c r="AY343" s="19" t="s">
        <v>151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9" t="s">
        <v>79</v>
      </c>
      <c r="BK343" s="194">
        <f>ROUND(I343*H343,2)</f>
        <v>0</v>
      </c>
      <c r="BL343" s="19" t="s">
        <v>287</v>
      </c>
      <c r="BM343" s="193" t="s">
        <v>1184</v>
      </c>
    </row>
    <row r="344" spans="1:47" s="2" customFormat="1" ht="11.25">
      <c r="A344" s="36"/>
      <c r="B344" s="37"/>
      <c r="C344" s="38"/>
      <c r="D344" s="195" t="s">
        <v>160</v>
      </c>
      <c r="E344" s="38"/>
      <c r="F344" s="196" t="s">
        <v>1185</v>
      </c>
      <c r="G344" s="38"/>
      <c r="H344" s="38"/>
      <c r="I344" s="197"/>
      <c r="J344" s="38"/>
      <c r="K344" s="38"/>
      <c r="L344" s="41"/>
      <c r="M344" s="198"/>
      <c r="N344" s="199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160</v>
      </c>
      <c r="AU344" s="19" t="s">
        <v>81</v>
      </c>
    </row>
    <row r="345" spans="2:51" s="14" customFormat="1" ht="11.25">
      <c r="B345" s="211"/>
      <c r="C345" s="212"/>
      <c r="D345" s="202" t="s">
        <v>162</v>
      </c>
      <c r="E345" s="213" t="s">
        <v>19</v>
      </c>
      <c r="F345" s="214" t="s">
        <v>1186</v>
      </c>
      <c r="G345" s="212"/>
      <c r="H345" s="215">
        <v>6.2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162</v>
      </c>
      <c r="AU345" s="221" t="s">
        <v>81</v>
      </c>
      <c r="AV345" s="14" t="s">
        <v>81</v>
      </c>
      <c r="AW345" s="14" t="s">
        <v>33</v>
      </c>
      <c r="AX345" s="14" t="s">
        <v>79</v>
      </c>
      <c r="AY345" s="221" t="s">
        <v>151</v>
      </c>
    </row>
    <row r="346" spans="1:65" s="2" customFormat="1" ht="16.5" customHeight="1">
      <c r="A346" s="36"/>
      <c r="B346" s="37"/>
      <c r="C346" s="182" t="s">
        <v>594</v>
      </c>
      <c r="D346" s="182" t="s">
        <v>153</v>
      </c>
      <c r="E346" s="183" t="s">
        <v>1187</v>
      </c>
      <c r="F346" s="184" t="s">
        <v>1188</v>
      </c>
      <c r="G346" s="185" t="s">
        <v>505</v>
      </c>
      <c r="H346" s="186">
        <v>6.2</v>
      </c>
      <c r="I346" s="187"/>
      <c r="J346" s="188">
        <f>ROUND(I346*H346,2)</f>
        <v>0</v>
      </c>
      <c r="K346" s="184" t="s">
        <v>157</v>
      </c>
      <c r="L346" s="41"/>
      <c r="M346" s="189" t="s">
        <v>19</v>
      </c>
      <c r="N346" s="190" t="s">
        <v>43</v>
      </c>
      <c r="O346" s="66"/>
      <c r="P346" s="191">
        <f>O346*H346</f>
        <v>0</v>
      </c>
      <c r="Q346" s="191">
        <v>0.0005</v>
      </c>
      <c r="R346" s="191">
        <f>Q346*H346</f>
        <v>0.0031000000000000003</v>
      </c>
      <c r="S346" s="191">
        <v>0</v>
      </c>
      <c r="T346" s="192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3" t="s">
        <v>287</v>
      </c>
      <c r="AT346" s="193" t="s">
        <v>153</v>
      </c>
      <c r="AU346" s="193" t="s">
        <v>81</v>
      </c>
      <c r="AY346" s="19" t="s">
        <v>151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9" t="s">
        <v>79</v>
      </c>
      <c r="BK346" s="194">
        <f>ROUND(I346*H346,2)</f>
        <v>0</v>
      </c>
      <c r="BL346" s="19" t="s">
        <v>287</v>
      </c>
      <c r="BM346" s="193" t="s">
        <v>1189</v>
      </c>
    </row>
    <row r="347" spans="1:47" s="2" customFormat="1" ht="11.25">
      <c r="A347" s="36"/>
      <c r="B347" s="37"/>
      <c r="C347" s="38"/>
      <c r="D347" s="195" t="s">
        <v>160</v>
      </c>
      <c r="E347" s="38"/>
      <c r="F347" s="196" t="s">
        <v>1190</v>
      </c>
      <c r="G347" s="38"/>
      <c r="H347" s="38"/>
      <c r="I347" s="197"/>
      <c r="J347" s="38"/>
      <c r="K347" s="38"/>
      <c r="L347" s="41"/>
      <c r="M347" s="198"/>
      <c r="N347" s="199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160</v>
      </c>
      <c r="AU347" s="19" t="s">
        <v>81</v>
      </c>
    </row>
    <row r="348" spans="2:51" s="13" customFormat="1" ht="11.25">
      <c r="B348" s="200"/>
      <c r="C348" s="201"/>
      <c r="D348" s="202" t="s">
        <v>162</v>
      </c>
      <c r="E348" s="203" t="s">
        <v>19</v>
      </c>
      <c r="F348" s="204" t="s">
        <v>1191</v>
      </c>
      <c r="G348" s="201"/>
      <c r="H348" s="203" t="s">
        <v>19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162</v>
      </c>
      <c r="AU348" s="210" t="s">
        <v>81</v>
      </c>
      <c r="AV348" s="13" t="s">
        <v>79</v>
      </c>
      <c r="AW348" s="13" t="s">
        <v>33</v>
      </c>
      <c r="AX348" s="13" t="s">
        <v>72</v>
      </c>
      <c r="AY348" s="210" t="s">
        <v>151</v>
      </c>
    </row>
    <row r="349" spans="2:51" s="14" customFormat="1" ht="11.25">
      <c r="B349" s="211"/>
      <c r="C349" s="212"/>
      <c r="D349" s="202" t="s">
        <v>162</v>
      </c>
      <c r="E349" s="213" t="s">
        <v>19</v>
      </c>
      <c r="F349" s="214" t="s">
        <v>1186</v>
      </c>
      <c r="G349" s="212"/>
      <c r="H349" s="215">
        <v>6.2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162</v>
      </c>
      <c r="AU349" s="221" t="s">
        <v>81</v>
      </c>
      <c r="AV349" s="14" t="s">
        <v>81</v>
      </c>
      <c r="AW349" s="14" t="s">
        <v>33</v>
      </c>
      <c r="AX349" s="14" t="s">
        <v>79</v>
      </c>
      <c r="AY349" s="221" t="s">
        <v>151</v>
      </c>
    </row>
    <row r="350" spans="2:63" s="12" customFormat="1" ht="25.9" customHeight="1">
      <c r="B350" s="166"/>
      <c r="C350" s="167"/>
      <c r="D350" s="168" t="s">
        <v>71</v>
      </c>
      <c r="E350" s="169" t="s">
        <v>238</v>
      </c>
      <c r="F350" s="169" t="s">
        <v>1192</v>
      </c>
      <c r="G350" s="167"/>
      <c r="H350" s="167"/>
      <c r="I350" s="170"/>
      <c r="J350" s="171">
        <f>BK350</f>
        <v>0</v>
      </c>
      <c r="K350" s="167"/>
      <c r="L350" s="172"/>
      <c r="M350" s="173"/>
      <c r="N350" s="174"/>
      <c r="O350" s="174"/>
      <c r="P350" s="175">
        <f>P351</f>
        <v>0</v>
      </c>
      <c r="Q350" s="174"/>
      <c r="R350" s="175">
        <f>R351</f>
        <v>0</v>
      </c>
      <c r="S350" s="174"/>
      <c r="T350" s="176">
        <f>T351</f>
        <v>0</v>
      </c>
      <c r="AR350" s="177" t="s">
        <v>101</v>
      </c>
      <c r="AT350" s="178" t="s">
        <v>71</v>
      </c>
      <c r="AU350" s="178" t="s">
        <v>72</v>
      </c>
      <c r="AY350" s="177" t="s">
        <v>151</v>
      </c>
      <c r="BK350" s="179">
        <f>BK351</f>
        <v>0</v>
      </c>
    </row>
    <row r="351" spans="2:63" s="12" customFormat="1" ht="22.9" customHeight="1">
      <c r="B351" s="166"/>
      <c r="C351" s="167"/>
      <c r="D351" s="168" t="s">
        <v>71</v>
      </c>
      <c r="E351" s="180" t="s">
        <v>1193</v>
      </c>
      <c r="F351" s="180" t="s">
        <v>1194</v>
      </c>
      <c r="G351" s="167"/>
      <c r="H351" s="167"/>
      <c r="I351" s="170"/>
      <c r="J351" s="181">
        <f>BK351</f>
        <v>0</v>
      </c>
      <c r="K351" s="167"/>
      <c r="L351" s="172"/>
      <c r="M351" s="173"/>
      <c r="N351" s="174"/>
      <c r="O351" s="174"/>
      <c r="P351" s="175">
        <f>P352</f>
        <v>0</v>
      </c>
      <c r="Q351" s="174"/>
      <c r="R351" s="175">
        <f>R352</f>
        <v>0</v>
      </c>
      <c r="S351" s="174"/>
      <c r="T351" s="176">
        <f>T352</f>
        <v>0</v>
      </c>
      <c r="AR351" s="177" t="s">
        <v>101</v>
      </c>
      <c r="AT351" s="178" t="s">
        <v>71</v>
      </c>
      <c r="AU351" s="178" t="s">
        <v>79</v>
      </c>
      <c r="AY351" s="177" t="s">
        <v>151</v>
      </c>
      <c r="BK351" s="179">
        <f>BK352</f>
        <v>0</v>
      </c>
    </row>
    <row r="352" spans="1:65" s="2" customFormat="1" ht="24.2" customHeight="1">
      <c r="A352" s="36"/>
      <c r="B352" s="37"/>
      <c r="C352" s="182" t="s">
        <v>597</v>
      </c>
      <c r="D352" s="182" t="s">
        <v>153</v>
      </c>
      <c r="E352" s="183" t="s">
        <v>1195</v>
      </c>
      <c r="F352" s="184" t="s">
        <v>1196</v>
      </c>
      <c r="G352" s="185" t="s">
        <v>1197</v>
      </c>
      <c r="H352" s="186">
        <v>1</v>
      </c>
      <c r="I352" s="187"/>
      <c r="J352" s="188">
        <f>ROUND(I352*H352,2)</f>
        <v>0</v>
      </c>
      <c r="K352" s="184" t="s">
        <v>19</v>
      </c>
      <c r="L352" s="41"/>
      <c r="M352" s="248" t="s">
        <v>19</v>
      </c>
      <c r="N352" s="249" t="s">
        <v>43</v>
      </c>
      <c r="O352" s="246"/>
      <c r="P352" s="250">
        <f>O352*H352</f>
        <v>0</v>
      </c>
      <c r="Q352" s="250">
        <v>0</v>
      </c>
      <c r="R352" s="250">
        <f>Q352*H352</f>
        <v>0</v>
      </c>
      <c r="S352" s="250">
        <v>0</v>
      </c>
      <c r="T352" s="251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3" t="s">
        <v>801</v>
      </c>
      <c r="AT352" s="193" t="s">
        <v>153</v>
      </c>
      <c r="AU352" s="193" t="s">
        <v>81</v>
      </c>
      <c r="AY352" s="19" t="s">
        <v>151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9" t="s">
        <v>79</v>
      </c>
      <c r="BK352" s="194">
        <f>ROUND(I352*H352,2)</f>
        <v>0</v>
      </c>
      <c r="BL352" s="19" t="s">
        <v>801</v>
      </c>
      <c r="BM352" s="193" t="s">
        <v>1198</v>
      </c>
    </row>
    <row r="353" spans="1:31" s="2" customFormat="1" ht="6.95" customHeight="1">
      <c r="A353" s="36"/>
      <c r="B353" s="49"/>
      <c r="C353" s="50"/>
      <c r="D353" s="50"/>
      <c r="E353" s="50"/>
      <c r="F353" s="50"/>
      <c r="G353" s="50"/>
      <c r="H353" s="50"/>
      <c r="I353" s="50"/>
      <c r="J353" s="50"/>
      <c r="K353" s="50"/>
      <c r="L353" s="41"/>
      <c r="M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</row>
  </sheetData>
  <sheetProtection algorithmName="SHA-512" hashValue="9NIX4DjkyxN5dniSGqJOWG5eTO2xn7U9m7z61vAL+VeaNTiEJnFM0fW1AbuoPiP3FufcQFl3s6xHTogBDST16g==" saltValue="wkH5WAlyqiboc1z+Z3Ds0/d1IfNWWzPNqTn1aS4sNWEBla7ULR4+BlTpk82TxvlbTMBAobZK9S9VA8M0knCuow==" spinCount="100000" sheet="1" objects="1" scenarios="1" formatColumns="0" formatRows="0" autoFilter="0"/>
  <autoFilter ref="C103:K352"/>
  <mergeCells count="15">
    <mergeCell ref="E90:H90"/>
    <mergeCell ref="E94:H94"/>
    <mergeCell ref="E92:H92"/>
    <mergeCell ref="E96:H9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8" r:id="rId1" display="https://podminky.urs.cz/item/CS_URS_2021_02/271532212"/>
    <hyperlink ref="F112" r:id="rId2" display="https://podminky.urs.cz/item/CS_URS_2021_02/273351121"/>
    <hyperlink ref="F120" r:id="rId3" display="https://podminky.urs.cz/item/CS_URS_2021_02/273351122"/>
    <hyperlink ref="F123" r:id="rId4" display="https://podminky.urs.cz/item/CS_URS_2021_02/311113142"/>
    <hyperlink ref="F128" r:id="rId5" display="https://podminky.urs.cz/item/CS_URS_2021_02/452321131"/>
    <hyperlink ref="F131" r:id="rId6" display="https://podminky.urs.cz/item/CS_URS_2021_02/452351101"/>
    <hyperlink ref="F134" r:id="rId7" display="https://podminky.urs.cz/item/CS_URS_2021_02/452368211"/>
    <hyperlink ref="F138" r:id="rId8" display="https://podminky.urs.cz/item/CS_URS_2021_02/457311116"/>
    <hyperlink ref="F145" r:id="rId9" display="https://podminky.urs.cz/item/CS_URS_2021_02/457311191"/>
    <hyperlink ref="F149" r:id="rId10" display="https://podminky.urs.cz/item/CS_URS_2021_02/631311115"/>
    <hyperlink ref="F162" r:id="rId11" display="https://podminky.urs.cz/item/CS_URS_2021_02/631319011"/>
    <hyperlink ref="F175" r:id="rId12" display="https://podminky.urs.cz/item/CS_URS_2021_02/631351101"/>
    <hyperlink ref="F179" r:id="rId13" display="https://podminky.urs.cz/item/CS_URS_2021_02/631351102"/>
    <hyperlink ref="F181" r:id="rId14" display="https://podminky.urs.cz/item/CS_URS_2021_02/632481213"/>
    <hyperlink ref="F186" r:id="rId15" display="https://podminky.urs.cz/item/CS_URS_2021_02/635111121"/>
    <hyperlink ref="F191" r:id="rId16" display="https://podminky.urs.cz/item/CS_URS_2021_02/857242122"/>
    <hyperlink ref="F193" r:id="rId17" display="https://podminky.urs.cz/item/CS_URS_2021_02/55253216"/>
    <hyperlink ref="F195" r:id="rId18" display="https://podminky.urs.cz/item/CS_URS_2021_02/55253214"/>
    <hyperlink ref="F197" r:id="rId19" display="https://podminky.urs.cz/item/CS_URS_2021_02/55259811"/>
    <hyperlink ref="F199" r:id="rId20" display="https://podminky.urs.cz/item/CS_URS_2021_02/31951003"/>
    <hyperlink ref="F202" r:id="rId21" display="https://podminky.urs.cz/item/CS_URS_2021_02/857262122"/>
    <hyperlink ref="F205" r:id="rId22" display="https://podminky.urs.cz/item/CS_URS_2021_02/55253251"/>
    <hyperlink ref="F207" r:id="rId23" display="https://podminky.urs.cz/item/CS_URS_2021_02/31951004"/>
    <hyperlink ref="F209" r:id="rId24" display="https://podminky.urs.cz/item/CS_URS_2021_02/55253611"/>
    <hyperlink ref="F211" r:id="rId25" display="https://podminky.urs.cz/item/CS_URS_2021_02/857264122"/>
    <hyperlink ref="F213" r:id="rId26" display="https://podminky.urs.cz/item/CS_URS_2021_02/55253516"/>
    <hyperlink ref="F215" r:id="rId27" display="https://podminky.urs.cz/item/CS_URS_2021_01/55253515"/>
    <hyperlink ref="F217" r:id="rId28" display="https://podminky.urs.cz/item/CS_URS_2021_02/857312122"/>
    <hyperlink ref="F219" r:id="rId29" display="https://podminky.urs.cz/item/CS_URS_2021_02/55253617"/>
    <hyperlink ref="F221" r:id="rId30" display="https://podminky.urs.cz/item/CS_URS_2021_02/31951006"/>
    <hyperlink ref="F223" r:id="rId31" display="https://podminky.urs.cz/item/CS_URS_2021_02/891211222"/>
    <hyperlink ref="F225" r:id="rId32" display="https://podminky.urs.cz/item/CS_URS_2021_02/42221301"/>
    <hyperlink ref="F227" r:id="rId33" display="https://podminky.urs.cz/item/CS_URS_2021_01/42221303"/>
    <hyperlink ref="F229" r:id="rId34" display="https://podminky.urs.cz/item/CS_URS_2021_02/42210100"/>
    <hyperlink ref="F231" r:id="rId35" display="https://podminky.urs.cz/item/CS_URS_2021_02/891212312"/>
    <hyperlink ref="F255" r:id="rId36" display="https://podminky.urs.cz/item/CS_URS_2021_02/894411311"/>
    <hyperlink ref="F259" r:id="rId37" display="https://podminky.urs.cz/item/CS_URS_2021_02/899103112"/>
    <hyperlink ref="F261" r:id="rId38" display="https://podminky.urs.cz/item/CS_URS_2021_02/63126056"/>
    <hyperlink ref="F265" r:id="rId39" display="https://podminky.urs.cz/item/CS_URS_2021_02/55241433"/>
    <hyperlink ref="F267" r:id="rId40" display="https://podminky.urs.cz/item/CS_URS_2021_02/55241432"/>
    <hyperlink ref="F269" r:id="rId41" display="https://podminky.urs.cz/item/CS_URS_2021_02/899911111"/>
    <hyperlink ref="F273" r:id="rId42" display="https://podminky.urs.cz/item/CS_URS_2021_01/4239150R"/>
    <hyperlink ref="F281" r:id="rId43" display="https://podminky.urs.cz/item/CS_URS_2021_02/952903112"/>
    <hyperlink ref="F285" r:id="rId44" display="https://podminky.urs.cz/item/CS_URS_2021_02/998144471"/>
    <hyperlink ref="F289" r:id="rId45" display="https://podminky.urs.cz/item/CS_URS_2021_02/711111011"/>
    <hyperlink ref="F297" r:id="rId46" display="https://podminky.urs.cz/item/CS_URS_2021_02/711112011"/>
    <hyperlink ref="F304" r:id="rId47" display="https://podminky.urs.cz/item/CS_URS_2021_02/11163346"/>
    <hyperlink ref="F310" r:id="rId48" display="https://podminky.urs.cz/item/CS_URS_2021_02/711141559"/>
    <hyperlink ref="F318" r:id="rId49" display="https://podminky.urs.cz/item/CS_URS_2021_02/62832134"/>
    <hyperlink ref="F321" r:id="rId50" display="https://podminky.urs.cz/item/CS_URS_2021_02/711142559"/>
    <hyperlink ref="F328" r:id="rId51" display="https://podminky.urs.cz/item/CS_URS_2021_02/62832134"/>
    <hyperlink ref="F331" r:id="rId52" display="https://podminky.urs.cz/item/CS_URS_2021_02/711161112"/>
    <hyperlink ref="F340" r:id="rId53" display="https://podminky.urs.cz/item/CS_URS_2021_02/783901451"/>
    <hyperlink ref="F344" r:id="rId54" display="https://podminky.urs.cz/item/CS_URS_2021_02/783933161"/>
    <hyperlink ref="F347" r:id="rId55" display="https://podminky.urs.cz/item/CS_URS_2021_02/7839371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109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2" t="str">
        <f>'Rekapitulace stavby'!K6</f>
        <v>Vodovodní přivaděč Točník - Otín</v>
      </c>
      <c r="F7" s="393"/>
      <c r="G7" s="393"/>
      <c r="H7" s="393"/>
      <c r="L7" s="22"/>
    </row>
    <row r="8" spans="2:12" ht="12.75">
      <c r="B8" s="22"/>
      <c r="D8" s="114" t="s">
        <v>115</v>
      </c>
      <c r="L8" s="22"/>
    </row>
    <row r="9" spans="2:12" s="1" customFormat="1" ht="16.5" customHeight="1">
      <c r="B9" s="22"/>
      <c r="E9" s="392" t="s">
        <v>494</v>
      </c>
      <c r="F9" s="374"/>
      <c r="G9" s="374"/>
      <c r="H9" s="374"/>
      <c r="L9" s="22"/>
    </row>
    <row r="10" spans="2:12" s="1" customFormat="1" ht="12" customHeight="1">
      <c r="B10" s="22"/>
      <c r="D10" s="114" t="s">
        <v>117</v>
      </c>
      <c r="L10" s="22"/>
    </row>
    <row r="11" spans="1:31" s="2" customFormat="1" ht="16.5" customHeight="1">
      <c r="A11" s="36"/>
      <c r="B11" s="41"/>
      <c r="C11" s="36"/>
      <c r="D11" s="36"/>
      <c r="E11" s="402" t="s">
        <v>1199</v>
      </c>
      <c r="F11" s="394"/>
      <c r="G11" s="394"/>
      <c r="H11" s="39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496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5" t="s">
        <v>1200</v>
      </c>
      <c r="F13" s="394"/>
      <c r="G13" s="394"/>
      <c r="H13" s="394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120</v>
      </c>
      <c r="G16" s="36"/>
      <c r="H16" s="36"/>
      <c r="I16" s="114" t="s">
        <v>23</v>
      </c>
      <c r="J16" s="116" t="str">
        <f>'Rekapitulace stavby'!AN8</f>
        <v>16. 7. 2021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6" t="str">
        <f>'Rekapitulace stavby'!E14</f>
        <v>Vyplň údaj</v>
      </c>
      <c r="F22" s="397"/>
      <c r="G22" s="397"/>
      <c r="H22" s="397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28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36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9"/>
      <c r="B31" s="120"/>
      <c r="C31" s="119"/>
      <c r="D31" s="119"/>
      <c r="E31" s="398" t="s">
        <v>372</v>
      </c>
      <c r="F31" s="398"/>
      <c r="G31" s="398"/>
      <c r="H31" s="398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38</v>
      </c>
      <c r="E34" s="36"/>
      <c r="F34" s="36"/>
      <c r="G34" s="36"/>
      <c r="H34" s="36"/>
      <c r="I34" s="36"/>
      <c r="J34" s="124">
        <f>ROUND(J97,2)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5" t="s">
        <v>40</v>
      </c>
      <c r="G36" s="36"/>
      <c r="H36" s="36"/>
      <c r="I36" s="125" t="s">
        <v>39</v>
      </c>
      <c r="J36" s="125" t="s">
        <v>41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6" t="s">
        <v>42</v>
      </c>
      <c r="E37" s="114" t="s">
        <v>43</v>
      </c>
      <c r="F37" s="127">
        <f>ROUND((SUM(BE97:BE333)),2)</f>
        <v>0</v>
      </c>
      <c r="G37" s="36"/>
      <c r="H37" s="36"/>
      <c r="I37" s="128">
        <v>0.21</v>
      </c>
      <c r="J37" s="127">
        <f>ROUND(((SUM(BE97:BE333))*I37),2)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44</v>
      </c>
      <c r="F38" s="127">
        <f>ROUND((SUM(BF97:BF333)),2)</f>
        <v>0</v>
      </c>
      <c r="G38" s="36"/>
      <c r="H38" s="36"/>
      <c r="I38" s="128">
        <v>0.15</v>
      </c>
      <c r="J38" s="127">
        <f>ROUND(((SUM(BF97:BF333))*I38),2)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45</v>
      </c>
      <c r="F39" s="127">
        <f>ROUND((SUM(BG97:BG333)),2)</f>
        <v>0</v>
      </c>
      <c r="G39" s="36"/>
      <c r="H39" s="36"/>
      <c r="I39" s="128">
        <v>0.21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46</v>
      </c>
      <c r="F40" s="127">
        <f>ROUND((SUM(BH97:BH333)),2)</f>
        <v>0</v>
      </c>
      <c r="G40" s="36"/>
      <c r="H40" s="36"/>
      <c r="I40" s="128">
        <v>0.15</v>
      </c>
      <c r="J40" s="127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47</v>
      </c>
      <c r="F41" s="127">
        <f>ROUND((SUM(BI97:BI333)),2)</f>
        <v>0</v>
      </c>
      <c r="G41" s="36"/>
      <c r="H41" s="36"/>
      <c r="I41" s="128">
        <v>0</v>
      </c>
      <c r="J41" s="127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48</v>
      </c>
      <c r="E43" s="131"/>
      <c r="F43" s="131"/>
      <c r="G43" s="132" t="s">
        <v>49</v>
      </c>
      <c r="H43" s="133" t="s">
        <v>50</v>
      </c>
      <c r="I43" s="131"/>
      <c r="J43" s="134">
        <f>SUM(J34:J41)</f>
        <v>0</v>
      </c>
      <c r="K43" s="135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9" t="str">
        <f>E7</f>
        <v>Vodovodní přivaděč Točník - Otín</v>
      </c>
      <c r="F52" s="400"/>
      <c r="G52" s="400"/>
      <c r="H52" s="40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115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9" t="s">
        <v>494</v>
      </c>
      <c r="F54" s="359"/>
      <c r="G54" s="359"/>
      <c r="H54" s="359"/>
      <c r="I54" s="24"/>
      <c r="J54" s="24"/>
      <c r="K54" s="24"/>
      <c r="L54" s="22"/>
    </row>
    <row r="55" spans="2:12" s="1" customFormat="1" ht="12" customHeight="1">
      <c r="B55" s="23"/>
      <c r="C55" s="31" t="s">
        <v>117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03" t="s">
        <v>1199</v>
      </c>
      <c r="F56" s="401"/>
      <c r="G56" s="401"/>
      <c r="H56" s="401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496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52" t="str">
        <f>E13</f>
        <v>1 - Přivaděč spojná šachta - Otín</v>
      </c>
      <c r="F58" s="401"/>
      <c r="G58" s="401"/>
      <c r="H58" s="401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k.ú. Točník u Klatov, k.ú. Otín u Točníku, k.ú. Os</v>
      </c>
      <c r="G60" s="38"/>
      <c r="H60" s="38"/>
      <c r="I60" s="31" t="s">
        <v>23</v>
      </c>
      <c r="J60" s="61" t="str">
        <f>IF(J16="","",J16)</f>
        <v>16. 7. 2021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40.15" customHeight="1">
      <c r="A62" s="36"/>
      <c r="B62" s="37"/>
      <c r="C62" s="31" t="s">
        <v>25</v>
      </c>
      <c r="D62" s="38"/>
      <c r="E62" s="38"/>
      <c r="F62" s="29" t="str">
        <f>E19</f>
        <v>Město Klatovy, náměstí Míru č.p.62/I, Klatovy</v>
      </c>
      <c r="G62" s="38"/>
      <c r="H62" s="38"/>
      <c r="I62" s="31" t="s">
        <v>31</v>
      </c>
      <c r="J62" s="34" t="str">
        <f>E25</f>
        <v>Vodohospodářský rozvoj a výstavba a.s., Praha 5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127</v>
      </c>
      <c r="D65" s="141"/>
      <c r="E65" s="141"/>
      <c r="F65" s="141"/>
      <c r="G65" s="141"/>
      <c r="H65" s="141"/>
      <c r="I65" s="141"/>
      <c r="J65" s="142" t="s">
        <v>128</v>
      </c>
      <c r="K65" s="141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3" t="s">
        <v>70</v>
      </c>
      <c r="D67" s="38"/>
      <c r="E67" s="38"/>
      <c r="F67" s="38"/>
      <c r="G67" s="38"/>
      <c r="H67" s="38"/>
      <c r="I67" s="38"/>
      <c r="J67" s="79">
        <f>J97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129</v>
      </c>
    </row>
    <row r="68" spans="2:12" s="9" customFormat="1" ht="24.95" customHeight="1">
      <c r="B68" s="144"/>
      <c r="C68" s="145"/>
      <c r="D68" s="146" t="s">
        <v>130</v>
      </c>
      <c r="E68" s="147"/>
      <c r="F68" s="147"/>
      <c r="G68" s="147"/>
      <c r="H68" s="147"/>
      <c r="I68" s="147"/>
      <c r="J68" s="148">
        <f>J98</f>
        <v>0</v>
      </c>
      <c r="K68" s="145"/>
      <c r="L68" s="149"/>
    </row>
    <row r="69" spans="2:12" s="10" customFormat="1" ht="19.9" customHeight="1">
      <c r="B69" s="150"/>
      <c r="C69" s="99"/>
      <c r="D69" s="151" t="s">
        <v>131</v>
      </c>
      <c r="E69" s="152"/>
      <c r="F69" s="152"/>
      <c r="G69" s="152"/>
      <c r="H69" s="152"/>
      <c r="I69" s="152"/>
      <c r="J69" s="153">
        <f>J99</f>
        <v>0</v>
      </c>
      <c r="K69" s="99"/>
      <c r="L69" s="154"/>
    </row>
    <row r="70" spans="2:12" s="10" customFormat="1" ht="19.9" customHeight="1">
      <c r="B70" s="150"/>
      <c r="C70" s="99"/>
      <c r="D70" s="151" t="s">
        <v>132</v>
      </c>
      <c r="E70" s="152"/>
      <c r="F70" s="152"/>
      <c r="G70" s="152"/>
      <c r="H70" s="152"/>
      <c r="I70" s="152"/>
      <c r="J70" s="153">
        <f>J230</f>
        <v>0</v>
      </c>
      <c r="K70" s="99"/>
      <c r="L70" s="154"/>
    </row>
    <row r="71" spans="2:12" s="10" customFormat="1" ht="19.9" customHeight="1">
      <c r="B71" s="150"/>
      <c r="C71" s="99"/>
      <c r="D71" s="151" t="s">
        <v>133</v>
      </c>
      <c r="E71" s="152"/>
      <c r="F71" s="152"/>
      <c r="G71" s="152"/>
      <c r="H71" s="152"/>
      <c r="I71" s="152"/>
      <c r="J71" s="153">
        <f>J237</f>
        <v>0</v>
      </c>
      <c r="K71" s="99"/>
      <c r="L71" s="154"/>
    </row>
    <row r="72" spans="2:12" s="10" customFormat="1" ht="19.9" customHeight="1">
      <c r="B72" s="150"/>
      <c r="C72" s="99"/>
      <c r="D72" s="151" t="s">
        <v>134</v>
      </c>
      <c r="E72" s="152"/>
      <c r="F72" s="152"/>
      <c r="G72" s="152"/>
      <c r="H72" s="152"/>
      <c r="I72" s="152"/>
      <c r="J72" s="153">
        <f>J252</f>
        <v>0</v>
      </c>
      <c r="K72" s="99"/>
      <c r="L72" s="154"/>
    </row>
    <row r="73" spans="2:12" s="10" customFormat="1" ht="19.9" customHeight="1">
      <c r="B73" s="150"/>
      <c r="C73" s="99"/>
      <c r="D73" s="151" t="s">
        <v>135</v>
      </c>
      <c r="E73" s="152"/>
      <c r="F73" s="152"/>
      <c r="G73" s="152"/>
      <c r="H73" s="152"/>
      <c r="I73" s="152"/>
      <c r="J73" s="153">
        <f>J331</f>
        <v>0</v>
      </c>
      <c r="K73" s="99"/>
      <c r="L73" s="154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136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99" t="str">
        <f>E7</f>
        <v>Vodovodní přivaděč Točník - Otín</v>
      </c>
      <c r="F83" s="400"/>
      <c r="G83" s="400"/>
      <c r="H83" s="400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115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399" t="s">
        <v>494</v>
      </c>
      <c r="F85" s="359"/>
      <c r="G85" s="359"/>
      <c r="H85" s="359"/>
      <c r="I85" s="24"/>
      <c r="J85" s="24"/>
      <c r="K85" s="24"/>
      <c r="L85" s="22"/>
    </row>
    <row r="86" spans="2:12" s="1" customFormat="1" ht="12" customHeight="1">
      <c r="B86" s="23"/>
      <c r="C86" s="31" t="s">
        <v>117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03" t="s">
        <v>1199</v>
      </c>
      <c r="F87" s="401"/>
      <c r="G87" s="401"/>
      <c r="H87" s="401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496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52" t="str">
        <f>E13</f>
        <v>1 - Přivaděč spojná šachta - Otín</v>
      </c>
      <c r="F89" s="401"/>
      <c r="G89" s="401"/>
      <c r="H89" s="401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F16</f>
        <v>k.ú. Točník u Klatov, k.ú. Otín u Točníku, k.ú. Os</v>
      </c>
      <c r="G91" s="38"/>
      <c r="H91" s="38"/>
      <c r="I91" s="31" t="s">
        <v>23</v>
      </c>
      <c r="J91" s="61" t="str">
        <f>IF(J16="","",J16)</f>
        <v>16. 7. 2021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15" customHeight="1">
      <c r="A93" s="36"/>
      <c r="B93" s="37"/>
      <c r="C93" s="31" t="s">
        <v>25</v>
      </c>
      <c r="D93" s="38"/>
      <c r="E93" s="38"/>
      <c r="F93" s="29" t="str">
        <f>E19</f>
        <v>Město Klatovy, náměstí Míru č.p.62/I, Klatovy</v>
      </c>
      <c r="G93" s="38"/>
      <c r="H93" s="38"/>
      <c r="I93" s="31" t="s">
        <v>31</v>
      </c>
      <c r="J93" s="34" t="str">
        <f>E25</f>
        <v>Vodohospodářský rozvoj a výstavba a.s., Praha 5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29</v>
      </c>
      <c r="D94" s="38"/>
      <c r="E94" s="38"/>
      <c r="F94" s="29" t="str">
        <f>IF(E22="","",E22)</f>
        <v>Vyplň údaj</v>
      </c>
      <c r="G94" s="38"/>
      <c r="H94" s="38"/>
      <c r="I94" s="31" t="s">
        <v>34</v>
      </c>
      <c r="J94" s="34" t="str">
        <f>E28</f>
        <v xml:space="preserve"> 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5"/>
      <c r="B96" s="156"/>
      <c r="C96" s="157" t="s">
        <v>137</v>
      </c>
      <c r="D96" s="158" t="s">
        <v>57</v>
      </c>
      <c r="E96" s="158" t="s">
        <v>53</v>
      </c>
      <c r="F96" s="158" t="s">
        <v>54</v>
      </c>
      <c r="G96" s="158" t="s">
        <v>138</v>
      </c>
      <c r="H96" s="158" t="s">
        <v>139</v>
      </c>
      <c r="I96" s="158" t="s">
        <v>140</v>
      </c>
      <c r="J96" s="158" t="s">
        <v>128</v>
      </c>
      <c r="K96" s="159" t="s">
        <v>141</v>
      </c>
      <c r="L96" s="160"/>
      <c r="M96" s="70" t="s">
        <v>19</v>
      </c>
      <c r="N96" s="71" t="s">
        <v>42</v>
      </c>
      <c r="O96" s="71" t="s">
        <v>142</v>
      </c>
      <c r="P96" s="71" t="s">
        <v>143</v>
      </c>
      <c r="Q96" s="71" t="s">
        <v>144</v>
      </c>
      <c r="R96" s="71" t="s">
        <v>145</v>
      </c>
      <c r="S96" s="71" t="s">
        <v>146</v>
      </c>
      <c r="T96" s="72" t="s">
        <v>147</v>
      </c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1:63" s="2" customFormat="1" ht="22.9" customHeight="1">
      <c r="A97" s="36"/>
      <c r="B97" s="37"/>
      <c r="C97" s="77" t="s">
        <v>148</v>
      </c>
      <c r="D97" s="38"/>
      <c r="E97" s="38"/>
      <c r="F97" s="38"/>
      <c r="G97" s="38"/>
      <c r="H97" s="38"/>
      <c r="I97" s="38"/>
      <c r="J97" s="161">
        <f>BK97</f>
        <v>0</v>
      </c>
      <c r="K97" s="38"/>
      <c r="L97" s="41"/>
      <c r="M97" s="73"/>
      <c r="N97" s="162"/>
      <c r="O97" s="74"/>
      <c r="P97" s="163">
        <f>P98</f>
        <v>0</v>
      </c>
      <c r="Q97" s="74"/>
      <c r="R97" s="163">
        <f>R98</f>
        <v>94.39885170000001</v>
      </c>
      <c r="S97" s="74"/>
      <c r="T97" s="164">
        <f>T98</f>
        <v>128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71</v>
      </c>
      <c r="AU97" s="19" t="s">
        <v>129</v>
      </c>
      <c r="BK97" s="165">
        <f>BK98</f>
        <v>0</v>
      </c>
    </row>
    <row r="98" spans="2:63" s="12" customFormat="1" ht="25.9" customHeight="1">
      <c r="B98" s="166"/>
      <c r="C98" s="167"/>
      <c r="D98" s="168" t="s">
        <v>71</v>
      </c>
      <c r="E98" s="169" t="s">
        <v>149</v>
      </c>
      <c r="F98" s="169" t="s">
        <v>150</v>
      </c>
      <c r="G98" s="167"/>
      <c r="H98" s="167"/>
      <c r="I98" s="170"/>
      <c r="J98" s="171">
        <f>BK98</f>
        <v>0</v>
      </c>
      <c r="K98" s="167"/>
      <c r="L98" s="172"/>
      <c r="M98" s="173"/>
      <c r="N98" s="174"/>
      <c r="O98" s="174"/>
      <c r="P98" s="175">
        <f>P99+P230+P237+P252+P331</f>
        <v>0</v>
      </c>
      <c r="Q98" s="174"/>
      <c r="R98" s="175">
        <f>R99+R230+R237+R252+R331</f>
        <v>94.39885170000001</v>
      </c>
      <c r="S98" s="174"/>
      <c r="T98" s="176">
        <f>T99+T230+T237+T252+T331</f>
        <v>128</v>
      </c>
      <c r="AR98" s="177" t="s">
        <v>79</v>
      </c>
      <c r="AT98" s="178" t="s">
        <v>71</v>
      </c>
      <c r="AU98" s="178" t="s">
        <v>72</v>
      </c>
      <c r="AY98" s="177" t="s">
        <v>151</v>
      </c>
      <c r="BK98" s="179">
        <f>BK99+BK230+BK237+BK252+BK331</f>
        <v>0</v>
      </c>
    </row>
    <row r="99" spans="2:63" s="12" customFormat="1" ht="22.9" customHeight="1">
      <c r="B99" s="166"/>
      <c r="C99" s="167"/>
      <c r="D99" s="168" t="s">
        <v>71</v>
      </c>
      <c r="E99" s="180" t="s">
        <v>79</v>
      </c>
      <c r="F99" s="180" t="s">
        <v>152</v>
      </c>
      <c r="G99" s="167"/>
      <c r="H99" s="167"/>
      <c r="I99" s="170"/>
      <c r="J99" s="181">
        <f>BK99</f>
        <v>0</v>
      </c>
      <c r="K99" s="167"/>
      <c r="L99" s="172"/>
      <c r="M99" s="173"/>
      <c r="N99" s="174"/>
      <c r="O99" s="174"/>
      <c r="P99" s="175">
        <f>SUM(P100:P229)</f>
        <v>0</v>
      </c>
      <c r="Q99" s="174"/>
      <c r="R99" s="175">
        <f>SUM(R100:R229)</f>
        <v>1.7520660000000001</v>
      </c>
      <c r="S99" s="174"/>
      <c r="T99" s="176">
        <f>SUM(T100:T229)</f>
        <v>128</v>
      </c>
      <c r="AR99" s="177" t="s">
        <v>79</v>
      </c>
      <c r="AT99" s="178" t="s">
        <v>71</v>
      </c>
      <c r="AU99" s="178" t="s">
        <v>79</v>
      </c>
      <c r="AY99" s="177" t="s">
        <v>151</v>
      </c>
      <c r="BK99" s="179">
        <f>SUM(BK100:BK229)</f>
        <v>0</v>
      </c>
    </row>
    <row r="100" spans="1:65" s="2" customFormat="1" ht="37.9" customHeight="1">
      <c r="A100" s="36"/>
      <c r="B100" s="37"/>
      <c r="C100" s="182" t="s">
        <v>597</v>
      </c>
      <c r="D100" s="182" t="s">
        <v>153</v>
      </c>
      <c r="E100" s="183" t="s">
        <v>1201</v>
      </c>
      <c r="F100" s="184" t="s">
        <v>1202</v>
      </c>
      <c r="G100" s="185" t="s">
        <v>505</v>
      </c>
      <c r="H100" s="186">
        <v>256</v>
      </c>
      <c r="I100" s="187"/>
      <c r="J100" s="188">
        <f>ROUND(I100*H100,2)</f>
        <v>0</v>
      </c>
      <c r="K100" s="184" t="s">
        <v>157</v>
      </c>
      <c r="L100" s="41"/>
      <c r="M100" s="189" t="s">
        <v>19</v>
      </c>
      <c r="N100" s="190" t="s">
        <v>43</v>
      </c>
      <c r="O100" s="66"/>
      <c r="P100" s="191">
        <f>O100*H100</f>
        <v>0</v>
      </c>
      <c r="Q100" s="191">
        <v>0</v>
      </c>
      <c r="R100" s="191">
        <f>Q100*H100</f>
        <v>0</v>
      </c>
      <c r="S100" s="191">
        <v>0.5</v>
      </c>
      <c r="T100" s="192">
        <f>S100*H100</f>
        <v>128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3" t="s">
        <v>158</v>
      </c>
      <c r="AT100" s="193" t="s">
        <v>153</v>
      </c>
      <c r="AU100" s="193" t="s">
        <v>81</v>
      </c>
      <c r="AY100" s="19" t="s">
        <v>151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9" t="s">
        <v>79</v>
      </c>
      <c r="BK100" s="194">
        <f>ROUND(I100*H100,2)</f>
        <v>0</v>
      </c>
      <c r="BL100" s="19" t="s">
        <v>158</v>
      </c>
      <c r="BM100" s="193" t="s">
        <v>1203</v>
      </c>
    </row>
    <row r="101" spans="1:47" s="2" customFormat="1" ht="11.25">
      <c r="A101" s="36"/>
      <c r="B101" s="37"/>
      <c r="C101" s="38"/>
      <c r="D101" s="195" t="s">
        <v>160</v>
      </c>
      <c r="E101" s="38"/>
      <c r="F101" s="196" t="s">
        <v>1204</v>
      </c>
      <c r="G101" s="38"/>
      <c r="H101" s="38"/>
      <c r="I101" s="197"/>
      <c r="J101" s="38"/>
      <c r="K101" s="38"/>
      <c r="L101" s="41"/>
      <c r="M101" s="198"/>
      <c r="N101" s="199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160</v>
      </c>
      <c r="AU101" s="19" t="s">
        <v>81</v>
      </c>
    </row>
    <row r="102" spans="1:65" s="2" customFormat="1" ht="24.2" customHeight="1">
      <c r="A102" s="36"/>
      <c r="B102" s="37"/>
      <c r="C102" s="182" t="s">
        <v>594</v>
      </c>
      <c r="D102" s="182" t="s">
        <v>153</v>
      </c>
      <c r="E102" s="183" t="s">
        <v>1205</v>
      </c>
      <c r="F102" s="184" t="s">
        <v>1206</v>
      </c>
      <c r="G102" s="185" t="s">
        <v>505</v>
      </c>
      <c r="H102" s="186">
        <v>512</v>
      </c>
      <c r="I102" s="187"/>
      <c r="J102" s="188">
        <f>ROUND(I102*H102,2)</f>
        <v>0</v>
      </c>
      <c r="K102" s="184" t="s">
        <v>445</v>
      </c>
      <c r="L102" s="41"/>
      <c r="M102" s="189" t="s">
        <v>19</v>
      </c>
      <c r="N102" s="190" t="s">
        <v>43</v>
      </c>
      <c r="O102" s="6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3" t="s">
        <v>158</v>
      </c>
      <c r="AT102" s="193" t="s">
        <v>153</v>
      </c>
      <c r="AU102" s="193" t="s">
        <v>81</v>
      </c>
      <c r="AY102" s="19" t="s">
        <v>151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9" t="s">
        <v>79</v>
      </c>
      <c r="BK102" s="194">
        <f>ROUND(I102*H102,2)</f>
        <v>0</v>
      </c>
      <c r="BL102" s="19" t="s">
        <v>158</v>
      </c>
      <c r="BM102" s="193" t="s">
        <v>1207</v>
      </c>
    </row>
    <row r="103" spans="2:51" s="13" customFormat="1" ht="11.25">
      <c r="B103" s="200"/>
      <c r="C103" s="201"/>
      <c r="D103" s="202" t="s">
        <v>162</v>
      </c>
      <c r="E103" s="203" t="s">
        <v>19</v>
      </c>
      <c r="F103" s="204" t="s">
        <v>1208</v>
      </c>
      <c r="G103" s="201"/>
      <c r="H103" s="203" t="s">
        <v>19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162</v>
      </c>
      <c r="AU103" s="210" t="s">
        <v>81</v>
      </c>
      <c r="AV103" s="13" t="s">
        <v>79</v>
      </c>
      <c r="AW103" s="13" t="s">
        <v>33</v>
      </c>
      <c r="AX103" s="13" t="s">
        <v>72</v>
      </c>
      <c r="AY103" s="210" t="s">
        <v>151</v>
      </c>
    </row>
    <row r="104" spans="2:51" s="13" customFormat="1" ht="11.25">
      <c r="B104" s="200"/>
      <c r="C104" s="201"/>
      <c r="D104" s="202" t="s">
        <v>162</v>
      </c>
      <c r="E104" s="203" t="s">
        <v>19</v>
      </c>
      <c r="F104" s="204" t="s">
        <v>1209</v>
      </c>
      <c r="G104" s="201"/>
      <c r="H104" s="203" t="s">
        <v>19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162</v>
      </c>
      <c r="AU104" s="210" t="s">
        <v>81</v>
      </c>
      <c r="AV104" s="13" t="s">
        <v>79</v>
      </c>
      <c r="AW104" s="13" t="s">
        <v>33</v>
      </c>
      <c r="AX104" s="13" t="s">
        <v>72</v>
      </c>
      <c r="AY104" s="210" t="s">
        <v>151</v>
      </c>
    </row>
    <row r="105" spans="2:51" s="14" customFormat="1" ht="11.25">
      <c r="B105" s="211"/>
      <c r="C105" s="212"/>
      <c r="D105" s="202" t="s">
        <v>162</v>
      </c>
      <c r="E105" s="213" t="s">
        <v>19</v>
      </c>
      <c r="F105" s="214" t="s">
        <v>1210</v>
      </c>
      <c r="G105" s="212"/>
      <c r="H105" s="215">
        <v>512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162</v>
      </c>
      <c r="AU105" s="221" t="s">
        <v>81</v>
      </c>
      <c r="AV105" s="14" t="s">
        <v>81</v>
      </c>
      <c r="AW105" s="14" t="s">
        <v>33</v>
      </c>
      <c r="AX105" s="14" t="s">
        <v>79</v>
      </c>
      <c r="AY105" s="221" t="s">
        <v>151</v>
      </c>
    </row>
    <row r="106" spans="1:65" s="2" customFormat="1" ht="49.15" customHeight="1">
      <c r="A106" s="36"/>
      <c r="B106" s="37"/>
      <c r="C106" s="182" t="s">
        <v>79</v>
      </c>
      <c r="D106" s="182" t="s">
        <v>153</v>
      </c>
      <c r="E106" s="183" t="s">
        <v>154</v>
      </c>
      <c r="F106" s="184" t="s">
        <v>155</v>
      </c>
      <c r="G106" s="185" t="s">
        <v>156</v>
      </c>
      <c r="H106" s="186">
        <v>0.8</v>
      </c>
      <c r="I106" s="187"/>
      <c r="J106" s="188">
        <f>ROUND(I106*H106,2)</f>
        <v>0</v>
      </c>
      <c r="K106" s="184" t="s">
        <v>157</v>
      </c>
      <c r="L106" s="41"/>
      <c r="M106" s="189" t="s">
        <v>19</v>
      </c>
      <c r="N106" s="190" t="s">
        <v>43</v>
      </c>
      <c r="O106" s="66"/>
      <c r="P106" s="191">
        <f>O106*H106</f>
        <v>0</v>
      </c>
      <c r="Q106" s="191">
        <v>0.0369</v>
      </c>
      <c r="R106" s="191">
        <f>Q106*H106</f>
        <v>0.029520000000000005</v>
      </c>
      <c r="S106" s="191">
        <v>0</v>
      </c>
      <c r="T106" s="192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3" t="s">
        <v>158</v>
      </c>
      <c r="AT106" s="193" t="s">
        <v>153</v>
      </c>
      <c r="AU106" s="193" t="s">
        <v>81</v>
      </c>
      <c r="AY106" s="19" t="s">
        <v>151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9" t="s">
        <v>79</v>
      </c>
      <c r="BK106" s="194">
        <f>ROUND(I106*H106,2)</f>
        <v>0</v>
      </c>
      <c r="BL106" s="19" t="s">
        <v>158</v>
      </c>
      <c r="BM106" s="193" t="s">
        <v>1211</v>
      </c>
    </row>
    <row r="107" spans="1:47" s="2" customFormat="1" ht="11.25">
      <c r="A107" s="36"/>
      <c r="B107" s="37"/>
      <c r="C107" s="38"/>
      <c r="D107" s="195" t="s">
        <v>160</v>
      </c>
      <c r="E107" s="38"/>
      <c r="F107" s="196" t="s">
        <v>161</v>
      </c>
      <c r="G107" s="38"/>
      <c r="H107" s="38"/>
      <c r="I107" s="197"/>
      <c r="J107" s="38"/>
      <c r="K107" s="38"/>
      <c r="L107" s="41"/>
      <c r="M107" s="198"/>
      <c r="N107" s="199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160</v>
      </c>
      <c r="AU107" s="19" t="s">
        <v>81</v>
      </c>
    </row>
    <row r="108" spans="2:51" s="13" customFormat="1" ht="11.25">
      <c r="B108" s="200"/>
      <c r="C108" s="201"/>
      <c r="D108" s="202" t="s">
        <v>162</v>
      </c>
      <c r="E108" s="203" t="s">
        <v>19</v>
      </c>
      <c r="F108" s="204" t="s">
        <v>1212</v>
      </c>
      <c r="G108" s="201"/>
      <c r="H108" s="203" t="s">
        <v>19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162</v>
      </c>
      <c r="AU108" s="210" t="s">
        <v>81</v>
      </c>
      <c r="AV108" s="13" t="s">
        <v>79</v>
      </c>
      <c r="AW108" s="13" t="s">
        <v>33</v>
      </c>
      <c r="AX108" s="13" t="s">
        <v>72</v>
      </c>
      <c r="AY108" s="210" t="s">
        <v>151</v>
      </c>
    </row>
    <row r="109" spans="2:51" s="14" customFormat="1" ht="11.25">
      <c r="B109" s="211"/>
      <c r="C109" s="212"/>
      <c r="D109" s="202" t="s">
        <v>162</v>
      </c>
      <c r="E109" s="213" t="s">
        <v>19</v>
      </c>
      <c r="F109" s="214" t="s">
        <v>502</v>
      </c>
      <c r="G109" s="212"/>
      <c r="H109" s="215">
        <v>0.8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162</v>
      </c>
      <c r="AU109" s="221" t="s">
        <v>81</v>
      </c>
      <c r="AV109" s="14" t="s">
        <v>81</v>
      </c>
      <c r="AW109" s="14" t="s">
        <v>33</v>
      </c>
      <c r="AX109" s="14" t="s">
        <v>79</v>
      </c>
      <c r="AY109" s="221" t="s">
        <v>151</v>
      </c>
    </row>
    <row r="110" spans="1:65" s="2" customFormat="1" ht="16.5" customHeight="1">
      <c r="A110" s="36"/>
      <c r="B110" s="37"/>
      <c r="C110" s="182" t="s">
        <v>81</v>
      </c>
      <c r="D110" s="182" t="s">
        <v>153</v>
      </c>
      <c r="E110" s="183" t="s">
        <v>503</v>
      </c>
      <c r="F110" s="184" t="s">
        <v>504</v>
      </c>
      <c r="G110" s="185" t="s">
        <v>505</v>
      </c>
      <c r="H110" s="186">
        <v>5603</v>
      </c>
      <c r="I110" s="187"/>
      <c r="J110" s="188">
        <f>ROUND(I110*H110,2)</f>
        <v>0</v>
      </c>
      <c r="K110" s="184" t="s">
        <v>157</v>
      </c>
      <c r="L110" s="41"/>
      <c r="M110" s="189" t="s">
        <v>19</v>
      </c>
      <c r="N110" s="190" t="s">
        <v>43</v>
      </c>
      <c r="O110" s="66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3" t="s">
        <v>158</v>
      </c>
      <c r="AT110" s="193" t="s">
        <v>153</v>
      </c>
      <c r="AU110" s="193" t="s">
        <v>81</v>
      </c>
      <c r="AY110" s="19" t="s">
        <v>151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9" t="s">
        <v>79</v>
      </c>
      <c r="BK110" s="194">
        <f>ROUND(I110*H110,2)</f>
        <v>0</v>
      </c>
      <c r="BL110" s="19" t="s">
        <v>158</v>
      </c>
      <c r="BM110" s="193" t="s">
        <v>1213</v>
      </c>
    </row>
    <row r="111" spans="1:47" s="2" customFormat="1" ht="11.25">
      <c r="A111" s="36"/>
      <c r="B111" s="37"/>
      <c r="C111" s="38"/>
      <c r="D111" s="195" t="s">
        <v>160</v>
      </c>
      <c r="E111" s="38"/>
      <c r="F111" s="196" t="s">
        <v>507</v>
      </c>
      <c r="G111" s="38"/>
      <c r="H111" s="38"/>
      <c r="I111" s="197"/>
      <c r="J111" s="38"/>
      <c r="K111" s="38"/>
      <c r="L111" s="41"/>
      <c r="M111" s="198"/>
      <c r="N111" s="199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160</v>
      </c>
      <c r="AU111" s="19" t="s">
        <v>81</v>
      </c>
    </row>
    <row r="112" spans="2:51" s="13" customFormat="1" ht="11.25">
      <c r="B112" s="200"/>
      <c r="C112" s="201"/>
      <c r="D112" s="202" t="s">
        <v>162</v>
      </c>
      <c r="E112" s="203" t="s">
        <v>19</v>
      </c>
      <c r="F112" s="204" t="s">
        <v>1214</v>
      </c>
      <c r="G112" s="201"/>
      <c r="H112" s="203" t="s">
        <v>19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162</v>
      </c>
      <c r="AU112" s="210" t="s">
        <v>81</v>
      </c>
      <c r="AV112" s="13" t="s">
        <v>79</v>
      </c>
      <c r="AW112" s="13" t="s">
        <v>33</v>
      </c>
      <c r="AX112" s="13" t="s">
        <v>72</v>
      </c>
      <c r="AY112" s="210" t="s">
        <v>151</v>
      </c>
    </row>
    <row r="113" spans="2:51" s="13" customFormat="1" ht="11.25">
      <c r="B113" s="200"/>
      <c r="C113" s="201"/>
      <c r="D113" s="202" t="s">
        <v>162</v>
      </c>
      <c r="E113" s="203" t="s">
        <v>19</v>
      </c>
      <c r="F113" s="204" t="s">
        <v>1215</v>
      </c>
      <c r="G113" s="201"/>
      <c r="H113" s="203" t="s">
        <v>19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162</v>
      </c>
      <c r="AU113" s="210" t="s">
        <v>81</v>
      </c>
      <c r="AV113" s="13" t="s">
        <v>79</v>
      </c>
      <c r="AW113" s="13" t="s">
        <v>33</v>
      </c>
      <c r="AX113" s="13" t="s">
        <v>72</v>
      </c>
      <c r="AY113" s="210" t="s">
        <v>151</v>
      </c>
    </row>
    <row r="114" spans="2:51" s="14" customFormat="1" ht="11.25">
      <c r="B114" s="211"/>
      <c r="C114" s="212"/>
      <c r="D114" s="202" t="s">
        <v>162</v>
      </c>
      <c r="E114" s="213" t="s">
        <v>19</v>
      </c>
      <c r="F114" s="214" t="s">
        <v>1216</v>
      </c>
      <c r="G114" s="212"/>
      <c r="H114" s="215">
        <v>5603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162</v>
      </c>
      <c r="AU114" s="221" t="s">
        <v>81</v>
      </c>
      <c r="AV114" s="14" t="s">
        <v>81</v>
      </c>
      <c r="AW114" s="14" t="s">
        <v>33</v>
      </c>
      <c r="AX114" s="14" t="s">
        <v>79</v>
      </c>
      <c r="AY114" s="221" t="s">
        <v>151</v>
      </c>
    </row>
    <row r="115" spans="1:65" s="2" customFormat="1" ht="24.2" customHeight="1">
      <c r="A115" s="36"/>
      <c r="B115" s="37"/>
      <c r="C115" s="182" t="s">
        <v>101</v>
      </c>
      <c r="D115" s="182" t="s">
        <v>153</v>
      </c>
      <c r="E115" s="183" t="s">
        <v>511</v>
      </c>
      <c r="F115" s="184" t="s">
        <v>512</v>
      </c>
      <c r="G115" s="185" t="s">
        <v>174</v>
      </c>
      <c r="H115" s="186">
        <v>78</v>
      </c>
      <c r="I115" s="187"/>
      <c r="J115" s="188">
        <f>ROUND(I115*H115,2)</f>
        <v>0</v>
      </c>
      <c r="K115" s="184" t="s">
        <v>157</v>
      </c>
      <c r="L115" s="41"/>
      <c r="M115" s="189" t="s">
        <v>19</v>
      </c>
      <c r="N115" s="190" t="s">
        <v>43</v>
      </c>
      <c r="O115" s="66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3" t="s">
        <v>158</v>
      </c>
      <c r="AT115" s="193" t="s">
        <v>153</v>
      </c>
      <c r="AU115" s="193" t="s">
        <v>81</v>
      </c>
      <c r="AY115" s="19" t="s">
        <v>151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9" t="s">
        <v>79</v>
      </c>
      <c r="BK115" s="194">
        <f>ROUND(I115*H115,2)</f>
        <v>0</v>
      </c>
      <c r="BL115" s="19" t="s">
        <v>158</v>
      </c>
      <c r="BM115" s="193" t="s">
        <v>1217</v>
      </c>
    </row>
    <row r="116" spans="1:47" s="2" customFormat="1" ht="11.25">
      <c r="A116" s="36"/>
      <c r="B116" s="37"/>
      <c r="C116" s="38"/>
      <c r="D116" s="195" t="s">
        <v>160</v>
      </c>
      <c r="E116" s="38"/>
      <c r="F116" s="196" t="s">
        <v>514</v>
      </c>
      <c r="G116" s="38"/>
      <c r="H116" s="38"/>
      <c r="I116" s="197"/>
      <c r="J116" s="38"/>
      <c r="K116" s="38"/>
      <c r="L116" s="41"/>
      <c r="M116" s="198"/>
      <c r="N116" s="199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160</v>
      </c>
      <c r="AU116" s="19" t="s">
        <v>81</v>
      </c>
    </row>
    <row r="117" spans="2:51" s="13" customFormat="1" ht="11.25">
      <c r="B117" s="200"/>
      <c r="C117" s="201"/>
      <c r="D117" s="202" t="s">
        <v>162</v>
      </c>
      <c r="E117" s="203" t="s">
        <v>19</v>
      </c>
      <c r="F117" s="204" t="s">
        <v>110</v>
      </c>
      <c r="G117" s="201"/>
      <c r="H117" s="203" t="s">
        <v>19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162</v>
      </c>
      <c r="AU117" s="210" t="s">
        <v>81</v>
      </c>
      <c r="AV117" s="13" t="s">
        <v>79</v>
      </c>
      <c r="AW117" s="13" t="s">
        <v>33</v>
      </c>
      <c r="AX117" s="13" t="s">
        <v>72</v>
      </c>
      <c r="AY117" s="210" t="s">
        <v>151</v>
      </c>
    </row>
    <row r="118" spans="2:51" s="13" customFormat="1" ht="11.25">
      <c r="B118" s="200"/>
      <c r="C118" s="201"/>
      <c r="D118" s="202" t="s">
        <v>162</v>
      </c>
      <c r="E118" s="203" t="s">
        <v>19</v>
      </c>
      <c r="F118" s="204" t="s">
        <v>516</v>
      </c>
      <c r="G118" s="201"/>
      <c r="H118" s="203" t="s">
        <v>19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162</v>
      </c>
      <c r="AU118" s="210" t="s">
        <v>81</v>
      </c>
      <c r="AV118" s="13" t="s">
        <v>79</v>
      </c>
      <c r="AW118" s="13" t="s">
        <v>33</v>
      </c>
      <c r="AX118" s="13" t="s">
        <v>72</v>
      </c>
      <c r="AY118" s="210" t="s">
        <v>151</v>
      </c>
    </row>
    <row r="119" spans="2:51" s="14" customFormat="1" ht="11.25">
      <c r="B119" s="211"/>
      <c r="C119" s="212"/>
      <c r="D119" s="202" t="s">
        <v>162</v>
      </c>
      <c r="E119" s="213" t="s">
        <v>19</v>
      </c>
      <c r="F119" s="214" t="s">
        <v>1218</v>
      </c>
      <c r="G119" s="212"/>
      <c r="H119" s="215">
        <v>156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162</v>
      </c>
      <c r="AU119" s="221" t="s">
        <v>81</v>
      </c>
      <c r="AV119" s="14" t="s">
        <v>81</v>
      </c>
      <c r="AW119" s="14" t="s">
        <v>33</v>
      </c>
      <c r="AX119" s="14" t="s">
        <v>72</v>
      </c>
      <c r="AY119" s="221" t="s">
        <v>151</v>
      </c>
    </row>
    <row r="120" spans="2:51" s="13" customFormat="1" ht="11.25">
      <c r="B120" s="200"/>
      <c r="C120" s="201"/>
      <c r="D120" s="202" t="s">
        <v>162</v>
      </c>
      <c r="E120" s="203" t="s">
        <v>19</v>
      </c>
      <c r="F120" s="204" t="s">
        <v>181</v>
      </c>
      <c r="G120" s="201"/>
      <c r="H120" s="203" t="s">
        <v>19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162</v>
      </c>
      <c r="AU120" s="210" t="s">
        <v>81</v>
      </c>
      <c r="AV120" s="13" t="s">
        <v>79</v>
      </c>
      <c r="AW120" s="13" t="s">
        <v>33</v>
      </c>
      <c r="AX120" s="13" t="s">
        <v>72</v>
      </c>
      <c r="AY120" s="210" t="s">
        <v>151</v>
      </c>
    </row>
    <row r="121" spans="2:51" s="14" customFormat="1" ht="11.25">
      <c r="B121" s="211"/>
      <c r="C121" s="212"/>
      <c r="D121" s="202" t="s">
        <v>162</v>
      </c>
      <c r="E121" s="213" t="s">
        <v>19</v>
      </c>
      <c r="F121" s="214" t="s">
        <v>1219</v>
      </c>
      <c r="G121" s="212"/>
      <c r="H121" s="215">
        <v>78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162</v>
      </c>
      <c r="AU121" s="221" t="s">
        <v>81</v>
      </c>
      <c r="AV121" s="14" t="s">
        <v>81</v>
      </c>
      <c r="AW121" s="14" t="s">
        <v>33</v>
      </c>
      <c r="AX121" s="14" t="s">
        <v>79</v>
      </c>
      <c r="AY121" s="221" t="s">
        <v>151</v>
      </c>
    </row>
    <row r="122" spans="1:65" s="2" customFormat="1" ht="24.2" customHeight="1">
      <c r="A122" s="36"/>
      <c r="B122" s="37"/>
      <c r="C122" s="182" t="s">
        <v>158</v>
      </c>
      <c r="D122" s="182" t="s">
        <v>153</v>
      </c>
      <c r="E122" s="183" t="s">
        <v>519</v>
      </c>
      <c r="F122" s="184" t="s">
        <v>520</v>
      </c>
      <c r="G122" s="185" t="s">
        <v>174</v>
      </c>
      <c r="H122" s="186">
        <v>62.4</v>
      </c>
      <c r="I122" s="187"/>
      <c r="J122" s="188">
        <f>ROUND(I122*H122,2)</f>
        <v>0</v>
      </c>
      <c r="K122" s="184" t="s">
        <v>157</v>
      </c>
      <c r="L122" s="41"/>
      <c r="M122" s="189" t="s">
        <v>19</v>
      </c>
      <c r="N122" s="190" t="s">
        <v>43</v>
      </c>
      <c r="O122" s="66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158</v>
      </c>
      <c r="AT122" s="193" t="s">
        <v>153</v>
      </c>
      <c r="AU122" s="193" t="s">
        <v>81</v>
      </c>
      <c r="AY122" s="19" t="s">
        <v>151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9" t="s">
        <v>79</v>
      </c>
      <c r="BK122" s="194">
        <f>ROUND(I122*H122,2)</f>
        <v>0</v>
      </c>
      <c r="BL122" s="19" t="s">
        <v>158</v>
      </c>
      <c r="BM122" s="193" t="s">
        <v>1220</v>
      </c>
    </row>
    <row r="123" spans="1:47" s="2" customFormat="1" ht="11.25">
      <c r="A123" s="36"/>
      <c r="B123" s="37"/>
      <c r="C123" s="38"/>
      <c r="D123" s="195" t="s">
        <v>160</v>
      </c>
      <c r="E123" s="38"/>
      <c r="F123" s="196" t="s">
        <v>522</v>
      </c>
      <c r="G123" s="38"/>
      <c r="H123" s="38"/>
      <c r="I123" s="197"/>
      <c r="J123" s="38"/>
      <c r="K123" s="38"/>
      <c r="L123" s="41"/>
      <c r="M123" s="198"/>
      <c r="N123" s="199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160</v>
      </c>
      <c r="AU123" s="19" t="s">
        <v>81</v>
      </c>
    </row>
    <row r="124" spans="2:51" s="13" customFormat="1" ht="11.25">
      <c r="B124" s="200"/>
      <c r="C124" s="201"/>
      <c r="D124" s="202" t="s">
        <v>162</v>
      </c>
      <c r="E124" s="203" t="s">
        <v>19</v>
      </c>
      <c r="F124" s="204" t="s">
        <v>110</v>
      </c>
      <c r="G124" s="201"/>
      <c r="H124" s="203" t="s">
        <v>19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162</v>
      </c>
      <c r="AU124" s="210" t="s">
        <v>81</v>
      </c>
      <c r="AV124" s="13" t="s">
        <v>79</v>
      </c>
      <c r="AW124" s="13" t="s">
        <v>33</v>
      </c>
      <c r="AX124" s="13" t="s">
        <v>72</v>
      </c>
      <c r="AY124" s="210" t="s">
        <v>151</v>
      </c>
    </row>
    <row r="125" spans="2:51" s="13" customFormat="1" ht="11.25">
      <c r="B125" s="200"/>
      <c r="C125" s="201"/>
      <c r="D125" s="202" t="s">
        <v>162</v>
      </c>
      <c r="E125" s="203" t="s">
        <v>19</v>
      </c>
      <c r="F125" s="204" t="s">
        <v>516</v>
      </c>
      <c r="G125" s="201"/>
      <c r="H125" s="203" t="s">
        <v>19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162</v>
      </c>
      <c r="AU125" s="210" t="s">
        <v>81</v>
      </c>
      <c r="AV125" s="13" t="s">
        <v>79</v>
      </c>
      <c r="AW125" s="13" t="s">
        <v>33</v>
      </c>
      <c r="AX125" s="13" t="s">
        <v>72</v>
      </c>
      <c r="AY125" s="210" t="s">
        <v>151</v>
      </c>
    </row>
    <row r="126" spans="2:51" s="14" customFormat="1" ht="11.25">
      <c r="B126" s="211"/>
      <c r="C126" s="212"/>
      <c r="D126" s="202" t="s">
        <v>162</v>
      </c>
      <c r="E126" s="213" t="s">
        <v>19</v>
      </c>
      <c r="F126" s="214" t="s">
        <v>1218</v>
      </c>
      <c r="G126" s="212"/>
      <c r="H126" s="215">
        <v>156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162</v>
      </c>
      <c r="AU126" s="221" t="s">
        <v>81</v>
      </c>
      <c r="AV126" s="14" t="s">
        <v>81</v>
      </c>
      <c r="AW126" s="14" t="s">
        <v>33</v>
      </c>
      <c r="AX126" s="14" t="s">
        <v>72</v>
      </c>
      <c r="AY126" s="221" t="s">
        <v>151</v>
      </c>
    </row>
    <row r="127" spans="2:51" s="13" customFormat="1" ht="11.25">
      <c r="B127" s="200"/>
      <c r="C127" s="201"/>
      <c r="D127" s="202" t="s">
        <v>162</v>
      </c>
      <c r="E127" s="203" t="s">
        <v>19</v>
      </c>
      <c r="F127" s="204" t="s">
        <v>187</v>
      </c>
      <c r="G127" s="201"/>
      <c r="H127" s="203" t="s">
        <v>19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162</v>
      </c>
      <c r="AU127" s="210" t="s">
        <v>81</v>
      </c>
      <c r="AV127" s="13" t="s">
        <v>79</v>
      </c>
      <c r="AW127" s="13" t="s">
        <v>33</v>
      </c>
      <c r="AX127" s="13" t="s">
        <v>72</v>
      </c>
      <c r="AY127" s="210" t="s">
        <v>151</v>
      </c>
    </row>
    <row r="128" spans="2:51" s="14" customFormat="1" ht="11.25">
      <c r="B128" s="211"/>
      <c r="C128" s="212"/>
      <c r="D128" s="202" t="s">
        <v>162</v>
      </c>
      <c r="E128" s="213" t="s">
        <v>19</v>
      </c>
      <c r="F128" s="214" t="s">
        <v>1221</v>
      </c>
      <c r="G128" s="212"/>
      <c r="H128" s="215">
        <v>62.4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162</v>
      </c>
      <c r="AU128" s="221" t="s">
        <v>81</v>
      </c>
      <c r="AV128" s="14" t="s">
        <v>81</v>
      </c>
      <c r="AW128" s="14" t="s">
        <v>33</v>
      </c>
      <c r="AX128" s="14" t="s">
        <v>79</v>
      </c>
      <c r="AY128" s="221" t="s">
        <v>151</v>
      </c>
    </row>
    <row r="129" spans="1:65" s="2" customFormat="1" ht="24.2" customHeight="1">
      <c r="A129" s="36"/>
      <c r="B129" s="37"/>
      <c r="C129" s="182" t="s">
        <v>189</v>
      </c>
      <c r="D129" s="182" t="s">
        <v>153</v>
      </c>
      <c r="E129" s="183" t="s">
        <v>524</v>
      </c>
      <c r="F129" s="184" t="s">
        <v>525</v>
      </c>
      <c r="G129" s="185" t="s">
        <v>174</v>
      </c>
      <c r="H129" s="186">
        <v>15.6</v>
      </c>
      <c r="I129" s="187"/>
      <c r="J129" s="188">
        <f>ROUND(I129*H129,2)</f>
        <v>0</v>
      </c>
      <c r="K129" s="184" t="s">
        <v>157</v>
      </c>
      <c r="L129" s="41"/>
      <c r="M129" s="189" t="s">
        <v>19</v>
      </c>
      <c r="N129" s="190" t="s">
        <v>43</v>
      </c>
      <c r="O129" s="66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158</v>
      </c>
      <c r="AT129" s="193" t="s">
        <v>153</v>
      </c>
      <c r="AU129" s="193" t="s">
        <v>81</v>
      </c>
      <c r="AY129" s="19" t="s">
        <v>151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9" t="s">
        <v>79</v>
      </c>
      <c r="BK129" s="194">
        <f>ROUND(I129*H129,2)</f>
        <v>0</v>
      </c>
      <c r="BL129" s="19" t="s">
        <v>158</v>
      </c>
      <c r="BM129" s="193" t="s">
        <v>1222</v>
      </c>
    </row>
    <row r="130" spans="1:47" s="2" customFormat="1" ht="11.25">
      <c r="A130" s="36"/>
      <c r="B130" s="37"/>
      <c r="C130" s="38"/>
      <c r="D130" s="195" t="s">
        <v>160</v>
      </c>
      <c r="E130" s="38"/>
      <c r="F130" s="196" t="s">
        <v>527</v>
      </c>
      <c r="G130" s="38"/>
      <c r="H130" s="38"/>
      <c r="I130" s="197"/>
      <c r="J130" s="38"/>
      <c r="K130" s="38"/>
      <c r="L130" s="41"/>
      <c r="M130" s="198"/>
      <c r="N130" s="199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160</v>
      </c>
      <c r="AU130" s="19" t="s">
        <v>81</v>
      </c>
    </row>
    <row r="131" spans="2:51" s="13" customFormat="1" ht="11.25">
      <c r="B131" s="200"/>
      <c r="C131" s="201"/>
      <c r="D131" s="202" t="s">
        <v>162</v>
      </c>
      <c r="E131" s="203" t="s">
        <v>19</v>
      </c>
      <c r="F131" s="204" t="s">
        <v>110</v>
      </c>
      <c r="G131" s="201"/>
      <c r="H131" s="203" t="s">
        <v>19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162</v>
      </c>
      <c r="AU131" s="210" t="s">
        <v>81</v>
      </c>
      <c r="AV131" s="13" t="s">
        <v>79</v>
      </c>
      <c r="AW131" s="13" t="s">
        <v>33</v>
      </c>
      <c r="AX131" s="13" t="s">
        <v>72</v>
      </c>
      <c r="AY131" s="210" t="s">
        <v>151</v>
      </c>
    </row>
    <row r="132" spans="2:51" s="13" customFormat="1" ht="11.25">
      <c r="B132" s="200"/>
      <c r="C132" s="201"/>
      <c r="D132" s="202" t="s">
        <v>162</v>
      </c>
      <c r="E132" s="203" t="s">
        <v>19</v>
      </c>
      <c r="F132" s="204" t="s">
        <v>516</v>
      </c>
      <c r="G132" s="201"/>
      <c r="H132" s="203" t="s">
        <v>19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162</v>
      </c>
      <c r="AU132" s="210" t="s">
        <v>81</v>
      </c>
      <c r="AV132" s="13" t="s">
        <v>79</v>
      </c>
      <c r="AW132" s="13" t="s">
        <v>33</v>
      </c>
      <c r="AX132" s="13" t="s">
        <v>72</v>
      </c>
      <c r="AY132" s="210" t="s">
        <v>151</v>
      </c>
    </row>
    <row r="133" spans="2:51" s="14" customFormat="1" ht="11.25">
      <c r="B133" s="211"/>
      <c r="C133" s="212"/>
      <c r="D133" s="202" t="s">
        <v>162</v>
      </c>
      <c r="E133" s="213" t="s">
        <v>19</v>
      </c>
      <c r="F133" s="214" t="s">
        <v>1218</v>
      </c>
      <c r="G133" s="212"/>
      <c r="H133" s="215">
        <v>156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162</v>
      </c>
      <c r="AU133" s="221" t="s">
        <v>81</v>
      </c>
      <c r="AV133" s="14" t="s">
        <v>81</v>
      </c>
      <c r="AW133" s="14" t="s">
        <v>33</v>
      </c>
      <c r="AX133" s="14" t="s">
        <v>72</v>
      </c>
      <c r="AY133" s="221" t="s">
        <v>151</v>
      </c>
    </row>
    <row r="134" spans="2:51" s="13" customFormat="1" ht="11.25">
      <c r="B134" s="200"/>
      <c r="C134" s="201"/>
      <c r="D134" s="202" t="s">
        <v>162</v>
      </c>
      <c r="E134" s="203" t="s">
        <v>19</v>
      </c>
      <c r="F134" s="204" t="s">
        <v>196</v>
      </c>
      <c r="G134" s="201"/>
      <c r="H134" s="203" t="s">
        <v>19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162</v>
      </c>
      <c r="AU134" s="210" t="s">
        <v>81</v>
      </c>
      <c r="AV134" s="13" t="s">
        <v>79</v>
      </c>
      <c r="AW134" s="13" t="s">
        <v>33</v>
      </c>
      <c r="AX134" s="13" t="s">
        <v>72</v>
      </c>
      <c r="AY134" s="210" t="s">
        <v>151</v>
      </c>
    </row>
    <row r="135" spans="2:51" s="14" customFormat="1" ht="11.25">
      <c r="B135" s="211"/>
      <c r="C135" s="212"/>
      <c r="D135" s="202" t="s">
        <v>162</v>
      </c>
      <c r="E135" s="213" t="s">
        <v>19</v>
      </c>
      <c r="F135" s="214" t="s">
        <v>1223</v>
      </c>
      <c r="G135" s="212"/>
      <c r="H135" s="215">
        <v>15.6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162</v>
      </c>
      <c r="AU135" s="221" t="s">
        <v>81</v>
      </c>
      <c r="AV135" s="14" t="s">
        <v>81</v>
      </c>
      <c r="AW135" s="14" t="s">
        <v>33</v>
      </c>
      <c r="AX135" s="14" t="s">
        <v>79</v>
      </c>
      <c r="AY135" s="221" t="s">
        <v>151</v>
      </c>
    </row>
    <row r="136" spans="1:65" s="2" customFormat="1" ht="24.2" customHeight="1">
      <c r="A136" s="36"/>
      <c r="B136" s="37"/>
      <c r="C136" s="182" t="s">
        <v>198</v>
      </c>
      <c r="D136" s="182" t="s">
        <v>153</v>
      </c>
      <c r="E136" s="183" t="s">
        <v>529</v>
      </c>
      <c r="F136" s="184" t="s">
        <v>530</v>
      </c>
      <c r="G136" s="185" t="s">
        <v>174</v>
      </c>
      <c r="H136" s="186">
        <v>160.828</v>
      </c>
      <c r="I136" s="187"/>
      <c r="J136" s="188">
        <f>ROUND(I136*H136,2)</f>
        <v>0</v>
      </c>
      <c r="K136" s="184" t="s">
        <v>157</v>
      </c>
      <c r="L136" s="41"/>
      <c r="M136" s="189" t="s">
        <v>19</v>
      </c>
      <c r="N136" s="190" t="s">
        <v>43</v>
      </c>
      <c r="O136" s="66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3" t="s">
        <v>158</v>
      </c>
      <c r="AT136" s="193" t="s">
        <v>153</v>
      </c>
      <c r="AU136" s="193" t="s">
        <v>81</v>
      </c>
      <c r="AY136" s="19" t="s">
        <v>151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9" t="s">
        <v>79</v>
      </c>
      <c r="BK136" s="194">
        <f>ROUND(I136*H136,2)</f>
        <v>0</v>
      </c>
      <c r="BL136" s="19" t="s">
        <v>158</v>
      </c>
      <c r="BM136" s="193" t="s">
        <v>1224</v>
      </c>
    </row>
    <row r="137" spans="1:47" s="2" customFormat="1" ht="11.25">
      <c r="A137" s="36"/>
      <c r="B137" s="37"/>
      <c r="C137" s="38"/>
      <c r="D137" s="195" t="s">
        <v>160</v>
      </c>
      <c r="E137" s="38"/>
      <c r="F137" s="196" t="s">
        <v>532</v>
      </c>
      <c r="G137" s="38"/>
      <c r="H137" s="38"/>
      <c r="I137" s="197"/>
      <c r="J137" s="38"/>
      <c r="K137" s="38"/>
      <c r="L137" s="41"/>
      <c r="M137" s="198"/>
      <c r="N137" s="199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160</v>
      </c>
      <c r="AU137" s="19" t="s">
        <v>81</v>
      </c>
    </row>
    <row r="138" spans="2:51" s="13" customFormat="1" ht="11.25">
      <c r="B138" s="200"/>
      <c r="C138" s="201"/>
      <c r="D138" s="202" t="s">
        <v>162</v>
      </c>
      <c r="E138" s="203" t="s">
        <v>19</v>
      </c>
      <c r="F138" s="204" t="s">
        <v>1225</v>
      </c>
      <c r="G138" s="201"/>
      <c r="H138" s="203" t="s">
        <v>19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162</v>
      </c>
      <c r="AU138" s="210" t="s">
        <v>81</v>
      </c>
      <c r="AV138" s="13" t="s">
        <v>79</v>
      </c>
      <c r="AW138" s="13" t="s">
        <v>33</v>
      </c>
      <c r="AX138" s="13" t="s">
        <v>72</v>
      </c>
      <c r="AY138" s="210" t="s">
        <v>151</v>
      </c>
    </row>
    <row r="139" spans="2:51" s="14" customFormat="1" ht="11.25">
      <c r="B139" s="211"/>
      <c r="C139" s="212"/>
      <c r="D139" s="202" t="s">
        <v>162</v>
      </c>
      <c r="E139" s="213" t="s">
        <v>19</v>
      </c>
      <c r="F139" s="214" t="s">
        <v>1226</v>
      </c>
      <c r="G139" s="212"/>
      <c r="H139" s="215">
        <v>321.656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162</v>
      </c>
      <c r="AU139" s="221" t="s">
        <v>81</v>
      </c>
      <c r="AV139" s="14" t="s">
        <v>81</v>
      </c>
      <c r="AW139" s="14" t="s">
        <v>33</v>
      </c>
      <c r="AX139" s="14" t="s">
        <v>72</v>
      </c>
      <c r="AY139" s="221" t="s">
        <v>151</v>
      </c>
    </row>
    <row r="140" spans="2:51" s="13" customFormat="1" ht="11.25">
      <c r="B140" s="200"/>
      <c r="C140" s="201"/>
      <c r="D140" s="202" t="s">
        <v>162</v>
      </c>
      <c r="E140" s="203" t="s">
        <v>19</v>
      </c>
      <c r="F140" s="204" t="s">
        <v>181</v>
      </c>
      <c r="G140" s="201"/>
      <c r="H140" s="203" t="s">
        <v>19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162</v>
      </c>
      <c r="AU140" s="210" t="s">
        <v>81</v>
      </c>
      <c r="AV140" s="13" t="s">
        <v>79</v>
      </c>
      <c r="AW140" s="13" t="s">
        <v>33</v>
      </c>
      <c r="AX140" s="13" t="s">
        <v>72</v>
      </c>
      <c r="AY140" s="210" t="s">
        <v>151</v>
      </c>
    </row>
    <row r="141" spans="2:51" s="14" customFormat="1" ht="11.25">
      <c r="B141" s="211"/>
      <c r="C141" s="212"/>
      <c r="D141" s="202" t="s">
        <v>162</v>
      </c>
      <c r="E141" s="213" t="s">
        <v>19</v>
      </c>
      <c r="F141" s="214" t="s">
        <v>1227</v>
      </c>
      <c r="G141" s="212"/>
      <c r="H141" s="215">
        <v>160.828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162</v>
      </c>
      <c r="AU141" s="221" t="s">
        <v>81</v>
      </c>
      <c r="AV141" s="14" t="s">
        <v>81</v>
      </c>
      <c r="AW141" s="14" t="s">
        <v>33</v>
      </c>
      <c r="AX141" s="14" t="s">
        <v>79</v>
      </c>
      <c r="AY141" s="221" t="s">
        <v>151</v>
      </c>
    </row>
    <row r="142" spans="1:65" s="2" customFormat="1" ht="33" customHeight="1">
      <c r="A142" s="36"/>
      <c r="B142" s="37"/>
      <c r="C142" s="182" t="s">
        <v>206</v>
      </c>
      <c r="D142" s="182" t="s">
        <v>153</v>
      </c>
      <c r="E142" s="183" t="s">
        <v>1228</v>
      </c>
      <c r="F142" s="184" t="s">
        <v>1229</v>
      </c>
      <c r="G142" s="185" t="s">
        <v>174</v>
      </c>
      <c r="H142" s="186">
        <v>253.038</v>
      </c>
      <c r="I142" s="187"/>
      <c r="J142" s="188">
        <f>ROUND(I142*H142,2)</f>
        <v>0</v>
      </c>
      <c r="K142" s="184" t="s">
        <v>157</v>
      </c>
      <c r="L142" s="41"/>
      <c r="M142" s="189" t="s">
        <v>19</v>
      </c>
      <c r="N142" s="190" t="s">
        <v>43</v>
      </c>
      <c r="O142" s="66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158</v>
      </c>
      <c r="AT142" s="193" t="s">
        <v>153</v>
      </c>
      <c r="AU142" s="193" t="s">
        <v>81</v>
      </c>
      <c r="AY142" s="19" t="s">
        <v>151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9" t="s">
        <v>79</v>
      </c>
      <c r="BK142" s="194">
        <f>ROUND(I142*H142,2)</f>
        <v>0</v>
      </c>
      <c r="BL142" s="19" t="s">
        <v>158</v>
      </c>
      <c r="BM142" s="193" t="s">
        <v>1230</v>
      </c>
    </row>
    <row r="143" spans="1:47" s="2" customFormat="1" ht="11.25">
      <c r="A143" s="36"/>
      <c r="B143" s="37"/>
      <c r="C143" s="38"/>
      <c r="D143" s="195" t="s">
        <v>160</v>
      </c>
      <c r="E143" s="38"/>
      <c r="F143" s="196" t="s">
        <v>1231</v>
      </c>
      <c r="G143" s="38"/>
      <c r="H143" s="38"/>
      <c r="I143" s="197"/>
      <c r="J143" s="38"/>
      <c r="K143" s="38"/>
      <c r="L143" s="41"/>
      <c r="M143" s="198"/>
      <c r="N143" s="199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160</v>
      </c>
      <c r="AU143" s="19" t="s">
        <v>81</v>
      </c>
    </row>
    <row r="144" spans="2:51" s="13" customFormat="1" ht="11.25">
      <c r="B144" s="200"/>
      <c r="C144" s="201"/>
      <c r="D144" s="202" t="s">
        <v>162</v>
      </c>
      <c r="E144" s="203" t="s">
        <v>19</v>
      </c>
      <c r="F144" s="204" t="s">
        <v>1232</v>
      </c>
      <c r="G144" s="201"/>
      <c r="H144" s="203" t="s">
        <v>19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162</v>
      </c>
      <c r="AU144" s="210" t="s">
        <v>81</v>
      </c>
      <c r="AV144" s="13" t="s">
        <v>79</v>
      </c>
      <c r="AW144" s="13" t="s">
        <v>33</v>
      </c>
      <c r="AX144" s="13" t="s">
        <v>72</v>
      </c>
      <c r="AY144" s="210" t="s">
        <v>151</v>
      </c>
    </row>
    <row r="145" spans="2:51" s="13" customFormat="1" ht="11.25">
      <c r="B145" s="200"/>
      <c r="C145" s="201"/>
      <c r="D145" s="202" t="s">
        <v>162</v>
      </c>
      <c r="E145" s="203" t="s">
        <v>19</v>
      </c>
      <c r="F145" s="204" t="s">
        <v>1233</v>
      </c>
      <c r="G145" s="201"/>
      <c r="H145" s="203" t="s">
        <v>19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162</v>
      </c>
      <c r="AU145" s="210" t="s">
        <v>81</v>
      </c>
      <c r="AV145" s="13" t="s">
        <v>79</v>
      </c>
      <c r="AW145" s="13" t="s">
        <v>33</v>
      </c>
      <c r="AX145" s="13" t="s">
        <v>72</v>
      </c>
      <c r="AY145" s="210" t="s">
        <v>151</v>
      </c>
    </row>
    <row r="146" spans="2:51" s="14" customFormat="1" ht="11.25">
      <c r="B146" s="211"/>
      <c r="C146" s="212"/>
      <c r="D146" s="202" t="s">
        <v>162</v>
      </c>
      <c r="E146" s="213" t="s">
        <v>19</v>
      </c>
      <c r="F146" s="214" t="s">
        <v>1234</v>
      </c>
      <c r="G146" s="212"/>
      <c r="H146" s="215">
        <v>506.075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162</v>
      </c>
      <c r="AU146" s="221" t="s">
        <v>81</v>
      </c>
      <c r="AV146" s="14" t="s">
        <v>81</v>
      </c>
      <c r="AW146" s="14" t="s">
        <v>33</v>
      </c>
      <c r="AX146" s="14" t="s">
        <v>72</v>
      </c>
      <c r="AY146" s="221" t="s">
        <v>151</v>
      </c>
    </row>
    <row r="147" spans="2:51" s="13" customFormat="1" ht="11.25">
      <c r="B147" s="200"/>
      <c r="C147" s="201"/>
      <c r="D147" s="202" t="s">
        <v>162</v>
      </c>
      <c r="E147" s="203" t="s">
        <v>19</v>
      </c>
      <c r="F147" s="204" t="s">
        <v>181</v>
      </c>
      <c r="G147" s="201"/>
      <c r="H147" s="203" t="s">
        <v>19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162</v>
      </c>
      <c r="AU147" s="210" t="s">
        <v>81</v>
      </c>
      <c r="AV147" s="13" t="s">
        <v>79</v>
      </c>
      <c r="AW147" s="13" t="s">
        <v>33</v>
      </c>
      <c r="AX147" s="13" t="s">
        <v>72</v>
      </c>
      <c r="AY147" s="210" t="s">
        <v>151</v>
      </c>
    </row>
    <row r="148" spans="2:51" s="14" customFormat="1" ht="11.25">
      <c r="B148" s="211"/>
      <c r="C148" s="212"/>
      <c r="D148" s="202" t="s">
        <v>162</v>
      </c>
      <c r="E148" s="213" t="s">
        <v>19</v>
      </c>
      <c r="F148" s="214" t="s">
        <v>1235</v>
      </c>
      <c r="G148" s="212"/>
      <c r="H148" s="215">
        <v>253.038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162</v>
      </c>
      <c r="AU148" s="221" t="s">
        <v>81</v>
      </c>
      <c r="AV148" s="14" t="s">
        <v>81</v>
      </c>
      <c r="AW148" s="14" t="s">
        <v>33</v>
      </c>
      <c r="AX148" s="14" t="s">
        <v>79</v>
      </c>
      <c r="AY148" s="221" t="s">
        <v>151</v>
      </c>
    </row>
    <row r="149" spans="1:65" s="2" customFormat="1" ht="24.2" customHeight="1">
      <c r="A149" s="36"/>
      <c r="B149" s="37"/>
      <c r="C149" s="182" t="s">
        <v>217</v>
      </c>
      <c r="D149" s="182" t="s">
        <v>153</v>
      </c>
      <c r="E149" s="183" t="s">
        <v>536</v>
      </c>
      <c r="F149" s="184" t="s">
        <v>537</v>
      </c>
      <c r="G149" s="185" t="s">
        <v>174</v>
      </c>
      <c r="H149" s="186">
        <v>128.662</v>
      </c>
      <c r="I149" s="187"/>
      <c r="J149" s="188">
        <f>ROUND(I149*H149,2)</f>
        <v>0</v>
      </c>
      <c r="K149" s="184" t="s">
        <v>157</v>
      </c>
      <c r="L149" s="41"/>
      <c r="M149" s="189" t="s">
        <v>19</v>
      </c>
      <c r="N149" s="190" t="s">
        <v>43</v>
      </c>
      <c r="O149" s="66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158</v>
      </c>
      <c r="AT149" s="193" t="s">
        <v>153</v>
      </c>
      <c r="AU149" s="193" t="s">
        <v>81</v>
      </c>
      <c r="AY149" s="19" t="s">
        <v>151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9" t="s">
        <v>79</v>
      </c>
      <c r="BK149" s="194">
        <f>ROUND(I149*H149,2)</f>
        <v>0</v>
      </c>
      <c r="BL149" s="19" t="s">
        <v>158</v>
      </c>
      <c r="BM149" s="193" t="s">
        <v>1236</v>
      </c>
    </row>
    <row r="150" spans="1:47" s="2" customFormat="1" ht="11.25">
      <c r="A150" s="36"/>
      <c r="B150" s="37"/>
      <c r="C150" s="38"/>
      <c r="D150" s="195" t="s">
        <v>160</v>
      </c>
      <c r="E150" s="38"/>
      <c r="F150" s="196" t="s">
        <v>539</v>
      </c>
      <c r="G150" s="38"/>
      <c r="H150" s="38"/>
      <c r="I150" s="197"/>
      <c r="J150" s="38"/>
      <c r="K150" s="38"/>
      <c r="L150" s="41"/>
      <c r="M150" s="198"/>
      <c r="N150" s="199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160</v>
      </c>
      <c r="AU150" s="19" t="s">
        <v>81</v>
      </c>
    </row>
    <row r="151" spans="2:51" s="13" customFormat="1" ht="11.25">
      <c r="B151" s="200"/>
      <c r="C151" s="201"/>
      <c r="D151" s="202" t="s">
        <v>162</v>
      </c>
      <c r="E151" s="203" t="s">
        <v>19</v>
      </c>
      <c r="F151" s="204" t="s">
        <v>1225</v>
      </c>
      <c r="G151" s="201"/>
      <c r="H151" s="203" t="s">
        <v>19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162</v>
      </c>
      <c r="AU151" s="210" t="s">
        <v>81</v>
      </c>
      <c r="AV151" s="13" t="s">
        <v>79</v>
      </c>
      <c r="AW151" s="13" t="s">
        <v>33</v>
      </c>
      <c r="AX151" s="13" t="s">
        <v>72</v>
      </c>
      <c r="AY151" s="210" t="s">
        <v>151</v>
      </c>
    </row>
    <row r="152" spans="2:51" s="14" customFormat="1" ht="11.25">
      <c r="B152" s="211"/>
      <c r="C152" s="212"/>
      <c r="D152" s="202" t="s">
        <v>162</v>
      </c>
      <c r="E152" s="213" t="s">
        <v>19</v>
      </c>
      <c r="F152" s="214" t="s">
        <v>1226</v>
      </c>
      <c r="G152" s="212"/>
      <c r="H152" s="215">
        <v>321.656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162</v>
      </c>
      <c r="AU152" s="221" t="s">
        <v>81</v>
      </c>
      <c r="AV152" s="14" t="s">
        <v>81</v>
      </c>
      <c r="AW152" s="14" t="s">
        <v>33</v>
      </c>
      <c r="AX152" s="14" t="s">
        <v>72</v>
      </c>
      <c r="AY152" s="221" t="s">
        <v>151</v>
      </c>
    </row>
    <row r="153" spans="2:51" s="13" customFormat="1" ht="11.25">
      <c r="B153" s="200"/>
      <c r="C153" s="201"/>
      <c r="D153" s="202" t="s">
        <v>162</v>
      </c>
      <c r="E153" s="203" t="s">
        <v>19</v>
      </c>
      <c r="F153" s="204" t="s">
        <v>187</v>
      </c>
      <c r="G153" s="201"/>
      <c r="H153" s="203" t="s">
        <v>19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162</v>
      </c>
      <c r="AU153" s="210" t="s">
        <v>81</v>
      </c>
      <c r="AV153" s="13" t="s">
        <v>79</v>
      </c>
      <c r="AW153" s="13" t="s">
        <v>33</v>
      </c>
      <c r="AX153" s="13" t="s">
        <v>72</v>
      </c>
      <c r="AY153" s="210" t="s">
        <v>151</v>
      </c>
    </row>
    <row r="154" spans="2:51" s="14" customFormat="1" ht="11.25">
      <c r="B154" s="211"/>
      <c r="C154" s="212"/>
      <c r="D154" s="202" t="s">
        <v>162</v>
      </c>
      <c r="E154" s="213" t="s">
        <v>19</v>
      </c>
      <c r="F154" s="214" t="s">
        <v>1237</v>
      </c>
      <c r="G154" s="212"/>
      <c r="H154" s="215">
        <v>128.662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162</v>
      </c>
      <c r="AU154" s="221" t="s">
        <v>81</v>
      </c>
      <c r="AV154" s="14" t="s">
        <v>81</v>
      </c>
      <c r="AW154" s="14" t="s">
        <v>33</v>
      </c>
      <c r="AX154" s="14" t="s">
        <v>79</v>
      </c>
      <c r="AY154" s="221" t="s">
        <v>151</v>
      </c>
    </row>
    <row r="155" spans="1:65" s="2" customFormat="1" ht="24.2" customHeight="1">
      <c r="A155" s="36"/>
      <c r="B155" s="37"/>
      <c r="C155" s="182" t="s">
        <v>229</v>
      </c>
      <c r="D155" s="182" t="s">
        <v>153</v>
      </c>
      <c r="E155" s="183" t="s">
        <v>1238</v>
      </c>
      <c r="F155" s="184" t="s">
        <v>1239</v>
      </c>
      <c r="G155" s="185" t="s">
        <v>174</v>
      </c>
      <c r="H155" s="186">
        <v>202.43</v>
      </c>
      <c r="I155" s="187"/>
      <c r="J155" s="188">
        <f>ROUND(I155*H155,2)</f>
        <v>0</v>
      </c>
      <c r="K155" s="184" t="s">
        <v>157</v>
      </c>
      <c r="L155" s="41"/>
      <c r="M155" s="189" t="s">
        <v>19</v>
      </c>
      <c r="N155" s="190" t="s">
        <v>43</v>
      </c>
      <c r="O155" s="66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3" t="s">
        <v>158</v>
      </c>
      <c r="AT155" s="193" t="s">
        <v>153</v>
      </c>
      <c r="AU155" s="193" t="s">
        <v>81</v>
      </c>
      <c r="AY155" s="19" t="s">
        <v>151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9" t="s">
        <v>79</v>
      </c>
      <c r="BK155" s="194">
        <f>ROUND(I155*H155,2)</f>
        <v>0</v>
      </c>
      <c r="BL155" s="19" t="s">
        <v>158</v>
      </c>
      <c r="BM155" s="193" t="s">
        <v>1240</v>
      </c>
    </row>
    <row r="156" spans="1:47" s="2" customFormat="1" ht="11.25">
      <c r="A156" s="36"/>
      <c r="B156" s="37"/>
      <c r="C156" s="38"/>
      <c r="D156" s="195" t="s">
        <v>160</v>
      </c>
      <c r="E156" s="38"/>
      <c r="F156" s="196" t="s">
        <v>1241</v>
      </c>
      <c r="G156" s="38"/>
      <c r="H156" s="38"/>
      <c r="I156" s="197"/>
      <c r="J156" s="38"/>
      <c r="K156" s="38"/>
      <c r="L156" s="41"/>
      <c r="M156" s="198"/>
      <c r="N156" s="199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160</v>
      </c>
      <c r="AU156" s="19" t="s">
        <v>81</v>
      </c>
    </row>
    <row r="157" spans="2:51" s="13" customFormat="1" ht="11.25">
      <c r="B157" s="200"/>
      <c r="C157" s="201"/>
      <c r="D157" s="202" t="s">
        <v>162</v>
      </c>
      <c r="E157" s="203" t="s">
        <v>19</v>
      </c>
      <c r="F157" s="204" t="s">
        <v>1232</v>
      </c>
      <c r="G157" s="201"/>
      <c r="H157" s="203" t="s">
        <v>19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162</v>
      </c>
      <c r="AU157" s="210" t="s">
        <v>81</v>
      </c>
      <c r="AV157" s="13" t="s">
        <v>79</v>
      </c>
      <c r="AW157" s="13" t="s">
        <v>33</v>
      </c>
      <c r="AX157" s="13" t="s">
        <v>72</v>
      </c>
      <c r="AY157" s="210" t="s">
        <v>151</v>
      </c>
    </row>
    <row r="158" spans="2:51" s="13" customFormat="1" ht="11.25">
      <c r="B158" s="200"/>
      <c r="C158" s="201"/>
      <c r="D158" s="202" t="s">
        <v>162</v>
      </c>
      <c r="E158" s="203" t="s">
        <v>19</v>
      </c>
      <c r="F158" s="204" t="s">
        <v>1233</v>
      </c>
      <c r="G158" s="201"/>
      <c r="H158" s="203" t="s">
        <v>19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162</v>
      </c>
      <c r="AU158" s="210" t="s">
        <v>81</v>
      </c>
      <c r="AV158" s="13" t="s">
        <v>79</v>
      </c>
      <c r="AW158" s="13" t="s">
        <v>33</v>
      </c>
      <c r="AX158" s="13" t="s">
        <v>72</v>
      </c>
      <c r="AY158" s="210" t="s">
        <v>151</v>
      </c>
    </row>
    <row r="159" spans="2:51" s="14" customFormat="1" ht="11.25">
      <c r="B159" s="211"/>
      <c r="C159" s="212"/>
      <c r="D159" s="202" t="s">
        <v>162</v>
      </c>
      <c r="E159" s="213" t="s">
        <v>19</v>
      </c>
      <c r="F159" s="214" t="s">
        <v>1234</v>
      </c>
      <c r="G159" s="212"/>
      <c r="H159" s="215">
        <v>506.075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162</v>
      </c>
      <c r="AU159" s="221" t="s">
        <v>81</v>
      </c>
      <c r="AV159" s="14" t="s">
        <v>81</v>
      </c>
      <c r="AW159" s="14" t="s">
        <v>33</v>
      </c>
      <c r="AX159" s="14" t="s">
        <v>72</v>
      </c>
      <c r="AY159" s="221" t="s">
        <v>151</v>
      </c>
    </row>
    <row r="160" spans="2:51" s="13" customFormat="1" ht="11.25">
      <c r="B160" s="200"/>
      <c r="C160" s="201"/>
      <c r="D160" s="202" t="s">
        <v>162</v>
      </c>
      <c r="E160" s="203" t="s">
        <v>19</v>
      </c>
      <c r="F160" s="204" t="s">
        <v>187</v>
      </c>
      <c r="G160" s="201"/>
      <c r="H160" s="203" t="s">
        <v>19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162</v>
      </c>
      <c r="AU160" s="210" t="s">
        <v>81</v>
      </c>
      <c r="AV160" s="13" t="s">
        <v>79</v>
      </c>
      <c r="AW160" s="13" t="s">
        <v>33</v>
      </c>
      <c r="AX160" s="13" t="s">
        <v>72</v>
      </c>
      <c r="AY160" s="210" t="s">
        <v>151</v>
      </c>
    </row>
    <row r="161" spans="2:51" s="14" customFormat="1" ht="11.25">
      <c r="B161" s="211"/>
      <c r="C161" s="212"/>
      <c r="D161" s="202" t="s">
        <v>162</v>
      </c>
      <c r="E161" s="213" t="s">
        <v>19</v>
      </c>
      <c r="F161" s="214" t="s">
        <v>1242</v>
      </c>
      <c r="G161" s="212"/>
      <c r="H161" s="215">
        <v>202.43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162</v>
      </c>
      <c r="AU161" s="221" t="s">
        <v>81</v>
      </c>
      <c r="AV161" s="14" t="s">
        <v>81</v>
      </c>
      <c r="AW161" s="14" t="s">
        <v>33</v>
      </c>
      <c r="AX161" s="14" t="s">
        <v>79</v>
      </c>
      <c r="AY161" s="221" t="s">
        <v>151</v>
      </c>
    </row>
    <row r="162" spans="1:65" s="2" customFormat="1" ht="24.2" customHeight="1">
      <c r="A162" s="36"/>
      <c r="B162" s="37"/>
      <c r="C162" s="182" t="s">
        <v>237</v>
      </c>
      <c r="D162" s="182" t="s">
        <v>153</v>
      </c>
      <c r="E162" s="183" t="s">
        <v>542</v>
      </c>
      <c r="F162" s="184" t="s">
        <v>1243</v>
      </c>
      <c r="G162" s="185" t="s">
        <v>174</v>
      </c>
      <c r="H162" s="186">
        <v>32.166</v>
      </c>
      <c r="I162" s="187"/>
      <c r="J162" s="188">
        <f>ROUND(I162*H162,2)</f>
        <v>0</v>
      </c>
      <c r="K162" s="184" t="s">
        <v>157</v>
      </c>
      <c r="L162" s="41"/>
      <c r="M162" s="189" t="s">
        <v>19</v>
      </c>
      <c r="N162" s="190" t="s">
        <v>43</v>
      </c>
      <c r="O162" s="66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3" t="s">
        <v>158</v>
      </c>
      <c r="AT162" s="193" t="s">
        <v>153</v>
      </c>
      <c r="AU162" s="193" t="s">
        <v>81</v>
      </c>
      <c r="AY162" s="19" t="s">
        <v>151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9" t="s">
        <v>79</v>
      </c>
      <c r="BK162" s="194">
        <f>ROUND(I162*H162,2)</f>
        <v>0</v>
      </c>
      <c r="BL162" s="19" t="s">
        <v>158</v>
      </c>
      <c r="BM162" s="193" t="s">
        <v>1244</v>
      </c>
    </row>
    <row r="163" spans="1:47" s="2" customFormat="1" ht="11.25">
      <c r="A163" s="36"/>
      <c r="B163" s="37"/>
      <c r="C163" s="38"/>
      <c r="D163" s="195" t="s">
        <v>160</v>
      </c>
      <c r="E163" s="38"/>
      <c r="F163" s="196" t="s">
        <v>545</v>
      </c>
      <c r="G163" s="38"/>
      <c r="H163" s="38"/>
      <c r="I163" s="197"/>
      <c r="J163" s="38"/>
      <c r="K163" s="38"/>
      <c r="L163" s="41"/>
      <c r="M163" s="198"/>
      <c r="N163" s="199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160</v>
      </c>
      <c r="AU163" s="19" t="s">
        <v>81</v>
      </c>
    </row>
    <row r="164" spans="2:51" s="13" customFormat="1" ht="11.25">
      <c r="B164" s="200"/>
      <c r="C164" s="201"/>
      <c r="D164" s="202" t="s">
        <v>162</v>
      </c>
      <c r="E164" s="203" t="s">
        <v>19</v>
      </c>
      <c r="F164" s="204" t="s">
        <v>1225</v>
      </c>
      <c r="G164" s="201"/>
      <c r="H164" s="203" t="s">
        <v>19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162</v>
      </c>
      <c r="AU164" s="210" t="s">
        <v>81</v>
      </c>
      <c r="AV164" s="13" t="s">
        <v>79</v>
      </c>
      <c r="AW164" s="13" t="s">
        <v>33</v>
      </c>
      <c r="AX164" s="13" t="s">
        <v>72</v>
      </c>
      <c r="AY164" s="210" t="s">
        <v>151</v>
      </c>
    </row>
    <row r="165" spans="2:51" s="14" customFormat="1" ht="11.25">
      <c r="B165" s="211"/>
      <c r="C165" s="212"/>
      <c r="D165" s="202" t="s">
        <v>162</v>
      </c>
      <c r="E165" s="213" t="s">
        <v>19</v>
      </c>
      <c r="F165" s="214" t="s">
        <v>1226</v>
      </c>
      <c r="G165" s="212"/>
      <c r="H165" s="215">
        <v>321.656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162</v>
      </c>
      <c r="AU165" s="221" t="s">
        <v>81</v>
      </c>
      <c r="AV165" s="14" t="s">
        <v>81</v>
      </c>
      <c r="AW165" s="14" t="s">
        <v>33</v>
      </c>
      <c r="AX165" s="14" t="s">
        <v>72</v>
      </c>
      <c r="AY165" s="221" t="s">
        <v>151</v>
      </c>
    </row>
    <row r="166" spans="2:51" s="13" customFormat="1" ht="11.25">
      <c r="B166" s="200"/>
      <c r="C166" s="201"/>
      <c r="D166" s="202" t="s">
        <v>162</v>
      </c>
      <c r="E166" s="203" t="s">
        <v>19</v>
      </c>
      <c r="F166" s="204" t="s">
        <v>196</v>
      </c>
      <c r="G166" s="201"/>
      <c r="H166" s="203" t="s">
        <v>19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162</v>
      </c>
      <c r="AU166" s="210" t="s">
        <v>81</v>
      </c>
      <c r="AV166" s="13" t="s">
        <v>79</v>
      </c>
      <c r="AW166" s="13" t="s">
        <v>33</v>
      </c>
      <c r="AX166" s="13" t="s">
        <v>72</v>
      </c>
      <c r="AY166" s="210" t="s">
        <v>151</v>
      </c>
    </row>
    <row r="167" spans="2:51" s="14" customFormat="1" ht="11.25">
      <c r="B167" s="211"/>
      <c r="C167" s="212"/>
      <c r="D167" s="202" t="s">
        <v>162</v>
      </c>
      <c r="E167" s="213" t="s">
        <v>19</v>
      </c>
      <c r="F167" s="214" t="s">
        <v>1245</v>
      </c>
      <c r="G167" s="212"/>
      <c r="H167" s="215">
        <v>32.166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162</v>
      </c>
      <c r="AU167" s="221" t="s">
        <v>81</v>
      </c>
      <c r="AV167" s="14" t="s">
        <v>81</v>
      </c>
      <c r="AW167" s="14" t="s">
        <v>33</v>
      </c>
      <c r="AX167" s="14" t="s">
        <v>79</v>
      </c>
      <c r="AY167" s="221" t="s">
        <v>151</v>
      </c>
    </row>
    <row r="168" spans="1:65" s="2" customFormat="1" ht="24.2" customHeight="1">
      <c r="A168" s="36"/>
      <c r="B168" s="37"/>
      <c r="C168" s="182" t="s">
        <v>258</v>
      </c>
      <c r="D168" s="182" t="s">
        <v>153</v>
      </c>
      <c r="E168" s="183" t="s">
        <v>1246</v>
      </c>
      <c r="F168" s="184" t="s">
        <v>1247</v>
      </c>
      <c r="G168" s="185" t="s">
        <v>174</v>
      </c>
      <c r="H168" s="186">
        <v>50.608</v>
      </c>
      <c r="I168" s="187"/>
      <c r="J168" s="188">
        <f>ROUND(I168*H168,2)</f>
        <v>0</v>
      </c>
      <c r="K168" s="184" t="s">
        <v>157</v>
      </c>
      <c r="L168" s="41"/>
      <c r="M168" s="189" t="s">
        <v>19</v>
      </c>
      <c r="N168" s="190" t="s">
        <v>43</v>
      </c>
      <c r="O168" s="66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3" t="s">
        <v>158</v>
      </c>
      <c r="AT168" s="193" t="s">
        <v>153</v>
      </c>
      <c r="AU168" s="193" t="s">
        <v>81</v>
      </c>
      <c r="AY168" s="19" t="s">
        <v>151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9" t="s">
        <v>79</v>
      </c>
      <c r="BK168" s="194">
        <f>ROUND(I168*H168,2)</f>
        <v>0</v>
      </c>
      <c r="BL168" s="19" t="s">
        <v>158</v>
      </c>
      <c r="BM168" s="193" t="s">
        <v>1248</v>
      </c>
    </row>
    <row r="169" spans="1:47" s="2" customFormat="1" ht="11.25">
      <c r="A169" s="36"/>
      <c r="B169" s="37"/>
      <c r="C169" s="38"/>
      <c r="D169" s="195" t="s">
        <v>160</v>
      </c>
      <c r="E169" s="38"/>
      <c r="F169" s="196" t="s">
        <v>1249</v>
      </c>
      <c r="G169" s="38"/>
      <c r="H169" s="38"/>
      <c r="I169" s="197"/>
      <c r="J169" s="38"/>
      <c r="K169" s="38"/>
      <c r="L169" s="41"/>
      <c r="M169" s="198"/>
      <c r="N169" s="199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160</v>
      </c>
      <c r="AU169" s="19" t="s">
        <v>81</v>
      </c>
    </row>
    <row r="170" spans="2:51" s="13" customFormat="1" ht="11.25">
      <c r="B170" s="200"/>
      <c r="C170" s="201"/>
      <c r="D170" s="202" t="s">
        <v>162</v>
      </c>
      <c r="E170" s="203" t="s">
        <v>19</v>
      </c>
      <c r="F170" s="204" t="s">
        <v>1232</v>
      </c>
      <c r="G170" s="201"/>
      <c r="H170" s="203" t="s">
        <v>19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162</v>
      </c>
      <c r="AU170" s="210" t="s">
        <v>81</v>
      </c>
      <c r="AV170" s="13" t="s">
        <v>79</v>
      </c>
      <c r="AW170" s="13" t="s">
        <v>33</v>
      </c>
      <c r="AX170" s="13" t="s">
        <v>72</v>
      </c>
      <c r="AY170" s="210" t="s">
        <v>151</v>
      </c>
    </row>
    <row r="171" spans="2:51" s="13" customFormat="1" ht="11.25">
      <c r="B171" s="200"/>
      <c r="C171" s="201"/>
      <c r="D171" s="202" t="s">
        <v>162</v>
      </c>
      <c r="E171" s="203" t="s">
        <v>19</v>
      </c>
      <c r="F171" s="204" t="s">
        <v>1233</v>
      </c>
      <c r="G171" s="201"/>
      <c r="H171" s="203" t="s">
        <v>19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162</v>
      </c>
      <c r="AU171" s="210" t="s">
        <v>81</v>
      </c>
      <c r="AV171" s="13" t="s">
        <v>79</v>
      </c>
      <c r="AW171" s="13" t="s">
        <v>33</v>
      </c>
      <c r="AX171" s="13" t="s">
        <v>72</v>
      </c>
      <c r="AY171" s="210" t="s">
        <v>151</v>
      </c>
    </row>
    <row r="172" spans="2:51" s="14" customFormat="1" ht="11.25">
      <c r="B172" s="211"/>
      <c r="C172" s="212"/>
      <c r="D172" s="202" t="s">
        <v>162</v>
      </c>
      <c r="E172" s="213" t="s">
        <v>19</v>
      </c>
      <c r="F172" s="214" t="s">
        <v>1234</v>
      </c>
      <c r="G172" s="212"/>
      <c r="H172" s="215">
        <v>506.075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162</v>
      </c>
      <c r="AU172" s="221" t="s">
        <v>81</v>
      </c>
      <c r="AV172" s="14" t="s">
        <v>81</v>
      </c>
      <c r="AW172" s="14" t="s">
        <v>33</v>
      </c>
      <c r="AX172" s="14" t="s">
        <v>72</v>
      </c>
      <c r="AY172" s="221" t="s">
        <v>151</v>
      </c>
    </row>
    <row r="173" spans="2:51" s="13" customFormat="1" ht="11.25">
      <c r="B173" s="200"/>
      <c r="C173" s="201"/>
      <c r="D173" s="202" t="s">
        <v>162</v>
      </c>
      <c r="E173" s="203" t="s">
        <v>19</v>
      </c>
      <c r="F173" s="204" t="s">
        <v>196</v>
      </c>
      <c r="G173" s="201"/>
      <c r="H173" s="203" t="s">
        <v>19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162</v>
      </c>
      <c r="AU173" s="210" t="s">
        <v>81</v>
      </c>
      <c r="AV173" s="13" t="s">
        <v>79</v>
      </c>
      <c r="AW173" s="13" t="s">
        <v>33</v>
      </c>
      <c r="AX173" s="13" t="s">
        <v>72</v>
      </c>
      <c r="AY173" s="210" t="s">
        <v>151</v>
      </c>
    </row>
    <row r="174" spans="2:51" s="14" customFormat="1" ht="11.25">
      <c r="B174" s="211"/>
      <c r="C174" s="212"/>
      <c r="D174" s="202" t="s">
        <v>162</v>
      </c>
      <c r="E174" s="213" t="s">
        <v>19</v>
      </c>
      <c r="F174" s="214" t="s">
        <v>1250</v>
      </c>
      <c r="G174" s="212"/>
      <c r="H174" s="215">
        <v>50.608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162</v>
      </c>
      <c r="AU174" s="221" t="s">
        <v>81</v>
      </c>
      <c r="AV174" s="14" t="s">
        <v>81</v>
      </c>
      <c r="AW174" s="14" t="s">
        <v>33</v>
      </c>
      <c r="AX174" s="14" t="s">
        <v>79</v>
      </c>
      <c r="AY174" s="221" t="s">
        <v>151</v>
      </c>
    </row>
    <row r="175" spans="1:65" s="2" customFormat="1" ht="24.2" customHeight="1">
      <c r="A175" s="36"/>
      <c r="B175" s="37"/>
      <c r="C175" s="182" t="s">
        <v>265</v>
      </c>
      <c r="D175" s="182" t="s">
        <v>153</v>
      </c>
      <c r="E175" s="183" t="s">
        <v>199</v>
      </c>
      <c r="F175" s="184" t="s">
        <v>200</v>
      </c>
      <c r="G175" s="185" t="s">
        <v>174</v>
      </c>
      <c r="H175" s="186">
        <v>1.4</v>
      </c>
      <c r="I175" s="187"/>
      <c r="J175" s="188">
        <f>ROUND(I175*H175,2)</f>
        <v>0</v>
      </c>
      <c r="K175" s="184" t="s">
        <v>157</v>
      </c>
      <c r="L175" s="41"/>
      <c r="M175" s="189" t="s">
        <v>19</v>
      </c>
      <c r="N175" s="190" t="s">
        <v>43</v>
      </c>
      <c r="O175" s="66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3" t="s">
        <v>158</v>
      </c>
      <c r="AT175" s="193" t="s">
        <v>153</v>
      </c>
      <c r="AU175" s="193" t="s">
        <v>81</v>
      </c>
      <c r="AY175" s="19" t="s">
        <v>151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9" t="s">
        <v>79</v>
      </c>
      <c r="BK175" s="194">
        <f>ROUND(I175*H175,2)</f>
        <v>0</v>
      </c>
      <c r="BL175" s="19" t="s">
        <v>158</v>
      </c>
      <c r="BM175" s="193" t="s">
        <v>1251</v>
      </c>
    </row>
    <row r="176" spans="1:47" s="2" customFormat="1" ht="11.25">
      <c r="A176" s="36"/>
      <c r="B176" s="37"/>
      <c r="C176" s="38"/>
      <c r="D176" s="195" t="s">
        <v>160</v>
      </c>
      <c r="E176" s="38"/>
      <c r="F176" s="196" t="s">
        <v>202</v>
      </c>
      <c r="G176" s="38"/>
      <c r="H176" s="38"/>
      <c r="I176" s="197"/>
      <c r="J176" s="38"/>
      <c r="K176" s="38"/>
      <c r="L176" s="41"/>
      <c r="M176" s="198"/>
      <c r="N176" s="199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160</v>
      </c>
      <c r="AU176" s="19" t="s">
        <v>81</v>
      </c>
    </row>
    <row r="177" spans="2:51" s="13" customFormat="1" ht="11.25">
      <c r="B177" s="200"/>
      <c r="C177" s="201"/>
      <c r="D177" s="202" t="s">
        <v>162</v>
      </c>
      <c r="E177" s="203" t="s">
        <v>19</v>
      </c>
      <c r="F177" s="204" t="s">
        <v>1212</v>
      </c>
      <c r="G177" s="201"/>
      <c r="H177" s="203" t="s">
        <v>19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162</v>
      </c>
      <c r="AU177" s="210" t="s">
        <v>81</v>
      </c>
      <c r="AV177" s="13" t="s">
        <v>79</v>
      </c>
      <c r="AW177" s="13" t="s">
        <v>33</v>
      </c>
      <c r="AX177" s="13" t="s">
        <v>72</v>
      </c>
      <c r="AY177" s="210" t="s">
        <v>151</v>
      </c>
    </row>
    <row r="178" spans="2:51" s="14" customFormat="1" ht="11.25">
      <c r="B178" s="211"/>
      <c r="C178" s="212"/>
      <c r="D178" s="202" t="s">
        <v>162</v>
      </c>
      <c r="E178" s="213" t="s">
        <v>19</v>
      </c>
      <c r="F178" s="214" t="s">
        <v>1252</v>
      </c>
      <c r="G178" s="212"/>
      <c r="H178" s="215">
        <v>1.4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162</v>
      </c>
      <c r="AU178" s="221" t="s">
        <v>81</v>
      </c>
      <c r="AV178" s="14" t="s">
        <v>81</v>
      </c>
      <c r="AW178" s="14" t="s">
        <v>33</v>
      </c>
      <c r="AX178" s="14" t="s">
        <v>79</v>
      </c>
      <c r="AY178" s="221" t="s">
        <v>151</v>
      </c>
    </row>
    <row r="179" spans="1:65" s="2" customFormat="1" ht="21.75" customHeight="1">
      <c r="A179" s="36"/>
      <c r="B179" s="37"/>
      <c r="C179" s="182" t="s">
        <v>270</v>
      </c>
      <c r="D179" s="182" t="s">
        <v>153</v>
      </c>
      <c r="E179" s="183" t="s">
        <v>551</v>
      </c>
      <c r="F179" s="184" t="s">
        <v>552</v>
      </c>
      <c r="G179" s="185" t="s">
        <v>505</v>
      </c>
      <c r="H179" s="186">
        <v>2050.65</v>
      </c>
      <c r="I179" s="187"/>
      <c r="J179" s="188">
        <f>ROUND(I179*H179,2)</f>
        <v>0</v>
      </c>
      <c r="K179" s="184" t="s">
        <v>157</v>
      </c>
      <c r="L179" s="41"/>
      <c r="M179" s="189" t="s">
        <v>19</v>
      </c>
      <c r="N179" s="190" t="s">
        <v>43</v>
      </c>
      <c r="O179" s="66"/>
      <c r="P179" s="191">
        <f>O179*H179</f>
        <v>0</v>
      </c>
      <c r="Q179" s="191">
        <v>0.00084</v>
      </c>
      <c r="R179" s="191">
        <f>Q179*H179</f>
        <v>1.7225460000000001</v>
      </c>
      <c r="S179" s="191">
        <v>0</v>
      </c>
      <c r="T179" s="19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3" t="s">
        <v>158</v>
      </c>
      <c r="AT179" s="193" t="s">
        <v>153</v>
      </c>
      <c r="AU179" s="193" t="s">
        <v>81</v>
      </c>
      <c r="AY179" s="19" t="s">
        <v>151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9" t="s">
        <v>79</v>
      </c>
      <c r="BK179" s="194">
        <f>ROUND(I179*H179,2)</f>
        <v>0</v>
      </c>
      <c r="BL179" s="19" t="s">
        <v>158</v>
      </c>
      <c r="BM179" s="193" t="s">
        <v>1253</v>
      </c>
    </row>
    <row r="180" spans="1:47" s="2" customFormat="1" ht="11.25">
      <c r="A180" s="36"/>
      <c r="B180" s="37"/>
      <c r="C180" s="38"/>
      <c r="D180" s="195" t="s">
        <v>160</v>
      </c>
      <c r="E180" s="38"/>
      <c r="F180" s="196" t="s">
        <v>554</v>
      </c>
      <c r="G180" s="38"/>
      <c r="H180" s="38"/>
      <c r="I180" s="197"/>
      <c r="J180" s="38"/>
      <c r="K180" s="38"/>
      <c r="L180" s="41"/>
      <c r="M180" s="198"/>
      <c r="N180" s="199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160</v>
      </c>
      <c r="AU180" s="19" t="s">
        <v>81</v>
      </c>
    </row>
    <row r="181" spans="2:51" s="14" customFormat="1" ht="11.25">
      <c r="B181" s="211"/>
      <c r="C181" s="212"/>
      <c r="D181" s="202" t="s">
        <v>162</v>
      </c>
      <c r="E181" s="213" t="s">
        <v>19</v>
      </c>
      <c r="F181" s="214" t="s">
        <v>1254</v>
      </c>
      <c r="G181" s="212"/>
      <c r="H181" s="215">
        <v>2050.65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162</v>
      </c>
      <c r="AU181" s="221" t="s">
        <v>81</v>
      </c>
      <c r="AV181" s="14" t="s">
        <v>81</v>
      </c>
      <c r="AW181" s="14" t="s">
        <v>33</v>
      </c>
      <c r="AX181" s="14" t="s">
        <v>79</v>
      </c>
      <c r="AY181" s="221" t="s">
        <v>151</v>
      </c>
    </row>
    <row r="182" spans="1:65" s="2" customFormat="1" ht="24.2" customHeight="1">
      <c r="A182" s="36"/>
      <c r="B182" s="37"/>
      <c r="C182" s="182" t="s">
        <v>276</v>
      </c>
      <c r="D182" s="182" t="s">
        <v>153</v>
      </c>
      <c r="E182" s="183" t="s">
        <v>556</v>
      </c>
      <c r="F182" s="184" t="s">
        <v>557</v>
      </c>
      <c r="G182" s="185" t="s">
        <v>505</v>
      </c>
      <c r="H182" s="186">
        <v>2050.65</v>
      </c>
      <c r="I182" s="187"/>
      <c r="J182" s="188">
        <f>ROUND(I182*H182,2)</f>
        <v>0</v>
      </c>
      <c r="K182" s="184" t="s">
        <v>157</v>
      </c>
      <c r="L182" s="41"/>
      <c r="M182" s="189" t="s">
        <v>19</v>
      </c>
      <c r="N182" s="190" t="s">
        <v>43</v>
      </c>
      <c r="O182" s="66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158</v>
      </c>
      <c r="AT182" s="193" t="s">
        <v>153</v>
      </c>
      <c r="AU182" s="193" t="s">
        <v>81</v>
      </c>
      <c r="AY182" s="19" t="s">
        <v>151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9" t="s">
        <v>79</v>
      </c>
      <c r="BK182" s="194">
        <f>ROUND(I182*H182,2)</f>
        <v>0</v>
      </c>
      <c r="BL182" s="19" t="s">
        <v>158</v>
      </c>
      <c r="BM182" s="193" t="s">
        <v>1255</v>
      </c>
    </row>
    <row r="183" spans="1:47" s="2" customFormat="1" ht="11.25">
      <c r="A183" s="36"/>
      <c r="B183" s="37"/>
      <c r="C183" s="38"/>
      <c r="D183" s="195" t="s">
        <v>160</v>
      </c>
      <c r="E183" s="38"/>
      <c r="F183" s="196" t="s">
        <v>559</v>
      </c>
      <c r="G183" s="38"/>
      <c r="H183" s="38"/>
      <c r="I183" s="197"/>
      <c r="J183" s="38"/>
      <c r="K183" s="38"/>
      <c r="L183" s="41"/>
      <c r="M183" s="198"/>
      <c r="N183" s="199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160</v>
      </c>
      <c r="AU183" s="19" t="s">
        <v>81</v>
      </c>
    </row>
    <row r="184" spans="1:65" s="2" customFormat="1" ht="24.2" customHeight="1">
      <c r="A184" s="36"/>
      <c r="B184" s="37"/>
      <c r="C184" s="182" t="s">
        <v>8</v>
      </c>
      <c r="D184" s="182" t="s">
        <v>153</v>
      </c>
      <c r="E184" s="183" t="s">
        <v>207</v>
      </c>
      <c r="F184" s="184" t="s">
        <v>208</v>
      </c>
      <c r="G184" s="185" t="s">
        <v>209</v>
      </c>
      <c r="H184" s="186">
        <v>452.509</v>
      </c>
      <c r="I184" s="187"/>
      <c r="J184" s="188">
        <f>ROUND(I184*H184,2)</f>
        <v>0</v>
      </c>
      <c r="K184" s="184" t="s">
        <v>19</v>
      </c>
      <c r="L184" s="41"/>
      <c r="M184" s="189" t="s">
        <v>19</v>
      </c>
      <c r="N184" s="190" t="s">
        <v>43</v>
      </c>
      <c r="O184" s="66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3" t="s">
        <v>158</v>
      </c>
      <c r="AT184" s="193" t="s">
        <v>153</v>
      </c>
      <c r="AU184" s="193" t="s">
        <v>81</v>
      </c>
      <c r="AY184" s="19" t="s">
        <v>151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9" t="s">
        <v>79</v>
      </c>
      <c r="BK184" s="194">
        <f>ROUND(I184*H184,2)</f>
        <v>0</v>
      </c>
      <c r="BL184" s="19" t="s">
        <v>158</v>
      </c>
      <c r="BM184" s="193" t="s">
        <v>1256</v>
      </c>
    </row>
    <row r="185" spans="1:47" s="2" customFormat="1" ht="29.25">
      <c r="A185" s="36"/>
      <c r="B185" s="37"/>
      <c r="C185" s="38"/>
      <c r="D185" s="202" t="s">
        <v>211</v>
      </c>
      <c r="E185" s="38"/>
      <c r="F185" s="222" t="s">
        <v>212</v>
      </c>
      <c r="G185" s="38"/>
      <c r="H185" s="38"/>
      <c r="I185" s="197"/>
      <c r="J185" s="38"/>
      <c r="K185" s="38"/>
      <c r="L185" s="41"/>
      <c r="M185" s="198"/>
      <c r="N185" s="199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211</v>
      </c>
      <c r="AU185" s="19" t="s">
        <v>81</v>
      </c>
    </row>
    <row r="186" spans="2:51" s="14" customFormat="1" ht="11.25">
      <c r="B186" s="211"/>
      <c r="C186" s="212"/>
      <c r="D186" s="202" t="s">
        <v>162</v>
      </c>
      <c r="E186" s="213" t="s">
        <v>19</v>
      </c>
      <c r="F186" s="214" t="s">
        <v>1257</v>
      </c>
      <c r="G186" s="212"/>
      <c r="H186" s="215">
        <v>983.731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162</v>
      </c>
      <c r="AU186" s="221" t="s">
        <v>81</v>
      </c>
      <c r="AV186" s="14" t="s">
        <v>81</v>
      </c>
      <c r="AW186" s="14" t="s">
        <v>33</v>
      </c>
      <c r="AX186" s="14" t="s">
        <v>72</v>
      </c>
      <c r="AY186" s="221" t="s">
        <v>151</v>
      </c>
    </row>
    <row r="187" spans="2:51" s="14" customFormat="1" ht="11.25">
      <c r="B187" s="211"/>
      <c r="C187" s="212"/>
      <c r="D187" s="202" t="s">
        <v>162</v>
      </c>
      <c r="E187" s="213" t="s">
        <v>19</v>
      </c>
      <c r="F187" s="214" t="s">
        <v>1258</v>
      </c>
      <c r="G187" s="212"/>
      <c r="H187" s="215">
        <v>-700.913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162</v>
      </c>
      <c r="AU187" s="221" t="s">
        <v>81</v>
      </c>
      <c r="AV187" s="14" t="s">
        <v>81</v>
      </c>
      <c r="AW187" s="14" t="s">
        <v>33</v>
      </c>
      <c r="AX187" s="14" t="s">
        <v>72</v>
      </c>
      <c r="AY187" s="221" t="s">
        <v>151</v>
      </c>
    </row>
    <row r="188" spans="2:51" s="15" customFormat="1" ht="11.25">
      <c r="B188" s="223"/>
      <c r="C188" s="224"/>
      <c r="D188" s="202" t="s">
        <v>162</v>
      </c>
      <c r="E188" s="225" t="s">
        <v>19</v>
      </c>
      <c r="F188" s="226" t="s">
        <v>215</v>
      </c>
      <c r="G188" s="224"/>
      <c r="H188" s="227">
        <v>282.818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162</v>
      </c>
      <c r="AU188" s="233" t="s">
        <v>81</v>
      </c>
      <c r="AV188" s="15" t="s">
        <v>158</v>
      </c>
      <c r="AW188" s="15" t="s">
        <v>33</v>
      </c>
      <c r="AX188" s="15" t="s">
        <v>79</v>
      </c>
      <c r="AY188" s="233" t="s">
        <v>151</v>
      </c>
    </row>
    <row r="189" spans="2:51" s="14" customFormat="1" ht="11.25">
      <c r="B189" s="211"/>
      <c r="C189" s="212"/>
      <c r="D189" s="202" t="s">
        <v>162</v>
      </c>
      <c r="E189" s="212"/>
      <c r="F189" s="214" t="s">
        <v>1259</v>
      </c>
      <c r="G189" s="212"/>
      <c r="H189" s="215">
        <v>452.509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162</v>
      </c>
      <c r="AU189" s="221" t="s">
        <v>81</v>
      </c>
      <c r="AV189" s="14" t="s">
        <v>81</v>
      </c>
      <c r="AW189" s="14" t="s">
        <v>4</v>
      </c>
      <c r="AX189" s="14" t="s">
        <v>79</v>
      </c>
      <c r="AY189" s="221" t="s">
        <v>151</v>
      </c>
    </row>
    <row r="190" spans="1:65" s="2" customFormat="1" ht="24.2" customHeight="1">
      <c r="A190" s="36"/>
      <c r="B190" s="37"/>
      <c r="C190" s="182" t="s">
        <v>287</v>
      </c>
      <c r="D190" s="182" t="s">
        <v>153</v>
      </c>
      <c r="E190" s="183" t="s">
        <v>218</v>
      </c>
      <c r="F190" s="184" t="s">
        <v>219</v>
      </c>
      <c r="G190" s="185" t="s">
        <v>174</v>
      </c>
      <c r="H190" s="186">
        <v>700.913</v>
      </c>
      <c r="I190" s="187"/>
      <c r="J190" s="188">
        <f>ROUND(I190*H190,2)</f>
        <v>0</v>
      </c>
      <c r="K190" s="184" t="s">
        <v>157</v>
      </c>
      <c r="L190" s="41"/>
      <c r="M190" s="189" t="s">
        <v>19</v>
      </c>
      <c r="N190" s="190" t="s">
        <v>43</v>
      </c>
      <c r="O190" s="66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3" t="s">
        <v>158</v>
      </c>
      <c r="AT190" s="193" t="s">
        <v>153</v>
      </c>
      <c r="AU190" s="193" t="s">
        <v>81</v>
      </c>
      <c r="AY190" s="19" t="s">
        <v>151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9" t="s">
        <v>79</v>
      </c>
      <c r="BK190" s="194">
        <f>ROUND(I190*H190,2)</f>
        <v>0</v>
      </c>
      <c r="BL190" s="19" t="s">
        <v>158</v>
      </c>
      <c r="BM190" s="193" t="s">
        <v>1260</v>
      </c>
    </row>
    <row r="191" spans="1:47" s="2" customFormat="1" ht="11.25">
      <c r="A191" s="36"/>
      <c r="B191" s="37"/>
      <c r="C191" s="38"/>
      <c r="D191" s="195" t="s">
        <v>160</v>
      </c>
      <c r="E191" s="38"/>
      <c r="F191" s="196" t="s">
        <v>221</v>
      </c>
      <c r="G191" s="38"/>
      <c r="H191" s="38"/>
      <c r="I191" s="197"/>
      <c r="J191" s="38"/>
      <c r="K191" s="38"/>
      <c r="L191" s="41"/>
      <c r="M191" s="198"/>
      <c r="N191" s="199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160</v>
      </c>
      <c r="AU191" s="19" t="s">
        <v>81</v>
      </c>
    </row>
    <row r="192" spans="2:51" s="13" customFormat="1" ht="11.25">
      <c r="B192" s="200"/>
      <c r="C192" s="201"/>
      <c r="D192" s="202" t="s">
        <v>162</v>
      </c>
      <c r="E192" s="203" t="s">
        <v>19</v>
      </c>
      <c r="F192" s="204" t="s">
        <v>222</v>
      </c>
      <c r="G192" s="201"/>
      <c r="H192" s="203" t="s">
        <v>19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162</v>
      </c>
      <c r="AU192" s="210" t="s">
        <v>81</v>
      </c>
      <c r="AV192" s="13" t="s">
        <v>79</v>
      </c>
      <c r="AW192" s="13" t="s">
        <v>33</v>
      </c>
      <c r="AX192" s="13" t="s">
        <v>72</v>
      </c>
      <c r="AY192" s="210" t="s">
        <v>151</v>
      </c>
    </row>
    <row r="193" spans="2:51" s="13" customFormat="1" ht="11.25">
      <c r="B193" s="200"/>
      <c r="C193" s="201"/>
      <c r="D193" s="202" t="s">
        <v>162</v>
      </c>
      <c r="E193" s="203" t="s">
        <v>19</v>
      </c>
      <c r="F193" s="204" t="s">
        <v>565</v>
      </c>
      <c r="G193" s="201"/>
      <c r="H193" s="203" t="s">
        <v>19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162</v>
      </c>
      <c r="AU193" s="210" t="s">
        <v>81</v>
      </c>
      <c r="AV193" s="13" t="s">
        <v>79</v>
      </c>
      <c r="AW193" s="13" t="s">
        <v>33</v>
      </c>
      <c r="AX193" s="13" t="s">
        <v>72</v>
      </c>
      <c r="AY193" s="210" t="s">
        <v>151</v>
      </c>
    </row>
    <row r="194" spans="2:51" s="14" customFormat="1" ht="11.25">
      <c r="B194" s="211"/>
      <c r="C194" s="212"/>
      <c r="D194" s="202" t="s">
        <v>162</v>
      </c>
      <c r="E194" s="213" t="s">
        <v>19</v>
      </c>
      <c r="F194" s="214" t="s">
        <v>1218</v>
      </c>
      <c r="G194" s="212"/>
      <c r="H194" s="215">
        <v>156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162</v>
      </c>
      <c r="AU194" s="221" t="s">
        <v>81</v>
      </c>
      <c r="AV194" s="14" t="s">
        <v>81</v>
      </c>
      <c r="AW194" s="14" t="s">
        <v>33</v>
      </c>
      <c r="AX194" s="14" t="s">
        <v>72</v>
      </c>
      <c r="AY194" s="221" t="s">
        <v>151</v>
      </c>
    </row>
    <row r="195" spans="2:51" s="13" customFormat="1" ht="11.25">
      <c r="B195" s="200"/>
      <c r="C195" s="201"/>
      <c r="D195" s="202" t="s">
        <v>162</v>
      </c>
      <c r="E195" s="203" t="s">
        <v>19</v>
      </c>
      <c r="F195" s="204" t="s">
        <v>223</v>
      </c>
      <c r="G195" s="201"/>
      <c r="H195" s="203" t="s">
        <v>19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162</v>
      </c>
      <c r="AU195" s="210" t="s">
        <v>81</v>
      </c>
      <c r="AV195" s="13" t="s">
        <v>79</v>
      </c>
      <c r="AW195" s="13" t="s">
        <v>33</v>
      </c>
      <c r="AX195" s="13" t="s">
        <v>72</v>
      </c>
      <c r="AY195" s="210" t="s">
        <v>151</v>
      </c>
    </row>
    <row r="196" spans="2:51" s="14" customFormat="1" ht="11.25">
      <c r="B196" s="211"/>
      <c r="C196" s="212"/>
      <c r="D196" s="202" t="s">
        <v>162</v>
      </c>
      <c r="E196" s="213" t="s">
        <v>19</v>
      </c>
      <c r="F196" s="214" t="s">
        <v>1261</v>
      </c>
      <c r="G196" s="212"/>
      <c r="H196" s="215">
        <v>321.656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162</v>
      </c>
      <c r="AU196" s="221" t="s">
        <v>81</v>
      </c>
      <c r="AV196" s="14" t="s">
        <v>81</v>
      </c>
      <c r="AW196" s="14" t="s">
        <v>33</v>
      </c>
      <c r="AX196" s="14" t="s">
        <v>72</v>
      </c>
      <c r="AY196" s="221" t="s">
        <v>151</v>
      </c>
    </row>
    <row r="197" spans="2:51" s="14" customFormat="1" ht="11.25">
      <c r="B197" s="211"/>
      <c r="C197" s="212"/>
      <c r="D197" s="202" t="s">
        <v>162</v>
      </c>
      <c r="E197" s="213" t="s">
        <v>19</v>
      </c>
      <c r="F197" s="214" t="s">
        <v>1262</v>
      </c>
      <c r="G197" s="212"/>
      <c r="H197" s="215">
        <v>506.075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162</v>
      </c>
      <c r="AU197" s="221" t="s">
        <v>81</v>
      </c>
      <c r="AV197" s="14" t="s">
        <v>81</v>
      </c>
      <c r="AW197" s="14" t="s">
        <v>33</v>
      </c>
      <c r="AX197" s="14" t="s">
        <v>72</v>
      </c>
      <c r="AY197" s="221" t="s">
        <v>151</v>
      </c>
    </row>
    <row r="198" spans="2:51" s="16" customFormat="1" ht="11.25">
      <c r="B198" s="252"/>
      <c r="C198" s="253"/>
      <c r="D198" s="202" t="s">
        <v>162</v>
      </c>
      <c r="E198" s="254" t="s">
        <v>19</v>
      </c>
      <c r="F198" s="255" t="s">
        <v>567</v>
      </c>
      <c r="G198" s="253"/>
      <c r="H198" s="256">
        <v>983.731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AT198" s="262" t="s">
        <v>162</v>
      </c>
      <c r="AU198" s="262" t="s">
        <v>81</v>
      </c>
      <c r="AV198" s="16" t="s">
        <v>101</v>
      </c>
      <c r="AW198" s="16" t="s">
        <v>33</v>
      </c>
      <c r="AX198" s="16" t="s">
        <v>72</v>
      </c>
      <c r="AY198" s="262" t="s">
        <v>151</v>
      </c>
    </row>
    <row r="199" spans="2:51" s="13" customFormat="1" ht="11.25">
      <c r="B199" s="200"/>
      <c r="C199" s="201"/>
      <c r="D199" s="202" t="s">
        <v>162</v>
      </c>
      <c r="E199" s="203" t="s">
        <v>19</v>
      </c>
      <c r="F199" s="204" t="s">
        <v>224</v>
      </c>
      <c r="G199" s="201"/>
      <c r="H199" s="203" t="s">
        <v>19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162</v>
      </c>
      <c r="AU199" s="210" t="s">
        <v>81</v>
      </c>
      <c r="AV199" s="13" t="s">
        <v>79</v>
      </c>
      <c r="AW199" s="13" t="s">
        <v>33</v>
      </c>
      <c r="AX199" s="13" t="s">
        <v>72</v>
      </c>
      <c r="AY199" s="210" t="s">
        <v>151</v>
      </c>
    </row>
    <row r="200" spans="2:51" s="13" customFormat="1" ht="11.25">
      <c r="B200" s="200"/>
      <c r="C200" s="201"/>
      <c r="D200" s="202" t="s">
        <v>162</v>
      </c>
      <c r="E200" s="203" t="s">
        <v>19</v>
      </c>
      <c r="F200" s="204" t="s">
        <v>225</v>
      </c>
      <c r="G200" s="201"/>
      <c r="H200" s="203" t="s">
        <v>19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162</v>
      </c>
      <c r="AU200" s="210" t="s">
        <v>81</v>
      </c>
      <c r="AV200" s="13" t="s">
        <v>79</v>
      </c>
      <c r="AW200" s="13" t="s">
        <v>33</v>
      </c>
      <c r="AX200" s="13" t="s">
        <v>72</v>
      </c>
      <c r="AY200" s="210" t="s">
        <v>151</v>
      </c>
    </row>
    <row r="201" spans="2:51" s="14" customFormat="1" ht="11.25">
      <c r="B201" s="211"/>
      <c r="C201" s="212"/>
      <c r="D201" s="202" t="s">
        <v>162</v>
      </c>
      <c r="E201" s="213" t="s">
        <v>19</v>
      </c>
      <c r="F201" s="214" t="s">
        <v>1263</v>
      </c>
      <c r="G201" s="212"/>
      <c r="H201" s="215">
        <v>-53.402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162</v>
      </c>
      <c r="AU201" s="221" t="s">
        <v>81</v>
      </c>
      <c r="AV201" s="14" t="s">
        <v>81</v>
      </c>
      <c r="AW201" s="14" t="s">
        <v>33</v>
      </c>
      <c r="AX201" s="14" t="s">
        <v>72</v>
      </c>
      <c r="AY201" s="221" t="s">
        <v>151</v>
      </c>
    </row>
    <row r="202" spans="2:51" s="13" customFormat="1" ht="11.25">
      <c r="B202" s="200"/>
      <c r="C202" s="201"/>
      <c r="D202" s="202" t="s">
        <v>162</v>
      </c>
      <c r="E202" s="203" t="s">
        <v>19</v>
      </c>
      <c r="F202" s="204" t="s">
        <v>227</v>
      </c>
      <c r="G202" s="201"/>
      <c r="H202" s="203" t="s">
        <v>19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162</v>
      </c>
      <c r="AU202" s="210" t="s">
        <v>81</v>
      </c>
      <c r="AV202" s="13" t="s">
        <v>79</v>
      </c>
      <c r="AW202" s="13" t="s">
        <v>33</v>
      </c>
      <c r="AX202" s="13" t="s">
        <v>72</v>
      </c>
      <c r="AY202" s="210" t="s">
        <v>151</v>
      </c>
    </row>
    <row r="203" spans="2:51" s="14" customFormat="1" ht="11.25">
      <c r="B203" s="211"/>
      <c r="C203" s="212"/>
      <c r="D203" s="202" t="s">
        <v>162</v>
      </c>
      <c r="E203" s="213" t="s">
        <v>19</v>
      </c>
      <c r="F203" s="214" t="s">
        <v>1264</v>
      </c>
      <c r="G203" s="212"/>
      <c r="H203" s="215">
        <v>-208.693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162</v>
      </c>
      <c r="AU203" s="221" t="s">
        <v>81</v>
      </c>
      <c r="AV203" s="14" t="s">
        <v>81</v>
      </c>
      <c r="AW203" s="14" t="s">
        <v>33</v>
      </c>
      <c r="AX203" s="14" t="s">
        <v>72</v>
      </c>
      <c r="AY203" s="221" t="s">
        <v>151</v>
      </c>
    </row>
    <row r="204" spans="2:51" s="13" customFormat="1" ht="11.25">
      <c r="B204" s="200"/>
      <c r="C204" s="201"/>
      <c r="D204" s="202" t="s">
        <v>162</v>
      </c>
      <c r="E204" s="203" t="s">
        <v>19</v>
      </c>
      <c r="F204" s="204" t="s">
        <v>570</v>
      </c>
      <c r="G204" s="201"/>
      <c r="H204" s="203" t="s">
        <v>19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162</v>
      </c>
      <c r="AU204" s="210" t="s">
        <v>81</v>
      </c>
      <c r="AV204" s="13" t="s">
        <v>79</v>
      </c>
      <c r="AW204" s="13" t="s">
        <v>33</v>
      </c>
      <c r="AX204" s="13" t="s">
        <v>72</v>
      </c>
      <c r="AY204" s="210" t="s">
        <v>151</v>
      </c>
    </row>
    <row r="205" spans="2:51" s="14" customFormat="1" ht="11.25">
      <c r="B205" s="211"/>
      <c r="C205" s="212"/>
      <c r="D205" s="202" t="s">
        <v>162</v>
      </c>
      <c r="E205" s="213" t="s">
        <v>19</v>
      </c>
      <c r="F205" s="214" t="s">
        <v>1265</v>
      </c>
      <c r="G205" s="212"/>
      <c r="H205" s="215">
        <v>-1.62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162</v>
      </c>
      <c r="AU205" s="221" t="s">
        <v>81</v>
      </c>
      <c r="AV205" s="14" t="s">
        <v>81</v>
      </c>
      <c r="AW205" s="14" t="s">
        <v>33</v>
      </c>
      <c r="AX205" s="14" t="s">
        <v>72</v>
      </c>
      <c r="AY205" s="221" t="s">
        <v>151</v>
      </c>
    </row>
    <row r="206" spans="2:51" s="13" customFormat="1" ht="11.25">
      <c r="B206" s="200"/>
      <c r="C206" s="201"/>
      <c r="D206" s="202" t="s">
        <v>162</v>
      </c>
      <c r="E206" s="203" t="s">
        <v>19</v>
      </c>
      <c r="F206" s="204" t="s">
        <v>572</v>
      </c>
      <c r="G206" s="201"/>
      <c r="H206" s="203" t="s">
        <v>19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162</v>
      </c>
      <c r="AU206" s="210" t="s">
        <v>81</v>
      </c>
      <c r="AV206" s="13" t="s">
        <v>79</v>
      </c>
      <c r="AW206" s="13" t="s">
        <v>33</v>
      </c>
      <c r="AX206" s="13" t="s">
        <v>72</v>
      </c>
      <c r="AY206" s="210" t="s">
        <v>151</v>
      </c>
    </row>
    <row r="207" spans="2:51" s="14" customFormat="1" ht="11.25">
      <c r="B207" s="211"/>
      <c r="C207" s="212"/>
      <c r="D207" s="202" t="s">
        <v>162</v>
      </c>
      <c r="E207" s="213" t="s">
        <v>19</v>
      </c>
      <c r="F207" s="214" t="s">
        <v>1266</v>
      </c>
      <c r="G207" s="212"/>
      <c r="H207" s="215">
        <v>-1.311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162</v>
      </c>
      <c r="AU207" s="221" t="s">
        <v>81</v>
      </c>
      <c r="AV207" s="14" t="s">
        <v>81</v>
      </c>
      <c r="AW207" s="14" t="s">
        <v>33</v>
      </c>
      <c r="AX207" s="14" t="s">
        <v>72</v>
      </c>
      <c r="AY207" s="221" t="s">
        <v>151</v>
      </c>
    </row>
    <row r="208" spans="2:51" s="13" customFormat="1" ht="11.25">
      <c r="B208" s="200"/>
      <c r="C208" s="201"/>
      <c r="D208" s="202" t="s">
        <v>162</v>
      </c>
      <c r="E208" s="203" t="s">
        <v>19</v>
      </c>
      <c r="F208" s="204" t="s">
        <v>574</v>
      </c>
      <c r="G208" s="201"/>
      <c r="H208" s="203" t="s">
        <v>19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162</v>
      </c>
      <c r="AU208" s="210" t="s">
        <v>81</v>
      </c>
      <c r="AV208" s="13" t="s">
        <v>79</v>
      </c>
      <c r="AW208" s="13" t="s">
        <v>33</v>
      </c>
      <c r="AX208" s="13" t="s">
        <v>72</v>
      </c>
      <c r="AY208" s="210" t="s">
        <v>151</v>
      </c>
    </row>
    <row r="209" spans="2:51" s="14" customFormat="1" ht="11.25">
      <c r="B209" s="211"/>
      <c r="C209" s="212"/>
      <c r="D209" s="202" t="s">
        <v>162</v>
      </c>
      <c r="E209" s="213" t="s">
        <v>19</v>
      </c>
      <c r="F209" s="214" t="s">
        <v>1267</v>
      </c>
      <c r="G209" s="212"/>
      <c r="H209" s="215">
        <v>-0.35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162</v>
      </c>
      <c r="AU209" s="221" t="s">
        <v>81</v>
      </c>
      <c r="AV209" s="14" t="s">
        <v>81</v>
      </c>
      <c r="AW209" s="14" t="s">
        <v>33</v>
      </c>
      <c r="AX209" s="14" t="s">
        <v>72</v>
      </c>
      <c r="AY209" s="221" t="s">
        <v>151</v>
      </c>
    </row>
    <row r="210" spans="2:51" s="13" customFormat="1" ht="11.25">
      <c r="B210" s="200"/>
      <c r="C210" s="201"/>
      <c r="D210" s="202" t="s">
        <v>162</v>
      </c>
      <c r="E210" s="203" t="s">
        <v>19</v>
      </c>
      <c r="F210" s="204" t="s">
        <v>576</v>
      </c>
      <c r="G210" s="201"/>
      <c r="H210" s="203" t="s">
        <v>19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162</v>
      </c>
      <c r="AU210" s="210" t="s">
        <v>81</v>
      </c>
      <c r="AV210" s="13" t="s">
        <v>79</v>
      </c>
      <c r="AW210" s="13" t="s">
        <v>33</v>
      </c>
      <c r="AX210" s="13" t="s">
        <v>72</v>
      </c>
      <c r="AY210" s="210" t="s">
        <v>151</v>
      </c>
    </row>
    <row r="211" spans="2:51" s="14" customFormat="1" ht="11.25">
      <c r="B211" s="211"/>
      <c r="C211" s="212"/>
      <c r="D211" s="202" t="s">
        <v>162</v>
      </c>
      <c r="E211" s="213" t="s">
        <v>19</v>
      </c>
      <c r="F211" s="214" t="s">
        <v>1268</v>
      </c>
      <c r="G211" s="212"/>
      <c r="H211" s="215">
        <v>-17.442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162</v>
      </c>
      <c r="AU211" s="221" t="s">
        <v>81</v>
      </c>
      <c r="AV211" s="14" t="s">
        <v>81</v>
      </c>
      <c r="AW211" s="14" t="s">
        <v>33</v>
      </c>
      <c r="AX211" s="14" t="s">
        <v>72</v>
      </c>
      <c r="AY211" s="221" t="s">
        <v>151</v>
      </c>
    </row>
    <row r="212" spans="2:51" s="15" customFormat="1" ht="11.25">
      <c r="B212" s="223"/>
      <c r="C212" s="224"/>
      <c r="D212" s="202" t="s">
        <v>162</v>
      </c>
      <c r="E212" s="225" t="s">
        <v>19</v>
      </c>
      <c r="F212" s="226" t="s">
        <v>215</v>
      </c>
      <c r="G212" s="224"/>
      <c r="H212" s="227">
        <v>700.9129999999999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162</v>
      </c>
      <c r="AU212" s="233" t="s">
        <v>81</v>
      </c>
      <c r="AV212" s="15" t="s">
        <v>158</v>
      </c>
      <c r="AW212" s="15" t="s">
        <v>33</v>
      </c>
      <c r="AX212" s="15" t="s">
        <v>79</v>
      </c>
      <c r="AY212" s="233" t="s">
        <v>151</v>
      </c>
    </row>
    <row r="213" spans="1:65" s="2" customFormat="1" ht="37.9" customHeight="1">
      <c r="A213" s="36"/>
      <c r="B213" s="37"/>
      <c r="C213" s="182" t="s">
        <v>584</v>
      </c>
      <c r="D213" s="182" t="s">
        <v>153</v>
      </c>
      <c r="E213" s="183" t="s">
        <v>230</v>
      </c>
      <c r="F213" s="184" t="s">
        <v>231</v>
      </c>
      <c r="G213" s="185" t="s">
        <v>174</v>
      </c>
      <c r="H213" s="186">
        <v>208.693</v>
      </c>
      <c r="I213" s="187"/>
      <c r="J213" s="188">
        <f>ROUND(I213*H213,2)</f>
        <v>0</v>
      </c>
      <c r="K213" s="184" t="s">
        <v>157</v>
      </c>
      <c r="L213" s="41"/>
      <c r="M213" s="189" t="s">
        <v>19</v>
      </c>
      <c r="N213" s="190" t="s">
        <v>43</v>
      </c>
      <c r="O213" s="66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3" t="s">
        <v>158</v>
      </c>
      <c r="AT213" s="193" t="s">
        <v>153</v>
      </c>
      <c r="AU213" s="193" t="s">
        <v>81</v>
      </c>
      <c r="AY213" s="19" t="s">
        <v>151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9" t="s">
        <v>79</v>
      </c>
      <c r="BK213" s="194">
        <f>ROUND(I213*H213,2)</f>
        <v>0</v>
      </c>
      <c r="BL213" s="19" t="s">
        <v>158</v>
      </c>
      <c r="BM213" s="193" t="s">
        <v>1269</v>
      </c>
    </row>
    <row r="214" spans="1:47" s="2" customFormat="1" ht="11.25">
      <c r="A214" s="36"/>
      <c r="B214" s="37"/>
      <c r="C214" s="38"/>
      <c r="D214" s="195" t="s">
        <v>160</v>
      </c>
      <c r="E214" s="38"/>
      <c r="F214" s="196" t="s">
        <v>233</v>
      </c>
      <c r="G214" s="38"/>
      <c r="H214" s="38"/>
      <c r="I214" s="197"/>
      <c r="J214" s="38"/>
      <c r="K214" s="38"/>
      <c r="L214" s="41"/>
      <c r="M214" s="198"/>
      <c r="N214" s="199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160</v>
      </c>
      <c r="AU214" s="19" t="s">
        <v>81</v>
      </c>
    </row>
    <row r="215" spans="2:51" s="13" customFormat="1" ht="11.25">
      <c r="B215" s="200"/>
      <c r="C215" s="201"/>
      <c r="D215" s="202" t="s">
        <v>162</v>
      </c>
      <c r="E215" s="203" t="s">
        <v>19</v>
      </c>
      <c r="F215" s="204" t="s">
        <v>1225</v>
      </c>
      <c r="G215" s="201"/>
      <c r="H215" s="203" t="s">
        <v>19</v>
      </c>
      <c r="I215" s="205"/>
      <c r="J215" s="201"/>
      <c r="K215" s="201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162</v>
      </c>
      <c r="AU215" s="210" t="s">
        <v>81</v>
      </c>
      <c r="AV215" s="13" t="s">
        <v>79</v>
      </c>
      <c r="AW215" s="13" t="s">
        <v>33</v>
      </c>
      <c r="AX215" s="13" t="s">
        <v>72</v>
      </c>
      <c r="AY215" s="210" t="s">
        <v>151</v>
      </c>
    </row>
    <row r="216" spans="2:51" s="14" customFormat="1" ht="11.25">
      <c r="B216" s="211"/>
      <c r="C216" s="212"/>
      <c r="D216" s="202" t="s">
        <v>162</v>
      </c>
      <c r="E216" s="213" t="s">
        <v>19</v>
      </c>
      <c r="F216" s="214" t="s">
        <v>1270</v>
      </c>
      <c r="G216" s="212"/>
      <c r="H216" s="215">
        <v>85.083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162</v>
      </c>
      <c r="AU216" s="221" t="s">
        <v>81</v>
      </c>
      <c r="AV216" s="14" t="s">
        <v>81</v>
      </c>
      <c r="AW216" s="14" t="s">
        <v>33</v>
      </c>
      <c r="AX216" s="14" t="s">
        <v>72</v>
      </c>
      <c r="AY216" s="221" t="s">
        <v>151</v>
      </c>
    </row>
    <row r="217" spans="2:51" s="13" customFormat="1" ht="11.25">
      <c r="B217" s="200"/>
      <c r="C217" s="201"/>
      <c r="D217" s="202" t="s">
        <v>162</v>
      </c>
      <c r="E217" s="203" t="s">
        <v>19</v>
      </c>
      <c r="F217" s="204" t="s">
        <v>1232</v>
      </c>
      <c r="G217" s="201"/>
      <c r="H217" s="203" t="s">
        <v>19</v>
      </c>
      <c r="I217" s="205"/>
      <c r="J217" s="201"/>
      <c r="K217" s="201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162</v>
      </c>
      <c r="AU217" s="210" t="s">
        <v>81</v>
      </c>
      <c r="AV217" s="13" t="s">
        <v>79</v>
      </c>
      <c r="AW217" s="13" t="s">
        <v>33</v>
      </c>
      <c r="AX217" s="13" t="s">
        <v>72</v>
      </c>
      <c r="AY217" s="210" t="s">
        <v>151</v>
      </c>
    </row>
    <row r="218" spans="2:51" s="14" customFormat="1" ht="11.25">
      <c r="B218" s="211"/>
      <c r="C218" s="212"/>
      <c r="D218" s="202" t="s">
        <v>162</v>
      </c>
      <c r="E218" s="213" t="s">
        <v>19</v>
      </c>
      <c r="F218" s="214" t="s">
        <v>1271</v>
      </c>
      <c r="G218" s="212"/>
      <c r="H218" s="215">
        <v>127.335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162</v>
      </c>
      <c r="AU218" s="221" t="s">
        <v>81</v>
      </c>
      <c r="AV218" s="14" t="s">
        <v>81</v>
      </c>
      <c r="AW218" s="14" t="s">
        <v>33</v>
      </c>
      <c r="AX218" s="14" t="s">
        <v>72</v>
      </c>
      <c r="AY218" s="221" t="s">
        <v>151</v>
      </c>
    </row>
    <row r="219" spans="2:51" s="16" customFormat="1" ht="11.25">
      <c r="B219" s="252"/>
      <c r="C219" s="253"/>
      <c r="D219" s="202" t="s">
        <v>162</v>
      </c>
      <c r="E219" s="254" t="s">
        <v>19</v>
      </c>
      <c r="F219" s="255" t="s">
        <v>567</v>
      </c>
      <c r="G219" s="253"/>
      <c r="H219" s="256">
        <v>212.418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AT219" s="262" t="s">
        <v>162</v>
      </c>
      <c r="AU219" s="262" t="s">
        <v>81</v>
      </c>
      <c r="AV219" s="16" t="s">
        <v>101</v>
      </c>
      <c r="AW219" s="16" t="s">
        <v>33</v>
      </c>
      <c r="AX219" s="16" t="s">
        <v>72</v>
      </c>
      <c r="AY219" s="262" t="s">
        <v>151</v>
      </c>
    </row>
    <row r="220" spans="2:51" s="13" customFormat="1" ht="11.25">
      <c r="B220" s="200"/>
      <c r="C220" s="201"/>
      <c r="D220" s="202" t="s">
        <v>162</v>
      </c>
      <c r="E220" s="203" t="s">
        <v>19</v>
      </c>
      <c r="F220" s="204" t="s">
        <v>235</v>
      </c>
      <c r="G220" s="201"/>
      <c r="H220" s="203" t="s">
        <v>19</v>
      </c>
      <c r="I220" s="205"/>
      <c r="J220" s="201"/>
      <c r="K220" s="201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162</v>
      </c>
      <c r="AU220" s="210" t="s">
        <v>81</v>
      </c>
      <c r="AV220" s="13" t="s">
        <v>79</v>
      </c>
      <c r="AW220" s="13" t="s">
        <v>33</v>
      </c>
      <c r="AX220" s="13" t="s">
        <v>72</v>
      </c>
      <c r="AY220" s="210" t="s">
        <v>151</v>
      </c>
    </row>
    <row r="221" spans="2:51" s="14" customFormat="1" ht="11.25">
      <c r="B221" s="211"/>
      <c r="C221" s="212"/>
      <c r="D221" s="202" t="s">
        <v>162</v>
      </c>
      <c r="E221" s="213" t="s">
        <v>19</v>
      </c>
      <c r="F221" s="214" t="s">
        <v>1272</v>
      </c>
      <c r="G221" s="212"/>
      <c r="H221" s="215">
        <v>-3.725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162</v>
      </c>
      <c r="AU221" s="221" t="s">
        <v>81</v>
      </c>
      <c r="AV221" s="14" t="s">
        <v>81</v>
      </c>
      <c r="AW221" s="14" t="s">
        <v>33</v>
      </c>
      <c r="AX221" s="14" t="s">
        <v>72</v>
      </c>
      <c r="AY221" s="221" t="s">
        <v>151</v>
      </c>
    </row>
    <row r="222" spans="2:51" s="15" customFormat="1" ht="11.25">
      <c r="B222" s="223"/>
      <c r="C222" s="224"/>
      <c r="D222" s="202" t="s">
        <v>162</v>
      </c>
      <c r="E222" s="225" t="s">
        <v>19</v>
      </c>
      <c r="F222" s="226" t="s">
        <v>215</v>
      </c>
      <c r="G222" s="224"/>
      <c r="H222" s="227">
        <v>208.693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162</v>
      </c>
      <c r="AU222" s="233" t="s">
        <v>81</v>
      </c>
      <c r="AV222" s="15" t="s">
        <v>158</v>
      </c>
      <c r="AW222" s="15" t="s">
        <v>33</v>
      </c>
      <c r="AX222" s="15" t="s">
        <v>79</v>
      </c>
      <c r="AY222" s="233" t="s">
        <v>151</v>
      </c>
    </row>
    <row r="223" spans="1:65" s="2" customFormat="1" ht="16.5" customHeight="1">
      <c r="A223" s="36"/>
      <c r="B223" s="37"/>
      <c r="C223" s="234" t="s">
        <v>292</v>
      </c>
      <c r="D223" s="234" t="s">
        <v>238</v>
      </c>
      <c r="E223" s="235" t="s">
        <v>239</v>
      </c>
      <c r="F223" s="236" t="s">
        <v>240</v>
      </c>
      <c r="G223" s="237" t="s">
        <v>209</v>
      </c>
      <c r="H223" s="238">
        <v>289.49</v>
      </c>
      <c r="I223" s="239"/>
      <c r="J223" s="240">
        <f>ROUND(I223*H223,2)</f>
        <v>0</v>
      </c>
      <c r="K223" s="236" t="s">
        <v>157</v>
      </c>
      <c r="L223" s="241"/>
      <c r="M223" s="242" t="s">
        <v>19</v>
      </c>
      <c r="N223" s="243" t="s">
        <v>43</v>
      </c>
      <c r="O223" s="66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217</v>
      </c>
      <c r="AT223" s="193" t="s">
        <v>238</v>
      </c>
      <c r="AU223" s="193" t="s">
        <v>81</v>
      </c>
      <c r="AY223" s="19" t="s">
        <v>151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9" t="s">
        <v>79</v>
      </c>
      <c r="BK223" s="194">
        <f>ROUND(I223*H223,2)</f>
        <v>0</v>
      </c>
      <c r="BL223" s="19" t="s">
        <v>158</v>
      </c>
      <c r="BM223" s="193" t="s">
        <v>1273</v>
      </c>
    </row>
    <row r="224" spans="1:47" s="2" customFormat="1" ht="11.25">
      <c r="A224" s="36"/>
      <c r="B224" s="37"/>
      <c r="C224" s="38"/>
      <c r="D224" s="195" t="s">
        <v>160</v>
      </c>
      <c r="E224" s="38"/>
      <c r="F224" s="196" t="s">
        <v>242</v>
      </c>
      <c r="G224" s="38"/>
      <c r="H224" s="38"/>
      <c r="I224" s="197"/>
      <c r="J224" s="38"/>
      <c r="K224" s="38"/>
      <c r="L224" s="41"/>
      <c r="M224" s="198"/>
      <c r="N224" s="199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160</v>
      </c>
      <c r="AU224" s="19" t="s">
        <v>81</v>
      </c>
    </row>
    <row r="225" spans="2:51" s="14" customFormat="1" ht="11.25">
      <c r="B225" s="211"/>
      <c r="C225" s="212"/>
      <c r="D225" s="202" t="s">
        <v>162</v>
      </c>
      <c r="E225" s="212"/>
      <c r="F225" s="214" t="s">
        <v>1274</v>
      </c>
      <c r="G225" s="212"/>
      <c r="H225" s="215">
        <v>289.49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162</v>
      </c>
      <c r="AU225" s="221" t="s">
        <v>81</v>
      </c>
      <c r="AV225" s="14" t="s">
        <v>81</v>
      </c>
      <c r="AW225" s="14" t="s">
        <v>4</v>
      </c>
      <c r="AX225" s="14" t="s">
        <v>79</v>
      </c>
      <c r="AY225" s="221" t="s">
        <v>151</v>
      </c>
    </row>
    <row r="226" spans="1:65" s="2" customFormat="1" ht="24.2" customHeight="1">
      <c r="A226" s="36"/>
      <c r="B226" s="37"/>
      <c r="C226" s="182" t="s">
        <v>364</v>
      </c>
      <c r="D226" s="182" t="s">
        <v>153</v>
      </c>
      <c r="E226" s="183" t="s">
        <v>585</v>
      </c>
      <c r="F226" s="184" t="s">
        <v>586</v>
      </c>
      <c r="G226" s="185" t="s">
        <v>505</v>
      </c>
      <c r="H226" s="186">
        <v>5859</v>
      </c>
      <c r="I226" s="187"/>
      <c r="J226" s="188">
        <f>ROUND(I226*H226,2)</f>
        <v>0</v>
      </c>
      <c r="K226" s="184" t="s">
        <v>157</v>
      </c>
      <c r="L226" s="41"/>
      <c r="M226" s="189" t="s">
        <v>19</v>
      </c>
      <c r="N226" s="190" t="s">
        <v>43</v>
      </c>
      <c r="O226" s="66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3" t="s">
        <v>158</v>
      </c>
      <c r="AT226" s="193" t="s">
        <v>153</v>
      </c>
      <c r="AU226" s="193" t="s">
        <v>81</v>
      </c>
      <c r="AY226" s="19" t="s">
        <v>151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9" t="s">
        <v>79</v>
      </c>
      <c r="BK226" s="194">
        <f>ROUND(I226*H226,2)</f>
        <v>0</v>
      </c>
      <c r="BL226" s="19" t="s">
        <v>158</v>
      </c>
      <c r="BM226" s="193" t="s">
        <v>1275</v>
      </c>
    </row>
    <row r="227" spans="1:47" s="2" customFormat="1" ht="11.25">
      <c r="A227" s="36"/>
      <c r="B227" s="37"/>
      <c r="C227" s="38"/>
      <c r="D227" s="195" t="s">
        <v>160</v>
      </c>
      <c r="E227" s="38"/>
      <c r="F227" s="196" t="s">
        <v>588</v>
      </c>
      <c r="G227" s="38"/>
      <c r="H227" s="38"/>
      <c r="I227" s="197"/>
      <c r="J227" s="38"/>
      <c r="K227" s="38"/>
      <c r="L227" s="41"/>
      <c r="M227" s="198"/>
      <c r="N227" s="199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160</v>
      </c>
      <c r="AU227" s="19" t="s">
        <v>81</v>
      </c>
    </row>
    <row r="228" spans="1:65" s="2" customFormat="1" ht="21.75" customHeight="1">
      <c r="A228" s="36"/>
      <c r="B228" s="37"/>
      <c r="C228" s="182" t="s">
        <v>297</v>
      </c>
      <c r="D228" s="182" t="s">
        <v>153</v>
      </c>
      <c r="E228" s="183" t="s">
        <v>589</v>
      </c>
      <c r="F228" s="184" t="s">
        <v>590</v>
      </c>
      <c r="G228" s="185" t="s">
        <v>505</v>
      </c>
      <c r="H228" s="186">
        <v>5859</v>
      </c>
      <c r="I228" s="187"/>
      <c r="J228" s="188">
        <f>ROUND(I228*H228,2)</f>
        <v>0</v>
      </c>
      <c r="K228" s="184" t="s">
        <v>157</v>
      </c>
      <c r="L228" s="41"/>
      <c r="M228" s="189" t="s">
        <v>19</v>
      </c>
      <c r="N228" s="190" t="s">
        <v>43</v>
      </c>
      <c r="O228" s="66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3" t="s">
        <v>158</v>
      </c>
      <c r="AT228" s="193" t="s">
        <v>153</v>
      </c>
      <c r="AU228" s="193" t="s">
        <v>81</v>
      </c>
      <c r="AY228" s="19" t="s">
        <v>151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9" t="s">
        <v>79</v>
      </c>
      <c r="BK228" s="194">
        <f>ROUND(I228*H228,2)</f>
        <v>0</v>
      </c>
      <c r="BL228" s="19" t="s">
        <v>158</v>
      </c>
      <c r="BM228" s="193" t="s">
        <v>1276</v>
      </c>
    </row>
    <row r="229" spans="1:47" s="2" customFormat="1" ht="11.25">
      <c r="A229" s="36"/>
      <c r="B229" s="37"/>
      <c r="C229" s="38"/>
      <c r="D229" s="195" t="s">
        <v>160</v>
      </c>
      <c r="E229" s="38"/>
      <c r="F229" s="196" t="s">
        <v>592</v>
      </c>
      <c r="G229" s="38"/>
      <c r="H229" s="38"/>
      <c r="I229" s="197"/>
      <c r="J229" s="38"/>
      <c r="K229" s="38"/>
      <c r="L229" s="41"/>
      <c r="M229" s="198"/>
      <c r="N229" s="199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160</v>
      </c>
      <c r="AU229" s="19" t="s">
        <v>81</v>
      </c>
    </row>
    <row r="230" spans="2:63" s="12" customFormat="1" ht="22.9" customHeight="1">
      <c r="B230" s="166"/>
      <c r="C230" s="167"/>
      <c r="D230" s="168" t="s">
        <v>71</v>
      </c>
      <c r="E230" s="180" t="s">
        <v>81</v>
      </c>
      <c r="F230" s="180" t="s">
        <v>244</v>
      </c>
      <c r="G230" s="167"/>
      <c r="H230" s="167"/>
      <c r="I230" s="170"/>
      <c r="J230" s="181">
        <f>BK230</f>
        <v>0</v>
      </c>
      <c r="K230" s="167"/>
      <c r="L230" s="172"/>
      <c r="M230" s="173"/>
      <c r="N230" s="174"/>
      <c r="O230" s="174"/>
      <c r="P230" s="175">
        <f>SUM(P231:P236)</f>
        <v>0</v>
      </c>
      <c r="Q230" s="174"/>
      <c r="R230" s="175">
        <f>SUM(R231:R236)</f>
        <v>90.164304</v>
      </c>
      <c r="S230" s="174"/>
      <c r="T230" s="176">
        <f>SUM(T231:T236)</f>
        <v>0</v>
      </c>
      <c r="AR230" s="177" t="s">
        <v>79</v>
      </c>
      <c r="AT230" s="178" t="s">
        <v>71</v>
      </c>
      <c r="AU230" s="178" t="s">
        <v>79</v>
      </c>
      <c r="AY230" s="177" t="s">
        <v>151</v>
      </c>
      <c r="BK230" s="179">
        <f>SUM(BK231:BK236)</f>
        <v>0</v>
      </c>
    </row>
    <row r="231" spans="1:65" s="2" customFormat="1" ht="16.5" customHeight="1">
      <c r="A231" s="36"/>
      <c r="B231" s="37"/>
      <c r="C231" s="182" t="s">
        <v>1002</v>
      </c>
      <c r="D231" s="182" t="s">
        <v>153</v>
      </c>
      <c r="E231" s="183" t="s">
        <v>246</v>
      </c>
      <c r="F231" s="184" t="s">
        <v>247</v>
      </c>
      <c r="G231" s="185" t="s">
        <v>174</v>
      </c>
      <c r="H231" s="186">
        <v>46.88</v>
      </c>
      <c r="I231" s="187"/>
      <c r="J231" s="188">
        <f>ROUND(I231*H231,2)</f>
        <v>0</v>
      </c>
      <c r="K231" s="184" t="s">
        <v>157</v>
      </c>
      <c r="L231" s="41"/>
      <c r="M231" s="189" t="s">
        <v>19</v>
      </c>
      <c r="N231" s="190" t="s">
        <v>43</v>
      </c>
      <c r="O231" s="66"/>
      <c r="P231" s="191">
        <f>O231*H231</f>
        <v>0</v>
      </c>
      <c r="Q231" s="191">
        <v>1.92</v>
      </c>
      <c r="R231" s="191">
        <f>Q231*H231</f>
        <v>90.0096</v>
      </c>
      <c r="S231" s="191">
        <v>0</v>
      </c>
      <c r="T231" s="19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3" t="s">
        <v>158</v>
      </c>
      <c r="AT231" s="193" t="s">
        <v>153</v>
      </c>
      <c r="AU231" s="193" t="s">
        <v>81</v>
      </c>
      <c r="AY231" s="19" t="s">
        <v>151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9" t="s">
        <v>79</v>
      </c>
      <c r="BK231" s="194">
        <f>ROUND(I231*H231,2)</f>
        <v>0</v>
      </c>
      <c r="BL231" s="19" t="s">
        <v>158</v>
      </c>
      <c r="BM231" s="193" t="s">
        <v>1277</v>
      </c>
    </row>
    <row r="232" spans="1:47" s="2" customFormat="1" ht="11.25">
      <c r="A232" s="36"/>
      <c r="B232" s="37"/>
      <c r="C232" s="38"/>
      <c r="D232" s="195" t="s">
        <v>160</v>
      </c>
      <c r="E232" s="38"/>
      <c r="F232" s="196" t="s">
        <v>249</v>
      </c>
      <c r="G232" s="38"/>
      <c r="H232" s="38"/>
      <c r="I232" s="197"/>
      <c r="J232" s="38"/>
      <c r="K232" s="38"/>
      <c r="L232" s="41"/>
      <c r="M232" s="198"/>
      <c r="N232" s="199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160</v>
      </c>
      <c r="AU232" s="19" t="s">
        <v>81</v>
      </c>
    </row>
    <row r="233" spans="2:51" s="14" customFormat="1" ht="11.25">
      <c r="B233" s="211"/>
      <c r="C233" s="212"/>
      <c r="D233" s="202" t="s">
        <v>162</v>
      </c>
      <c r="E233" s="213" t="s">
        <v>19</v>
      </c>
      <c r="F233" s="214" t="s">
        <v>1278</v>
      </c>
      <c r="G233" s="212"/>
      <c r="H233" s="215">
        <v>46.88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162</v>
      </c>
      <c r="AU233" s="221" t="s">
        <v>81</v>
      </c>
      <c r="AV233" s="14" t="s">
        <v>81</v>
      </c>
      <c r="AW233" s="14" t="s">
        <v>33</v>
      </c>
      <c r="AX233" s="14" t="s">
        <v>79</v>
      </c>
      <c r="AY233" s="221" t="s">
        <v>151</v>
      </c>
    </row>
    <row r="234" spans="1:65" s="2" customFormat="1" ht="16.5" customHeight="1">
      <c r="A234" s="36"/>
      <c r="B234" s="37"/>
      <c r="C234" s="182" t="s">
        <v>1006</v>
      </c>
      <c r="D234" s="182" t="s">
        <v>153</v>
      </c>
      <c r="E234" s="183" t="s">
        <v>252</v>
      </c>
      <c r="F234" s="184" t="s">
        <v>253</v>
      </c>
      <c r="G234" s="185" t="s">
        <v>156</v>
      </c>
      <c r="H234" s="186">
        <v>468.8</v>
      </c>
      <c r="I234" s="187"/>
      <c r="J234" s="188">
        <f>ROUND(I234*H234,2)</f>
        <v>0</v>
      </c>
      <c r="K234" s="184" t="s">
        <v>157</v>
      </c>
      <c r="L234" s="41"/>
      <c r="M234" s="189" t="s">
        <v>19</v>
      </c>
      <c r="N234" s="190" t="s">
        <v>43</v>
      </c>
      <c r="O234" s="66"/>
      <c r="P234" s="191">
        <f>O234*H234</f>
        <v>0</v>
      </c>
      <c r="Q234" s="191">
        <v>0.00033</v>
      </c>
      <c r="R234" s="191">
        <f>Q234*H234</f>
        <v>0.154704</v>
      </c>
      <c r="S234" s="191">
        <v>0</v>
      </c>
      <c r="T234" s="19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3" t="s">
        <v>158</v>
      </c>
      <c r="AT234" s="193" t="s">
        <v>153</v>
      </c>
      <c r="AU234" s="193" t="s">
        <v>81</v>
      </c>
      <c r="AY234" s="19" t="s">
        <v>151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9" t="s">
        <v>79</v>
      </c>
      <c r="BK234" s="194">
        <f>ROUND(I234*H234,2)</f>
        <v>0</v>
      </c>
      <c r="BL234" s="19" t="s">
        <v>158</v>
      </c>
      <c r="BM234" s="193" t="s">
        <v>1279</v>
      </c>
    </row>
    <row r="235" spans="1:47" s="2" customFormat="1" ht="11.25">
      <c r="A235" s="36"/>
      <c r="B235" s="37"/>
      <c r="C235" s="38"/>
      <c r="D235" s="195" t="s">
        <v>160</v>
      </c>
      <c r="E235" s="38"/>
      <c r="F235" s="196" t="s">
        <v>255</v>
      </c>
      <c r="G235" s="38"/>
      <c r="H235" s="38"/>
      <c r="I235" s="197"/>
      <c r="J235" s="38"/>
      <c r="K235" s="38"/>
      <c r="L235" s="41"/>
      <c r="M235" s="198"/>
      <c r="N235" s="199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160</v>
      </c>
      <c r="AU235" s="19" t="s">
        <v>81</v>
      </c>
    </row>
    <row r="236" spans="2:51" s="14" customFormat="1" ht="11.25">
      <c r="B236" s="211"/>
      <c r="C236" s="212"/>
      <c r="D236" s="202" t="s">
        <v>162</v>
      </c>
      <c r="E236" s="212"/>
      <c r="F236" s="214" t="s">
        <v>1280</v>
      </c>
      <c r="G236" s="212"/>
      <c r="H236" s="215">
        <v>468.8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162</v>
      </c>
      <c r="AU236" s="221" t="s">
        <v>81</v>
      </c>
      <c r="AV236" s="14" t="s">
        <v>81</v>
      </c>
      <c r="AW236" s="14" t="s">
        <v>4</v>
      </c>
      <c r="AX236" s="14" t="s">
        <v>79</v>
      </c>
      <c r="AY236" s="221" t="s">
        <v>151</v>
      </c>
    </row>
    <row r="237" spans="2:63" s="12" customFormat="1" ht="22.9" customHeight="1">
      <c r="B237" s="166"/>
      <c r="C237" s="167"/>
      <c r="D237" s="168" t="s">
        <v>71</v>
      </c>
      <c r="E237" s="180" t="s">
        <v>158</v>
      </c>
      <c r="F237" s="180" t="s">
        <v>257</v>
      </c>
      <c r="G237" s="167"/>
      <c r="H237" s="167"/>
      <c r="I237" s="170"/>
      <c r="J237" s="181">
        <f>BK237</f>
        <v>0</v>
      </c>
      <c r="K237" s="167"/>
      <c r="L237" s="172"/>
      <c r="M237" s="173"/>
      <c r="N237" s="174"/>
      <c r="O237" s="174"/>
      <c r="P237" s="175">
        <f>SUM(P238:P251)</f>
        <v>0</v>
      </c>
      <c r="Q237" s="174"/>
      <c r="R237" s="175">
        <f>SUM(R238:R251)</f>
        <v>0.01917</v>
      </c>
      <c r="S237" s="174"/>
      <c r="T237" s="176">
        <f>SUM(T238:T251)</f>
        <v>0</v>
      </c>
      <c r="AR237" s="177" t="s">
        <v>79</v>
      </c>
      <c r="AT237" s="178" t="s">
        <v>71</v>
      </c>
      <c r="AU237" s="178" t="s">
        <v>79</v>
      </c>
      <c r="AY237" s="177" t="s">
        <v>151</v>
      </c>
      <c r="BK237" s="179">
        <f>SUM(BK238:BK251)</f>
        <v>0</v>
      </c>
    </row>
    <row r="238" spans="1:65" s="2" customFormat="1" ht="21.75" customHeight="1">
      <c r="A238" s="36"/>
      <c r="B238" s="37"/>
      <c r="C238" s="182" t="s">
        <v>7</v>
      </c>
      <c r="D238" s="182" t="s">
        <v>153</v>
      </c>
      <c r="E238" s="183" t="s">
        <v>259</v>
      </c>
      <c r="F238" s="184" t="s">
        <v>260</v>
      </c>
      <c r="G238" s="185" t="s">
        <v>174</v>
      </c>
      <c r="H238" s="186">
        <v>53.402</v>
      </c>
      <c r="I238" s="187"/>
      <c r="J238" s="188">
        <f>ROUND(I238*H238,2)</f>
        <v>0</v>
      </c>
      <c r="K238" s="184" t="s">
        <v>157</v>
      </c>
      <c r="L238" s="41"/>
      <c r="M238" s="189" t="s">
        <v>19</v>
      </c>
      <c r="N238" s="190" t="s">
        <v>43</v>
      </c>
      <c r="O238" s="66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3" t="s">
        <v>158</v>
      </c>
      <c r="AT238" s="193" t="s">
        <v>153</v>
      </c>
      <c r="AU238" s="193" t="s">
        <v>81</v>
      </c>
      <c r="AY238" s="19" t="s">
        <v>151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9" t="s">
        <v>79</v>
      </c>
      <c r="BK238" s="194">
        <f>ROUND(I238*H238,2)</f>
        <v>0</v>
      </c>
      <c r="BL238" s="19" t="s">
        <v>158</v>
      </c>
      <c r="BM238" s="193" t="s">
        <v>1281</v>
      </c>
    </row>
    <row r="239" spans="1:47" s="2" customFormat="1" ht="11.25">
      <c r="A239" s="36"/>
      <c r="B239" s="37"/>
      <c r="C239" s="38"/>
      <c r="D239" s="195" t="s">
        <v>160</v>
      </c>
      <c r="E239" s="38"/>
      <c r="F239" s="196" t="s">
        <v>262</v>
      </c>
      <c r="G239" s="38"/>
      <c r="H239" s="38"/>
      <c r="I239" s="197"/>
      <c r="J239" s="38"/>
      <c r="K239" s="38"/>
      <c r="L239" s="41"/>
      <c r="M239" s="198"/>
      <c r="N239" s="199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160</v>
      </c>
      <c r="AU239" s="19" t="s">
        <v>81</v>
      </c>
    </row>
    <row r="240" spans="2:51" s="13" customFormat="1" ht="11.25">
      <c r="B240" s="200"/>
      <c r="C240" s="201"/>
      <c r="D240" s="202" t="s">
        <v>162</v>
      </c>
      <c r="E240" s="203" t="s">
        <v>19</v>
      </c>
      <c r="F240" s="204" t="s">
        <v>1225</v>
      </c>
      <c r="G240" s="201"/>
      <c r="H240" s="203" t="s">
        <v>19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162</v>
      </c>
      <c r="AU240" s="210" t="s">
        <v>81</v>
      </c>
      <c r="AV240" s="13" t="s">
        <v>79</v>
      </c>
      <c r="AW240" s="13" t="s">
        <v>33</v>
      </c>
      <c r="AX240" s="13" t="s">
        <v>72</v>
      </c>
      <c r="AY240" s="210" t="s">
        <v>151</v>
      </c>
    </row>
    <row r="241" spans="2:51" s="14" customFormat="1" ht="11.25">
      <c r="B241" s="211"/>
      <c r="C241" s="212"/>
      <c r="D241" s="202" t="s">
        <v>162</v>
      </c>
      <c r="E241" s="213" t="s">
        <v>19</v>
      </c>
      <c r="F241" s="214" t="s">
        <v>1282</v>
      </c>
      <c r="G241" s="212"/>
      <c r="H241" s="215">
        <v>20.752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162</v>
      </c>
      <c r="AU241" s="221" t="s">
        <v>81</v>
      </c>
      <c r="AV241" s="14" t="s">
        <v>81</v>
      </c>
      <c r="AW241" s="14" t="s">
        <v>33</v>
      </c>
      <c r="AX241" s="14" t="s">
        <v>72</v>
      </c>
      <c r="AY241" s="221" t="s">
        <v>151</v>
      </c>
    </row>
    <row r="242" spans="2:51" s="13" customFormat="1" ht="11.25">
      <c r="B242" s="200"/>
      <c r="C242" s="201"/>
      <c r="D242" s="202" t="s">
        <v>162</v>
      </c>
      <c r="E242" s="203" t="s">
        <v>19</v>
      </c>
      <c r="F242" s="204" t="s">
        <v>1232</v>
      </c>
      <c r="G242" s="201"/>
      <c r="H242" s="203" t="s">
        <v>19</v>
      </c>
      <c r="I242" s="205"/>
      <c r="J242" s="201"/>
      <c r="K242" s="201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162</v>
      </c>
      <c r="AU242" s="210" t="s">
        <v>81</v>
      </c>
      <c r="AV242" s="13" t="s">
        <v>79</v>
      </c>
      <c r="AW242" s="13" t="s">
        <v>33</v>
      </c>
      <c r="AX242" s="13" t="s">
        <v>72</v>
      </c>
      <c r="AY242" s="210" t="s">
        <v>151</v>
      </c>
    </row>
    <row r="243" spans="2:51" s="14" customFormat="1" ht="11.25">
      <c r="B243" s="211"/>
      <c r="C243" s="212"/>
      <c r="D243" s="202" t="s">
        <v>162</v>
      </c>
      <c r="E243" s="213" t="s">
        <v>19</v>
      </c>
      <c r="F243" s="214" t="s">
        <v>1283</v>
      </c>
      <c r="G243" s="212"/>
      <c r="H243" s="215">
        <v>32.65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162</v>
      </c>
      <c r="AU243" s="221" t="s">
        <v>81</v>
      </c>
      <c r="AV243" s="14" t="s">
        <v>81</v>
      </c>
      <c r="AW243" s="14" t="s">
        <v>33</v>
      </c>
      <c r="AX243" s="14" t="s">
        <v>72</v>
      </c>
      <c r="AY243" s="221" t="s">
        <v>151</v>
      </c>
    </row>
    <row r="244" spans="2:51" s="15" customFormat="1" ht="11.25">
      <c r="B244" s="223"/>
      <c r="C244" s="224"/>
      <c r="D244" s="202" t="s">
        <v>162</v>
      </c>
      <c r="E244" s="225" t="s">
        <v>19</v>
      </c>
      <c r="F244" s="226" t="s">
        <v>215</v>
      </c>
      <c r="G244" s="224"/>
      <c r="H244" s="227">
        <v>53.402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162</v>
      </c>
      <c r="AU244" s="233" t="s">
        <v>81</v>
      </c>
      <c r="AV244" s="15" t="s">
        <v>158</v>
      </c>
      <c r="AW244" s="15" t="s">
        <v>33</v>
      </c>
      <c r="AX244" s="15" t="s">
        <v>79</v>
      </c>
      <c r="AY244" s="233" t="s">
        <v>151</v>
      </c>
    </row>
    <row r="245" spans="1:65" s="2" customFormat="1" ht="21.75" customHeight="1">
      <c r="A245" s="36"/>
      <c r="B245" s="37"/>
      <c r="C245" s="182" t="s">
        <v>306</v>
      </c>
      <c r="D245" s="182" t="s">
        <v>153</v>
      </c>
      <c r="E245" s="183" t="s">
        <v>602</v>
      </c>
      <c r="F245" s="184" t="s">
        <v>603</v>
      </c>
      <c r="G245" s="185" t="s">
        <v>174</v>
      </c>
      <c r="H245" s="186">
        <v>0.375</v>
      </c>
      <c r="I245" s="187"/>
      <c r="J245" s="188">
        <f>ROUND(I245*H245,2)</f>
        <v>0</v>
      </c>
      <c r="K245" s="184" t="s">
        <v>157</v>
      </c>
      <c r="L245" s="41"/>
      <c r="M245" s="189" t="s">
        <v>19</v>
      </c>
      <c r="N245" s="190" t="s">
        <v>43</v>
      </c>
      <c r="O245" s="66"/>
      <c r="P245" s="191">
        <f>O245*H245</f>
        <v>0</v>
      </c>
      <c r="Q245" s="191">
        <v>0</v>
      </c>
      <c r="R245" s="191">
        <f>Q245*H245</f>
        <v>0</v>
      </c>
      <c r="S245" s="191">
        <v>0</v>
      </c>
      <c r="T245" s="19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3" t="s">
        <v>158</v>
      </c>
      <c r="AT245" s="193" t="s">
        <v>153</v>
      </c>
      <c r="AU245" s="193" t="s">
        <v>81</v>
      </c>
      <c r="AY245" s="19" t="s">
        <v>151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9" t="s">
        <v>79</v>
      </c>
      <c r="BK245" s="194">
        <f>ROUND(I245*H245,2)</f>
        <v>0</v>
      </c>
      <c r="BL245" s="19" t="s">
        <v>158</v>
      </c>
      <c r="BM245" s="193" t="s">
        <v>1284</v>
      </c>
    </row>
    <row r="246" spans="1:47" s="2" customFormat="1" ht="11.25">
      <c r="A246" s="36"/>
      <c r="B246" s="37"/>
      <c r="C246" s="38"/>
      <c r="D246" s="195" t="s">
        <v>160</v>
      </c>
      <c r="E246" s="38"/>
      <c r="F246" s="196" t="s">
        <v>605</v>
      </c>
      <c r="G246" s="38"/>
      <c r="H246" s="38"/>
      <c r="I246" s="197"/>
      <c r="J246" s="38"/>
      <c r="K246" s="38"/>
      <c r="L246" s="41"/>
      <c r="M246" s="198"/>
      <c r="N246" s="199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160</v>
      </c>
      <c r="AU246" s="19" t="s">
        <v>81</v>
      </c>
    </row>
    <row r="247" spans="2:51" s="13" customFormat="1" ht="11.25">
      <c r="B247" s="200"/>
      <c r="C247" s="201"/>
      <c r="D247" s="202" t="s">
        <v>162</v>
      </c>
      <c r="E247" s="203" t="s">
        <v>19</v>
      </c>
      <c r="F247" s="204" t="s">
        <v>1285</v>
      </c>
      <c r="G247" s="201"/>
      <c r="H247" s="203" t="s">
        <v>19</v>
      </c>
      <c r="I247" s="205"/>
      <c r="J247" s="201"/>
      <c r="K247" s="201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162</v>
      </c>
      <c r="AU247" s="210" t="s">
        <v>81</v>
      </c>
      <c r="AV247" s="13" t="s">
        <v>79</v>
      </c>
      <c r="AW247" s="13" t="s">
        <v>33</v>
      </c>
      <c r="AX247" s="13" t="s">
        <v>72</v>
      </c>
      <c r="AY247" s="210" t="s">
        <v>151</v>
      </c>
    </row>
    <row r="248" spans="2:51" s="14" customFormat="1" ht="11.25">
      <c r="B248" s="211"/>
      <c r="C248" s="212"/>
      <c r="D248" s="202" t="s">
        <v>162</v>
      </c>
      <c r="E248" s="213" t="s">
        <v>19</v>
      </c>
      <c r="F248" s="214" t="s">
        <v>1286</v>
      </c>
      <c r="G248" s="212"/>
      <c r="H248" s="215">
        <v>0.375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162</v>
      </c>
      <c r="AU248" s="221" t="s">
        <v>81</v>
      </c>
      <c r="AV248" s="14" t="s">
        <v>81</v>
      </c>
      <c r="AW248" s="14" t="s">
        <v>33</v>
      </c>
      <c r="AX248" s="14" t="s">
        <v>79</v>
      </c>
      <c r="AY248" s="221" t="s">
        <v>151</v>
      </c>
    </row>
    <row r="249" spans="1:65" s="2" customFormat="1" ht="16.5" customHeight="1">
      <c r="A249" s="36"/>
      <c r="B249" s="37"/>
      <c r="C249" s="182" t="s">
        <v>311</v>
      </c>
      <c r="D249" s="182" t="s">
        <v>153</v>
      </c>
      <c r="E249" s="183" t="s">
        <v>608</v>
      </c>
      <c r="F249" s="184" t="s">
        <v>609</v>
      </c>
      <c r="G249" s="185" t="s">
        <v>505</v>
      </c>
      <c r="H249" s="186">
        <v>3</v>
      </c>
      <c r="I249" s="187"/>
      <c r="J249" s="188">
        <f>ROUND(I249*H249,2)</f>
        <v>0</v>
      </c>
      <c r="K249" s="184" t="s">
        <v>157</v>
      </c>
      <c r="L249" s="41"/>
      <c r="M249" s="189" t="s">
        <v>19</v>
      </c>
      <c r="N249" s="190" t="s">
        <v>43</v>
      </c>
      <c r="O249" s="66"/>
      <c r="P249" s="191">
        <f>O249*H249</f>
        <v>0</v>
      </c>
      <c r="Q249" s="191">
        <v>0.00639</v>
      </c>
      <c r="R249" s="191">
        <f>Q249*H249</f>
        <v>0.01917</v>
      </c>
      <c r="S249" s="191">
        <v>0</v>
      </c>
      <c r="T249" s="19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3" t="s">
        <v>158</v>
      </c>
      <c r="AT249" s="193" t="s">
        <v>153</v>
      </c>
      <c r="AU249" s="193" t="s">
        <v>81</v>
      </c>
      <c r="AY249" s="19" t="s">
        <v>151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9" t="s">
        <v>79</v>
      </c>
      <c r="BK249" s="194">
        <f>ROUND(I249*H249,2)</f>
        <v>0</v>
      </c>
      <c r="BL249" s="19" t="s">
        <v>158</v>
      </c>
      <c r="BM249" s="193" t="s">
        <v>1287</v>
      </c>
    </row>
    <row r="250" spans="1:47" s="2" customFormat="1" ht="11.25">
      <c r="A250" s="36"/>
      <c r="B250" s="37"/>
      <c r="C250" s="38"/>
      <c r="D250" s="195" t="s">
        <v>160</v>
      </c>
      <c r="E250" s="38"/>
      <c r="F250" s="196" t="s">
        <v>611</v>
      </c>
      <c r="G250" s="38"/>
      <c r="H250" s="38"/>
      <c r="I250" s="197"/>
      <c r="J250" s="38"/>
      <c r="K250" s="38"/>
      <c r="L250" s="41"/>
      <c r="M250" s="198"/>
      <c r="N250" s="199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160</v>
      </c>
      <c r="AU250" s="19" t="s">
        <v>81</v>
      </c>
    </row>
    <row r="251" spans="2:51" s="14" customFormat="1" ht="11.25">
      <c r="B251" s="211"/>
      <c r="C251" s="212"/>
      <c r="D251" s="202" t="s">
        <v>162</v>
      </c>
      <c r="E251" s="213" t="s">
        <v>19</v>
      </c>
      <c r="F251" s="214" t="s">
        <v>1288</v>
      </c>
      <c r="G251" s="212"/>
      <c r="H251" s="215">
        <v>3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162</v>
      </c>
      <c r="AU251" s="221" t="s">
        <v>81</v>
      </c>
      <c r="AV251" s="14" t="s">
        <v>81</v>
      </c>
      <c r="AW251" s="14" t="s">
        <v>33</v>
      </c>
      <c r="AX251" s="14" t="s">
        <v>79</v>
      </c>
      <c r="AY251" s="221" t="s">
        <v>151</v>
      </c>
    </row>
    <row r="252" spans="2:63" s="12" customFormat="1" ht="22.9" customHeight="1">
      <c r="B252" s="166"/>
      <c r="C252" s="167"/>
      <c r="D252" s="168" t="s">
        <v>71</v>
      </c>
      <c r="E252" s="180" t="s">
        <v>217</v>
      </c>
      <c r="F252" s="180" t="s">
        <v>264</v>
      </c>
      <c r="G252" s="167"/>
      <c r="H252" s="167"/>
      <c r="I252" s="170"/>
      <c r="J252" s="181">
        <f>BK252</f>
        <v>0</v>
      </c>
      <c r="K252" s="167"/>
      <c r="L252" s="172"/>
      <c r="M252" s="173"/>
      <c r="N252" s="174"/>
      <c r="O252" s="174"/>
      <c r="P252" s="175">
        <f>SUM(P253:P330)</f>
        <v>0</v>
      </c>
      <c r="Q252" s="174"/>
      <c r="R252" s="175">
        <f>SUM(R253:R330)</f>
        <v>2.4633116999999998</v>
      </c>
      <c r="S252" s="174"/>
      <c r="T252" s="176">
        <f>SUM(T253:T330)</f>
        <v>0</v>
      </c>
      <c r="AR252" s="177" t="s">
        <v>79</v>
      </c>
      <c r="AT252" s="178" t="s">
        <v>71</v>
      </c>
      <c r="AU252" s="178" t="s">
        <v>79</v>
      </c>
      <c r="AY252" s="177" t="s">
        <v>151</v>
      </c>
      <c r="BK252" s="179">
        <f>SUM(BK253:BK330)</f>
        <v>0</v>
      </c>
    </row>
    <row r="253" spans="1:65" s="2" customFormat="1" ht="24.2" customHeight="1">
      <c r="A253" s="36"/>
      <c r="B253" s="37"/>
      <c r="C253" s="182" t="s">
        <v>319</v>
      </c>
      <c r="D253" s="182" t="s">
        <v>153</v>
      </c>
      <c r="E253" s="183" t="s">
        <v>613</v>
      </c>
      <c r="F253" s="184" t="s">
        <v>614</v>
      </c>
      <c r="G253" s="185" t="s">
        <v>279</v>
      </c>
      <c r="H253" s="186">
        <v>4</v>
      </c>
      <c r="I253" s="187"/>
      <c r="J253" s="188">
        <f>ROUND(I253*H253,2)</f>
        <v>0</v>
      </c>
      <c r="K253" s="184" t="s">
        <v>157</v>
      </c>
      <c r="L253" s="41"/>
      <c r="M253" s="189" t="s">
        <v>19</v>
      </c>
      <c r="N253" s="190" t="s">
        <v>43</v>
      </c>
      <c r="O253" s="66"/>
      <c r="P253" s="191">
        <f>O253*H253</f>
        <v>0</v>
      </c>
      <c r="Q253" s="191">
        <v>0.00167</v>
      </c>
      <c r="R253" s="191">
        <f>Q253*H253</f>
        <v>0.00668</v>
      </c>
      <c r="S253" s="191">
        <v>0</v>
      </c>
      <c r="T253" s="19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3" t="s">
        <v>158</v>
      </c>
      <c r="AT253" s="193" t="s">
        <v>153</v>
      </c>
      <c r="AU253" s="193" t="s">
        <v>81</v>
      </c>
      <c r="AY253" s="19" t="s">
        <v>151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9" t="s">
        <v>79</v>
      </c>
      <c r="BK253" s="194">
        <f>ROUND(I253*H253,2)</f>
        <v>0</v>
      </c>
      <c r="BL253" s="19" t="s">
        <v>158</v>
      </c>
      <c r="BM253" s="193" t="s">
        <v>1289</v>
      </c>
    </row>
    <row r="254" spans="1:47" s="2" customFormat="1" ht="11.25">
      <c r="A254" s="36"/>
      <c r="B254" s="37"/>
      <c r="C254" s="38"/>
      <c r="D254" s="195" t="s">
        <v>160</v>
      </c>
      <c r="E254" s="38"/>
      <c r="F254" s="196" t="s">
        <v>616</v>
      </c>
      <c r="G254" s="38"/>
      <c r="H254" s="38"/>
      <c r="I254" s="197"/>
      <c r="J254" s="38"/>
      <c r="K254" s="38"/>
      <c r="L254" s="41"/>
      <c r="M254" s="198"/>
      <c r="N254" s="199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160</v>
      </c>
      <c r="AU254" s="19" t="s">
        <v>81</v>
      </c>
    </row>
    <row r="255" spans="2:51" s="14" customFormat="1" ht="11.25">
      <c r="B255" s="211"/>
      <c r="C255" s="212"/>
      <c r="D255" s="202" t="s">
        <v>162</v>
      </c>
      <c r="E255" s="213" t="s">
        <v>19</v>
      </c>
      <c r="F255" s="214" t="s">
        <v>1290</v>
      </c>
      <c r="G255" s="212"/>
      <c r="H255" s="215">
        <v>4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162</v>
      </c>
      <c r="AU255" s="221" t="s">
        <v>81</v>
      </c>
      <c r="AV255" s="14" t="s">
        <v>81</v>
      </c>
      <c r="AW255" s="14" t="s">
        <v>33</v>
      </c>
      <c r="AX255" s="14" t="s">
        <v>79</v>
      </c>
      <c r="AY255" s="221" t="s">
        <v>151</v>
      </c>
    </row>
    <row r="256" spans="1:65" s="2" customFormat="1" ht="16.5" customHeight="1">
      <c r="A256" s="36"/>
      <c r="B256" s="37"/>
      <c r="C256" s="234" t="s">
        <v>324</v>
      </c>
      <c r="D256" s="234" t="s">
        <v>238</v>
      </c>
      <c r="E256" s="235" t="s">
        <v>622</v>
      </c>
      <c r="F256" s="236" t="s">
        <v>623</v>
      </c>
      <c r="G256" s="237" t="s">
        <v>279</v>
      </c>
      <c r="H256" s="238">
        <v>1</v>
      </c>
      <c r="I256" s="239"/>
      <c r="J256" s="240">
        <f>ROUND(I256*H256,2)</f>
        <v>0</v>
      </c>
      <c r="K256" s="236" t="s">
        <v>157</v>
      </c>
      <c r="L256" s="241"/>
      <c r="M256" s="242" t="s">
        <v>19</v>
      </c>
      <c r="N256" s="243" t="s">
        <v>43</v>
      </c>
      <c r="O256" s="66"/>
      <c r="P256" s="191">
        <f>O256*H256</f>
        <v>0</v>
      </c>
      <c r="Q256" s="191">
        <v>0.01</v>
      </c>
      <c r="R256" s="191">
        <f>Q256*H256</f>
        <v>0.01</v>
      </c>
      <c r="S256" s="191">
        <v>0</v>
      </c>
      <c r="T256" s="19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3" t="s">
        <v>217</v>
      </c>
      <c r="AT256" s="193" t="s">
        <v>238</v>
      </c>
      <c r="AU256" s="193" t="s">
        <v>81</v>
      </c>
      <c r="AY256" s="19" t="s">
        <v>151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9" t="s">
        <v>79</v>
      </c>
      <c r="BK256" s="194">
        <f>ROUND(I256*H256,2)</f>
        <v>0</v>
      </c>
      <c r="BL256" s="19" t="s">
        <v>158</v>
      </c>
      <c r="BM256" s="193" t="s">
        <v>1291</v>
      </c>
    </row>
    <row r="257" spans="1:47" s="2" customFormat="1" ht="11.25">
      <c r="A257" s="36"/>
      <c r="B257" s="37"/>
      <c r="C257" s="38"/>
      <c r="D257" s="195" t="s">
        <v>160</v>
      </c>
      <c r="E257" s="38"/>
      <c r="F257" s="196" t="s">
        <v>625</v>
      </c>
      <c r="G257" s="38"/>
      <c r="H257" s="38"/>
      <c r="I257" s="197"/>
      <c r="J257" s="38"/>
      <c r="K257" s="38"/>
      <c r="L257" s="41"/>
      <c r="M257" s="198"/>
      <c r="N257" s="199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160</v>
      </c>
      <c r="AU257" s="19" t="s">
        <v>81</v>
      </c>
    </row>
    <row r="258" spans="1:65" s="2" customFormat="1" ht="16.5" customHeight="1">
      <c r="A258" s="36"/>
      <c r="B258" s="37"/>
      <c r="C258" s="234" t="s">
        <v>329</v>
      </c>
      <c r="D258" s="234" t="s">
        <v>238</v>
      </c>
      <c r="E258" s="235" t="s">
        <v>626</v>
      </c>
      <c r="F258" s="236" t="s">
        <v>627</v>
      </c>
      <c r="G258" s="237" t="s">
        <v>279</v>
      </c>
      <c r="H258" s="238">
        <v>1</v>
      </c>
      <c r="I258" s="239"/>
      <c r="J258" s="240">
        <f>ROUND(I258*H258,2)</f>
        <v>0</v>
      </c>
      <c r="K258" s="236" t="s">
        <v>157</v>
      </c>
      <c r="L258" s="241"/>
      <c r="M258" s="242" t="s">
        <v>19</v>
      </c>
      <c r="N258" s="243" t="s">
        <v>43</v>
      </c>
      <c r="O258" s="66"/>
      <c r="P258" s="191">
        <f>O258*H258</f>
        <v>0</v>
      </c>
      <c r="Q258" s="191">
        <v>0.016</v>
      </c>
      <c r="R258" s="191">
        <f>Q258*H258</f>
        <v>0.016</v>
      </c>
      <c r="S258" s="191">
        <v>0</v>
      </c>
      <c r="T258" s="192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3" t="s">
        <v>217</v>
      </c>
      <c r="AT258" s="193" t="s">
        <v>238</v>
      </c>
      <c r="AU258" s="193" t="s">
        <v>81</v>
      </c>
      <c r="AY258" s="19" t="s">
        <v>151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9" t="s">
        <v>79</v>
      </c>
      <c r="BK258" s="194">
        <f>ROUND(I258*H258,2)</f>
        <v>0</v>
      </c>
      <c r="BL258" s="19" t="s">
        <v>158</v>
      </c>
      <c r="BM258" s="193" t="s">
        <v>1292</v>
      </c>
    </row>
    <row r="259" spans="1:47" s="2" customFormat="1" ht="11.25">
      <c r="A259" s="36"/>
      <c r="B259" s="37"/>
      <c r="C259" s="38"/>
      <c r="D259" s="195" t="s">
        <v>160</v>
      </c>
      <c r="E259" s="38"/>
      <c r="F259" s="196" t="s">
        <v>629</v>
      </c>
      <c r="G259" s="38"/>
      <c r="H259" s="38"/>
      <c r="I259" s="197"/>
      <c r="J259" s="38"/>
      <c r="K259" s="38"/>
      <c r="L259" s="41"/>
      <c r="M259" s="198"/>
      <c r="N259" s="199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160</v>
      </c>
      <c r="AU259" s="19" t="s">
        <v>81</v>
      </c>
    </row>
    <row r="260" spans="1:65" s="2" customFormat="1" ht="16.5" customHeight="1">
      <c r="A260" s="36"/>
      <c r="B260" s="37"/>
      <c r="C260" s="234" t="s">
        <v>334</v>
      </c>
      <c r="D260" s="234" t="s">
        <v>238</v>
      </c>
      <c r="E260" s="235" t="s">
        <v>630</v>
      </c>
      <c r="F260" s="236" t="s">
        <v>631</v>
      </c>
      <c r="G260" s="237" t="s">
        <v>279</v>
      </c>
      <c r="H260" s="238">
        <v>1</v>
      </c>
      <c r="I260" s="239"/>
      <c r="J260" s="240">
        <f>ROUND(I260*H260,2)</f>
        <v>0</v>
      </c>
      <c r="K260" s="236" t="s">
        <v>157</v>
      </c>
      <c r="L260" s="241"/>
      <c r="M260" s="242" t="s">
        <v>19</v>
      </c>
      <c r="N260" s="243" t="s">
        <v>43</v>
      </c>
      <c r="O260" s="66"/>
      <c r="P260" s="191">
        <f>O260*H260</f>
        <v>0</v>
      </c>
      <c r="Q260" s="191">
        <v>0.0096</v>
      </c>
      <c r="R260" s="191">
        <f>Q260*H260</f>
        <v>0.0096</v>
      </c>
      <c r="S260" s="191">
        <v>0</v>
      </c>
      <c r="T260" s="19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3" t="s">
        <v>217</v>
      </c>
      <c r="AT260" s="193" t="s">
        <v>238</v>
      </c>
      <c r="AU260" s="193" t="s">
        <v>81</v>
      </c>
      <c r="AY260" s="19" t="s">
        <v>151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9" t="s">
        <v>79</v>
      </c>
      <c r="BK260" s="194">
        <f>ROUND(I260*H260,2)</f>
        <v>0</v>
      </c>
      <c r="BL260" s="19" t="s">
        <v>158</v>
      </c>
      <c r="BM260" s="193" t="s">
        <v>1293</v>
      </c>
    </row>
    <row r="261" spans="1:47" s="2" customFormat="1" ht="11.25">
      <c r="A261" s="36"/>
      <c r="B261" s="37"/>
      <c r="C261" s="38"/>
      <c r="D261" s="195" t="s">
        <v>160</v>
      </c>
      <c r="E261" s="38"/>
      <c r="F261" s="196" t="s">
        <v>633</v>
      </c>
      <c r="G261" s="38"/>
      <c r="H261" s="38"/>
      <c r="I261" s="197"/>
      <c r="J261" s="38"/>
      <c r="K261" s="38"/>
      <c r="L261" s="41"/>
      <c r="M261" s="198"/>
      <c r="N261" s="199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160</v>
      </c>
      <c r="AU261" s="19" t="s">
        <v>81</v>
      </c>
    </row>
    <row r="262" spans="1:65" s="2" customFormat="1" ht="16.5" customHeight="1">
      <c r="A262" s="36"/>
      <c r="B262" s="37"/>
      <c r="C262" s="234" t="s">
        <v>343</v>
      </c>
      <c r="D262" s="234" t="s">
        <v>238</v>
      </c>
      <c r="E262" s="235" t="s">
        <v>634</v>
      </c>
      <c r="F262" s="236" t="s">
        <v>635</v>
      </c>
      <c r="G262" s="237" t="s">
        <v>279</v>
      </c>
      <c r="H262" s="238">
        <v>1</v>
      </c>
      <c r="I262" s="239"/>
      <c r="J262" s="240">
        <f>ROUND(I262*H262,2)</f>
        <v>0</v>
      </c>
      <c r="K262" s="236" t="s">
        <v>157</v>
      </c>
      <c r="L262" s="241"/>
      <c r="M262" s="242" t="s">
        <v>19</v>
      </c>
      <c r="N262" s="243" t="s">
        <v>43</v>
      </c>
      <c r="O262" s="66"/>
      <c r="P262" s="191">
        <f>O262*H262</f>
        <v>0</v>
      </c>
      <c r="Q262" s="191">
        <v>0.012</v>
      </c>
      <c r="R262" s="191">
        <f>Q262*H262</f>
        <v>0.012</v>
      </c>
      <c r="S262" s="191">
        <v>0</v>
      </c>
      <c r="T262" s="19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3" t="s">
        <v>217</v>
      </c>
      <c r="AT262" s="193" t="s">
        <v>238</v>
      </c>
      <c r="AU262" s="193" t="s">
        <v>81</v>
      </c>
      <c r="AY262" s="19" t="s">
        <v>151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9" t="s">
        <v>79</v>
      </c>
      <c r="BK262" s="194">
        <f>ROUND(I262*H262,2)</f>
        <v>0</v>
      </c>
      <c r="BL262" s="19" t="s">
        <v>158</v>
      </c>
      <c r="BM262" s="193" t="s">
        <v>1294</v>
      </c>
    </row>
    <row r="263" spans="1:47" s="2" customFormat="1" ht="11.25">
      <c r="A263" s="36"/>
      <c r="B263" s="37"/>
      <c r="C263" s="38"/>
      <c r="D263" s="195" t="s">
        <v>160</v>
      </c>
      <c r="E263" s="38"/>
      <c r="F263" s="196" t="s">
        <v>637</v>
      </c>
      <c r="G263" s="38"/>
      <c r="H263" s="38"/>
      <c r="I263" s="197"/>
      <c r="J263" s="38"/>
      <c r="K263" s="38"/>
      <c r="L263" s="41"/>
      <c r="M263" s="198"/>
      <c r="N263" s="199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160</v>
      </c>
      <c r="AU263" s="19" t="s">
        <v>81</v>
      </c>
    </row>
    <row r="264" spans="1:65" s="2" customFormat="1" ht="24.2" customHeight="1">
      <c r="A264" s="36"/>
      <c r="B264" s="37"/>
      <c r="C264" s="182" t="s">
        <v>315</v>
      </c>
      <c r="D264" s="182" t="s">
        <v>153</v>
      </c>
      <c r="E264" s="183" t="s">
        <v>1295</v>
      </c>
      <c r="F264" s="184" t="s">
        <v>1296</v>
      </c>
      <c r="G264" s="185" t="s">
        <v>279</v>
      </c>
      <c r="H264" s="186">
        <v>1</v>
      </c>
      <c r="I264" s="187"/>
      <c r="J264" s="188">
        <f>ROUND(I264*H264,2)</f>
        <v>0</v>
      </c>
      <c r="K264" s="184" t="s">
        <v>157</v>
      </c>
      <c r="L264" s="41"/>
      <c r="M264" s="189" t="s">
        <v>19</v>
      </c>
      <c r="N264" s="190" t="s">
        <v>43</v>
      </c>
      <c r="O264" s="66"/>
      <c r="P264" s="191">
        <f>O264*H264</f>
        <v>0</v>
      </c>
      <c r="Q264" s="191">
        <v>0.00171</v>
      </c>
      <c r="R264" s="191">
        <f>Q264*H264</f>
        <v>0.00171</v>
      </c>
      <c r="S264" s="191">
        <v>0</v>
      </c>
      <c r="T264" s="19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3" t="s">
        <v>158</v>
      </c>
      <c r="AT264" s="193" t="s">
        <v>153</v>
      </c>
      <c r="AU264" s="193" t="s">
        <v>81</v>
      </c>
      <c r="AY264" s="19" t="s">
        <v>151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9" t="s">
        <v>79</v>
      </c>
      <c r="BK264" s="194">
        <f>ROUND(I264*H264,2)</f>
        <v>0</v>
      </c>
      <c r="BL264" s="19" t="s">
        <v>158</v>
      </c>
      <c r="BM264" s="193" t="s">
        <v>1297</v>
      </c>
    </row>
    <row r="265" spans="1:47" s="2" customFormat="1" ht="11.25">
      <c r="A265" s="36"/>
      <c r="B265" s="37"/>
      <c r="C265" s="38"/>
      <c r="D265" s="195" t="s">
        <v>160</v>
      </c>
      <c r="E265" s="38"/>
      <c r="F265" s="196" t="s">
        <v>1298</v>
      </c>
      <c r="G265" s="38"/>
      <c r="H265" s="38"/>
      <c r="I265" s="197"/>
      <c r="J265" s="38"/>
      <c r="K265" s="38"/>
      <c r="L265" s="41"/>
      <c r="M265" s="198"/>
      <c r="N265" s="199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160</v>
      </c>
      <c r="AU265" s="19" t="s">
        <v>81</v>
      </c>
    </row>
    <row r="266" spans="1:65" s="2" customFormat="1" ht="16.5" customHeight="1">
      <c r="A266" s="36"/>
      <c r="B266" s="37"/>
      <c r="C266" s="234" t="s">
        <v>245</v>
      </c>
      <c r="D266" s="234" t="s">
        <v>238</v>
      </c>
      <c r="E266" s="235" t="s">
        <v>1299</v>
      </c>
      <c r="F266" s="236" t="s">
        <v>1300</v>
      </c>
      <c r="G266" s="237" t="s">
        <v>279</v>
      </c>
      <c r="H266" s="238">
        <v>1</v>
      </c>
      <c r="I266" s="239"/>
      <c r="J266" s="240">
        <f>ROUND(I266*H266,2)</f>
        <v>0</v>
      </c>
      <c r="K266" s="236" t="s">
        <v>157</v>
      </c>
      <c r="L266" s="241"/>
      <c r="M266" s="242" t="s">
        <v>19</v>
      </c>
      <c r="N266" s="243" t="s">
        <v>43</v>
      </c>
      <c r="O266" s="66"/>
      <c r="P266" s="191">
        <f>O266*H266</f>
        <v>0</v>
      </c>
      <c r="Q266" s="191">
        <v>0.0149</v>
      </c>
      <c r="R266" s="191">
        <f>Q266*H266</f>
        <v>0.0149</v>
      </c>
      <c r="S266" s="191">
        <v>0</v>
      </c>
      <c r="T266" s="19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3" t="s">
        <v>217</v>
      </c>
      <c r="AT266" s="193" t="s">
        <v>238</v>
      </c>
      <c r="AU266" s="193" t="s">
        <v>81</v>
      </c>
      <c r="AY266" s="19" t="s">
        <v>151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9" t="s">
        <v>79</v>
      </c>
      <c r="BK266" s="194">
        <f>ROUND(I266*H266,2)</f>
        <v>0</v>
      </c>
      <c r="BL266" s="19" t="s">
        <v>158</v>
      </c>
      <c r="BM266" s="193" t="s">
        <v>1301</v>
      </c>
    </row>
    <row r="267" spans="1:47" s="2" customFormat="1" ht="11.25">
      <c r="A267" s="36"/>
      <c r="B267" s="37"/>
      <c r="C267" s="38"/>
      <c r="D267" s="195" t="s">
        <v>160</v>
      </c>
      <c r="E267" s="38"/>
      <c r="F267" s="196" t="s">
        <v>1302</v>
      </c>
      <c r="G267" s="38"/>
      <c r="H267" s="38"/>
      <c r="I267" s="197"/>
      <c r="J267" s="38"/>
      <c r="K267" s="38"/>
      <c r="L267" s="41"/>
      <c r="M267" s="198"/>
      <c r="N267" s="199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160</v>
      </c>
      <c r="AU267" s="19" t="s">
        <v>81</v>
      </c>
    </row>
    <row r="268" spans="1:65" s="2" customFormat="1" ht="24.2" customHeight="1">
      <c r="A268" s="36"/>
      <c r="B268" s="37"/>
      <c r="C268" s="182" t="s">
        <v>251</v>
      </c>
      <c r="D268" s="182" t="s">
        <v>153</v>
      </c>
      <c r="E268" s="183" t="s">
        <v>1303</v>
      </c>
      <c r="F268" s="184" t="s">
        <v>1304</v>
      </c>
      <c r="G268" s="185" t="s">
        <v>156</v>
      </c>
      <c r="H268" s="186">
        <v>586</v>
      </c>
      <c r="I268" s="187"/>
      <c r="J268" s="188">
        <f>ROUND(I268*H268,2)</f>
        <v>0</v>
      </c>
      <c r="K268" s="184" t="s">
        <v>157</v>
      </c>
      <c r="L268" s="41"/>
      <c r="M268" s="189" t="s">
        <v>19</v>
      </c>
      <c r="N268" s="190" t="s">
        <v>43</v>
      </c>
      <c r="O268" s="66"/>
      <c r="P268" s="191">
        <f>O268*H268</f>
        <v>0</v>
      </c>
      <c r="Q268" s="191">
        <v>0</v>
      </c>
      <c r="R268" s="191">
        <f>Q268*H268</f>
        <v>0</v>
      </c>
      <c r="S268" s="191">
        <v>0</v>
      </c>
      <c r="T268" s="19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3" t="s">
        <v>158</v>
      </c>
      <c r="AT268" s="193" t="s">
        <v>153</v>
      </c>
      <c r="AU268" s="193" t="s">
        <v>81</v>
      </c>
      <c r="AY268" s="19" t="s">
        <v>151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9" t="s">
        <v>79</v>
      </c>
      <c r="BK268" s="194">
        <f>ROUND(I268*H268,2)</f>
        <v>0</v>
      </c>
      <c r="BL268" s="19" t="s">
        <v>158</v>
      </c>
      <c r="BM268" s="193" t="s">
        <v>1305</v>
      </c>
    </row>
    <row r="269" spans="1:47" s="2" customFormat="1" ht="11.25">
      <c r="A269" s="36"/>
      <c r="B269" s="37"/>
      <c r="C269" s="38"/>
      <c r="D269" s="195" t="s">
        <v>160</v>
      </c>
      <c r="E269" s="38"/>
      <c r="F269" s="196" t="s">
        <v>1306</v>
      </c>
      <c r="G269" s="38"/>
      <c r="H269" s="38"/>
      <c r="I269" s="197"/>
      <c r="J269" s="38"/>
      <c r="K269" s="38"/>
      <c r="L269" s="41"/>
      <c r="M269" s="198"/>
      <c r="N269" s="199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160</v>
      </c>
      <c r="AU269" s="19" t="s">
        <v>81</v>
      </c>
    </row>
    <row r="270" spans="1:65" s="2" customFormat="1" ht="16.5" customHeight="1">
      <c r="A270" s="36"/>
      <c r="B270" s="37"/>
      <c r="C270" s="234" t="s">
        <v>651</v>
      </c>
      <c r="D270" s="234" t="s">
        <v>238</v>
      </c>
      <c r="E270" s="235" t="s">
        <v>1307</v>
      </c>
      <c r="F270" s="236" t="s">
        <v>1308</v>
      </c>
      <c r="G270" s="237" t="s">
        <v>156</v>
      </c>
      <c r="H270" s="238">
        <v>594.79</v>
      </c>
      <c r="I270" s="239"/>
      <c r="J270" s="240">
        <f>ROUND(I270*H270,2)</f>
        <v>0</v>
      </c>
      <c r="K270" s="236" t="s">
        <v>157</v>
      </c>
      <c r="L270" s="241"/>
      <c r="M270" s="242" t="s">
        <v>19</v>
      </c>
      <c r="N270" s="243" t="s">
        <v>43</v>
      </c>
      <c r="O270" s="66"/>
      <c r="P270" s="191">
        <f>O270*H270</f>
        <v>0</v>
      </c>
      <c r="Q270" s="191">
        <v>0.00214</v>
      </c>
      <c r="R270" s="191">
        <f>Q270*H270</f>
        <v>1.2728506</v>
      </c>
      <c r="S270" s="191">
        <v>0</v>
      </c>
      <c r="T270" s="19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3" t="s">
        <v>217</v>
      </c>
      <c r="AT270" s="193" t="s">
        <v>238</v>
      </c>
      <c r="AU270" s="193" t="s">
        <v>81</v>
      </c>
      <c r="AY270" s="19" t="s">
        <v>151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9" t="s">
        <v>79</v>
      </c>
      <c r="BK270" s="194">
        <f>ROUND(I270*H270,2)</f>
        <v>0</v>
      </c>
      <c r="BL270" s="19" t="s">
        <v>158</v>
      </c>
      <c r="BM270" s="193" t="s">
        <v>1309</v>
      </c>
    </row>
    <row r="271" spans="1:47" s="2" customFormat="1" ht="11.25">
      <c r="A271" s="36"/>
      <c r="B271" s="37"/>
      <c r="C271" s="38"/>
      <c r="D271" s="195" t="s">
        <v>160</v>
      </c>
      <c r="E271" s="38"/>
      <c r="F271" s="196" t="s">
        <v>1310</v>
      </c>
      <c r="G271" s="38"/>
      <c r="H271" s="38"/>
      <c r="I271" s="197"/>
      <c r="J271" s="38"/>
      <c r="K271" s="38"/>
      <c r="L271" s="41"/>
      <c r="M271" s="198"/>
      <c r="N271" s="199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160</v>
      </c>
      <c r="AU271" s="19" t="s">
        <v>81</v>
      </c>
    </row>
    <row r="272" spans="2:51" s="14" customFormat="1" ht="11.25">
      <c r="B272" s="211"/>
      <c r="C272" s="212"/>
      <c r="D272" s="202" t="s">
        <v>162</v>
      </c>
      <c r="E272" s="212"/>
      <c r="F272" s="214" t="s">
        <v>1311</v>
      </c>
      <c r="G272" s="212"/>
      <c r="H272" s="215">
        <v>594.79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162</v>
      </c>
      <c r="AU272" s="221" t="s">
        <v>81</v>
      </c>
      <c r="AV272" s="14" t="s">
        <v>81</v>
      </c>
      <c r="AW272" s="14" t="s">
        <v>4</v>
      </c>
      <c r="AX272" s="14" t="s">
        <v>79</v>
      </c>
      <c r="AY272" s="221" t="s">
        <v>151</v>
      </c>
    </row>
    <row r="273" spans="1:65" s="2" customFormat="1" ht="24.2" customHeight="1">
      <c r="A273" s="36"/>
      <c r="B273" s="37"/>
      <c r="C273" s="182" t="s">
        <v>656</v>
      </c>
      <c r="D273" s="182" t="s">
        <v>153</v>
      </c>
      <c r="E273" s="183" t="s">
        <v>1312</v>
      </c>
      <c r="F273" s="184" t="s">
        <v>1313</v>
      </c>
      <c r="G273" s="185" t="s">
        <v>279</v>
      </c>
      <c r="H273" s="186">
        <v>64</v>
      </c>
      <c r="I273" s="187"/>
      <c r="J273" s="188">
        <f>ROUND(I273*H273,2)</f>
        <v>0</v>
      </c>
      <c r="K273" s="184" t="s">
        <v>157</v>
      </c>
      <c r="L273" s="41"/>
      <c r="M273" s="189" t="s">
        <v>19</v>
      </c>
      <c r="N273" s="190" t="s">
        <v>43</v>
      </c>
      <c r="O273" s="66"/>
      <c r="P273" s="191">
        <f>O273*H273</f>
        <v>0</v>
      </c>
      <c r="Q273" s="191">
        <v>0</v>
      </c>
      <c r="R273" s="191">
        <f>Q273*H273</f>
        <v>0</v>
      </c>
      <c r="S273" s="191">
        <v>0</v>
      </c>
      <c r="T273" s="192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3" t="s">
        <v>158</v>
      </c>
      <c r="AT273" s="193" t="s">
        <v>153</v>
      </c>
      <c r="AU273" s="193" t="s">
        <v>81</v>
      </c>
      <c r="AY273" s="19" t="s">
        <v>151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9" t="s">
        <v>79</v>
      </c>
      <c r="BK273" s="194">
        <f>ROUND(I273*H273,2)</f>
        <v>0</v>
      </c>
      <c r="BL273" s="19" t="s">
        <v>158</v>
      </c>
      <c r="BM273" s="193" t="s">
        <v>1314</v>
      </c>
    </row>
    <row r="274" spans="1:47" s="2" customFormat="1" ht="11.25">
      <c r="A274" s="36"/>
      <c r="B274" s="37"/>
      <c r="C274" s="38"/>
      <c r="D274" s="195" t="s">
        <v>160</v>
      </c>
      <c r="E274" s="38"/>
      <c r="F274" s="196" t="s">
        <v>1315</v>
      </c>
      <c r="G274" s="38"/>
      <c r="H274" s="38"/>
      <c r="I274" s="197"/>
      <c r="J274" s="38"/>
      <c r="K274" s="38"/>
      <c r="L274" s="41"/>
      <c r="M274" s="198"/>
      <c r="N274" s="199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160</v>
      </c>
      <c r="AU274" s="19" t="s">
        <v>81</v>
      </c>
    </row>
    <row r="275" spans="1:65" s="2" customFormat="1" ht="16.5" customHeight="1">
      <c r="A275" s="36"/>
      <c r="B275" s="37"/>
      <c r="C275" s="234" t="s">
        <v>662</v>
      </c>
      <c r="D275" s="234" t="s">
        <v>238</v>
      </c>
      <c r="E275" s="235" t="s">
        <v>1316</v>
      </c>
      <c r="F275" s="236" t="s">
        <v>1317</v>
      </c>
      <c r="G275" s="237" t="s">
        <v>279</v>
      </c>
      <c r="H275" s="238">
        <v>64.96</v>
      </c>
      <c r="I275" s="239"/>
      <c r="J275" s="240">
        <f>ROUND(I275*H275,2)</f>
        <v>0</v>
      </c>
      <c r="K275" s="236" t="s">
        <v>157</v>
      </c>
      <c r="L275" s="241"/>
      <c r="M275" s="242" t="s">
        <v>19</v>
      </c>
      <c r="N275" s="243" t="s">
        <v>43</v>
      </c>
      <c r="O275" s="66"/>
      <c r="P275" s="191">
        <f>O275*H275</f>
        <v>0</v>
      </c>
      <c r="Q275" s="191">
        <v>0.00039</v>
      </c>
      <c r="R275" s="191">
        <f>Q275*H275</f>
        <v>0.025334399999999997</v>
      </c>
      <c r="S275" s="191">
        <v>0</v>
      </c>
      <c r="T275" s="19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3" t="s">
        <v>217</v>
      </c>
      <c r="AT275" s="193" t="s">
        <v>238</v>
      </c>
      <c r="AU275" s="193" t="s">
        <v>81</v>
      </c>
      <c r="AY275" s="19" t="s">
        <v>151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9" t="s">
        <v>79</v>
      </c>
      <c r="BK275" s="194">
        <f>ROUND(I275*H275,2)</f>
        <v>0</v>
      </c>
      <c r="BL275" s="19" t="s">
        <v>158</v>
      </c>
      <c r="BM275" s="193" t="s">
        <v>1318</v>
      </c>
    </row>
    <row r="276" spans="1:47" s="2" customFormat="1" ht="11.25">
      <c r="A276" s="36"/>
      <c r="B276" s="37"/>
      <c r="C276" s="38"/>
      <c r="D276" s="195" t="s">
        <v>160</v>
      </c>
      <c r="E276" s="38"/>
      <c r="F276" s="196" t="s">
        <v>1319</v>
      </c>
      <c r="G276" s="38"/>
      <c r="H276" s="38"/>
      <c r="I276" s="197"/>
      <c r="J276" s="38"/>
      <c r="K276" s="38"/>
      <c r="L276" s="41"/>
      <c r="M276" s="198"/>
      <c r="N276" s="199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160</v>
      </c>
      <c r="AU276" s="19" t="s">
        <v>81</v>
      </c>
    </row>
    <row r="277" spans="2:51" s="14" customFormat="1" ht="11.25">
      <c r="B277" s="211"/>
      <c r="C277" s="212"/>
      <c r="D277" s="202" t="s">
        <v>162</v>
      </c>
      <c r="E277" s="212"/>
      <c r="F277" s="214" t="s">
        <v>1320</v>
      </c>
      <c r="G277" s="212"/>
      <c r="H277" s="215">
        <v>64.96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162</v>
      </c>
      <c r="AU277" s="221" t="s">
        <v>81</v>
      </c>
      <c r="AV277" s="14" t="s">
        <v>81</v>
      </c>
      <c r="AW277" s="14" t="s">
        <v>4</v>
      </c>
      <c r="AX277" s="14" t="s">
        <v>79</v>
      </c>
      <c r="AY277" s="221" t="s">
        <v>151</v>
      </c>
    </row>
    <row r="278" spans="1:65" s="2" customFormat="1" ht="24.2" customHeight="1">
      <c r="A278" s="36"/>
      <c r="B278" s="37"/>
      <c r="C278" s="182" t="s">
        <v>667</v>
      </c>
      <c r="D278" s="182" t="s">
        <v>153</v>
      </c>
      <c r="E278" s="183" t="s">
        <v>1321</v>
      </c>
      <c r="F278" s="184" t="s">
        <v>1322</v>
      </c>
      <c r="G278" s="185" t="s">
        <v>279</v>
      </c>
      <c r="H278" s="186">
        <v>2</v>
      </c>
      <c r="I278" s="187"/>
      <c r="J278" s="188">
        <f>ROUND(I278*H278,2)</f>
        <v>0</v>
      </c>
      <c r="K278" s="184" t="s">
        <v>157</v>
      </c>
      <c r="L278" s="41"/>
      <c r="M278" s="189" t="s">
        <v>19</v>
      </c>
      <c r="N278" s="190" t="s">
        <v>43</v>
      </c>
      <c r="O278" s="66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3" t="s">
        <v>158</v>
      </c>
      <c r="AT278" s="193" t="s">
        <v>153</v>
      </c>
      <c r="AU278" s="193" t="s">
        <v>81</v>
      </c>
      <c r="AY278" s="19" t="s">
        <v>151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9" t="s">
        <v>79</v>
      </c>
      <c r="BK278" s="194">
        <f>ROUND(I278*H278,2)</f>
        <v>0</v>
      </c>
      <c r="BL278" s="19" t="s">
        <v>158</v>
      </c>
      <c r="BM278" s="193" t="s">
        <v>1323</v>
      </c>
    </row>
    <row r="279" spans="1:47" s="2" customFormat="1" ht="11.25">
      <c r="A279" s="36"/>
      <c r="B279" s="37"/>
      <c r="C279" s="38"/>
      <c r="D279" s="195" t="s">
        <v>160</v>
      </c>
      <c r="E279" s="38"/>
      <c r="F279" s="196" t="s">
        <v>1324</v>
      </c>
      <c r="G279" s="38"/>
      <c r="H279" s="38"/>
      <c r="I279" s="197"/>
      <c r="J279" s="38"/>
      <c r="K279" s="38"/>
      <c r="L279" s="41"/>
      <c r="M279" s="198"/>
      <c r="N279" s="199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160</v>
      </c>
      <c r="AU279" s="19" t="s">
        <v>81</v>
      </c>
    </row>
    <row r="280" spans="1:65" s="2" customFormat="1" ht="16.5" customHeight="1">
      <c r="A280" s="36"/>
      <c r="B280" s="37"/>
      <c r="C280" s="234" t="s">
        <v>673</v>
      </c>
      <c r="D280" s="234" t="s">
        <v>238</v>
      </c>
      <c r="E280" s="235" t="s">
        <v>1325</v>
      </c>
      <c r="F280" s="236" t="s">
        <v>1326</v>
      </c>
      <c r="G280" s="237" t="s">
        <v>279</v>
      </c>
      <c r="H280" s="238">
        <v>2.03</v>
      </c>
      <c r="I280" s="239"/>
      <c r="J280" s="240">
        <f>ROUND(I280*H280,2)</f>
        <v>0</v>
      </c>
      <c r="K280" s="236" t="s">
        <v>157</v>
      </c>
      <c r="L280" s="241"/>
      <c r="M280" s="242" t="s">
        <v>19</v>
      </c>
      <c r="N280" s="243" t="s">
        <v>43</v>
      </c>
      <c r="O280" s="66"/>
      <c r="P280" s="191">
        <f>O280*H280</f>
        <v>0</v>
      </c>
      <c r="Q280" s="191">
        <v>0.00072</v>
      </c>
      <c r="R280" s="191">
        <f>Q280*H280</f>
        <v>0.0014616</v>
      </c>
      <c r="S280" s="191">
        <v>0</v>
      </c>
      <c r="T280" s="192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3" t="s">
        <v>217</v>
      </c>
      <c r="AT280" s="193" t="s">
        <v>238</v>
      </c>
      <c r="AU280" s="193" t="s">
        <v>81</v>
      </c>
      <c r="AY280" s="19" t="s">
        <v>151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9" t="s">
        <v>79</v>
      </c>
      <c r="BK280" s="194">
        <f>ROUND(I280*H280,2)</f>
        <v>0</v>
      </c>
      <c r="BL280" s="19" t="s">
        <v>158</v>
      </c>
      <c r="BM280" s="193" t="s">
        <v>1327</v>
      </c>
    </row>
    <row r="281" spans="1:47" s="2" customFormat="1" ht="11.25">
      <c r="A281" s="36"/>
      <c r="B281" s="37"/>
      <c r="C281" s="38"/>
      <c r="D281" s="195" t="s">
        <v>160</v>
      </c>
      <c r="E281" s="38"/>
      <c r="F281" s="196" t="s">
        <v>1328</v>
      </c>
      <c r="G281" s="38"/>
      <c r="H281" s="38"/>
      <c r="I281" s="197"/>
      <c r="J281" s="38"/>
      <c r="K281" s="38"/>
      <c r="L281" s="41"/>
      <c r="M281" s="198"/>
      <c r="N281" s="199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160</v>
      </c>
      <c r="AU281" s="19" t="s">
        <v>81</v>
      </c>
    </row>
    <row r="282" spans="2:51" s="14" customFormat="1" ht="11.25">
      <c r="B282" s="211"/>
      <c r="C282" s="212"/>
      <c r="D282" s="202" t="s">
        <v>162</v>
      </c>
      <c r="E282" s="212"/>
      <c r="F282" s="214" t="s">
        <v>310</v>
      </c>
      <c r="G282" s="212"/>
      <c r="H282" s="215">
        <v>2.03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162</v>
      </c>
      <c r="AU282" s="221" t="s">
        <v>81</v>
      </c>
      <c r="AV282" s="14" t="s">
        <v>81</v>
      </c>
      <c r="AW282" s="14" t="s">
        <v>4</v>
      </c>
      <c r="AX282" s="14" t="s">
        <v>79</v>
      </c>
      <c r="AY282" s="221" t="s">
        <v>151</v>
      </c>
    </row>
    <row r="283" spans="1:65" s="2" customFormat="1" ht="24.2" customHeight="1">
      <c r="A283" s="36"/>
      <c r="B283" s="37"/>
      <c r="C283" s="182" t="s">
        <v>678</v>
      </c>
      <c r="D283" s="182" t="s">
        <v>153</v>
      </c>
      <c r="E283" s="183" t="s">
        <v>1329</v>
      </c>
      <c r="F283" s="184" t="s">
        <v>1330</v>
      </c>
      <c r="G283" s="185" t="s">
        <v>279</v>
      </c>
      <c r="H283" s="186">
        <v>1</v>
      </c>
      <c r="I283" s="187"/>
      <c r="J283" s="188">
        <f>ROUND(I283*H283,2)</f>
        <v>0</v>
      </c>
      <c r="K283" s="184" t="s">
        <v>157</v>
      </c>
      <c r="L283" s="41"/>
      <c r="M283" s="189" t="s">
        <v>19</v>
      </c>
      <c r="N283" s="190" t="s">
        <v>43</v>
      </c>
      <c r="O283" s="66"/>
      <c r="P283" s="191">
        <f>O283*H283</f>
        <v>0</v>
      </c>
      <c r="Q283" s="191">
        <v>0</v>
      </c>
      <c r="R283" s="191">
        <f>Q283*H283</f>
        <v>0</v>
      </c>
      <c r="S283" s="191">
        <v>0</v>
      </c>
      <c r="T283" s="19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3" t="s">
        <v>158</v>
      </c>
      <c r="AT283" s="193" t="s">
        <v>153</v>
      </c>
      <c r="AU283" s="193" t="s">
        <v>81</v>
      </c>
      <c r="AY283" s="19" t="s">
        <v>151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9" t="s">
        <v>79</v>
      </c>
      <c r="BK283" s="194">
        <f>ROUND(I283*H283,2)</f>
        <v>0</v>
      </c>
      <c r="BL283" s="19" t="s">
        <v>158</v>
      </c>
      <c r="BM283" s="193" t="s">
        <v>1331</v>
      </c>
    </row>
    <row r="284" spans="1:47" s="2" customFormat="1" ht="11.25">
      <c r="A284" s="36"/>
      <c r="B284" s="37"/>
      <c r="C284" s="38"/>
      <c r="D284" s="195" t="s">
        <v>160</v>
      </c>
      <c r="E284" s="38"/>
      <c r="F284" s="196" t="s">
        <v>1332</v>
      </c>
      <c r="G284" s="38"/>
      <c r="H284" s="38"/>
      <c r="I284" s="197"/>
      <c r="J284" s="38"/>
      <c r="K284" s="38"/>
      <c r="L284" s="41"/>
      <c r="M284" s="198"/>
      <c r="N284" s="199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160</v>
      </c>
      <c r="AU284" s="19" t="s">
        <v>81</v>
      </c>
    </row>
    <row r="285" spans="1:65" s="2" customFormat="1" ht="16.5" customHeight="1">
      <c r="A285" s="36"/>
      <c r="B285" s="37"/>
      <c r="C285" s="234" t="s">
        <v>683</v>
      </c>
      <c r="D285" s="234" t="s">
        <v>238</v>
      </c>
      <c r="E285" s="235" t="s">
        <v>1333</v>
      </c>
      <c r="F285" s="236" t="s">
        <v>1334</v>
      </c>
      <c r="G285" s="237" t="s">
        <v>279</v>
      </c>
      <c r="H285" s="238">
        <v>1.015</v>
      </c>
      <c r="I285" s="239"/>
      <c r="J285" s="240">
        <f>ROUND(I285*H285,2)</f>
        <v>0</v>
      </c>
      <c r="K285" s="236" t="s">
        <v>157</v>
      </c>
      <c r="L285" s="241"/>
      <c r="M285" s="242" t="s">
        <v>19</v>
      </c>
      <c r="N285" s="243" t="s">
        <v>43</v>
      </c>
      <c r="O285" s="66"/>
      <c r="P285" s="191">
        <f>O285*H285</f>
        <v>0</v>
      </c>
      <c r="Q285" s="191">
        <v>0.00056</v>
      </c>
      <c r="R285" s="191">
        <f>Q285*H285</f>
        <v>0.0005683999999999999</v>
      </c>
      <c r="S285" s="191">
        <v>0</v>
      </c>
      <c r="T285" s="192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3" t="s">
        <v>217</v>
      </c>
      <c r="AT285" s="193" t="s">
        <v>238</v>
      </c>
      <c r="AU285" s="193" t="s">
        <v>81</v>
      </c>
      <c r="AY285" s="19" t="s">
        <v>151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19" t="s">
        <v>79</v>
      </c>
      <c r="BK285" s="194">
        <f>ROUND(I285*H285,2)</f>
        <v>0</v>
      </c>
      <c r="BL285" s="19" t="s">
        <v>158</v>
      </c>
      <c r="BM285" s="193" t="s">
        <v>1335</v>
      </c>
    </row>
    <row r="286" spans="1:47" s="2" customFormat="1" ht="11.25">
      <c r="A286" s="36"/>
      <c r="B286" s="37"/>
      <c r="C286" s="38"/>
      <c r="D286" s="195" t="s">
        <v>160</v>
      </c>
      <c r="E286" s="38"/>
      <c r="F286" s="196" t="s">
        <v>1336</v>
      </c>
      <c r="G286" s="38"/>
      <c r="H286" s="38"/>
      <c r="I286" s="197"/>
      <c r="J286" s="38"/>
      <c r="K286" s="38"/>
      <c r="L286" s="41"/>
      <c r="M286" s="198"/>
      <c r="N286" s="199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160</v>
      </c>
      <c r="AU286" s="19" t="s">
        <v>81</v>
      </c>
    </row>
    <row r="287" spans="2:51" s="14" customFormat="1" ht="11.25">
      <c r="B287" s="211"/>
      <c r="C287" s="212"/>
      <c r="D287" s="202" t="s">
        <v>162</v>
      </c>
      <c r="E287" s="212"/>
      <c r="F287" s="214" t="s">
        <v>305</v>
      </c>
      <c r="G287" s="212"/>
      <c r="H287" s="215">
        <v>1.015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162</v>
      </c>
      <c r="AU287" s="221" t="s">
        <v>81</v>
      </c>
      <c r="AV287" s="14" t="s">
        <v>81</v>
      </c>
      <c r="AW287" s="14" t="s">
        <v>4</v>
      </c>
      <c r="AX287" s="14" t="s">
        <v>79</v>
      </c>
      <c r="AY287" s="221" t="s">
        <v>151</v>
      </c>
    </row>
    <row r="288" spans="1:65" s="2" customFormat="1" ht="24.2" customHeight="1">
      <c r="A288" s="36"/>
      <c r="B288" s="37"/>
      <c r="C288" s="182" t="s">
        <v>688</v>
      </c>
      <c r="D288" s="182" t="s">
        <v>153</v>
      </c>
      <c r="E288" s="183" t="s">
        <v>1337</v>
      </c>
      <c r="F288" s="184" t="s">
        <v>1338</v>
      </c>
      <c r="G288" s="185" t="s">
        <v>279</v>
      </c>
      <c r="H288" s="186">
        <v>10</v>
      </c>
      <c r="I288" s="187"/>
      <c r="J288" s="188">
        <f>ROUND(I288*H288,2)</f>
        <v>0</v>
      </c>
      <c r="K288" s="184" t="s">
        <v>157</v>
      </c>
      <c r="L288" s="41"/>
      <c r="M288" s="189" t="s">
        <v>19</v>
      </c>
      <c r="N288" s="190" t="s">
        <v>43</v>
      </c>
      <c r="O288" s="66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3" t="s">
        <v>158</v>
      </c>
      <c r="AT288" s="193" t="s">
        <v>153</v>
      </c>
      <c r="AU288" s="193" t="s">
        <v>81</v>
      </c>
      <c r="AY288" s="19" t="s">
        <v>151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9" t="s">
        <v>79</v>
      </c>
      <c r="BK288" s="194">
        <f>ROUND(I288*H288,2)</f>
        <v>0</v>
      </c>
      <c r="BL288" s="19" t="s">
        <v>158</v>
      </c>
      <c r="BM288" s="193" t="s">
        <v>1339</v>
      </c>
    </row>
    <row r="289" spans="1:47" s="2" customFormat="1" ht="11.25">
      <c r="A289" s="36"/>
      <c r="B289" s="37"/>
      <c r="C289" s="38"/>
      <c r="D289" s="195" t="s">
        <v>160</v>
      </c>
      <c r="E289" s="38"/>
      <c r="F289" s="196" t="s">
        <v>1340</v>
      </c>
      <c r="G289" s="38"/>
      <c r="H289" s="38"/>
      <c r="I289" s="197"/>
      <c r="J289" s="38"/>
      <c r="K289" s="38"/>
      <c r="L289" s="41"/>
      <c r="M289" s="198"/>
      <c r="N289" s="199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160</v>
      </c>
      <c r="AU289" s="19" t="s">
        <v>81</v>
      </c>
    </row>
    <row r="290" spans="2:51" s="14" customFormat="1" ht="11.25">
      <c r="B290" s="211"/>
      <c r="C290" s="212"/>
      <c r="D290" s="202" t="s">
        <v>162</v>
      </c>
      <c r="E290" s="213" t="s">
        <v>19</v>
      </c>
      <c r="F290" s="214" t="s">
        <v>1341</v>
      </c>
      <c r="G290" s="212"/>
      <c r="H290" s="215">
        <v>10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162</v>
      </c>
      <c r="AU290" s="221" t="s">
        <v>81</v>
      </c>
      <c r="AV290" s="14" t="s">
        <v>81</v>
      </c>
      <c r="AW290" s="14" t="s">
        <v>33</v>
      </c>
      <c r="AX290" s="14" t="s">
        <v>79</v>
      </c>
      <c r="AY290" s="221" t="s">
        <v>151</v>
      </c>
    </row>
    <row r="291" spans="1:65" s="2" customFormat="1" ht="16.5" customHeight="1">
      <c r="A291" s="36"/>
      <c r="B291" s="37"/>
      <c r="C291" s="234" t="s">
        <v>692</v>
      </c>
      <c r="D291" s="234" t="s">
        <v>238</v>
      </c>
      <c r="E291" s="235" t="s">
        <v>1342</v>
      </c>
      <c r="F291" s="236" t="s">
        <v>1343</v>
      </c>
      <c r="G291" s="237" t="s">
        <v>279</v>
      </c>
      <c r="H291" s="238">
        <v>2.03</v>
      </c>
      <c r="I291" s="239"/>
      <c r="J291" s="240">
        <f>ROUND(I291*H291,2)</f>
        <v>0</v>
      </c>
      <c r="K291" s="236" t="s">
        <v>19</v>
      </c>
      <c r="L291" s="241"/>
      <c r="M291" s="242" t="s">
        <v>19</v>
      </c>
      <c r="N291" s="243" t="s">
        <v>43</v>
      </c>
      <c r="O291" s="66"/>
      <c r="P291" s="191">
        <f>O291*H291</f>
        <v>0</v>
      </c>
      <c r="Q291" s="191">
        <v>0.0011</v>
      </c>
      <c r="R291" s="191">
        <f>Q291*H291</f>
        <v>0.0022329999999999997</v>
      </c>
      <c r="S291" s="191">
        <v>0</v>
      </c>
      <c r="T291" s="192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3" t="s">
        <v>217</v>
      </c>
      <c r="AT291" s="193" t="s">
        <v>238</v>
      </c>
      <c r="AU291" s="193" t="s">
        <v>81</v>
      </c>
      <c r="AY291" s="19" t="s">
        <v>151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9" t="s">
        <v>79</v>
      </c>
      <c r="BK291" s="194">
        <f>ROUND(I291*H291,2)</f>
        <v>0</v>
      </c>
      <c r="BL291" s="19" t="s">
        <v>158</v>
      </c>
      <c r="BM291" s="193" t="s">
        <v>1344</v>
      </c>
    </row>
    <row r="292" spans="2:51" s="14" customFormat="1" ht="11.25">
      <c r="B292" s="211"/>
      <c r="C292" s="212"/>
      <c r="D292" s="202" t="s">
        <v>162</v>
      </c>
      <c r="E292" s="212"/>
      <c r="F292" s="214" t="s">
        <v>310</v>
      </c>
      <c r="G292" s="212"/>
      <c r="H292" s="215">
        <v>2.03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162</v>
      </c>
      <c r="AU292" s="221" t="s">
        <v>81</v>
      </c>
      <c r="AV292" s="14" t="s">
        <v>81</v>
      </c>
      <c r="AW292" s="14" t="s">
        <v>4</v>
      </c>
      <c r="AX292" s="14" t="s">
        <v>79</v>
      </c>
      <c r="AY292" s="221" t="s">
        <v>151</v>
      </c>
    </row>
    <row r="293" spans="1:65" s="2" customFormat="1" ht="16.5" customHeight="1">
      <c r="A293" s="36"/>
      <c r="B293" s="37"/>
      <c r="C293" s="234" t="s">
        <v>696</v>
      </c>
      <c r="D293" s="234" t="s">
        <v>238</v>
      </c>
      <c r="E293" s="235" t="s">
        <v>1345</v>
      </c>
      <c r="F293" s="236" t="s">
        <v>1346</v>
      </c>
      <c r="G293" s="237" t="s">
        <v>279</v>
      </c>
      <c r="H293" s="238">
        <v>3.045</v>
      </c>
      <c r="I293" s="239"/>
      <c r="J293" s="240">
        <f>ROUND(I293*H293,2)</f>
        <v>0</v>
      </c>
      <c r="K293" s="236" t="s">
        <v>19</v>
      </c>
      <c r="L293" s="241"/>
      <c r="M293" s="242" t="s">
        <v>19</v>
      </c>
      <c r="N293" s="243" t="s">
        <v>43</v>
      </c>
      <c r="O293" s="66"/>
      <c r="P293" s="191">
        <f>O293*H293</f>
        <v>0</v>
      </c>
      <c r="Q293" s="191">
        <v>0.0012</v>
      </c>
      <c r="R293" s="191">
        <f>Q293*H293</f>
        <v>0.0036539999999999997</v>
      </c>
      <c r="S293" s="191">
        <v>0</v>
      </c>
      <c r="T293" s="192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3" t="s">
        <v>217</v>
      </c>
      <c r="AT293" s="193" t="s">
        <v>238</v>
      </c>
      <c r="AU293" s="193" t="s">
        <v>81</v>
      </c>
      <c r="AY293" s="19" t="s">
        <v>151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9" t="s">
        <v>79</v>
      </c>
      <c r="BK293" s="194">
        <f>ROUND(I293*H293,2)</f>
        <v>0</v>
      </c>
      <c r="BL293" s="19" t="s">
        <v>158</v>
      </c>
      <c r="BM293" s="193" t="s">
        <v>1347</v>
      </c>
    </row>
    <row r="294" spans="2:51" s="14" customFormat="1" ht="11.25">
      <c r="B294" s="211"/>
      <c r="C294" s="212"/>
      <c r="D294" s="202" t="s">
        <v>162</v>
      </c>
      <c r="E294" s="212"/>
      <c r="F294" s="214" t="s">
        <v>369</v>
      </c>
      <c r="G294" s="212"/>
      <c r="H294" s="215">
        <v>3.045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162</v>
      </c>
      <c r="AU294" s="221" t="s">
        <v>81</v>
      </c>
      <c r="AV294" s="14" t="s">
        <v>81</v>
      </c>
      <c r="AW294" s="14" t="s">
        <v>4</v>
      </c>
      <c r="AX294" s="14" t="s">
        <v>79</v>
      </c>
      <c r="AY294" s="221" t="s">
        <v>151</v>
      </c>
    </row>
    <row r="295" spans="1:65" s="2" customFormat="1" ht="16.5" customHeight="1">
      <c r="A295" s="36"/>
      <c r="B295" s="37"/>
      <c r="C295" s="234" t="s">
        <v>700</v>
      </c>
      <c r="D295" s="234" t="s">
        <v>238</v>
      </c>
      <c r="E295" s="235" t="s">
        <v>1348</v>
      </c>
      <c r="F295" s="236" t="s">
        <v>1349</v>
      </c>
      <c r="G295" s="237" t="s">
        <v>279</v>
      </c>
      <c r="H295" s="238">
        <v>3.045</v>
      </c>
      <c r="I295" s="239"/>
      <c r="J295" s="240">
        <f>ROUND(I295*H295,2)</f>
        <v>0</v>
      </c>
      <c r="K295" s="236" t="s">
        <v>19</v>
      </c>
      <c r="L295" s="241"/>
      <c r="M295" s="242" t="s">
        <v>19</v>
      </c>
      <c r="N295" s="243" t="s">
        <v>43</v>
      </c>
      <c r="O295" s="66"/>
      <c r="P295" s="191">
        <f>O295*H295</f>
        <v>0</v>
      </c>
      <c r="Q295" s="191">
        <v>0.0014</v>
      </c>
      <c r="R295" s="191">
        <f>Q295*H295</f>
        <v>0.004262999999999999</v>
      </c>
      <c r="S295" s="191">
        <v>0</v>
      </c>
      <c r="T295" s="192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3" t="s">
        <v>217</v>
      </c>
      <c r="AT295" s="193" t="s">
        <v>238</v>
      </c>
      <c r="AU295" s="193" t="s">
        <v>81</v>
      </c>
      <c r="AY295" s="19" t="s">
        <v>151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9" t="s">
        <v>79</v>
      </c>
      <c r="BK295" s="194">
        <f>ROUND(I295*H295,2)</f>
        <v>0</v>
      </c>
      <c r="BL295" s="19" t="s">
        <v>158</v>
      </c>
      <c r="BM295" s="193" t="s">
        <v>1350</v>
      </c>
    </row>
    <row r="296" spans="2:51" s="14" customFormat="1" ht="11.25">
      <c r="B296" s="211"/>
      <c r="C296" s="212"/>
      <c r="D296" s="202" t="s">
        <v>162</v>
      </c>
      <c r="E296" s="212"/>
      <c r="F296" s="214" t="s">
        <v>369</v>
      </c>
      <c r="G296" s="212"/>
      <c r="H296" s="215">
        <v>3.045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162</v>
      </c>
      <c r="AU296" s="221" t="s">
        <v>81</v>
      </c>
      <c r="AV296" s="14" t="s">
        <v>81</v>
      </c>
      <c r="AW296" s="14" t="s">
        <v>4</v>
      </c>
      <c r="AX296" s="14" t="s">
        <v>79</v>
      </c>
      <c r="AY296" s="221" t="s">
        <v>151</v>
      </c>
    </row>
    <row r="297" spans="1:65" s="2" customFormat="1" ht="16.5" customHeight="1">
      <c r="A297" s="36"/>
      <c r="B297" s="37"/>
      <c r="C297" s="234" t="s">
        <v>705</v>
      </c>
      <c r="D297" s="234" t="s">
        <v>238</v>
      </c>
      <c r="E297" s="235" t="s">
        <v>1351</v>
      </c>
      <c r="F297" s="236" t="s">
        <v>1352</v>
      </c>
      <c r="G297" s="237" t="s">
        <v>279</v>
      </c>
      <c r="H297" s="238">
        <v>2.03</v>
      </c>
      <c r="I297" s="239"/>
      <c r="J297" s="240">
        <f>ROUND(I297*H297,2)</f>
        <v>0</v>
      </c>
      <c r="K297" s="236" t="s">
        <v>19</v>
      </c>
      <c r="L297" s="241"/>
      <c r="M297" s="242" t="s">
        <v>19</v>
      </c>
      <c r="N297" s="243" t="s">
        <v>43</v>
      </c>
      <c r="O297" s="66"/>
      <c r="P297" s="191">
        <f>O297*H297</f>
        <v>0</v>
      </c>
      <c r="Q297" s="191">
        <v>0.0005</v>
      </c>
      <c r="R297" s="191">
        <f>Q297*H297</f>
        <v>0.0010149999999999998</v>
      </c>
      <c r="S297" s="191">
        <v>0</v>
      </c>
      <c r="T297" s="192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3" t="s">
        <v>217</v>
      </c>
      <c r="AT297" s="193" t="s">
        <v>238</v>
      </c>
      <c r="AU297" s="193" t="s">
        <v>81</v>
      </c>
      <c r="AY297" s="19" t="s">
        <v>151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9" t="s">
        <v>79</v>
      </c>
      <c r="BK297" s="194">
        <f>ROUND(I297*H297,2)</f>
        <v>0</v>
      </c>
      <c r="BL297" s="19" t="s">
        <v>158</v>
      </c>
      <c r="BM297" s="193" t="s">
        <v>1353</v>
      </c>
    </row>
    <row r="298" spans="2:51" s="14" customFormat="1" ht="11.25">
      <c r="B298" s="211"/>
      <c r="C298" s="212"/>
      <c r="D298" s="202" t="s">
        <v>162</v>
      </c>
      <c r="E298" s="212"/>
      <c r="F298" s="214" t="s">
        <v>310</v>
      </c>
      <c r="G298" s="212"/>
      <c r="H298" s="215">
        <v>2.03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162</v>
      </c>
      <c r="AU298" s="221" t="s">
        <v>81</v>
      </c>
      <c r="AV298" s="14" t="s">
        <v>81</v>
      </c>
      <c r="AW298" s="14" t="s">
        <v>4</v>
      </c>
      <c r="AX298" s="14" t="s">
        <v>79</v>
      </c>
      <c r="AY298" s="221" t="s">
        <v>151</v>
      </c>
    </row>
    <row r="299" spans="1:65" s="2" customFormat="1" ht="16.5" customHeight="1">
      <c r="A299" s="36"/>
      <c r="B299" s="37"/>
      <c r="C299" s="234" t="s">
        <v>709</v>
      </c>
      <c r="D299" s="234" t="s">
        <v>238</v>
      </c>
      <c r="E299" s="235" t="s">
        <v>1354</v>
      </c>
      <c r="F299" s="236" t="s">
        <v>1355</v>
      </c>
      <c r="G299" s="237" t="s">
        <v>279</v>
      </c>
      <c r="H299" s="238">
        <v>2.03</v>
      </c>
      <c r="I299" s="239"/>
      <c r="J299" s="240">
        <f>ROUND(I299*H299,2)</f>
        <v>0</v>
      </c>
      <c r="K299" s="236" t="s">
        <v>19</v>
      </c>
      <c r="L299" s="241"/>
      <c r="M299" s="242" t="s">
        <v>19</v>
      </c>
      <c r="N299" s="243" t="s">
        <v>43</v>
      </c>
      <c r="O299" s="66"/>
      <c r="P299" s="191">
        <f>O299*H299</f>
        <v>0</v>
      </c>
      <c r="Q299" s="191">
        <v>0.00139</v>
      </c>
      <c r="R299" s="191">
        <f>Q299*H299</f>
        <v>0.0028216999999999995</v>
      </c>
      <c r="S299" s="191">
        <v>0</v>
      </c>
      <c r="T299" s="19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3" t="s">
        <v>217</v>
      </c>
      <c r="AT299" s="193" t="s">
        <v>238</v>
      </c>
      <c r="AU299" s="193" t="s">
        <v>81</v>
      </c>
      <c r="AY299" s="19" t="s">
        <v>151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9" t="s">
        <v>79</v>
      </c>
      <c r="BK299" s="194">
        <f>ROUND(I299*H299,2)</f>
        <v>0</v>
      </c>
      <c r="BL299" s="19" t="s">
        <v>158</v>
      </c>
      <c r="BM299" s="193" t="s">
        <v>1356</v>
      </c>
    </row>
    <row r="300" spans="2:51" s="14" customFormat="1" ht="11.25">
      <c r="B300" s="211"/>
      <c r="C300" s="212"/>
      <c r="D300" s="202" t="s">
        <v>162</v>
      </c>
      <c r="E300" s="212"/>
      <c r="F300" s="214" t="s">
        <v>310</v>
      </c>
      <c r="G300" s="212"/>
      <c r="H300" s="215">
        <v>2.03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162</v>
      </c>
      <c r="AU300" s="221" t="s">
        <v>81</v>
      </c>
      <c r="AV300" s="14" t="s">
        <v>81</v>
      </c>
      <c r="AW300" s="14" t="s">
        <v>4</v>
      </c>
      <c r="AX300" s="14" t="s">
        <v>79</v>
      </c>
      <c r="AY300" s="221" t="s">
        <v>151</v>
      </c>
    </row>
    <row r="301" spans="1:65" s="2" customFormat="1" ht="24.2" customHeight="1">
      <c r="A301" s="36"/>
      <c r="B301" s="37"/>
      <c r="C301" s="182" t="s">
        <v>714</v>
      </c>
      <c r="D301" s="182" t="s">
        <v>153</v>
      </c>
      <c r="E301" s="183" t="s">
        <v>710</v>
      </c>
      <c r="F301" s="184" t="s">
        <v>711</v>
      </c>
      <c r="G301" s="185" t="s">
        <v>279</v>
      </c>
      <c r="H301" s="186">
        <v>1</v>
      </c>
      <c r="I301" s="187"/>
      <c r="J301" s="188">
        <f>ROUND(I301*H301,2)</f>
        <v>0</v>
      </c>
      <c r="K301" s="184" t="s">
        <v>157</v>
      </c>
      <c r="L301" s="41"/>
      <c r="M301" s="189" t="s">
        <v>19</v>
      </c>
      <c r="N301" s="190" t="s">
        <v>43</v>
      </c>
      <c r="O301" s="66"/>
      <c r="P301" s="191">
        <f>O301*H301</f>
        <v>0</v>
      </c>
      <c r="Q301" s="191">
        <v>0.00162</v>
      </c>
      <c r="R301" s="191">
        <f>Q301*H301</f>
        <v>0.00162</v>
      </c>
      <c r="S301" s="191">
        <v>0</v>
      </c>
      <c r="T301" s="192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3" t="s">
        <v>158</v>
      </c>
      <c r="AT301" s="193" t="s">
        <v>153</v>
      </c>
      <c r="AU301" s="193" t="s">
        <v>81</v>
      </c>
      <c r="AY301" s="19" t="s">
        <v>151</v>
      </c>
      <c r="BE301" s="194">
        <f>IF(N301="základní",J301,0)</f>
        <v>0</v>
      </c>
      <c r="BF301" s="194">
        <f>IF(N301="snížená",J301,0)</f>
        <v>0</v>
      </c>
      <c r="BG301" s="194">
        <f>IF(N301="zákl. přenesená",J301,0)</f>
        <v>0</v>
      </c>
      <c r="BH301" s="194">
        <f>IF(N301="sníž. přenesená",J301,0)</f>
        <v>0</v>
      </c>
      <c r="BI301" s="194">
        <f>IF(N301="nulová",J301,0)</f>
        <v>0</v>
      </c>
      <c r="BJ301" s="19" t="s">
        <v>79</v>
      </c>
      <c r="BK301" s="194">
        <f>ROUND(I301*H301,2)</f>
        <v>0</v>
      </c>
      <c r="BL301" s="19" t="s">
        <v>158</v>
      </c>
      <c r="BM301" s="193" t="s">
        <v>1357</v>
      </c>
    </row>
    <row r="302" spans="1:47" s="2" customFormat="1" ht="11.25">
      <c r="A302" s="36"/>
      <c r="B302" s="37"/>
      <c r="C302" s="38"/>
      <c r="D302" s="195" t="s">
        <v>160</v>
      </c>
      <c r="E302" s="38"/>
      <c r="F302" s="196" t="s">
        <v>713</v>
      </c>
      <c r="G302" s="38"/>
      <c r="H302" s="38"/>
      <c r="I302" s="197"/>
      <c r="J302" s="38"/>
      <c r="K302" s="38"/>
      <c r="L302" s="41"/>
      <c r="M302" s="198"/>
      <c r="N302" s="199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160</v>
      </c>
      <c r="AU302" s="19" t="s">
        <v>81</v>
      </c>
    </row>
    <row r="303" spans="1:65" s="2" customFormat="1" ht="16.5" customHeight="1">
      <c r="A303" s="36"/>
      <c r="B303" s="37"/>
      <c r="C303" s="234" t="s">
        <v>719</v>
      </c>
      <c r="D303" s="234" t="s">
        <v>238</v>
      </c>
      <c r="E303" s="235" t="s">
        <v>715</v>
      </c>
      <c r="F303" s="236" t="s">
        <v>716</v>
      </c>
      <c r="G303" s="237" t="s">
        <v>279</v>
      </c>
      <c r="H303" s="238">
        <v>1</v>
      </c>
      <c r="I303" s="239"/>
      <c r="J303" s="240">
        <f>ROUND(I303*H303,2)</f>
        <v>0</v>
      </c>
      <c r="K303" s="236" t="s">
        <v>157</v>
      </c>
      <c r="L303" s="241"/>
      <c r="M303" s="242" t="s">
        <v>19</v>
      </c>
      <c r="N303" s="243" t="s">
        <v>43</v>
      </c>
      <c r="O303" s="66"/>
      <c r="P303" s="191">
        <f>O303*H303</f>
        <v>0</v>
      </c>
      <c r="Q303" s="191">
        <v>0.018</v>
      </c>
      <c r="R303" s="191">
        <f>Q303*H303</f>
        <v>0.018</v>
      </c>
      <c r="S303" s="191">
        <v>0</v>
      </c>
      <c r="T303" s="192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3" t="s">
        <v>217</v>
      </c>
      <c r="AT303" s="193" t="s">
        <v>238</v>
      </c>
      <c r="AU303" s="193" t="s">
        <v>81</v>
      </c>
      <c r="AY303" s="19" t="s">
        <v>151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9" t="s">
        <v>79</v>
      </c>
      <c r="BK303" s="194">
        <f>ROUND(I303*H303,2)</f>
        <v>0</v>
      </c>
      <c r="BL303" s="19" t="s">
        <v>158</v>
      </c>
      <c r="BM303" s="193" t="s">
        <v>1358</v>
      </c>
    </row>
    <row r="304" spans="1:47" s="2" customFormat="1" ht="11.25">
      <c r="A304" s="36"/>
      <c r="B304" s="37"/>
      <c r="C304" s="38"/>
      <c r="D304" s="195" t="s">
        <v>160</v>
      </c>
      <c r="E304" s="38"/>
      <c r="F304" s="196" t="s">
        <v>718</v>
      </c>
      <c r="G304" s="38"/>
      <c r="H304" s="38"/>
      <c r="I304" s="197"/>
      <c r="J304" s="38"/>
      <c r="K304" s="38"/>
      <c r="L304" s="41"/>
      <c r="M304" s="198"/>
      <c r="N304" s="199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160</v>
      </c>
      <c r="AU304" s="19" t="s">
        <v>81</v>
      </c>
    </row>
    <row r="305" spans="1:65" s="2" customFormat="1" ht="16.5" customHeight="1">
      <c r="A305" s="36"/>
      <c r="B305" s="37"/>
      <c r="C305" s="234" t="s">
        <v>723</v>
      </c>
      <c r="D305" s="234" t="s">
        <v>238</v>
      </c>
      <c r="E305" s="235" t="s">
        <v>720</v>
      </c>
      <c r="F305" s="236" t="s">
        <v>721</v>
      </c>
      <c r="G305" s="237" t="s">
        <v>279</v>
      </c>
      <c r="H305" s="238">
        <v>1</v>
      </c>
      <c r="I305" s="239"/>
      <c r="J305" s="240">
        <f>ROUND(I305*H305,2)</f>
        <v>0</v>
      </c>
      <c r="K305" s="236" t="s">
        <v>19</v>
      </c>
      <c r="L305" s="241"/>
      <c r="M305" s="242" t="s">
        <v>19</v>
      </c>
      <c r="N305" s="243" t="s">
        <v>43</v>
      </c>
      <c r="O305" s="66"/>
      <c r="P305" s="191">
        <f>O305*H305</f>
        <v>0</v>
      </c>
      <c r="Q305" s="191">
        <v>0.00654</v>
      </c>
      <c r="R305" s="191">
        <f>Q305*H305</f>
        <v>0.00654</v>
      </c>
      <c r="S305" s="191">
        <v>0</v>
      </c>
      <c r="T305" s="192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3" t="s">
        <v>217</v>
      </c>
      <c r="AT305" s="193" t="s">
        <v>238</v>
      </c>
      <c r="AU305" s="193" t="s">
        <v>81</v>
      </c>
      <c r="AY305" s="19" t="s">
        <v>151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9" t="s">
        <v>79</v>
      </c>
      <c r="BK305" s="194">
        <f>ROUND(I305*H305,2)</f>
        <v>0</v>
      </c>
      <c r="BL305" s="19" t="s">
        <v>158</v>
      </c>
      <c r="BM305" s="193" t="s">
        <v>1359</v>
      </c>
    </row>
    <row r="306" spans="1:65" s="2" customFormat="1" ht="16.5" customHeight="1">
      <c r="A306" s="36"/>
      <c r="B306" s="37"/>
      <c r="C306" s="182" t="s">
        <v>728</v>
      </c>
      <c r="D306" s="182" t="s">
        <v>153</v>
      </c>
      <c r="E306" s="183" t="s">
        <v>734</v>
      </c>
      <c r="F306" s="184" t="s">
        <v>735</v>
      </c>
      <c r="G306" s="185" t="s">
        <v>279</v>
      </c>
      <c r="H306" s="186">
        <v>1</v>
      </c>
      <c r="I306" s="187"/>
      <c r="J306" s="188">
        <f>ROUND(I306*H306,2)</f>
        <v>0</v>
      </c>
      <c r="K306" s="184" t="s">
        <v>157</v>
      </c>
      <c r="L306" s="41"/>
      <c r="M306" s="189" t="s">
        <v>19</v>
      </c>
      <c r="N306" s="190" t="s">
        <v>43</v>
      </c>
      <c r="O306" s="66"/>
      <c r="P306" s="191">
        <f>O306*H306</f>
        <v>0</v>
      </c>
      <c r="Q306" s="191">
        <v>0.00136</v>
      </c>
      <c r="R306" s="191">
        <f>Q306*H306</f>
        <v>0.00136</v>
      </c>
      <c r="S306" s="191">
        <v>0</v>
      </c>
      <c r="T306" s="192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3" t="s">
        <v>158</v>
      </c>
      <c r="AT306" s="193" t="s">
        <v>153</v>
      </c>
      <c r="AU306" s="193" t="s">
        <v>81</v>
      </c>
      <c r="AY306" s="19" t="s">
        <v>151</v>
      </c>
      <c r="BE306" s="194">
        <f>IF(N306="základní",J306,0)</f>
        <v>0</v>
      </c>
      <c r="BF306" s="194">
        <f>IF(N306="snížená",J306,0)</f>
        <v>0</v>
      </c>
      <c r="BG306" s="194">
        <f>IF(N306="zákl. přenesená",J306,0)</f>
        <v>0</v>
      </c>
      <c r="BH306" s="194">
        <f>IF(N306="sníž. přenesená",J306,0)</f>
        <v>0</v>
      </c>
      <c r="BI306" s="194">
        <f>IF(N306="nulová",J306,0)</f>
        <v>0</v>
      </c>
      <c r="BJ306" s="19" t="s">
        <v>79</v>
      </c>
      <c r="BK306" s="194">
        <f>ROUND(I306*H306,2)</f>
        <v>0</v>
      </c>
      <c r="BL306" s="19" t="s">
        <v>158</v>
      </c>
      <c r="BM306" s="193" t="s">
        <v>1360</v>
      </c>
    </row>
    <row r="307" spans="1:47" s="2" customFormat="1" ht="11.25">
      <c r="A307" s="36"/>
      <c r="B307" s="37"/>
      <c r="C307" s="38"/>
      <c r="D307" s="195" t="s">
        <v>160</v>
      </c>
      <c r="E307" s="38"/>
      <c r="F307" s="196" t="s">
        <v>737</v>
      </c>
      <c r="G307" s="38"/>
      <c r="H307" s="38"/>
      <c r="I307" s="197"/>
      <c r="J307" s="38"/>
      <c r="K307" s="38"/>
      <c r="L307" s="41"/>
      <c r="M307" s="198"/>
      <c r="N307" s="199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160</v>
      </c>
      <c r="AU307" s="19" t="s">
        <v>81</v>
      </c>
    </row>
    <row r="308" spans="1:65" s="2" customFormat="1" ht="16.5" customHeight="1">
      <c r="A308" s="36"/>
      <c r="B308" s="37"/>
      <c r="C308" s="234" t="s">
        <v>801</v>
      </c>
      <c r="D308" s="234" t="s">
        <v>238</v>
      </c>
      <c r="E308" s="235" t="s">
        <v>743</v>
      </c>
      <c r="F308" s="236" t="s">
        <v>744</v>
      </c>
      <c r="G308" s="237" t="s">
        <v>279</v>
      </c>
      <c r="H308" s="238">
        <v>1</v>
      </c>
      <c r="I308" s="239"/>
      <c r="J308" s="240">
        <f>ROUND(I308*H308,2)</f>
        <v>0</v>
      </c>
      <c r="K308" s="236" t="s">
        <v>19</v>
      </c>
      <c r="L308" s="241"/>
      <c r="M308" s="242" t="s">
        <v>19</v>
      </c>
      <c r="N308" s="243" t="s">
        <v>43</v>
      </c>
      <c r="O308" s="66"/>
      <c r="P308" s="191">
        <f>O308*H308</f>
        <v>0</v>
      </c>
      <c r="Q308" s="191">
        <v>0.0395</v>
      </c>
      <c r="R308" s="191">
        <f>Q308*H308</f>
        <v>0.0395</v>
      </c>
      <c r="S308" s="191">
        <v>0</v>
      </c>
      <c r="T308" s="192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3" t="s">
        <v>217</v>
      </c>
      <c r="AT308" s="193" t="s">
        <v>238</v>
      </c>
      <c r="AU308" s="193" t="s">
        <v>81</v>
      </c>
      <c r="AY308" s="19" t="s">
        <v>151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9" t="s">
        <v>79</v>
      </c>
      <c r="BK308" s="194">
        <f>ROUND(I308*H308,2)</f>
        <v>0</v>
      </c>
      <c r="BL308" s="19" t="s">
        <v>158</v>
      </c>
      <c r="BM308" s="193" t="s">
        <v>1361</v>
      </c>
    </row>
    <row r="309" spans="1:65" s="2" customFormat="1" ht="16.5" customHeight="1">
      <c r="A309" s="36"/>
      <c r="B309" s="37"/>
      <c r="C309" s="234" t="s">
        <v>1084</v>
      </c>
      <c r="D309" s="234" t="s">
        <v>238</v>
      </c>
      <c r="E309" s="235" t="s">
        <v>739</v>
      </c>
      <c r="F309" s="236" t="s">
        <v>740</v>
      </c>
      <c r="G309" s="237" t="s">
        <v>279</v>
      </c>
      <c r="H309" s="238">
        <v>1</v>
      </c>
      <c r="I309" s="239"/>
      <c r="J309" s="240">
        <f>ROUND(I309*H309,2)</f>
        <v>0</v>
      </c>
      <c r="K309" s="236" t="s">
        <v>19</v>
      </c>
      <c r="L309" s="241"/>
      <c r="M309" s="242" t="s">
        <v>19</v>
      </c>
      <c r="N309" s="243" t="s">
        <v>43</v>
      </c>
      <c r="O309" s="66"/>
      <c r="P309" s="191">
        <f>O309*H309</f>
        <v>0</v>
      </c>
      <c r="Q309" s="191">
        <v>0.0015</v>
      </c>
      <c r="R309" s="191">
        <f>Q309*H309</f>
        <v>0.0015</v>
      </c>
      <c r="S309" s="191">
        <v>0</v>
      </c>
      <c r="T309" s="19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3" t="s">
        <v>217</v>
      </c>
      <c r="AT309" s="193" t="s">
        <v>238</v>
      </c>
      <c r="AU309" s="193" t="s">
        <v>81</v>
      </c>
      <c r="AY309" s="19" t="s">
        <v>151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9" t="s">
        <v>79</v>
      </c>
      <c r="BK309" s="194">
        <f>ROUND(I309*H309,2)</f>
        <v>0</v>
      </c>
      <c r="BL309" s="19" t="s">
        <v>158</v>
      </c>
      <c r="BM309" s="193" t="s">
        <v>1362</v>
      </c>
    </row>
    <row r="310" spans="1:65" s="2" customFormat="1" ht="16.5" customHeight="1">
      <c r="A310" s="36"/>
      <c r="B310" s="37"/>
      <c r="C310" s="182" t="s">
        <v>738</v>
      </c>
      <c r="D310" s="182" t="s">
        <v>153</v>
      </c>
      <c r="E310" s="183" t="s">
        <v>759</v>
      </c>
      <c r="F310" s="184" t="s">
        <v>760</v>
      </c>
      <c r="G310" s="185" t="s">
        <v>279</v>
      </c>
      <c r="H310" s="186">
        <v>1</v>
      </c>
      <c r="I310" s="187"/>
      <c r="J310" s="188">
        <f>ROUND(I310*H310,2)</f>
        <v>0</v>
      </c>
      <c r="K310" s="184" t="s">
        <v>157</v>
      </c>
      <c r="L310" s="41"/>
      <c r="M310" s="189" t="s">
        <v>19</v>
      </c>
      <c r="N310" s="190" t="s">
        <v>43</v>
      </c>
      <c r="O310" s="66"/>
      <c r="P310" s="191">
        <f>O310*H310</f>
        <v>0</v>
      </c>
      <c r="Q310" s="191">
        <v>0.01019</v>
      </c>
      <c r="R310" s="191">
        <f>Q310*H310</f>
        <v>0.01019</v>
      </c>
      <c r="S310" s="191">
        <v>0</v>
      </c>
      <c r="T310" s="192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3" t="s">
        <v>158</v>
      </c>
      <c r="AT310" s="193" t="s">
        <v>153</v>
      </c>
      <c r="AU310" s="193" t="s">
        <v>81</v>
      </c>
      <c r="AY310" s="19" t="s">
        <v>151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9" t="s">
        <v>79</v>
      </c>
      <c r="BK310" s="194">
        <f>ROUND(I310*H310,2)</f>
        <v>0</v>
      </c>
      <c r="BL310" s="19" t="s">
        <v>158</v>
      </c>
      <c r="BM310" s="193" t="s">
        <v>1363</v>
      </c>
    </row>
    <row r="311" spans="1:47" s="2" customFormat="1" ht="11.25">
      <c r="A311" s="36"/>
      <c r="B311" s="37"/>
      <c r="C311" s="38"/>
      <c r="D311" s="195" t="s">
        <v>160</v>
      </c>
      <c r="E311" s="38"/>
      <c r="F311" s="196" t="s">
        <v>762</v>
      </c>
      <c r="G311" s="38"/>
      <c r="H311" s="38"/>
      <c r="I311" s="197"/>
      <c r="J311" s="38"/>
      <c r="K311" s="38"/>
      <c r="L311" s="41"/>
      <c r="M311" s="198"/>
      <c r="N311" s="199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160</v>
      </c>
      <c r="AU311" s="19" t="s">
        <v>81</v>
      </c>
    </row>
    <row r="312" spans="1:65" s="2" customFormat="1" ht="16.5" customHeight="1">
      <c r="A312" s="36"/>
      <c r="B312" s="37"/>
      <c r="C312" s="234" t="s">
        <v>746</v>
      </c>
      <c r="D312" s="234" t="s">
        <v>238</v>
      </c>
      <c r="E312" s="235" t="s">
        <v>764</v>
      </c>
      <c r="F312" s="236" t="s">
        <v>765</v>
      </c>
      <c r="G312" s="237" t="s">
        <v>279</v>
      </c>
      <c r="H312" s="238">
        <v>1</v>
      </c>
      <c r="I312" s="239"/>
      <c r="J312" s="240">
        <f>ROUND(I312*H312,2)</f>
        <v>0</v>
      </c>
      <c r="K312" s="236" t="s">
        <v>157</v>
      </c>
      <c r="L312" s="241"/>
      <c r="M312" s="242" t="s">
        <v>19</v>
      </c>
      <c r="N312" s="243" t="s">
        <v>43</v>
      </c>
      <c r="O312" s="66"/>
      <c r="P312" s="191">
        <f>O312*H312</f>
        <v>0</v>
      </c>
      <c r="Q312" s="191">
        <v>0.355</v>
      </c>
      <c r="R312" s="191">
        <f>Q312*H312</f>
        <v>0.355</v>
      </c>
      <c r="S312" s="191">
        <v>0</v>
      </c>
      <c r="T312" s="192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3" t="s">
        <v>217</v>
      </c>
      <c r="AT312" s="193" t="s">
        <v>238</v>
      </c>
      <c r="AU312" s="193" t="s">
        <v>81</v>
      </c>
      <c r="AY312" s="19" t="s">
        <v>151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9" t="s">
        <v>79</v>
      </c>
      <c r="BK312" s="194">
        <f>ROUND(I312*H312,2)</f>
        <v>0</v>
      </c>
      <c r="BL312" s="19" t="s">
        <v>158</v>
      </c>
      <c r="BM312" s="193" t="s">
        <v>1364</v>
      </c>
    </row>
    <row r="313" spans="1:47" s="2" customFormat="1" ht="11.25">
      <c r="A313" s="36"/>
      <c r="B313" s="37"/>
      <c r="C313" s="38"/>
      <c r="D313" s="195" t="s">
        <v>160</v>
      </c>
      <c r="E313" s="38"/>
      <c r="F313" s="196" t="s">
        <v>767</v>
      </c>
      <c r="G313" s="38"/>
      <c r="H313" s="38"/>
      <c r="I313" s="197"/>
      <c r="J313" s="38"/>
      <c r="K313" s="38"/>
      <c r="L313" s="41"/>
      <c r="M313" s="198"/>
      <c r="N313" s="199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160</v>
      </c>
      <c r="AU313" s="19" t="s">
        <v>81</v>
      </c>
    </row>
    <row r="314" spans="1:65" s="2" customFormat="1" ht="16.5" customHeight="1">
      <c r="A314" s="36"/>
      <c r="B314" s="37"/>
      <c r="C314" s="182" t="s">
        <v>751</v>
      </c>
      <c r="D314" s="182" t="s">
        <v>153</v>
      </c>
      <c r="E314" s="183" t="s">
        <v>769</v>
      </c>
      <c r="F314" s="184" t="s">
        <v>770</v>
      </c>
      <c r="G314" s="185" t="s">
        <v>279</v>
      </c>
      <c r="H314" s="186">
        <v>1</v>
      </c>
      <c r="I314" s="187"/>
      <c r="J314" s="188">
        <f>ROUND(I314*H314,2)</f>
        <v>0</v>
      </c>
      <c r="K314" s="184" t="s">
        <v>157</v>
      </c>
      <c r="L314" s="41"/>
      <c r="M314" s="189" t="s">
        <v>19</v>
      </c>
      <c r="N314" s="190" t="s">
        <v>43</v>
      </c>
      <c r="O314" s="66"/>
      <c r="P314" s="191">
        <f>O314*H314</f>
        <v>0</v>
      </c>
      <c r="Q314" s="191">
        <v>0.12303</v>
      </c>
      <c r="R314" s="191">
        <f>Q314*H314</f>
        <v>0.12303</v>
      </c>
      <c r="S314" s="191">
        <v>0</v>
      </c>
      <c r="T314" s="192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3" t="s">
        <v>158</v>
      </c>
      <c r="AT314" s="193" t="s">
        <v>153</v>
      </c>
      <c r="AU314" s="193" t="s">
        <v>81</v>
      </c>
      <c r="AY314" s="19" t="s">
        <v>151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9" t="s">
        <v>79</v>
      </c>
      <c r="BK314" s="194">
        <f>ROUND(I314*H314,2)</f>
        <v>0</v>
      </c>
      <c r="BL314" s="19" t="s">
        <v>158</v>
      </c>
      <c r="BM314" s="193" t="s">
        <v>1365</v>
      </c>
    </row>
    <row r="315" spans="1:47" s="2" customFormat="1" ht="11.25">
      <c r="A315" s="36"/>
      <c r="B315" s="37"/>
      <c r="C315" s="38"/>
      <c r="D315" s="195" t="s">
        <v>160</v>
      </c>
      <c r="E315" s="38"/>
      <c r="F315" s="196" t="s">
        <v>772</v>
      </c>
      <c r="G315" s="38"/>
      <c r="H315" s="38"/>
      <c r="I315" s="197"/>
      <c r="J315" s="38"/>
      <c r="K315" s="38"/>
      <c r="L315" s="41"/>
      <c r="M315" s="198"/>
      <c r="N315" s="199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160</v>
      </c>
      <c r="AU315" s="19" t="s">
        <v>81</v>
      </c>
    </row>
    <row r="316" spans="1:65" s="2" customFormat="1" ht="16.5" customHeight="1">
      <c r="A316" s="36"/>
      <c r="B316" s="37"/>
      <c r="C316" s="234" t="s">
        <v>756</v>
      </c>
      <c r="D316" s="234" t="s">
        <v>238</v>
      </c>
      <c r="E316" s="235" t="s">
        <v>774</v>
      </c>
      <c r="F316" s="236" t="s">
        <v>775</v>
      </c>
      <c r="G316" s="237" t="s">
        <v>279</v>
      </c>
      <c r="H316" s="238">
        <v>1</v>
      </c>
      <c r="I316" s="239"/>
      <c r="J316" s="240">
        <f>ROUND(I316*H316,2)</f>
        <v>0</v>
      </c>
      <c r="K316" s="236" t="s">
        <v>157</v>
      </c>
      <c r="L316" s="241"/>
      <c r="M316" s="242" t="s">
        <v>19</v>
      </c>
      <c r="N316" s="243" t="s">
        <v>43</v>
      </c>
      <c r="O316" s="66"/>
      <c r="P316" s="191">
        <f>O316*H316</f>
        <v>0</v>
      </c>
      <c r="Q316" s="191">
        <v>0.0133</v>
      </c>
      <c r="R316" s="191">
        <f>Q316*H316</f>
        <v>0.0133</v>
      </c>
      <c r="S316" s="191">
        <v>0</v>
      </c>
      <c r="T316" s="19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3" t="s">
        <v>217</v>
      </c>
      <c r="AT316" s="193" t="s">
        <v>238</v>
      </c>
      <c r="AU316" s="193" t="s">
        <v>81</v>
      </c>
      <c r="AY316" s="19" t="s">
        <v>151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9" t="s">
        <v>79</v>
      </c>
      <c r="BK316" s="194">
        <f>ROUND(I316*H316,2)</f>
        <v>0</v>
      </c>
      <c r="BL316" s="19" t="s">
        <v>158</v>
      </c>
      <c r="BM316" s="193" t="s">
        <v>1366</v>
      </c>
    </row>
    <row r="317" spans="1:47" s="2" customFormat="1" ht="11.25">
      <c r="A317" s="36"/>
      <c r="B317" s="37"/>
      <c r="C317" s="38"/>
      <c r="D317" s="195" t="s">
        <v>160</v>
      </c>
      <c r="E317" s="38"/>
      <c r="F317" s="196" t="s">
        <v>777</v>
      </c>
      <c r="G317" s="38"/>
      <c r="H317" s="38"/>
      <c r="I317" s="197"/>
      <c r="J317" s="38"/>
      <c r="K317" s="38"/>
      <c r="L317" s="41"/>
      <c r="M317" s="198"/>
      <c r="N317" s="199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160</v>
      </c>
      <c r="AU317" s="19" t="s">
        <v>81</v>
      </c>
    </row>
    <row r="318" spans="1:65" s="2" customFormat="1" ht="16.5" customHeight="1">
      <c r="A318" s="36"/>
      <c r="B318" s="37"/>
      <c r="C318" s="234" t="s">
        <v>758</v>
      </c>
      <c r="D318" s="234" t="s">
        <v>238</v>
      </c>
      <c r="E318" s="235" t="s">
        <v>779</v>
      </c>
      <c r="F318" s="236" t="s">
        <v>780</v>
      </c>
      <c r="G318" s="237" t="s">
        <v>279</v>
      </c>
      <c r="H318" s="238">
        <v>1</v>
      </c>
      <c r="I318" s="239"/>
      <c r="J318" s="240">
        <f>ROUND(I318*H318,2)</f>
        <v>0</v>
      </c>
      <c r="K318" s="236" t="s">
        <v>19</v>
      </c>
      <c r="L318" s="241"/>
      <c r="M318" s="242" t="s">
        <v>19</v>
      </c>
      <c r="N318" s="243" t="s">
        <v>43</v>
      </c>
      <c r="O318" s="66"/>
      <c r="P318" s="191">
        <f>O318*H318</f>
        <v>0</v>
      </c>
      <c r="Q318" s="191">
        <v>0.0009</v>
      </c>
      <c r="R318" s="191">
        <f>Q318*H318</f>
        <v>0.0009</v>
      </c>
      <c r="S318" s="191">
        <v>0</v>
      </c>
      <c r="T318" s="192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3" t="s">
        <v>217</v>
      </c>
      <c r="AT318" s="193" t="s">
        <v>238</v>
      </c>
      <c r="AU318" s="193" t="s">
        <v>81</v>
      </c>
      <c r="AY318" s="19" t="s">
        <v>151</v>
      </c>
      <c r="BE318" s="194">
        <f>IF(N318="základní",J318,0)</f>
        <v>0</v>
      </c>
      <c r="BF318" s="194">
        <f>IF(N318="snížená",J318,0)</f>
        <v>0</v>
      </c>
      <c r="BG318" s="194">
        <f>IF(N318="zákl. přenesená",J318,0)</f>
        <v>0</v>
      </c>
      <c r="BH318" s="194">
        <f>IF(N318="sníž. přenesená",J318,0)</f>
        <v>0</v>
      </c>
      <c r="BI318" s="194">
        <f>IF(N318="nulová",J318,0)</f>
        <v>0</v>
      </c>
      <c r="BJ318" s="19" t="s">
        <v>79</v>
      </c>
      <c r="BK318" s="194">
        <f>ROUND(I318*H318,2)</f>
        <v>0</v>
      </c>
      <c r="BL318" s="19" t="s">
        <v>158</v>
      </c>
      <c r="BM318" s="193" t="s">
        <v>1367</v>
      </c>
    </row>
    <row r="319" spans="1:65" s="2" customFormat="1" ht="16.5" customHeight="1">
      <c r="A319" s="36"/>
      <c r="B319" s="37"/>
      <c r="C319" s="182" t="s">
        <v>763</v>
      </c>
      <c r="D319" s="182" t="s">
        <v>153</v>
      </c>
      <c r="E319" s="183" t="s">
        <v>783</v>
      </c>
      <c r="F319" s="184" t="s">
        <v>784</v>
      </c>
      <c r="G319" s="185" t="s">
        <v>279</v>
      </c>
      <c r="H319" s="186">
        <v>1</v>
      </c>
      <c r="I319" s="187"/>
      <c r="J319" s="188">
        <f>ROUND(I319*H319,2)</f>
        <v>0</v>
      </c>
      <c r="K319" s="184" t="s">
        <v>157</v>
      </c>
      <c r="L319" s="41"/>
      <c r="M319" s="189" t="s">
        <v>19</v>
      </c>
      <c r="N319" s="190" t="s">
        <v>43</v>
      </c>
      <c r="O319" s="66"/>
      <c r="P319" s="191">
        <f>O319*H319</f>
        <v>0</v>
      </c>
      <c r="Q319" s="191">
        <v>0.32906</v>
      </c>
      <c r="R319" s="191">
        <f>Q319*H319</f>
        <v>0.32906</v>
      </c>
      <c r="S319" s="191">
        <v>0</v>
      </c>
      <c r="T319" s="192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3" t="s">
        <v>158</v>
      </c>
      <c r="AT319" s="193" t="s">
        <v>153</v>
      </c>
      <c r="AU319" s="193" t="s">
        <v>81</v>
      </c>
      <c r="AY319" s="19" t="s">
        <v>151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9" t="s">
        <v>79</v>
      </c>
      <c r="BK319" s="194">
        <f>ROUND(I319*H319,2)</f>
        <v>0</v>
      </c>
      <c r="BL319" s="19" t="s">
        <v>158</v>
      </c>
      <c r="BM319" s="193" t="s">
        <v>1368</v>
      </c>
    </row>
    <row r="320" spans="1:47" s="2" customFormat="1" ht="11.25">
      <c r="A320" s="36"/>
      <c r="B320" s="37"/>
      <c r="C320" s="38"/>
      <c r="D320" s="195" t="s">
        <v>160</v>
      </c>
      <c r="E320" s="38"/>
      <c r="F320" s="196" t="s">
        <v>786</v>
      </c>
      <c r="G320" s="38"/>
      <c r="H320" s="38"/>
      <c r="I320" s="197"/>
      <c r="J320" s="38"/>
      <c r="K320" s="38"/>
      <c r="L320" s="41"/>
      <c r="M320" s="198"/>
      <c r="N320" s="199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160</v>
      </c>
      <c r="AU320" s="19" t="s">
        <v>81</v>
      </c>
    </row>
    <row r="321" spans="1:65" s="2" customFormat="1" ht="16.5" customHeight="1">
      <c r="A321" s="36"/>
      <c r="B321" s="37"/>
      <c r="C321" s="234" t="s">
        <v>768</v>
      </c>
      <c r="D321" s="234" t="s">
        <v>238</v>
      </c>
      <c r="E321" s="235" t="s">
        <v>788</v>
      </c>
      <c r="F321" s="236" t="s">
        <v>789</v>
      </c>
      <c r="G321" s="237" t="s">
        <v>279</v>
      </c>
      <c r="H321" s="238">
        <v>1</v>
      </c>
      <c r="I321" s="239"/>
      <c r="J321" s="240">
        <f>ROUND(I321*H321,2)</f>
        <v>0</v>
      </c>
      <c r="K321" s="236" t="s">
        <v>157</v>
      </c>
      <c r="L321" s="241"/>
      <c r="M321" s="242" t="s">
        <v>19</v>
      </c>
      <c r="N321" s="243" t="s">
        <v>43</v>
      </c>
      <c r="O321" s="66"/>
      <c r="P321" s="191">
        <f>O321*H321</f>
        <v>0</v>
      </c>
      <c r="Q321" s="191">
        <v>0.0295</v>
      </c>
      <c r="R321" s="191">
        <f>Q321*H321</f>
        <v>0.0295</v>
      </c>
      <c r="S321" s="191">
        <v>0</v>
      </c>
      <c r="T321" s="192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3" t="s">
        <v>217</v>
      </c>
      <c r="AT321" s="193" t="s">
        <v>238</v>
      </c>
      <c r="AU321" s="193" t="s">
        <v>81</v>
      </c>
      <c r="AY321" s="19" t="s">
        <v>151</v>
      </c>
      <c r="BE321" s="194">
        <f>IF(N321="základní",J321,0)</f>
        <v>0</v>
      </c>
      <c r="BF321" s="194">
        <f>IF(N321="snížená",J321,0)</f>
        <v>0</v>
      </c>
      <c r="BG321" s="194">
        <f>IF(N321="zákl. přenesená",J321,0)</f>
        <v>0</v>
      </c>
      <c r="BH321" s="194">
        <f>IF(N321="sníž. přenesená",J321,0)</f>
        <v>0</v>
      </c>
      <c r="BI321" s="194">
        <f>IF(N321="nulová",J321,0)</f>
        <v>0</v>
      </c>
      <c r="BJ321" s="19" t="s">
        <v>79</v>
      </c>
      <c r="BK321" s="194">
        <f>ROUND(I321*H321,2)</f>
        <v>0</v>
      </c>
      <c r="BL321" s="19" t="s">
        <v>158</v>
      </c>
      <c r="BM321" s="193" t="s">
        <v>1369</v>
      </c>
    </row>
    <row r="322" spans="1:47" s="2" customFormat="1" ht="11.25">
      <c r="A322" s="36"/>
      <c r="B322" s="37"/>
      <c r="C322" s="38"/>
      <c r="D322" s="195" t="s">
        <v>160</v>
      </c>
      <c r="E322" s="38"/>
      <c r="F322" s="196" t="s">
        <v>791</v>
      </c>
      <c r="G322" s="38"/>
      <c r="H322" s="38"/>
      <c r="I322" s="197"/>
      <c r="J322" s="38"/>
      <c r="K322" s="38"/>
      <c r="L322" s="41"/>
      <c r="M322" s="198"/>
      <c r="N322" s="199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160</v>
      </c>
      <c r="AU322" s="19" t="s">
        <v>81</v>
      </c>
    </row>
    <row r="323" spans="1:65" s="2" customFormat="1" ht="16.5" customHeight="1">
      <c r="A323" s="36"/>
      <c r="B323" s="37"/>
      <c r="C323" s="234" t="s">
        <v>773</v>
      </c>
      <c r="D323" s="234" t="s">
        <v>238</v>
      </c>
      <c r="E323" s="235" t="s">
        <v>793</v>
      </c>
      <c r="F323" s="236" t="s">
        <v>794</v>
      </c>
      <c r="G323" s="237" t="s">
        <v>279</v>
      </c>
      <c r="H323" s="238">
        <v>1</v>
      </c>
      <c r="I323" s="239"/>
      <c r="J323" s="240">
        <f>ROUND(I323*H323,2)</f>
        <v>0</v>
      </c>
      <c r="K323" s="236" t="s">
        <v>19</v>
      </c>
      <c r="L323" s="241"/>
      <c r="M323" s="242" t="s">
        <v>19</v>
      </c>
      <c r="N323" s="243" t="s">
        <v>43</v>
      </c>
      <c r="O323" s="66"/>
      <c r="P323" s="191">
        <f>O323*H323</f>
        <v>0</v>
      </c>
      <c r="Q323" s="191">
        <v>0.0019</v>
      </c>
      <c r="R323" s="191">
        <f>Q323*H323</f>
        <v>0.0019</v>
      </c>
      <c r="S323" s="191">
        <v>0</v>
      </c>
      <c r="T323" s="19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3" t="s">
        <v>217</v>
      </c>
      <c r="AT323" s="193" t="s">
        <v>238</v>
      </c>
      <c r="AU323" s="193" t="s">
        <v>81</v>
      </c>
      <c r="AY323" s="19" t="s">
        <v>151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9" t="s">
        <v>79</v>
      </c>
      <c r="BK323" s="194">
        <f>ROUND(I323*H323,2)</f>
        <v>0</v>
      </c>
      <c r="BL323" s="19" t="s">
        <v>158</v>
      </c>
      <c r="BM323" s="193" t="s">
        <v>1370</v>
      </c>
    </row>
    <row r="324" spans="1:65" s="2" customFormat="1" ht="16.5" customHeight="1">
      <c r="A324" s="36"/>
      <c r="B324" s="37"/>
      <c r="C324" s="182" t="s">
        <v>778</v>
      </c>
      <c r="D324" s="182" t="s">
        <v>153</v>
      </c>
      <c r="E324" s="183" t="s">
        <v>797</v>
      </c>
      <c r="F324" s="184" t="s">
        <v>798</v>
      </c>
      <c r="G324" s="185" t="s">
        <v>279</v>
      </c>
      <c r="H324" s="186">
        <v>2</v>
      </c>
      <c r="I324" s="187"/>
      <c r="J324" s="188">
        <f>ROUND(I324*H324,2)</f>
        <v>0</v>
      </c>
      <c r="K324" s="184" t="s">
        <v>157</v>
      </c>
      <c r="L324" s="41"/>
      <c r="M324" s="189" t="s">
        <v>19</v>
      </c>
      <c r="N324" s="190" t="s">
        <v>43</v>
      </c>
      <c r="O324" s="66"/>
      <c r="P324" s="191">
        <f>O324*H324</f>
        <v>0</v>
      </c>
      <c r="Q324" s="191">
        <v>0.00016</v>
      </c>
      <c r="R324" s="191">
        <f>Q324*H324</f>
        <v>0.00032</v>
      </c>
      <c r="S324" s="191">
        <v>0</v>
      </c>
      <c r="T324" s="192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3" t="s">
        <v>158</v>
      </c>
      <c r="AT324" s="193" t="s">
        <v>153</v>
      </c>
      <c r="AU324" s="193" t="s">
        <v>81</v>
      </c>
      <c r="AY324" s="19" t="s">
        <v>151</v>
      </c>
      <c r="BE324" s="194">
        <f>IF(N324="základní",J324,0)</f>
        <v>0</v>
      </c>
      <c r="BF324" s="194">
        <f>IF(N324="snížená",J324,0)</f>
        <v>0</v>
      </c>
      <c r="BG324" s="194">
        <f>IF(N324="zákl. přenesená",J324,0)</f>
        <v>0</v>
      </c>
      <c r="BH324" s="194">
        <f>IF(N324="sníž. přenesená",J324,0)</f>
        <v>0</v>
      </c>
      <c r="BI324" s="194">
        <f>IF(N324="nulová",J324,0)</f>
        <v>0</v>
      </c>
      <c r="BJ324" s="19" t="s">
        <v>79</v>
      </c>
      <c r="BK324" s="194">
        <f>ROUND(I324*H324,2)</f>
        <v>0</v>
      </c>
      <c r="BL324" s="19" t="s">
        <v>158</v>
      </c>
      <c r="BM324" s="193" t="s">
        <v>1371</v>
      </c>
    </row>
    <row r="325" spans="1:47" s="2" customFormat="1" ht="11.25">
      <c r="A325" s="36"/>
      <c r="B325" s="37"/>
      <c r="C325" s="38"/>
      <c r="D325" s="195" t="s">
        <v>160</v>
      </c>
      <c r="E325" s="38"/>
      <c r="F325" s="196" t="s">
        <v>800</v>
      </c>
      <c r="G325" s="38"/>
      <c r="H325" s="38"/>
      <c r="I325" s="197"/>
      <c r="J325" s="38"/>
      <c r="K325" s="38"/>
      <c r="L325" s="41"/>
      <c r="M325" s="198"/>
      <c r="N325" s="199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160</v>
      </c>
      <c r="AU325" s="19" t="s">
        <v>81</v>
      </c>
    </row>
    <row r="326" spans="1:65" s="2" customFormat="1" ht="16.5" customHeight="1">
      <c r="A326" s="36"/>
      <c r="B326" s="37"/>
      <c r="C326" s="234" t="s">
        <v>782</v>
      </c>
      <c r="D326" s="234" t="s">
        <v>238</v>
      </c>
      <c r="E326" s="235" t="s">
        <v>802</v>
      </c>
      <c r="F326" s="236" t="s">
        <v>803</v>
      </c>
      <c r="G326" s="237" t="s">
        <v>279</v>
      </c>
      <c r="H326" s="238">
        <v>2</v>
      </c>
      <c r="I326" s="239"/>
      <c r="J326" s="240">
        <f>ROUND(I326*H326,2)</f>
        <v>0</v>
      </c>
      <c r="K326" s="236" t="s">
        <v>19</v>
      </c>
      <c r="L326" s="241"/>
      <c r="M326" s="242" t="s">
        <v>19</v>
      </c>
      <c r="N326" s="243" t="s">
        <v>43</v>
      </c>
      <c r="O326" s="66"/>
      <c r="P326" s="191">
        <f>O326*H326</f>
        <v>0</v>
      </c>
      <c r="Q326" s="191">
        <v>0</v>
      </c>
      <c r="R326" s="191">
        <f>Q326*H326</f>
        <v>0</v>
      </c>
      <c r="S326" s="191">
        <v>0</v>
      </c>
      <c r="T326" s="192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3" t="s">
        <v>217</v>
      </c>
      <c r="AT326" s="193" t="s">
        <v>238</v>
      </c>
      <c r="AU326" s="193" t="s">
        <v>81</v>
      </c>
      <c r="AY326" s="19" t="s">
        <v>151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9" t="s">
        <v>79</v>
      </c>
      <c r="BK326" s="194">
        <f>ROUND(I326*H326,2)</f>
        <v>0</v>
      </c>
      <c r="BL326" s="19" t="s">
        <v>158</v>
      </c>
      <c r="BM326" s="193" t="s">
        <v>1372</v>
      </c>
    </row>
    <row r="327" spans="1:65" s="2" customFormat="1" ht="16.5" customHeight="1">
      <c r="A327" s="36"/>
      <c r="B327" s="37"/>
      <c r="C327" s="182" t="s">
        <v>787</v>
      </c>
      <c r="D327" s="182" t="s">
        <v>153</v>
      </c>
      <c r="E327" s="183" t="s">
        <v>330</v>
      </c>
      <c r="F327" s="184" t="s">
        <v>331</v>
      </c>
      <c r="G327" s="185" t="s">
        <v>156</v>
      </c>
      <c r="H327" s="186">
        <v>586</v>
      </c>
      <c r="I327" s="187"/>
      <c r="J327" s="188">
        <f>ROUND(I327*H327,2)</f>
        <v>0</v>
      </c>
      <c r="K327" s="184" t="s">
        <v>157</v>
      </c>
      <c r="L327" s="41"/>
      <c r="M327" s="189" t="s">
        <v>19</v>
      </c>
      <c r="N327" s="190" t="s">
        <v>43</v>
      </c>
      <c r="O327" s="66"/>
      <c r="P327" s="191">
        <f>O327*H327</f>
        <v>0</v>
      </c>
      <c r="Q327" s="191">
        <v>0.00019</v>
      </c>
      <c r="R327" s="191">
        <f>Q327*H327</f>
        <v>0.11134000000000001</v>
      </c>
      <c r="S327" s="191">
        <v>0</v>
      </c>
      <c r="T327" s="19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3" t="s">
        <v>158</v>
      </c>
      <c r="AT327" s="193" t="s">
        <v>153</v>
      </c>
      <c r="AU327" s="193" t="s">
        <v>81</v>
      </c>
      <c r="AY327" s="19" t="s">
        <v>151</v>
      </c>
      <c r="BE327" s="194">
        <f>IF(N327="základní",J327,0)</f>
        <v>0</v>
      </c>
      <c r="BF327" s="194">
        <f>IF(N327="snížená",J327,0)</f>
        <v>0</v>
      </c>
      <c r="BG327" s="194">
        <f>IF(N327="zákl. přenesená",J327,0)</f>
        <v>0</v>
      </c>
      <c r="BH327" s="194">
        <f>IF(N327="sníž. přenesená",J327,0)</f>
        <v>0</v>
      </c>
      <c r="BI327" s="194">
        <f>IF(N327="nulová",J327,0)</f>
        <v>0</v>
      </c>
      <c r="BJ327" s="19" t="s">
        <v>79</v>
      </c>
      <c r="BK327" s="194">
        <f>ROUND(I327*H327,2)</f>
        <v>0</v>
      </c>
      <c r="BL327" s="19" t="s">
        <v>158</v>
      </c>
      <c r="BM327" s="193" t="s">
        <v>1373</v>
      </c>
    </row>
    <row r="328" spans="1:47" s="2" customFormat="1" ht="11.25">
      <c r="A328" s="36"/>
      <c r="B328" s="37"/>
      <c r="C328" s="38"/>
      <c r="D328" s="195" t="s">
        <v>160</v>
      </c>
      <c r="E328" s="38"/>
      <c r="F328" s="196" t="s">
        <v>333</v>
      </c>
      <c r="G328" s="38"/>
      <c r="H328" s="38"/>
      <c r="I328" s="197"/>
      <c r="J328" s="38"/>
      <c r="K328" s="38"/>
      <c r="L328" s="41"/>
      <c r="M328" s="198"/>
      <c r="N328" s="199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160</v>
      </c>
      <c r="AU328" s="19" t="s">
        <v>81</v>
      </c>
    </row>
    <row r="329" spans="1:65" s="2" customFormat="1" ht="16.5" customHeight="1">
      <c r="A329" s="36"/>
      <c r="B329" s="37"/>
      <c r="C329" s="182" t="s">
        <v>792</v>
      </c>
      <c r="D329" s="182" t="s">
        <v>153</v>
      </c>
      <c r="E329" s="183" t="s">
        <v>335</v>
      </c>
      <c r="F329" s="184" t="s">
        <v>336</v>
      </c>
      <c r="G329" s="185" t="s">
        <v>156</v>
      </c>
      <c r="H329" s="186">
        <v>586</v>
      </c>
      <c r="I329" s="187"/>
      <c r="J329" s="188">
        <f>ROUND(I329*H329,2)</f>
        <v>0</v>
      </c>
      <c r="K329" s="184" t="s">
        <v>157</v>
      </c>
      <c r="L329" s="41"/>
      <c r="M329" s="189" t="s">
        <v>19</v>
      </c>
      <c r="N329" s="190" t="s">
        <v>43</v>
      </c>
      <c r="O329" s="66"/>
      <c r="P329" s="191">
        <f>O329*H329</f>
        <v>0</v>
      </c>
      <c r="Q329" s="191">
        <v>6E-05</v>
      </c>
      <c r="R329" s="191">
        <f>Q329*H329</f>
        <v>0.035160000000000004</v>
      </c>
      <c r="S329" s="191">
        <v>0</v>
      </c>
      <c r="T329" s="192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3" t="s">
        <v>158</v>
      </c>
      <c r="AT329" s="193" t="s">
        <v>153</v>
      </c>
      <c r="AU329" s="193" t="s">
        <v>81</v>
      </c>
      <c r="AY329" s="19" t="s">
        <v>151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19" t="s">
        <v>79</v>
      </c>
      <c r="BK329" s="194">
        <f>ROUND(I329*H329,2)</f>
        <v>0</v>
      </c>
      <c r="BL329" s="19" t="s">
        <v>158</v>
      </c>
      <c r="BM329" s="193" t="s">
        <v>1374</v>
      </c>
    </row>
    <row r="330" spans="1:47" s="2" customFormat="1" ht="11.25">
      <c r="A330" s="36"/>
      <c r="B330" s="37"/>
      <c r="C330" s="38"/>
      <c r="D330" s="195" t="s">
        <v>160</v>
      </c>
      <c r="E330" s="38"/>
      <c r="F330" s="196" t="s">
        <v>338</v>
      </c>
      <c r="G330" s="38"/>
      <c r="H330" s="38"/>
      <c r="I330" s="197"/>
      <c r="J330" s="38"/>
      <c r="K330" s="38"/>
      <c r="L330" s="41"/>
      <c r="M330" s="198"/>
      <c r="N330" s="199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160</v>
      </c>
      <c r="AU330" s="19" t="s">
        <v>81</v>
      </c>
    </row>
    <row r="331" spans="2:63" s="12" customFormat="1" ht="22.9" customHeight="1">
      <c r="B331" s="166"/>
      <c r="C331" s="167"/>
      <c r="D331" s="168" t="s">
        <v>71</v>
      </c>
      <c r="E331" s="180" t="s">
        <v>341</v>
      </c>
      <c r="F331" s="180" t="s">
        <v>342</v>
      </c>
      <c r="G331" s="167"/>
      <c r="H331" s="167"/>
      <c r="I331" s="170"/>
      <c r="J331" s="181">
        <f>BK331</f>
        <v>0</v>
      </c>
      <c r="K331" s="167"/>
      <c r="L331" s="172"/>
      <c r="M331" s="173"/>
      <c r="N331" s="174"/>
      <c r="O331" s="174"/>
      <c r="P331" s="175">
        <f>SUM(P332:P333)</f>
        <v>0</v>
      </c>
      <c r="Q331" s="174"/>
      <c r="R331" s="175">
        <f>SUM(R332:R333)</f>
        <v>0</v>
      </c>
      <c r="S331" s="174"/>
      <c r="T331" s="176">
        <f>SUM(T332:T333)</f>
        <v>0</v>
      </c>
      <c r="AR331" s="177" t="s">
        <v>79</v>
      </c>
      <c r="AT331" s="178" t="s">
        <v>71</v>
      </c>
      <c r="AU331" s="178" t="s">
        <v>79</v>
      </c>
      <c r="AY331" s="177" t="s">
        <v>151</v>
      </c>
      <c r="BK331" s="179">
        <f>SUM(BK332:BK333)</f>
        <v>0</v>
      </c>
    </row>
    <row r="332" spans="1:65" s="2" customFormat="1" ht="24.2" customHeight="1">
      <c r="A332" s="36"/>
      <c r="B332" s="37"/>
      <c r="C332" s="182" t="s">
        <v>796</v>
      </c>
      <c r="D332" s="182" t="s">
        <v>153</v>
      </c>
      <c r="E332" s="183" t="s">
        <v>344</v>
      </c>
      <c r="F332" s="184" t="s">
        <v>345</v>
      </c>
      <c r="G332" s="185" t="s">
        <v>209</v>
      </c>
      <c r="H332" s="186">
        <v>94.399</v>
      </c>
      <c r="I332" s="187"/>
      <c r="J332" s="188">
        <f>ROUND(I332*H332,2)</f>
        <v>0</v>
      </c>
      <c r="K332" s="184" t="s">
        <v>157</v>
      </c>
      <c r="L332" s="41"/>
      <c r="M332" s="189" t="s">
        <v>19</v>
      </c>
      <c r="N332" s="190" t="s">
        <v>43</v>
      </c>
      <c r="O332" s="66"/>
      <c r="P332" s="191">
        <f>O332*H332</f>
        <v>0</v>
      </c>
      <c r="Q332" s="191">
        <v>0</v>
      </c>
      <c r="R332" s="191">
        <f>Q332*H332</f>
        <v>0</v>
      </c>
      <c r="S332" s="191">
        <v>0</v>
      </c>
      <c r="T332" s="192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3" t="s">
        <v>158</v>
      </c>
      <c r="AT332" s="193" t="s">
        <v>153</v>
      </c>
      <c r="AU332" s="193" t="s">
        <v>81</v>
      </c>
      <c r="AY332" s="19" t="s">
        <v>151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9" t="s">
        <v>79</v>
      </c>
      <c r="BK332" s="194">
        <f>ROUND(I332*H332,2)</f>
        <v>0</v>
      </c>
      <c r="BL332" s="19" t="s">
        <v>158</v>
      </c>
      <c r="BM332" s="193" t="s">
        <v>1375</v>
      </c>
    </row>
    <row r="333" spans="1:47" s="2" customFormat="1" ht="11.25">
      <c r="A333" s="36"/>
      <c r="B333" s="37"/>
      <c r="C333" s="38"/>
      <c r="D333" s="195" t="s">
        <v>160</v>
      </c>
      <c r="E333" s="38"/>
      <c r="F333" s="196" t="s">
        <v>347</v>
      </c>
      <c r="G333" s="38"/>
      <c r="H333" s="38"/>
      <c r="I333" s="197"/>
      <c r="J333" s="38"/>
      <c r="K333" s="38"/>
      <c r="L333" s="41"/>
      <c r="M333" s="244"/>
      <c r="N333" s="245"/>
      <c r="O333" s="246"/>
      <c r="P333" s="246"/>
      <c r="Q333" s="246"/>
      <c r="R333" s="246"/>
      <c r="S333" s="246"/>
      <c r="T333" s="24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160</v>
      </c>
      <c r="AU333" s="19" t="s">
        <v>81</v>
      </c>
    </row>
    <row r="334" spans="1:31" s="2" customFormat="1" ht="6.95" customHeight="1">
      <c r="A334" s="36"/>
      <c r="B334" s="49"/>
      <c r="C334" s="50"/>
      <c r="D334" s="50"/>
      <c r="E334" s="50"/>
      <c r="F334" s="50"/>
      <c r="G334" s="50"/>
      <c r="H334" s="50"/>
      <c r="I334" s="50"/>
      <c r="J334" s="50"/>
      <c r="K334" s="50"/>
      <c r="L334" s="41"/>
      <c r="M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</row>
  </sheetData>
  <sheetProtection algorithmName="SHA-512" hashValue="9fE5UgUFo9HtGW/GM5d6Hf3pZ9GR7KKOWQHL6s+A3gzizkGJrzMiY4SvHrdHl00BHAy0Bzch0axe7b5ZAaLGtg==" saltValue="GY0JzDwqRYJS3tSEisFy87cIAzLNBo3QKvCTtuxd6I6X3TQ8CUJlUnrNvq1LZI/XZunZ6L7eVnXJBw0fppOyiA==" spinCount="100000" sheet="1" objects="1" scenarios="1" formatColumns="0" formatRows="0" autoFilter="0"/>
  <autoFilter ref="C96:K333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1" r:id="rId1" display="https://podminky.urs.cz/item/CS_URS_2021_02/113107213"/>
    <hyperlink ref="F107" r:id="rId2" display="https://podminky.urs.cz/item/CS_URS_2021_02/119001405"/>
    <hyperlink ref="F111" r:id="rId3" display="https://podminky.urs.cz/item/CS_URS_2021_02/121151123"/>
    <hyperlink ref="F116" r:id="rId4" display="https://podminky.urs.cz/item/CS_URS_2021_02/131151104"/>
    <hyperlink ref="F123" r:id="rId5" display="https://podminky.urs.cz/item/CS_URS_2021_02/131251104"/>
    <hyperlink ref="F130" r:id="rId6" display="https://podminky.urs.cz/item/CS_URS_2021_02/131351104"/>
    <hyperlink ref="F137" r:id="rId7" display="https://podminky.urs.cz/item/CS_URS_2021_02/132154104"/>
    <hyperlink ref="F143" r:id="rId8" display="https://podminky.urs.cz/item/CS_URS_2021_02/132154205"/>
    <hyperlink ref="F150" r:id="rId9" display="https://podminky.urs.cz/item/CS_URS_2021_02/132254104"/>
    <hyperlink ref="F156" r:id="rId10" display="https://podminky.urs.cz/item/CS_URS_2021_02/132254205"/>
    <hyperlink ref="F163" r:id="rId11" display="https://podminky.urs.cz/item/CS_URS_2021_02/132354104"/>
    <hyperlink ref="F169" r:id="rId12" display="https://podminky.urs.cz/item/CS_URS_2021_02/132354205"/>
    <hyperlink ref="F176" r:id="rId13" display="https://podminky.urs.cz/item/CS_URS_2021_02/139001101"/>
    <hyperlink ref="F180" r:id="rId14" display="https://podminky.urs.cz/item/CS_URS_2021_02/151101101"/>
    <hyperlink ref="F183" r:id="rId15" display="https://podminky.urs.cz/item/CS_URS_2021_02/151101111"/>
    <hyperlink ref="F191" r:id="rId16" display="https://podminky.urs.cz/item/CS_URS_2021_02/174151101"/>
    <hyperlink ref="F214" r:id="rId17" display="https://podminky.urs.cz/item/CS_URS_2021_02/175151101"/>
    <hyperlink ref="F224" r:id="rId18" display="https://podminky.urs.cz/item/CS_URS_2021_02/58341341"/>
    <hyperlink ref="F227" r:id="rId19" display="https://podminky.urs.cz/item/CS_URS_2021_02/181351113"/>
    <hyperlink ref="F229" r:id="rId20" display="https://podminky.urs.cz/item/CS_URS_2021_02/181951111"/>
    <hyperlink ref="F232" r:id="rId21" display="https://podminky.urs.cz/item/CS_URS_2021_02/212572111"/>
    <hyperlink ref="F235" r:id="rId22" display="https://podminky.urs.cz/item/CS_URS_2021_02/212755213"/>
    <hyperlink ref="F239" r:id="rId23" display="https://podminky.urs.cz/item/CS_URS_2021_02/451572111"/>
    <hyperlink ref="F246" r:id="rId24" display="https://podminky.urs.cz/item/CS_URS_2021_02/452313141"/>
    <hyperlink ref="F250" r:id="rId25" display="https://podminky.urs.cz/item/CS_URS_2021_02/452353101"/>
    <hyperlink ref="F254" r:id="rId26" display="https://podminky.urs.cz/item/CS_URS_2021_02/857242122"/>
    <hyperlink ref="F257" r:id="rId27" display="https://podminky.urs.cz/item/CS_URS_2021_02/55259970"/>
    <hyperlink ref="F259" r:id="rId28" display="https://podminky.urs.cz/item/CS_URS_2021_02/55251820"/>
    <hyperlink ref="F261" r:id="rId29" display="https://podminky.urs.cz/item/CS_URS_2021_02/55253235"/>
    <hyperlink ref="F263" r:id="rId30" display="https://podminky.urs.cz/item/CS_URS_2021_02/55253239"/>
    <hyperlink ref="F265" r:id="rId31" display="https://podminky.urs.cz/item/CS_URS_2021_02/857244122"/>
    <hyperlink ref="F267" r:id="rId32" display="https://podminky.urs.cz/item/CS_URS_2021_02/55253510"/>
    <hyperlink ref="F269" r:id="rId33" display="https://podminky.urs.cz/item/CS_URS_2021_02/871241211"/>
    <hyperlink ref="F271" r:id="rId34" display="https://podminky.urs.cz/item/CS_URS_2021_02/28613556"/>
    <hyperlink ref="F274" r:id="rId35" display="https://podminky.urs.cz/item/CS_URS_2021_02/877241101"/>
    <hyperlink ref="F276" r:id="rId36" display="https://podminky.urs.cz/item/CS_URS_2021_02/28615974"/>
    <hyperlink ref="F279" r:id="rId37" display="https://podminky.urs.cz/item/CS_URS_2021_02/877241110"/>
    <hyperlink ref="F281" r:id="rId38" display="https://podminky.urs.cz/item/CS_URS_2021_02/28614948"/>
    <hyperlink ref="F284" r:id="rId39" display="https://podminky.urs.cz/item/CS_URS_2021_02/877241118"/>
    <hyperlink ref="F286" r:id="rId40" display="https://podminky.urs.cz/item/CS_URS_2021_02/28615025"/>
    <hyperlink ref="F289" r:id="rId41" display="https://podminky.urs.cz/item/CS_URS_2021_02/877241201"/>
    <hyperlink ref="F302" r:id="rId42" display="https://podminky.urs.cz/item/CS_URS_2021_02/891241112"/>
    <hyperlink ref="F304" r:id="rId43" display="https://podminky.urs.cz/item/CS_URS_2021_02/42221303"/>
    <hyperlink ref="F307" r:id="rId44" display="https://podminky.urs.cz/item/CS_URS_2021_02/891247111"/>
    <hyperlink ref="F311" r:id="rId45" display="https://podminky.urs.cz/item/CS_URS_2021_02/894411311"/>
    <hyperlink ref="F313" r:id="rId46" display="https://podminky.urs.cz/item/CS_URS_2021_02/59225545"/>
    <hyperlink ref="F315" r:id="rId47" display="https://podminky.urs.cz/item/CS_URS_2021_02/899401112"/>
    <hyperlink ref="F317" r:id="rId48" display="https://podminky.urs.cz/item/CS_URS_2021_02/42291352"/>
    <hyperlink ref="F320" r:id="rId49" display="https://podminky.urs.cz/item/CS_URS_2021_02/899401113"/>
    <hyperlink ref="F322" r:id="rId50" display="https://podminky.urs.cz/item/CS_URS_2021_02/42291452"/>
    <hyperlink ref="F325" r:id="rId51" display="https://podminky.urs.cz/item/CS_URS_2021_02/899713111"/>
    <hyperlink ref="F328" r:id="rId52" display="https://podminky.urs.cz/item/CS_URS_2021_02/899721111"/>
    <hyperlink ref="F330" r:id="rId53" display="https://podminky.urs.cz/item/CS_URS_2021_02/899722111"/>
    <hyperlink ref="F333" r:id="rId54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111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2" t="str">
        <f>'Rekapitulace stavby'!K6</f>
        <v>Vodovodní přivaděč Točník - Otín</v>
      </c>
      <c r="F7" s="393"/>
      <c r="G7" s="393"/>
      <c r="H7" s="393"/>
      <c r="L7" s="22"/>
    </row>
    <row r="8" spans="2:12" ht="12.75">
      <c r="B8" s="22"/>
      <c r="D8" s="114" t="s">
        <v>115</v>
      </c>
      <c r="L8" s="22"/>
    </row>
    <row r="9" spans="2:12" s="1" customFormat="1" ht="16.5" customHeight="1">
      <c r="B9" s="22"/>
      <c r="E9" s="392" t="s">
        <v>494</v>
      </c>
      <c r="F9" s="374"/>
      <c r="G9" s="374"/>
      <c r="H9" s="374"/>
      <c r="L9" s="22"/>
    </row>
    <row r="10" spans="2:12" s="1" customFormat="1" ht="12" customHeight="1">
      <c r="B10" s="22"/>
      <c r="D10" s="114" t="s">
        <v>117</v>
      </c>
      <c r="L10" s="22"/>
    </row>
    <row r="11" spans="1:31" s="2" customFormat="1" ht="16.5" customHeight="1">
      <c r="A11" s="36"/>
      <c r="B11" s="41"/>
      <c r="C11" s="36"/>
      <c r="D11" s="36"/>
      <c r="E11" s="402" t="s">
        <v>1199</v>
      </c>
      <c r="F11" s="394"/>
      <c r="G11" s="394"/>
      <c r="H11" s="39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496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5" t="s">
        <v>1376</v>
      </c>
      <c r="F13" s="394"/>
      <c r="G13" s="394"/>
      <c r="H13" s="394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120</v>
      </c>
      <c r="G16" s="36"/>
      <c r="H16" s="36"/>
      <c r="I16" s="114" t="s">
        <v>23</v>
      </c>
      <c r="J16" s="116" t="str">
        <f>'Rekapitulace stavby'!AN8</f>
        <v>16. 7. 2021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6" t="str">
        <f>'Rekapitulace stavby'!E14</f>
        <v>Vyplň údaj</v>
      </c>
      <c r="F22" s="397"/>
      <c r="G22" s="397"/>
      <c r="H22" s="397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34</v>
      </c>
      <c r="E27" s="36"/>
      <c r="F27" s="36"/>
      <c r="G27" s="36"/>
      <c r="H27" s="36"/>
      <c r="I27" s="114" t="s">
        <v>26</v>
      </c>
      <c r="J27" s="105" t="str">
        <f>IF('Rekapitulace stavby'!AN19="","",'Rekapitulace stavby'!AN19)</f>
        <v/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tr">
        <f>IF('Rekapitulace stavby'!E20="","",'Rekapitulace stavby'!E20)</f>
        <v xml:space="preserve"> </v>
      </c>
      <c r="F28" s="36"/>
      <c r="G28" s="36"/>
      <c r="H28" s="36"/>
      <c r="I28" s="114" t="s">
        <v>28</v>
      </c>
      <c r="J28" s="105" t="str">
        <f>IF('Rekapitulace stavby'!AN20="","",'Rekapitulace stavby'!AN20)</f>
        <v/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36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9"/>
      <c r="B31" s="120"/>
      <c r="C31" s="119"/>
      <c r="D31" s="119"/>
      <c r="E31" s="398" t="s">
        <v>372</v>
      </c>
      <c r="F31" s="398"/>
      <c r="G31" s="398"/>
      <c r="H31" s="398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38</v>
      </c>
      <c r="E34" s="36"/>
      <c r="F34" s="36"/>
      <c r="G34" s="36"/>
      <c r="H34" s="36"/>
      <c r="I34" s="36"/>
      <c r="J34" s="124">
        <f>ROUND(J102,2)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25" t="s">
        <v>40</v>
      </c>
      <c r="G36" s="36"/>
      <c r="H36" s="36"/>
      <c r="I36" s="125" t="s">
        <v>39</v>
      </c>
      <c r="J36" s="125" t="s">
        <v>41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26" t="s">
        <v>42</v>
      </c>
      <c r="E37" s="114" t="s">
        <v>43</v>
      </c>
      <c r="F37" s="127">
        <f>ROUND((SUM(BE102:BE318)),2)</f>
        <v>0</v>
      </c>
      <c r="G37" s="36"/>
      <c r="H37" s="36"/>
      <c r="I37" s="128">
        <v>0.21</v>
      </c>
      <c r="J37" s="127">
        <f>ROUND(((SUM(BE102:BE318))*I37),2)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4" t="s">
        <v>44</v>
      </c>
      <c r="F38" s="127">
        <f>ROUND((SUM(BF102:BF318)),2)</f>
        <v>0</v>
      </c>
      <c r="G38" s="36"/>
      <c r="H38" s="36"/>
      <c r="I38" s="128">
        <v>0.15</v>
      </c>
      <c r="J38" s="127">
        <f>ROUND(((SUM(BF102:BF318))*I38),2)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45</v>
      </c>
      <c r="F39" s="127">
        <f>ROUND((SUM(BG102:BG318)),2)</f>
        <v>0</v>
      </c>
      <c r="G39" s="36"/>
      <c r="H39" s="36"/>
      <c r="I39" s="128">
        <v>0.21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4" t="s">
        <v>46</v>
      </c>
      <c r="F40" s="127">
        <f>ROUND((SUM(BH102:BH318)),2)</f>
        <v>0</v>
      </c>
      <c r="G40" s="36"/>
      <c r="H40" s="36"/>
      <c r="I40" s="128">
        <v>0.15</v>
      </c>
      <c r="J40" s="127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4" t="s">
        <v>47</v>
      </c>
      <c r="F41" s="127">
        <f>ROUND((SUM(BI102:BI318)),2)</f>
        <v>0</v>
      </c>
      <c r="G41" s="36"/>
      <c r="H41" s="36"/>
      <c r="I41" s="128">
        <v>0</v>
      </c>
      <c r="J41" s="127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48</v>
      </c>
      <c r="E43" s="131"/>
      <c r="F43" s="131"/>
      <c r="G43" s="132" t="s">
        <v>49</v>
      </c>
      <c r="H43" s="133" t="s">
        <v>50</v>
      </c>
      <c r="I43" s="131"/>
      <c r="J43" s="134">
        <f>SUM(J34:J41)</f>
        <v>0</v>
      </c>
      <c r="K43" s="135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126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9" t="str">
        <f>E7</f>
        <v>Vodovodní přivaděč Točník - Otín</v>
      </c>
      <c r="F52" s="400"/>
      <c r="G52" s="400"/>
      <c r="H52" s="400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115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9" t="s">
        <v>494</v>
      </c>
      <c r="F54" s="359"/>
      <c r="G54" s="359"/>
      <c r="H54" s="359"/>
      <c r="I54" s="24"/>
      <c r="J54" s="24"/>
      <c r="K54" s="24"/>
      <c r="L54" s="22"/>
    </row>
    <row r="55" spans="2:12" s="1" customFormat="1" ht="12" customHeight="1">
      <c r="B55" s="23"/>
      <c r="C55" s="31" t="s">
        <v>117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03" t="s">
        <v>1199</v>
      </c>
      <c r="F56" s="401"/>
      <c r="G56" s="401"/>
      <c r="H56" s="401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496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52" t="str">
        <f>E13</f>
        <v>2 - AŠ 4</v>
      </c>
      <c r="F58" s="401"/>
      <c r="G58" s="401"/>
      <c r="H58" s="401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k.ú. Točník u Klatov, k.ú. Otín u Točníku, k.ú. Os</v>
      </c>
      <c r="G60" s="38"/>
      <c r="H60" s="38"/>
      <c r="I60" s="31" t="s">
        <v>23</v>
      </c>
      <c r="J60" s="61" t="str">
        <f>IF(J16="","",J16)</f>
        <v>16. 7. 2021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40.15" customHeight="1">
      <c r="A62" s="36"/>
      <c r="B62" s="37"/>
      <c r="C62" s="31" t="s">
        <v>25</v>
      </c>
      <c r="D62" s="38"/>
      <c r="E62" s="38"/>
      <c r="F62" s="29" t="str">
        <f>E19</f>
        <v>Město Klatovy, náměstí Míru č.p.62/I, Klatovy</v>
      </c>
      <c r="G62" s="38"/>
      <c r="H62" s="38"/>
      <c r="I62" s="31" t="s">
        <v>31</v>
      </c>
      <c r="J62" s="34" t="str">
        <f>E25</f>
        <v>Vodohospodářský rozvoj a výstavba a.s., Praha 5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34</v>
      </c>
      <c r="J63" s="34" t="str">
        <f>E28</f>
        <v xml:space="preserve"> 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127</v>
      </c>
      <c r="D65" s="141"/>
      <c r="E65" s="141"/>
      <c r="F65" s="141"/>
      <c r="G65" s="141"/>
      <c r="H65" s="141"/>
      <c r="I65" s="141"/>
      <c r="J65" s="142" t="s">
        <v>128</v>
      </c>
      <c r="K65" s="141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43" t="s">
        <v>70</v>
      </c>
      <c r="D67" s="38"/>
      <c r="E67" s="38"/>
      <c r="F67" s="38"/>
      <c r="G67" s="38"/>
      <c r="H67" s="38"/>
      <c r="I67" s="38"/>
      <c r="J67" s="79">
        <f>J102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129</v>
      </c>
    </row>
    <row r="68" spans="2:12" s="9" customFormat="1" ht="24.95" customHeight="1">
      <c r="B68" s="144"/>
      <c r="C68" s="145"/>
      <c r="D68" s="146" t="s">
        <v>130</v>
      </c>
      <c r="E68" s="147"/>
      <c r="F68" s="147"/>
      <c r="G68" s="147"/>
      <c r="H68" s="147"/>
      <c r="I68" s="147"/>
      <c r="J68" s="148">
        <f>J103</f>
        <v>0</v>
      </c>
      <c r="K68" s="145"/>
      <c r="L68" s="149"/>
    </row>
    <row r="69" spans="2:12" s="10" customFormat="1" ht="19.9" customHeight="1">
      <c r="B69" s="150"/>
      <c r="C69" s="99"/>
      <c r="D69" s="151" t="s">
        <v>132</v>
      </c>
      <c r="E69" s="152"/>
      <c r="F69" s="152"/>
      <c r="G69" s="152"/>
      <c r="H69" s="152"/>
      <c r="I69" s="152"/>
      <c r="J69" s="153">
        <f>J104</f>
        <v>0</v>
      </c>
      <c r="K69" s="99"/>
      <c r="L69" s="154"/>
    </row>
    <row r="70" spans="2:12" s="10" customFormat="1" ht="19.9" customHeight="1">
      <c r="B70" s="150"/>
      <c r="C70" s="99"/>
      <c r="D70" s="151" t="s">
        <v>812</v>
      </c>
      <c r="E70" s="152"/>
      <c r="F70" s="152"/>
      <c r="G70" s="152"/>
      <c r="H70" s="152"/>
      <c r="I70" s="152"/>
      <c r="J70" s="153">
        <f>J119</f>
        <v>0</v>
      </c>
      <c r="K70" s="99"/>
      <c r="L70" s="154"/>
    </row>
    <row r="71" spans="2:12" s="10" customFormat="1" ht="19.9" customHeight="1">
      <c r="B71" s="150"/>
      <c r="C71" s="99"/>
      <c r="D71" s="151" t="s">
        <v>133</v>
      </c>
      <c r="E71" s="152"/>
      <c r="F71" s="152"/>
      <c r="G71" s="152"/>
      <c r="H71" s="152"/>
      <c r="I71" s="152"/>
      <c r="J71" s="153">
        <f>J124</f>
        <v>0</v>
      </c>
      <c r="K71" s="99"/>
      <c r="L71" s="154"/>
    </row>
    <row r="72" spans="2:12" s="10" customFormat="1" ht="19.9" customHeight="1">
      <c r="B72" s="150"/>
      <c r="C72" s="99"/>
      <c r="D72" s="151" t="s">
        <v>813</v>
      </c>
      <c r="E72" s="152"/>
      <c r="F72" s="152"/>
      <c r="G72" s="152"/>
      <c r="H72" s="152"/>
      <c r="I72" s="152"/>
      <c r="J72" s="153">
        <f>J145</f>
        <v>0</v>
      </c>
      <c r="K72" s="99"/>
      <c r="L72" s="154"/>
    </row>
    <row r="73" spans="2:12" s="10" customFormat="1" ht="19.9" customHeight="1">
      <c r="B73" s="150"/>
      <c r="C73" s="99"/>
      <c r="D73" s="151" t="s">
        <v>134</v>
      </c>
      <c r="E73" s="152"/>
      <c r="F73" s="152"/>
      <c r="G73" s="152"/>
      <c r="H73" s="152"/>
      <c r="I73" s="152"/>
      <c r="J73" s="153">
        <f>J187</f>
        <v>0</v>
      </c>
      <c r="K73" s="99"/>
      <c r="L73" s="154"/>
    </row>
    <row r="74" spans="2:12" s="10" customFormat="1" ht="19.9" customHeight="1">
      <c r="B74" s="150"/>
      <c r="C74" s="99"/>
      <c r="D74" s="151" t="s">
        <v>814</v>
      </c>
      <c r="E74" s="152"/>
      <c r="F74" s="152"/>
      <c r="G74" s="152"/>
      <c r="H74" s="152"/>
      <c r="I74" s="152"/>
      <c r="J74" s="153">
        <f>J248</f>
        <v>0</v>
      </c>
      <c r="K74" s="99"/>
      <c r="L74" s="154"/>
    </row>
    <row r="75" spans="2:12" s="10" customFormat="1" ht="19.9" customHeight="1">
      <c r="B75" s="150"/>
      <c r="C75" s="99"/>
      <c r="D75" s="151" t="s">
        <v>135</v>
      </c>
      <c r="E75" s="152"/>
      <c r="F75" s="152"/>
      <c r="G75" s="152"/>
      <c r="H75" s="152"/>
      <c r="I75" s="152"/>
      <c r="J75" s="153">
        <f>J252</f>
        <v>0</v>
      </c>
      <c r="K75" s="99"/>
      <c r="L75" s="154"/>
    </row>
    <row r="76" spans="2:12" s="9" customFormat="1" ht="24.95" customHeight="1">
      <c r="B76" s="144"/>
      <c r="C76" s="145"/>
      <c r="D76" s="146" t="s">
        <v>815</v>
      </c>
      <c r="E76" s="147"/>
      <c r="F76" s="147"/>
      <c r="G76" s="147"/>
      <c r="H76" s="147"/>
      <c r="I76" s="147"/>
      <c r="J76" s="148">
        <f>J255</f>
        <v>0</v>
      </c>
      <c r="K76" s="145"/>
      <c r="L76" s="149"/>
    </row>
    <row r="77" spans="2:12" s="10" customFormat="1" ht="19.9" customHeight="1">
      <c r="B77" s="150"/>
      <c r="C77" s="99"/>
      <c r="D77" s="151" t="s">
        <v>816</v>
      </c>
      <c r="E77" s="152"/>
      <c r="F77" s="152"/>
      <c r="G77" s="152"/>
      <c r="H77" s="152"/>
      <c r="I77" s="152"/>
      <c r="J77" s="153">
        <f>J256</f>
        <v>0</v>
      </c>
      <c r="K77" s="99"/>
      <c r="L77" s="154"/>
    </row>
    <row r="78" spans="2:12" s="10" customFormat="1" ht="19.9" customHeight="1">
      <c r="B78" s="150"/>
      <c r="C78" s="99"/>
      <c r="D78" s="151" t="s">
        <v>817</v>
      </c>
      <c r="E78" s="152"/>
      <c r="F78" s="152"/>
      <c r="G78" s="152"/>
      <c r="H78" s="152"/>
      <c r="I78" s="152"/>
      <c r="J78" s="153">
        <f>J307</f>
        <v>0</v>
      </c>
      <c r="K78" s="99"/>
      <c r="L78" s="154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5" t="s">
        <v>136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99" t="str">
        <f>E7</f>
        <v>Vodovodní přivaděč Točník - Otín</v>
      </c>
      <c r="F88" s="400"/>
      <c r="G88" s="400"/>
      <c r="H88" s="400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2:12" s="1" customFormat="1" ht="12" customHeight="1">
      <c r="B89" s="23"/>
      <c r="C89" s="31" t="s">
        <v>115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2:12" s="1" customFormat="1" ht="16.5" customHeight="1">
      <c r="B90" s="23"/>
      <c r="C90" s="24"/>
      <c r="D90" s="24"/>
      <c r="E90" s="399" t="s">
        <v>494</v>
      </c>
      <c r="F90" s="359"/>
      <c r="G90" s="359"/>
      <c r="H90" s="359"/>
      <c r="I90" s="24"/>
      <c r="J90" s="24"/>
      <c r="K90" s="24"/>
      <c r="L90" s="22"/>
    </row>
    <row r="91" spans="2:12" s="1" customFormat="1" ht="12" customHeight="1">
      <c r="B91" s="23"/>
      <c r="C91" s="31" t="s">
        <v>117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6.5" customHeight="1">
      <c r="A92" s="36"/>
      <c r="B92" s="37"/>
      <c r="C92" s="38"/>
      <c r="D92" s="38"/>
      <c r="E92" s="403" t="s">
        <v>1199</v>
      </c>
      <c r="F92" s="401"/>
      <c r="G92" s="401"/>
      <c r="H92" s="401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496</v>
      </c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52" t="str">
        <f>E13</f>
        <v>2 - AŠ 4</v>
      </c>
      <c r="F94" s="401"/>
      <c r="G94" s="401"/>
      <c r="H94" s="401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1" t="s">
        <v>21</v>
      </c>
      <c r="D96" s="38"/>
      <c r="E96" s="38"/>
      <c r="F96" s="29" t="str">
        <f>F16</f>
        <v>k.ú. Točník u Klatov, k.ú. Otín u Točníku, k.ú. Os</v>
      </c>
      <c r="G96" s="38"/>
      <c r="H96" s="38"/>
      <c r="I96" s="31" t="s">
        <v>23</v>
      </c>
      <c r="J96" s="61" t="str">
        <f>IF(J16="","",J16)</f>
        <v>16. 7. 2021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40.15" customHeight="1">
      <c r="A98" s="36"/>
      <c r="B98" s="37"/>
      <c r="C98" s="31" t="s">
        <v>25</v>
      </c>
      <c r="D98" s="38"/>
      <c r="E98" s="38"/>
      <c r="F98" s="29" t="str">
        <f>E19</f>
        <v>Město Klatovy, náměstí Míru č.p.62/I, Klatovy</v>
      </c>
      <c r="G98" s="38"/>
      <c r="H98" s="38"/>
      <c r="I98" s="31" t="s">
        <v>31</v>
      </c>
      <c r="J98" s="34" t="str">
        <f>E25</f>
        <v>Vodohospodářský rozvoj a výstavba a.s., Praha 5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5.2" customHeight="1">
      <c r="A99" s="36"/>
      <c r="B99" s="37"/>
      <c r="C99" s="31" t="s">
        <v>29</v>
      </c>
      <c r="D99" s="38"/>
      <c r="E99" s="38"/>
      <c r="F99" s="29" t="str">
        <f>IF(E22="","",E22)</f>
        <v>Vyplň údaj</v>
      </c>
      <c r="G99" s="38"/>
      <c r="H99" s="38"/>
      <c r="I99" s="31" t="s">
        <v>34</v>
      </c>
      <c r="J99" s="34" t="str">
        <f>E28</f>
        <v xml:space="preserve"> </v>
      </c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11" customFormat="1" ht="29.25" customHeight="1">
      <c r="A101" s="155"/>
      <c r="B101" s="156"/>
      <c r="C101" s="157" t="s">
        <v>137</v>
      </c>
      <c r="D101" s="158" t="s">
        <v>57</v>
      </c>
      <c r="E101" s="158" t="s">
        <v>53</v>
      </c>
      <c r="F101" s="158" t="s">
        <v>54</v>
      </c>
      <c r="G101" s="158" t="s">
        <v>138</v>
      </c>
      <c r="H101" s="158" t="s">
        <v>139</v>
      </c>
      <c r="I101" s="158" t="s">
        <v>140</v>
      </c>
      <c r="J101" s="158" t="s">
        <v>128</v>
      </c>
      <c r="K101" s="159" t="s">
        <v>141</v>
      </c>
      <c r="L101" s="160"/>
      <c r="M101" s="70" t="s">
        <v>19</v>
      </c>
      <c r="N101" s="71" t="s">
        <v>42</v>
      </c>
      <c r="O101" s="71" t="s">
        <v>142</v>
      </c>
      <c r="P101" s="71" t="s">
        <v>143</v>
      </c>
      <c r="Q101" s="71" t="s">
        <v>144</v>
      </c>
      <c r="R101" s="71" t="s">
        <v>145</v>
      </c>
      <c r="S101" s="71" t="s">
        <v>146</v>
      </c>
      <c r="T101" s="72" t="s">
        <v>147</v>
      </c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</row>
    <row r="102" spans="1:63" s="2" customFormat="1" ht="22.9" customHeight="1">
      <c r="A102" s="36"/>
      <c r="B102" s="37"/>
      <c r="C102" s="77" t="s">
        <v>148</v>
      </c>
      <c r="D102" s="38"/>
      <c r="E102" s="38"/>
      <c r="F102" s="38"/>
      <c r="G102" s="38"/>
      <c r="H102" s="38"/>
      <c r="I102" s="38"/>
      <c r="J102" s="161">
        <f>BK102</f>
        <v>0</v>
      </c>
      <c r="K102" s="38"/>
      <c r="L102" s="41"/>
      <c r="M102" s="73"/>
      <c r="N102" s="162"/>
      <c r="O102" s="74"/>
      <c r="P102" s="163">
        <f>P103+P255</f>
        <v>0</v>
      </c>
      <c r="Q102" s="74"/>
      <c r="R102" s="163">
        <f>R103+R255</f>
        <v>9.52095141</v>
      </c>
      <c r="S102" s="74"/>
      <c r="T102" s="164">
        <f>T103+T255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71</v>
      </c>
      <c r="AU102" s="19" t="s">
        <v>129</v>
      </c>
      <c r="BK102" s="165">
        <f>BK103+BK255</f>
        <v>0</v>
      </c>
    </row>
    <row r="103" spans="2:63" s="12" customFormat="1" ht="25.9" customHeight="1">
      <c r="B103" s="166"/>
      <c r="C103" s="167"/>
      <c r="D103" s="168" t="s">
        <v>71</v>
      </c>
      <c r="E103" s="169" t="s">
        <v>149</v>
      </c>
      <c r="F103" s="169" t="s">
        <v>150</v>
      </c>
      <c r="G103" s="167"/>
      <c r="H103" s="167"/>
      <c r="I103" s="170"/>
      <c r="J103" s="171">
        <f>BK103</f>
        <v>0</v>
      </c>
      <c r="K103" s="167"/>
      <c r="L103" s="172"/>
      <c r="M103" s="173"/>
      <c r="N103" s="174"/>
      <c r="O103" s="174"/>
      <c r="P103" s="175">
        <f>P104+P119+P124+P145+P187+P248+P252</f>
        <v>0</v>
      </c>
      <c r="Q103" s="174"/>
      <c r="R103" s="175">
        <f>R104+R119+R124+R145+R187+R248+R252</f>
        <v>8.78188391</v>
      </c>
      <c r="S103" s="174"/>
      <c r="T103" s="176">
        <f>T104+T119+T124+T145+T187+T248+T252</f>
        <v>0</v>
      </c>
      <c r="AR103" s="177" t="s">
        <v>79</v>
      </c>
      <c r="AT103" s="178" t="s">
        <v>71</v>
      </c>
      <c r="AU103" s="178" t="s">
        <v>72</v>
      </c>
      <c r="AY103" s="177" t="s">
        <v>151</v>
      </c>
      <c r="BK103" s="179">
        <f>BK104+BK119+BK124+BK145+BK187+BK248+BK252</f>
        <v>0</v>
      </c>
    </row>
    <row r="104" spans="2:63" s="12" customFormat="1" ht="22.9" customHeight="1">
      <c r="B104" s="166"/>
      <c r="C104" s="167"/>
      <c r="D104" s="168" t="s">
        <v>71</v>
      </c>
      <c r="E104" s="180" t="s">
        <v>81</v>
      </c>
      <c r="F104" s="180" t="s">
        <v>244</v>
      </c>
      <c r="G104" s="167"/>
      <c r="H104" s="167"/>
      <c r="I104" s="170"/>
      <c r="J104" s="181">
        <f>BK104</f>
        <v>0</v>
      </c>
      <c r="K104" s="167"/>
      <c r="L104" s="172"/>
      <c r="M104" s="173"/>
      <c r="N104" s="174"/>
      <c r="O104" s="174"/>
      <c r="P104" s="175">
        <f>SUM(P105:P118)</f>
        <v>0</v>
      </c>
      <c r="Q104" s="174"/>
      <c r="R104" s="175">
        <f>SUM(R105:R118)</f>
        <v>3.5038090200000007</v>
      </c>
      <c r="S104" s="174"/>
      <c r="T104" s="176">
        <f>SUM(T105:T118)</f>
        <v>0</v>
      </c>
      <c r="AR104" s="177" t="s">
        <v>79</v>
      </c>
      <c r="AT104" s="178" t="s">
        <v>71</v>
      </c>
      <c r="AU104" s="178" t="s">
        <v>79</v>
      </c>
      <c r="AY104" s="177" t="s">
        <v>151</v>
      </c>
      <c r="BK104" s="179">
        <f>SUM(BK105:BK118)</f>
        <v>0</v>
      </c>
    </row>
    <row r="105" spans="1:65" s="2" customFormat="1" ht="21.75" customHeight="1">
      <c r="A105" s="36"/>
      <c r="B105" s="37"/>
      <c r="C105" s="182" t="s">
        <v>79</v>
      </c>
      <c r="D105" s="182" t="s">
        <v>153</v>
      </c>
      <c r="E105" s="183" t="s">
        <v>820</v>
      </c>
      <c r="F105" s="184" t="s">
        <v>821</v>
      </c>
      <c r="G105" s="185" t="s">
        <v>174</v>
      </c>
      <c r="H105" s="186">
        <v>1.62</v>
      </c>
      <c r="I105" s="187"/>
      <c r="J105" s="188">
        <f>ROUND(I105*H105,2)</f>
        <v>0</v>
      </c>
      <c r="K105" s="184" t="s">
        <v>157</v>
      </c>
      <c r="L105" s="41"/>
      <c r="M105" s="189" t="s">
        <v>19</v>
      </c>
      <c r="N105" s="190" t="s">
        <v>43</v>
      </c>
      <c r="O105" s="66"/>
      <c r="P105" s="191">
        <f>O105*H105</f>
        <v>0</v>
      </c>
      <c r="Q105" s="191">
        <v>2.16</v>
      </c>
      <c r="R105" s="191">
        <f>Q105*H105</f>
        <v>3.4992000000000005</v>
      </c>
      <c r="S105" s="191">
        <v>0</v>
      </c>
      <c r="T105" s="192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3" t="s">
        <v>158</v>
      </c>
      <c r="AT105" s="193" t="s">
        <v>153</v>
      </c>
      <c r="AU105" s="193" t="s">
        <v>81</v>
      </c>
      <c r="AY105" s="19" t="s">
        <v>151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9" t="s">
        <v>79</v>
      </c>
      <c r="BK105" s="194">
        <f>ROUND(I105*H105,2)</f>
        <v>0</v>
      </c>
      <c r="BL105" s="19" t="s">
        <v>158</v>
      </c>
      <c r="BM105" s="193" t="s">
        <v>1377</v>
      </c>
    </row>
    <row r="106" spans="1:47" s="2" customFormat="1" ht="11.25">
      <c r="A106" s="36"/>
      <c r="B106" s="37"/>
      <c r="C106" s="38"/>
      <c r="D106" s="195" t="s">
        <v>160</v>
      </c>
      <c r="E106" s="38"/>
      <c r="F106" s="196" t="s">
        <v>823</v>
      </c>
      <c r="G106" s="38"/>
      <c r="H106" s="38"/>
      <c r="I106" s="197"/>
      <c r="J106" s="38"/>
      <c r="K106" s="38"/>
      <c r="L106" s="41"/>
      <c r="M106" s="198"/>
      <c r="N106" s="199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160</v>
      </c>
      <c r="AU106" s="19" t="s">
        <v>81</v>
      </c>
    </row>
    <row r="107" spans="2:51" s="13" customFormat="1" ht="11.25">
      <c r="B107" s="200"/>
      <c r="C107" s="201"/>
      <c r="D107" s="202" t="s">
        <v>162</v>
      </c>
      <c r="E107" s="203" t="s">
        <v>19</v>
      </c>
      <c r="F107" s="204" t="s">
        <v>824</v>
      </c>
      <c r="G107" s="201"/>
      <c r="H107" s="203" t="s">
        <v>19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162</v>
      </c>
      <c r="AU107" s="210" t="s">
        <v>81</v>
      </c>
      <c r="AV107" s="13" t="s">
        <v>79</v>
      </c>
      <c r="AW107" s="13" t="s">
        <v>33</v>
      </c>
      <c r="AX107" s="13" t="s">
        <v>72</v>
      </c>
      <c r="AY107" s="210" t="s">
        <v>151</v>
      </c>
    </row>
    <row r="108" spans="2:51" s="14" customFormat="1" ht="11.25">
      <c r="B108" s="211"/>
      <c r="C108" s="212"/>
      <c r="D108" s="202" t="s">
        <v>162</v>
      </c>
      <c r="E108" s="213" t="s">
        <v>19</v>
      </c>
      <c r="F108" s="214" t="s">
        <v>1378</v>
      </c>
      <c r="G108" s="212"/>
      <c r="H108" s="215">
        <v>1.62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162</v>
      </c>
      <c r="AU108" s="221" t="s">
        <v>81</v>
      </c>
      <c r="AV108" s="14" t="s">
        <v>81</v>
      </c>
      <c r="AW108" s="14" t="s">
        <v>33</v>
      </c>
      <c r="AX108" s="14" t="s">
        <v>79</v>
      </c>
      <c r="AY108" s="221" t="s">
        <v>151</v>
      </c>
    </row>
    <row r="109" spans="1:65" s="2" customFormat="1" ht="16.5" customHeight="1">
      <c r="A109" s="36"/>
      <c r="B109" s="37"/>
      <c r="C109" s="182" t="s">
        <v>81</v>
      </c>
      <c r="D109" s="182" t="s">
        <v>153</v>
      </c>
      <c r="E109" s="183" t="s">
        <v>826</v>
      </c>
      <c r="F109" s="184" t="s">
        <v>827</v>
      </c>
      <c r="G109" s="185" t="s">
        <v>505</v>
      </c>
      <c r="H109" s="186">
        <v>1.866</v>
      </c>
      <c r="I109" s="187"/>
      <c r="J109" s="188">
        <f>ROUND(I109*H109,2)</f>
        <v>0</v>
      </c>
      <c r="K109" s="184" t="s">
        <v>157</v>
      </c>
      <c r="L109" s="41"/>
      <c r="M109" s="189" t="s">
        <v>19</v>
      </c>
      <c r="N109" s="190" t="s">
        <v>43</v>
      </c>
      <c r="O109" s="66"/>
      <c r="P109" s="191">
        <f>O109*H109</f>
        <v>0</v>
      </c>
      <c r="Q109" s="191">
        <v>0.00247</v>
      </c>
      <c r="R109" s="191">
        <f>Q109*H109</f>
        <v>0.00460902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158</v>
      </c>
      <c r="AT109" s="193" t="s">
        <v>153</v>
      </c>
      <c r="AU109" s="193" t="s">
        <v>81</v>
      </c>
      <c r="AY109" s="19" t="s">
        <v>151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9" t="s">
        <v>79</v>
      </c>
      <c r="BK109" s="194">
        <f>ROUND(I109*H109,2)</f>
        <v>0</v>
      </c>
      <c r="BL109" s="19" t="s">
        <v>158</v>
      </c>
      <c r="BM109" s="193" t="s">
        <v>1379</v>
      </c>
    </row>
    <row r="110" spans="1:47" s="2" customFormat="1" ht="11.25">
      <c r="A110" s="36"/>
      <c r="B110" s="37"/>
      <c r="C110" s="38"/>
      <c r="D110" s="195" t="s">
        <v>160</v>
      </c>
      <c r="E110" s="38"/>
      <c r="F110" s="196" t="s">
        <v>829</v>
      </c>
      <c r="G110" s="38"/>
      <c r="H110" s="38"/>
      <c r="I110" s="197"/>
      <c r="J110" s="38"/>
      <c r="K110" s="38"/>
      <c r="L110" s="41"/>
      <c r="M110" s="198"/>
      <c r="N110" s="199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160</v>
      </c>
      <c r="AU110" s="19" t="s">
        <v>81</v>
      </c>
    </row>
    <row r="111" spans="2:51" s="13" customFormat="1" ht="11.25">
      <c r="B111" s="200"/>
      <c r="C111" s="201"/>
      <c r="D111" s="202" t="s">
        <v>162</v>
      </c>
      <c r="E111" s="203" t="s">
        <v>19</v>
      </c>
      <c r="F111" s="204" t="s">
        <v>830</v>
      </c>
      <c r="G111" s="201"/>
      <c r="H111" s="203" t="s">
        <v>19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162</v>
      </c>
      <c r="AU111" s="210" t="s">
        <v>81</v>
      </c>
      <c r="AV111" s="13" t="s">
        <v>79</v>
      </c>
      <c r="AW111" s="13" t="s">
        <v>33</v>
      </c>
      <c r="AX111" s="13" t="s">
        <v>72</v>
      </c>
      <c r="AY111" s="210" t="s">
        <v>151</v>
      </c>
    </row>
    <row r="112" spans="2:51" s="13" customFormat="1" ht="11.25">
      <c r="B112" s="200"/>
      <c r="C112" s="201"/>
      <c r="D112" s="202" t="s">
        <v>162</v>
      </c>
      <c r="E112" s="203" t="s">
        <v>19</v>
      </c>
      <c r="F112" s="204" t="s">
        <v>831</v>
      </c>
      <c r="G112" s="201"/>
      <c r="H112" s="203" t="s">
        <v>19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162</v>
      </c>
      <c r="AU112" s="210" t="s">
        <v>81</v>
      </c>
      <c r="AV112" s="13" t="s">
        <v>79</v>
      </c>
      <c r="AW112" s="13" t="s">
        <v>33</v>
      </c>
      <c r="AX112" s="13" t="s">
        <v>72</v>
      </c>
      <c r="AY112" s="210" t="s">
        <v>151</v>
      </c>
    </row>
    <row r="113" spans="2:51" s="14" customFormat="1" ht="11.25">
      <c r="B113" s="211"/>
      <c r="C113" s="212"/>
      <c r="D113" s="202" t="s">
        <v>162</v>
      </c>
      <c r="E113" s="213" t="s">
        <v>19</v>
      </c>
      <c r="F113" s="214" t="s">
        <v>1380</v>
      </c>
      <c r="G113" s="212"/>
      <c r="H113" s="215">
        <v>1.378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162</v>
      </c>
      <c r="AU113" s="221" t="s">
        <v>81</v>
      </c>
      <c r="AV113" s="14" t="s">
        <v>81</v>
      </c>
      <c r="AW113" s="14" t="s">
        <v>33</v>
      </c>
      <c r="AX113" s="14" t="s">
        <v>72</v>
      </c>
      <c r="AY113" s="221" t="s">
        <v>151</v>
      </c>
    </row>
    <row r="114" spans="2:51" s="13" customFormat="1" ht="11.25">
      <c r="B114" s="200"/>
      <c r="C114" s="201"/>
      <c r="D114" s="202" t="s">
        <v>162</v>
      </c>
      <c r="E114" s="203" t="s">
        <v>19</v>
      </c>
      <c r="F114" s="204" t="s">
        <v>833</v>
      </c>
      <c r="G114" s="201"/>
      <c r="H114" s="203" t="s">
        <v>19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162</v>
      </c>
      <c r="AU114" s="210" t="s">
        <v>81</v>
      </c>
      <c r="AV114" s="13" t="s">
        <v>79</v>
      </c>
      <c r="AW114" s="13" t="s">
        <v>33</v>
      </c>
      <c r="AX114" s="13" t="s">
        <v>72</v>
      </c>
      <c r="AY114" s="210" t="s">
        <v>151</v>
      </c>
    </row>
    <row r="115" spans="2:51" s="14" customFormat="1" ht="11.25">
      <c r="B115" s="211"/>
      <c r="C115" s="212"/>
      <c r="D115" s="202" t="s">
        <v>162</v>
      </c>
      <c r="E115" s="213" t="s">
        <v>19</v>
      </c>
      <c r="F115" s="214" t="s">
        <v>1381</v>
      </c>
      <c r="G115" s="212"/>
      <c r="H115" s="215">
        <v>0.488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162</v>
      </c>
      <c r="AU115" s="221" t="s">
        <v>81</v>
      </c>
      <c r="AV115" s="14" t="s">
        <v>81</v>
      </c>
      <c r="AW115" s="14" t="s">
        <v>33</v>
      </c>
      <c r="AX115" s="14" t="s">
        <v>72</v>
      </c>
      <c r="AY115" s="221" t="s">
        <v>151</v>
      </c>
    </row>
    <row r="116" spans="2:51" s="15" customFormat="1" ht="11.25">
      <c r="B116" s="223"/>
      <c r="C116" s="224"/>
      <c r="D116" s="202" t="s">
        <v>162</v>
      </c>
      <c r="E116" s="225" t="s">
        <v>19</v>
      </c>
      <c r="F116" s="226" t="s">
        <v>215</v>
      </c>
      <c r="G116" s="224"/>
      <c r="H116" s="227">
        <v>1.8659999999999999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AT116" s="233" t="s">
        <v>162</v>
      </c>
      <c r="AU116" s="233" t="s">
        <v>81</v>
      </c>
      <c r="AV116" s="15" t="s">
        <v>158</v>
      </c>
      <c r="AW116" s="15" t="s">
        <v>33</v>
      </c>
      <c r="AX116" s="15" t="s">
        <v>79</v>
      </c>
      <c r="AY116" s="233" t="s">
        <v>151</v>
      </c>
    </row>
    <row r="117" spans="1:65" s="2" customFormat="1" ht="16.5" customHeight="1">
      <c r="A117" s="36"/>
      <c r="B117" s="37"/>
      <c r="C117" s="182" t="s">
        <v>101</v>
      </c>
      <c r="D117" s="182" t="s">
        <v>153</v>
      </c>
      <c r="E117" s="183" t="s">
        <v>835</v>
      </c>
      <c r="F117" s="184" t="s">
        <v>836</v>
      </c>
      <c r="G117" s="185" t="s">
        <v>505</v>
      </c>
      <c r="H117" s="186">
        <v>1.866</v>
      </c>
      <c r="I117" s="187"/>
      <c r="J117" s="188">
        <f>ROUND(I117*H117,2)</f>
        <v>0</v>
      </c>
      <c r="K117" s="184" t="s">
        <v>157</v>
      </c>
      <c r="L117" s="41"/>
      <c r="M117" s="189" t="s">
        <v>19</v>
      </c>
      <c r="N117" s="190" t="s">
        <v>43</v>
      </c>
      <c r="O117" s="66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3" t="s">
        <v>158</v>
      </c>
      <c r="AT117" s="193" t="s">
        <v>153</v>
      </c>
      <c r="AU117" s="193" t="s">
        <v>81</v>
      </c>
      <c r="AY117" s="19" t="s">
        <v>151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9" t="s">
        <v>79</v>
      </c>
      <c r="BK117" s="194">
        <f>ROUND(I117*H117,2)</f>
        <v>0</v>
      </c>
      <c r="BL117" s="19" t="s">
        <v>158</v>
      </c>
      <c r="BM117" s="193" t="s">
        <v>1382</v>
      </c>
    </row>
    <row r="118" spans="1:47" s="2" customFormat="1" ht="11.25">
      <c r="A118" s="36"/>
      <c r="B118" s="37"/>
      <c r="C118" s="38"/>
      <c r="D118" s="195" t="s">
        <v>160</v>
      </c>
      <c r="E118" s="38"/>
      <c r="F118" s="196" t="s">
        <v>838</v>
      </c>
      <c r="G118" s="38"/>
      <c r="H118" s="38"/>
      <c r="I118" s="197"/>
      <c r="J118" s="38"/>
      <c r="K118" s="38"/>
      <c r="L118" s="41"/>
      <c r="M118" s="198"/>
      <c r="N118" s="199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160</v>
      </c>
      <c r="AU118" s="19" t="s">
        <v>81</v>
      </c>
    </row>
    <row r="119" spans="2:63" s="12" customFormat="1" ht="22.9" customHeight="1">
      <c r="B119" s="166"/>
      <c r="C119" s="167"/>
      <c r="D119" s="168" t="s">
        <v>71</v>
      </c>
      <c r="E119" s="180" t="s">
        <v>101</v>
      </c>
      <c r="F119" s="180" t="s">
        <v>839</v>
      </c>
      <c r="G119" s="167"/>
      <c r="H119" s="167"/>
      <c r="I119" s="170"/>
      <c r="J119" s="181">
        <f>BK119</f>
        <v>0</v>
      </c>
      <c r="K119" s="167"/>
      <c r="L119" s="172"/>
      <c r="M119" s="173"/>
      <c r="N119" s="174"/>
      <c r="O119" s="174"/>
      <c r="P119" s="175">
        <f>SUM(P120:P123)</f>
        <v>0</v>
      </c>
      <c r="Q119" s="174"/>
      <c r="R119" s="175">
        <f>SUM(R120:R123)</f>
        <v>1.08468</v>
      </c>
      <c r="S119" s="174"/>
      <c r="T119" s="176">
        <f>SUM(T120:T123)</f>
        <v>0</v>
      </c>
      <c r="AR119" s="177" t="s">
        <v>79</v>
      </c>
      <c r="AT119" s="178" t="s">
        <v>71</v>
      </c>
      <c r="AU119" s="178" t="s">
        <v>79</v>
      </c>
      <c r="AY119" s="177" t="s">
        <v>151</v>
      </c>
      <c r="BK119" s="179">
        <f>SUM(BK120:BK123)</f>
        <v>0</v>
      </c>
    </row>
    <row r="120" spans="1:65" s="2" customFormat="1" ht="24.2" customHeight="1">
      <c r="A120" s="36"/>
      <c r="B120" s="37"/>
      <c r="C120" s="182" t="s">
        <v>158</v>
      </c>
      <c r="D120" s="182" t="s">
        <v>153</v>
      </c>
      <c r="E120" s="183" t="s">
        <v>840</v>
      </c>
      <c r="F120" s="184" t="s">
        <v>841</v>
      </c>
      <c r="G120" s="185" t="s">
        <v>505</v>
      </c>
      <c r="H120" s="186">
        <v>2.4</v>
      </c>
      <c r="I120" s="187"/>
      <c r="J120" s="188">
        <f>ROUND(I120*H120,2)</f>
        <v>0</v>
      </c>
      <c r="K120" s="184" t="s">
        <v>157</v>
      </c>
      <c r="L120" s="41"/>
      <c r="M120" s="189" t="s">
        <v>19</v>
      </c>
      <c r="N120" s="190" t="s">
        <v>43</v>
      </c>
      <c r="O120" s="66"/>
      <c r="P120" s="191">
        <f>O120*H120</f>
        <v>0</v>
      </c>
      <c r="Q120" s="191">
        <v>0.45195</v>
      </c>
      <c r="R120" s="191">
        <f>Q120*H120</f>
        <v>1.08468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158</v>
      </c>
      <c r="AT120" s="193" t="s">
        <v>153</v>
      </c>
      <c r="AU120" s="193" t="s">
        <v>81</v>
      </c>
      <c r="AY120" s="19" t="s">
        <v>151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9" t="s">
        <v>79</v>
      </c>
      <c r="BK120" s="194">
        <f>ROUND(I120*H120,2)</f>
        <v>0</v>
      </c>
      <c r="BL120" s="19" t="s">
        <v>158</v>
      </c>
      <c r="BM120" s="193" t="s">
        <v>1383</v>
      </c>
    </row>
    <row r="121" spans="1:47" s="2" customFormat="1" ht="11.25">
      <c r="A121" s="36"/>
      <c r="B121" s="37"/>
      <c r="C121" s="38"/>
      <c r="D121" s="195" t="s">
        <v>160</v>
      </c>
      <c r="E121" s="38"/>
      <c r="F121" s="196" t="s">
        <v>843</v>
      </c>
      <c r="G121" s="38"/>
      <c r="H121" s="38"/>
      <c r="I121" s="197"/>
      <c r="J121" s="38"/>
      <c r="K121" s="38"/>
      <c r="L121" s="41"/>
      <c r="M121" s="198"/>
      <c r="N121" s="199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160</v>
      </c>
      <c r="AU121" s="19" t="s">
        <v>81</v>
      </c>
    </row>
    <row r="122" spans="2:51" s="13" customFormat="1" ht="11.25">
      <c r="B122" s="200"/>
      <c r="C122" s="201"/>
      <c r="D122" s="202" t="s">
        <v>162</v>
      </c>
      <c r="E122" s="203" t="s">
        <v>19</v>
      </c>
      <c r="F122" s="204" t="s">
        <v>844</v>
      </c>
      <c r="G122" s="201"/>
      <c r="H122" s="203" t="s">
        <v>19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162</v>
      </c>
      <c r="AU122" s="210" t="s">
        <v>81</v>
      </c>
      <c r="AV122" s="13" t="s">
        <v>79</v>
      </c>
      <c r="AW122" s="13" t="s">
        <v>33</v>
      </c>
      <c r="AX122" s="13" t="s">
        <v>72</v>
      </c>
      <c r="AY122" s="210" t="s">
        <v>151</v>
      </c>
    </row>
    <row r="123" spans="2:51" s="14" customFormat="1" ht="11.25">
      <c r="B123" s="211"/>
      <c r="C123" s="212"/>
      <c r="D123" s="202" t="s">
        <v>162</v>
      </c>
      <c r="E123" s="213" t="s">
        <v>19</v>
      </c>
      <c r="F123" s="214" t="s">
        <v>845</v>
      </c>
      <c r="G123" s="212"/>
      <c r="H123" s="215">
        <v>2.4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162</v>
      </c>
      <c r="AU123" s="221" t="s">
        <v>81</v>
      </c>
      <c r="AV123" s="14" t="s">
        <v>81</v>
      </c>
      <c r="AW123" s="14" t="s">
        <v>33</v>
      </c>
      <c r="AX123" s="14" t="s">
        <v>79</v>
      </c>
      <c r="AY123" s="221" t="s">
        <v>151</v>
      </c>
    </row>
    <row r="124" spans="2:63" s="12" customFormat="1" ht="22.9" customHeight="1">
      <c r="B124" s="166"/>
      <c r="C124" s="167"/>
      <c r="D124" s="168" t="s">
        <v>71</v>
      </c>
      <c r="E124" s="180" t="s">
        <v>158</v>
      </c>
      <c r="F124" s="180" t="s">
        <v>257</v>
      </c>
      <c r="G124" s="167"/>
      <c r="H124" s="167"/>
      <c r="I124" s="170"/>
      <c r="J124" s="181">
        <f>BK124</f>
        <v>0</v>
      </c>
      <c r="K124" s="167"/>
      <c r="L124" s="172"/>
      <c r="M124" s="173"/>
      <c r="N124" s="174"/>
      <c r="O124" s="174"/>
      <c r="P124" s="175">
        <f>SUM(P125:P144)</f>
        <v>0</v>
      </c>
      <c r="Q124" s="174"/>
      <c r="R124" s="175">
        <f>SUM(R125:R144)</f>
        <v>0.063745</v>
      </c>
      <c r="S124" s="174"/>
      <c r="T124" s="176">
        <f>SUM(T125:T144)</f>
        <v>0</v>
      </c>
      <c r="AR124" s="177" t="s">
        <v>79</v>
      </c>
      <c r="AT124" s="178" t="s">
        <v>71</v>
      </c>
      <c r="AU124" s="178" t="s">
        <v>79</v>
      </c>
      <c r="AY124" s="177" t="s">
        <v>151</v>
      </c>
      <c r="BK124" s="179">
        <f>SUM(BK125:BK144)</f>
        <v>0</v>
      </c>
    </row>
    <row r="125" spans="1:65" s="2" customFormat="1" ht="24.2" customHeight="1">
      <c r="A125" s="36"/>
      <c r="B125" s="37"/>
      <c r="C125" s="182" t="s">
        <v>189</v>
      </c>
      <c r="D125" s="182" t="s">
        <v>153</v>
      </c>
      <c r="E125" s="183" t="s">
        <v>846</v>
      </c>
      <c r="F125" s="184" t="s">
        <v>847</v>
      </c>
      <c r="G125" s="185" t="s">
        <v>174</v>
      </c>
      <c r="H125" s="186">
        <v>1.311</v>
      </c>
      <c r="I125" s="187"/>
      <c r="J125" s="188">
        <f>ROUND(I125*H125,2)</f>
        <v>0</v>
      </c>
      <c r="K125" s="184" t="s">
        <v>157</v>
      </c>
      <c r="L125" s="41"/>
      <c r="M125" s="189" t="s">
        <v>19</v>
      </c>
      <c r="N125" s="190" t="s">
        <v>43</v>
      </c>
      <c r="O125" s="66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3" t="s">
        <v>158</v>
      </c>
      <c r="AT125" s="193" t="s">
        <v>153</v>
      </c>
      <c r="AU125" s="193" t="s">
        <v>81</v>
      </c>
      <c r="AY125" s="19" t="s">
        <v>151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9" t="s">
        <v>79</v>
      </c>
      <c r="BK125" s="194">
        <f>ROUND(I125*H125,2)</f>
        <v>0</v>
      </c>
      <c r="BL125" s="19" t="s">
        <v>158</v>
      </c>
      <c r="BM125" s="193" t="s">
        <v>1384</v>
      </c>
    </row>
    <row r="126" spans="1:47" s="2" customFormat="1" ht="11.25">
      <c r="A126" s="36"/>
      <c r="B126" s="37"/>
      <c r="C126" s="38"/>
      <c r="D126" s="195" t="s">
        <v>160</v>
      </c>
      <c r="E126" s="38"/>
      <c r="F126" s="196" t="s">
        <v>849</v>
      </c>
      <c r="G126" s="38"/>
      <c r="H126" s="38"/>
      <c r="I126" s="197"/>
      <c r="J126" s="38"/>
      <c r="K126" s="38"/>
      <c r="L126" s="41"/>
      <c r="M126" s="198"/>
      <c r="N126" s="199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160</v>
      </c>
      <c r="AU126" s="19" t="s">
        <v>81</v>
      </c>
    </row>
    <row r="127" spans="2:51" s="14" customFormat="1" ht="11.25">
      <c r="B127" s="211"/>
      <c r="C127" s="212"/>
      <c r="D127" s="202" t="s">
        <v>162</v>
      </c>
      <c r="E127" s="213" t="s">
        <v>19</v>
      </c>
      <c r="F127" s="214" t="s">
        <v>1385</v>
      </c>
      <c r="G127" s="212"/>
      <c r="H127" s="215">
        <v>1.311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162</v>
      </c>
      <c r="AU127" s="221" t="s">
        <v>81</v>
      </c>
      <c r="AV127" s="14" t="s">
        <v>81</v>
      </c>
      <c r="AW127" s="14" t="s">
        <v>33</v>
      </c>
      <c r="AX127" s="14" t="s">
        <v>79</v>
      </c>
      <c r="AY127" s="221" t="s">
        <v>151</v>
      </c>
    </row>
    <row r="128" spans="1:65" s="2" customFormat="1" ht="24.2" customHeight="1">
      <c r="A128" s="36"/>
      <c r="B128" s="37"/>
      <c r="C128" s="182" t="s">
        <v>198</v>
      </c>
      <c r="D128" s="182" t="s">
        <v>153</v>
      </c>
      <c r="E128" s="183" t="s">
        <v>851</v>
      </c>
      <c r="F128" s="184" t="s">
        <v>852</v>
      </c>
      <c r="G128" s="185" t="s">
        <v>505</v>
      </c>
      <c r="H128" s="186">
        <v>1.83</v>
      </c>
      <c r="I128" s="187"/>
      <c r="J128" s="188">
        <f>ROUND(I128*H128,2)</f>
        <v>0</v>
      </c>
      <c r="K128" s="184" t="s">
        <v>157</v>
      </c>
      <c r="L128" s="41"/>
      <c r="M128" s="189" t="s">
        <v>19</v>
      </c>
      <c r="N128" s="190" t="s">
        <v>43</v>
      </c>
      <c r="O128" s="66"/>
      <c r="P128" s="191">
        <f>O128*H128</f>
        <v>0</v>
      </c>
      <c r="Q128" s="191">
        <v>0.00632</v>
      </c>
      <c r="R128" s="191">
        <f>Q128*H128</f>
        <v>0.0115656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158</v>
      </c>
      <c r="AT128" s="193" t="s">
        <v>153</v>
      </c>
      <c r="AU128" s="193" t="s">
        <v>81</v>
      </c>
      <c r="AY128" s="19" t="s">
        <v>151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9" t="s">
        <v>79</v>
      </c>
      <c r="BK128" s="194">
        <f>ROUND(I128*H128,2)</f>
        <v>0</v>
      </c>
      <c r="BL128" s="19" t="s">
        <v>158</v>
      </c>
      <c r="BM128" s="193" t="s">
        <v>1386</v>
      </c>
    </row>
    <row r="129" spans="1:47" s="2" customFormat="1" ht="11.25">
      <c r="A129" s="36"/>
      <c r="B129" s="37"/>
      <c r="C129" s="38"/>
      <c r="D129" s="195" t="s">
        <v>160</v>
      </c>
      <c r="E129" s="38"/>
      <c r="F129" s="196" t="s">
        <v>854</v>
      </c>
      <c r="G129" s="38"/>
      <c r="H129" s="38"/>
      <c r="I129" s="197"/>
      <c r="J129" s="38"/>
      <c r="K129" s="38"/>
      <c r="L129" s="41"/>
      <c r="M129" s="198"/>
      <c r="N129" s="199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160</v>
      </c>
      <c r="AU129" s="19" t="s">
        <v>81</v>
      </c>
    </row>
    <row r="130" spans="2:51" s="14" customFormat="1" ht="11.25">
      <c r="B130" s="211"/>
      <c r="C130" s="212"/>
      <c r="D130" s="202" t="s">
        <v>162</v>
      </c>
      <c r="E130" s="213" t="s">
        <v>19</v>
      </c>
      <c r="F130" s="214" t="s">
        <v>1387</v>
      </c>
      <c r="G130" s="212"/>
      <c r="H130" s="215">
        <v>1.83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162</v>
      </c>
      <c r="AU130" s="221" t="s">
        <v>81</v>
      </c>
      <c r="AV130" s="14" t="s">
        <v>81</v>
      </c>
      <c r="AW130" s="14" t="s">
        <v>33</v>
      </c>
      <c r="AX130" s="14" t="s">
        <v>79</v>
      </c>
      <c r="AY130" s="221" t="s">
        <v>151</v>
      </c>
    </row>
    <row r="131" spans="1:65" s="2" customFormat="1" ht="16.5" customHeight="1">
      <c r="A131" s="36"/>
      <c r="B131" s="37"/>
      <c r="C131" s="182" t="s">
        <v>206</v>
      </c>
      <c r="D131" s="182" t="s">
        <v>153</v>
      </c>
      <c r="E131" s="183" t="s">
        <v>856</v>
      </c>
      <c r="F131" s="184" t="s">
        <v>857</v>
      </c>
      <c r="G131" s="185" t="s">
        <v>209</v>
      </c>
      <c r="H131" s="186">
        <v>0.061</v>
      </c>
      <c r="I131" s="187"/>
      <c r="J131" s="188">
        <f>ROUND(I131*H131,2)</f>
        <v>0</v>
      </c>
      <c r="K131" s="184" t="s">
        <v>157</v>
      </c>
      <c r="L131" s="41"/>
      <c r="M131" s="189" t="s">
        <v>19</v>
      </c>
      <c r="N131" s="190" t="s">
        <v>43</v>
      </c>
      <c r="O131" s="66"/>
      <c r="P131" s="191">
        <f>O131*H131</f>
        <v>0</v>
      </c>
      <c r="Q131" s="191">
        <v>0.8554</v>
      </c>
      <c r="R131" s="191">
        <f>Q131*H131</f>
        <v>0.0521794</v>
      </c>
      <c r="S131" s="191">
        <v>0</v>
      </c>
      <c r="T131" s="19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3" t="s">
        <v>158</v>
      </c>
      <c r="AT131" s="193" t="s">
        <v>153</v>
      </c>
      <c r="AU131" s="193" t="s">
        <v>81</v>
      </c>
      <c r="AY131" s="19" t="s">
        <v>151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9" t="s">
        <v>79</v>
      </c>
      <c r="BK131" s="194">
        <f>ROUND(I131*H131,2)</f>
        <v>0</v>
      </c>
      <c r="BL131" s="19" t="s">
        <v>158</v>
      </c>
      <c r="BM131" s="193" t="s">
        <v>1388</v>
      </c>
    </row>
    <row r="132" spans="1:47" s="2" customFormat="1" ht="11.25">
      <c r="A132" s="36"/>
      <c r="B132" s="37"/>
      <c r="C132" s="38"/>
      <c r="D132" s="195" t="s">
        <v>160</v>
      </c>
      <c r="E132" s="38"/>
      <c r="F132" s="196" t="s">
        <v>859</v>
      </c>
      <c r="G132" s="38"/>
      <c r="H132" s="38"/>
      <c r="I132" s="197"/>
      <c r="J132" s="38"/>
      <c r="K132" s="38"/>
      <c r="L132" s="41"/>
      <c r="M132" s="198"/>
      <c r="N132" s="199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160</v>
      </c>
      <c r="AU132" s="19" t="s">
        <v>81</v>
      </c>
    </row>
    <row r="133" spans="2:51" s="13" customFormat="1" ht="11.25">
      <c r="B133" s="200"/>
      <c r="C133" s="201"/>
      <c r="D133" s="202" t="s">
        <v>162</v>
      </c>
      <c r="E133" s="203" t="s">
        <v>19</v>
      </c>
      <c r="F133" s="204" t="s">
        <v>860</v>
      </c>
      <c r="G133" s="201"/>
      <c r="H133" s="203" t="s">
        <v>19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162</v>
      </c>
      <c r="AU133" s="210" t="s">
        <v>81</v>
      </c>
      <c r="AV133" s="13" t="s">
        <v>79</v>
      </c>
      <c r="AW133" s="13" t="s">
        <v>33</v>
      </c>
      <c r="AX133" s="13" t="s">
        <v>72</v>
      </c>
      <c r="AY133" s="210" t="s">
        <v>151</v>
      </c>
    </row>
    <row r="134" spans="2:51" s="14" customFormat="1" ht="11.25">
      <c r="B134" s="211"/>
      <c r="C134" s="212"/>
      <c r="D134" s="202" t="s">
        <v>162</v>
      </c>
      <c r="E134" s="213" t="s">
        <v>19</v>
      </c>
      <c r="F134" s="214" t="s">
        <v>1389</v>
      </c>
      <c r="G134" s="212"/>
      <c r="H134" s="215">
        <v>0.061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162</v>
      </c>
      <c r="AU134" s="221" t="s">
        <v>81</v>
      </c>
      <c r="AV134" s="14" t="s">
        <v>81</v>
      </c>
      <c r="AW134" s="14" t="s">
        <v>33</v>
      </c>
      <c r="AX134" s="14" t="s">
        <v>79</v>
      </c>
      <c r="AY134" s="221" t="s">
        <v>151</v>
      </c>
    </row>
    <row r="135" spans="1:65" s="2" customFormat="1" ht="16.5" customHeight="1">
      <c r="A135" s="36"/>
      <c r="B135" s="37"/>
      <c r="C135" s="182" t="s">
        <v>217</v>
      </c>
      <c r="D135" s="182" t="s">
        <v>153</v>
      </c>
      <c r="E135" s="183" t="s">
        <v>862</v>
      </c>
      <c r="F135" s="184" t="s">
        <v>863</v>
      </c>
      <c r="G135" s="185" t="s">
        <v>174</v>
      </c>
      <c r="H135" s="186">
        <v>0.538</v>
      </c>
      <c r="I135" s="187"/>
      <c r="J135" s="188">
        <f>ROUND(I135*H135,2)</f>
        <v>0</v>
      </c>
      <c r="K135" s="184" t="s">
        <v>157</v>
      </c>
      <c r="L135" s="41"/>
      <c r="M135" s="189" t="s">
        <v>19</v>
      </c>
      <c r="N135" s="190" t="s">
        <v>43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158</v>
      </c>
      <c r="AT135" s="193" t="s">
        <v>153</v>
      </c>
      <c r="AU135" s="193" t="s">
        <v>81</v>
      </c>
      <c r="AY135" s="19" t="s">
        <v>151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9" t="s">
        <v>79</v>
      </c>
      <c r="BK135" s="194">
        <f>ROUND(I135*H135,2)</f>
        <v>0</v>
      </c>
      <c r="BL135" s="19" t="s">
        <v>158</v>
      </c>
      <c r="BM135" s="193" t="s">
        <v>1390</v>
      </c>
    </row>
    <row r="136" spans="1:47" s="2" customFormat="1" ht="11.25">
      <c r="A136" s="36"/>
      <c r="B136" s="37"/>
      <c r="C136" s="38"/>
      <c r="D136" s="195" t="s">
        <v>160</v>
      </c>
      <c r="E136" s="38"/>
      <c r="F136" s="196" t="s">
        <v>865</v>
      </c>
      <c r="G136" s="38"/>
      <c r="H136" s="38"/>
      <c r="I136" s="197"/>
      <c r="J136" s="38"/>
      <c r="K136" s="38"/>
      <c r="L136" s="41"/>
      <c r="M136" s="198"/>
      <c r="N136" s="199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160</v>
      </c>
      <c r="AU136" s="19" t="s">
        <v>81</v>
      </c>
    </row>
    <row r="137" spans="2:51" s="13" customFormat="1" ht="11.25">
      <c r="B137" s="200"/>
      <c r="C137" s="201"/>
      <c r="D137" s="202" t="s">
        <v>162</v>
      </c>
      <c r="E137" s="203" t="s">
        <v>19</v>
      </c>
      <c r="F137" s="204" t="s">
        <v>866</v>
      </c>
      <c r="G137" s="201"/>
      <c r="H137" s="203" t="s">
        <v>19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162</v>
      </c>
      <c r="AU137" s="210" t="s">
        <v>81</v>
      </c>
      <c r="AV137" s="13" t="s">
        <v>79</v>
      </c>
      <c r="AW137" s="13" t="s">
        <v>33</v>
      </c>
      <c r="AX137" s="13" t="s">
        <v>72</v>
      </c>
      <c r="AY137" s="210" t="s">
        <v>151</v>
      </c>
    </row>
    <row r="138" spans="2:51" s="14" customFormat="1" ht="11.25">
      <c r="B138" s="211"/>
      <c r="C138" s="212"/>
      <c r="D138" s="202" t="s">
        <v>162</v>
      </c>
      <c r="E138" s="213" t="s">
        <v>19</v>
      </c>
      <c r="F138" s="214" t="s">
        <v>1391</v>
      </c>
      <c r="G138" s="212"/>
      <c r="H138" s="215">
        <v>0.563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162</v>
      </c>
      <c r="AU138" s="221" t="s">
        <v>81</v>
      </c>
      <c r="AV138" s="14" t="s">
        <v>81</v>
      </c>
      <c r="AW138" s="14" t="s">
        <v>33</v>
      </c>
      <c r="AX138" s="14" t="s">
        <v>72</v>
      </c>
      <c r="AY138" s="221" t="s">
        <v>151</v>
      </c>
    </row>
    <row r="139" spans="2:51" s="13" customFormat="1" ht="11.25">
      <c r="B139" s="200"/>
      <c r="C139" s="201"/>
      <c r="D139" s="202" t="s">
        <v>162</v>
      </c>
      <c r="E139" s="203" t="s">
        <v>19</v>
      </c>
      <c r="F139" s="204" t="s">
        <v>868</v>
      </c>
      <c r="G139" s="201"/>
      <c r="H139" s="203" t="s">
        <v>19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162</v>
      </c>
      <c r="AU139" s="210" t="s">
        <v>81</v>
      </c>
      <c r="AV139" s="13" t="s">
        <v>79</v>
      </c>
      <c r="AW139" s="13" t="s">
        <v>33</v>
      </c>
      <c r="AX139" s="13" t="s">
        <v>72</v>
      </c>
      <c r="AY139" s="210" t="s">
        <v>151</v>
      </c>
    </row>
    <row r="140" spans="2:51" s="14" customFormat="1" ht="11.25">
      <c r="B140" s="211"/>
      <c r="C140" s="212"/>
      <c r="D140" s="202" t="s">
        <v>162</v>
      </c>
      <c r="E140" s="213" t="s">
        <v>19</v>
      </c>
      <c r="F140" s="214" t="s">
        <v>869</v>
      </c>
      <c r="G140" s="212"/>
      <c r="H140" s="215">
        <v>-0.025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162</v>
      </c>
      <c r="AU140" s="221" t="s">
        <v>81</v>
      </c>
      <c r="AV140" s="14" t="s">
        <v>81</v>
      </c>
      <c r="AW140" s="14" t="s">
        <v>33</v>
      </c>
      <c r="AX140" s="14" t="s">
        <v>72</v>
      </c>
      <c r="AY140" s="221" t="s">
        <v>151</v>
      </c>
    </row>
    <row r="141" spans="2:51" s="15" customFormat="1" ht="11.25">
      <c r="B141" s="223"/>
      <c r="C141" s="224"/>
      <c r="D141" s="202" t="s">
        <v>162</v>
      </c>
      <c r="E141" s="225" t="s">
        <v>19</v>
      </c>
      <c r="F141" s="226" t="s">
        <v>215</v>
      </c>
      <c r="G141" s="224"/>
      <c r="H141" s="227">
        <v>0.5379999999999999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162</v>
      </c>
      <c r="AU141" s="233" t="s">
        <v>81</v>
      </c>
      <c r="AV141" s="15" t="s">
        <v>158</v>
      </c>
      <c r="AW141" s="15" t="s">
        <v>33</v>
      </c>
      <c r="AX141" s="15" t="s">
        <v>79</v>
      </c>
      <c r="AY141" s="233" t="s">
        <v>151</v>
      </c>
    </row>
    <row r="142" spans="1:65" s="2" customFormat="1" ht="16.5" customHeight="1">
      <c r="A142" s="36"/>
      <c r="B142" s="37"/>
      <c r="C142" s="182" t="s">
        <v>229</v>
      </c>
      <c r="D142" s="182" t="s">
        <v>153</v>
      </c>
      <c r="E142" s="183" t="s">
        <v>870</v>
      </c>
      <c r="F142" s="184" t="s">
        <v>871</v>
      </c>
      <c r="G142" s="185" t="s">
        <v>505</v>
      </c>
      <c r="H142" s="186">
        <v>4.25</v>
      </c>
      <c r="I142" s="187"/>
      <c r="J142" s="188">
        <f>ROUND(I142*H142,2)</f>
        <v>0</v>
      </c>
      <c r="K142" s="184" t="s">
        <v>157</v>
      </c>
      <c r="L142" s="41"/>
      <c r="M142" s="189" t="s">
        <v>19</v>
      </c>
      <c r="N142" s="190" t="s">
        <v>43</v>
      </c>
      <c r="O142" s="66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158</v>
      </c>
      <c r="AT142" s="193" t="s">
        <v>153</v>
      </c>
      <c r="AU142" s="193" t="s">
        <v>81</v>
      </c>
      <c r="AY142" s="19" t="s">
        <v>151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9" t="s">
        <v>79</v>
      </c>
      <c r="BK142" s="194">
        <f>ROUND(I142*H142,2)</f>
        <v>0</v>
      </c>
      <c r="BL142" s="19" t="s">
        <v>158</v>
      </c>
      <c r="BM142" s="193" t="s">
        <v>1392</v>
      </c>
    </row>
    <row r="143" spans="1:47" s="2" customFormat="1" ht="11.25">
      <c r="A143" s="36"/>
      <c r="B143" s="37"/>
      <c r="C143" s="38"/>
      <c r="D143" s="195" t="s">
        <v>160</v>
      </c>
      <c r="E143" s="38"/>
      <c r="F143" s="196" t="s">
        <v>873</v>
      </c>
      <c r="G143" s="38"/>
      <c r="H143" s="38"/>
      <c r="I143" s="197"/>
      <c r="J143" s="38"/>
      <c r="K143" s="38"/>
      <c r="L143" s="41"/>
      <c r="M143" s="198"/>
      <c r="N143" s="199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160</v>
      </c>
      <c r="AU143" s="19" t="s">
        <v>81</v>
      </c>
    </row>
    <row r="144" spans="2:51" s="14" customFormat="1" ht="11.25">
      <c r="B144" s="211"/>
      <c r="C144" s="212"/>
      <c r="D144" s="202" t="s">
        <v>162</v>
      </c>
      <c r="E144" s="213" t="s">
        <v>19</v>
      </c>
      <c r="F144" s="214" t="s">
        <v>1393</v>
      </c>
      <c r="G144" s="212"/>
      <c r="H144" s="215">
        <v>4.25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162</v>
      </c>
      <c r="AU144" s="221" t="s">
        <v>81</v>
      </c>
      <c r="AV144" s="14" t="s">
        <v>81</v>
      </c>
      <c r="AW144" s="14" t="s">
        <v>33</v>
      </c>
      <c r="AX144" s="14" t="s">
        <v>79</v>
      </c>
      <c r="AY144" s="221" t="s">
        <v>151</v>
      </c>
    </row>
    <row r="145" spans="2:63" s="12" customFormat="1" ht="22.9" customHeight="1">
      <c r="B145" s="166"/>
      <c r="C145" s="167"/>
      <c r="D145" s="168" t="s">
        <v>71</v>
      </c>
      <c r="E145" s="180" t="s">
        <v>198</v>
      </c>
      <c r="F145" s="180" t="s">
        <v>875</v>
      </c>
      <c r="G145" s="167"/>
      <c r="H145" s="167"/>
      <c r="I145" s="170"/>
      <c r="J145" s="181">
        <f>BK145</f>
        <v>0</v>
      </c>
      <c r="K145" s="167"/>
      <c r="L145" s="172"/>
      <c r="M145" s="173"/>
      <c r="N145" s="174"/>
      <c r="O145" s="174"/>
      <c r="P145" s="175">
        <f>SUM(P146:P186)</f>
        <v>0</v>
      </c>
      <c r="Q145" s="174"/>
      <c r="R145" s="175">
        <f>SUM(R146:R186)</f>
        <v>2.8636752899999993</v>
      </c>
      <c r="S145" s="174"/>
      <c r="T145" s="176">
        <f>SUM(T146:T186)</f>
        <v>0</v>
      </c>
      <c r="AR145" s="177" t="s">
        <v>79</v>
      </c>
      <c r="AT145" s="178" t="s">
        <v>71</v>
      </c>
      <c r="AU145" s="178" t="s">
        <v>79</v>
      </c>
      <c r="AY145" s="177" t="s">
        <v>151</v>
      </c>
      <c r="BK145" s="179">
        <f>SUM(BK146:BK186)</f>
        <v>0</v>
      </c>
    </row>
    <row r="146" spans="1:65" s="2" customFormat="1" ht="21.75" customHeight="1">
      <c r="A146" s="36"/>
      <c r="B146" s="37"/>
      <c r="C146" s="182" t="s">
        <v>237</v>
      </c>
      <c r="D146" s="182" t="s">
        <v>153</v>
      </c>
      <c r="E146" s="183" t="s">
        <v>876</v>
      </c>
      <c r="F146" s="184" t="s">
        <v>877</v>
      </c>
      <c r="G146" s="185" t="s">
        <v>174</v>
      </c>
      <c r="H146" s="186">
        <v>1.021</v>
      </c>
      <c r="I146" s="187"/>
      <c r="J146" s="188">
        <f>ROUND(I146*H146,2)</f>
        <v>0</v>
      </c>
      <c r="K146" s="184" t="s">
        <v>157</v>
      </c>
      <c r="L146" s="41"/>
      <c r="M146" s="189" t="s">
        <v>19</v>
      </c>
      <c r="N146" s="190" t="s">
        <v>43</v>
      </c>
      <c r="O146" s="66"/>
      <c r="P146" s="191">
        <f>O146*H146</f>
        <v>0</v>
      </c>
      <c r="Q146" s="191">
        <v>2.45329</v>
      </c>
      <c r="R146" s="191">
        <f>Q146*H146</f>
        <v>2.5048090899999997</v>
      </c>
      <c r="S146" s="191">
        <v>0</v>
      </c>
      <c r="T146" s="19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3" t="s">
        <v>158</v>
      </c>
      <c r="AT146" s="193" t="s">
        <v>153</v>
      </c>
      <c r="AU146" s="193" t="s">
        <v>81</v>
      </c>
      <c r="AY146" s="19" t="s">
        <v>151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9" t="s">
        <v>79</v>
      </c>
      <c r="BK146" s="194">
        <f>ROUND(I146*H146,2)</f>
        <v>0</v>
      </c>
      <c r="BL146" s="19" t="s">
        <v>158</v>
      </c>
      <c r="BM146" s="193" t="s">
        <v>1394</v>
      </c>
    </row>
    <row r="147" spans="1:47" s="2" customFormat="1" ht="11.25">
      <c r="A147" s="36"/>
      <c r="B147" s="37"/>
      <c r="C147" s="38"/>
      <c r="D147" s="195" t="s">
        <v>160</v>
      </c>
      <c r="E147" s="38"/>
      <c r="F147" s="196" t="s">
        <v>879</v>
      </c>
      <c r="G147" s="38"/>
      <c r="H147" s="38"/>
      <c r="I147" s="197"/>
      <c r="J147" s="38"/>
      <c r="K147" s="38"/>
      <c r="L147" s="41"/>
      <c r="M147" s="198"/>
      <c r="N147" s="199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160</v>
      </c>
      <c r="AU147" s="19" t="s">
        <v>81</v>
      </c>
    </row>
    <row r="148" spans="2:51" s="13" customFormat="1" ht="11.25">
      <c r="B148" s="200"/>
      <c r="C148" s="201"/>
      <c r="D148" s="202" t="s">
        <v>162</v>
      </c>
      <c r="E148" s="203" t="s">
        <v>19</v>
      </c>
      <c r="F148" s="204" t="s">
        <v>831</v>
      </c>
      <c r="G148" s="201"/>
      <c r="H148" s="203" t="s">
        <v>19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162</v>
      </c>
      <c r="AU148" s="210" t="s">
        <v>81</v>
      </c>
      <c r="AV148" s="13" t="s">
        <v>79</v>
      </c>
      <c r="AW148" s="13" t="s">
        <v>33</v>
      </c>
      <c r="AX148" s="13" t="s">
        <v>72</v>
      </c>
      <c r="AY148" s="210" t="s">
        <v>151</v>
      </c>
    </row>
    <row r="149" spans="2:51" s="13" customFormat="1" ht="11.25">
      <c r="B149" s="200"/>
      <c r="C149" s="201"/>
      <c r="D149" s="202" t="s">
        <v>162</v>
      </c>
      <c r="E149" s="203" t="s">
        <v>19</v>
      </c>
      <c r="F149" s="204" t="s">
        <v>880</v>
      </c>
      <c r="G149" s="201"/>
      <c r="H149" s="203" t="s">
        <v>19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162</v>
      </c>
      <c r="AU149" s="210" t="s">
        <v>81</v>
      </c>
      <c r="AV149" s="13" t="s">
        <v>79</v>
      </c>
      <c r="AW149" s="13" t="s">
        <v>33</v>
      </c>
      <c r="AX149" s="13" t="s">
        <v>72</v>
      </c>
      <c r="AY149" s="210" t="s">
        <v>151</v>
      </c>
    </row>
    <row r="150" spans="2:51" s="13" customFormat="1" ht="11.25">
      <c r="B150" s="200"/>
      <c r="C150" s="201"/>
      <c r="D150" s="202" t="s">
        <v>162</v>
      </c>
      <c r="E150" s="203" t="s">
        <v>19</v>
      </c>
      <c r="F150" s="204" t="s">
        <v>881</v>
      </c>
      <c r="G150" s="201"/>
      <c r="H150" s="203" t="s">
        <v>19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162</v>
      </c>
      <c r="AU150" s="210" t="s">
        <v>81</v>
      </c>
      <c r="AV150" s="13" t="s">
        <v>79</v>
      </c>
      <c r="AW150" s="13" t="s">
        <v>33</v>
      </c>
      <c r="AX150" s="13" t="s">
        <v>72</v>
      </c>
      <c r="AY150" s="210" t="s">
        <v>151</v>
      </c>
    </row>
    <row r="151" spans="2:51" s="14" customFormat="1" ht="11.25">
      <c r="B151" s="211"/>
      <c r="C151" s="212"/>
      <c r="D151" s="202" t="s">
        <v>162</v>
      </c>
      <c r="E151" s="213" t="s">
        <v>19</v>
      </c>
      <c r="F151" s="214" t="s">
        <v>1395</v>
      </c>
      <c r="G151" s="212"/>
      <c r="H151" s="215">
        <v>0.305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162</v>
      </c>
      <c r="AU151" s="221" t="s">
        <v>81</v>
      </c>
      <c r="AV151" s="14" t="s">
        <v>81</v>
      </c>
      <c r="AW151" s="14" t="s">
        <v>33</v>
      </c>
      <c r="AX151" s="14" t="s">
        <v>72</v>
      </c>
      <c r="AY151" s="221" t="s">
        <v>151</v>
      </c>
    </row>
    <row r="152" spans="2:51" s="13" customFormat="1" ht="11.25">
      <c r="B152" s="200"/>
      <c r="C152" s="201"/>
      <c r="D152" s="202" t="s">
        <v>162</v>
      </c>
      <c r="E152" s="203" t="s">
        <v>19</v>
      </c>
      <c r="F152" s="204" t="s">
        <v>883</v>
      </c>
      <c r="G152" s="201"/>
      <c r="H152" s="203" t="s">
        <v>19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162</v>
      </c>
      <c r="AU152" s="210" t="s">
        <v>81</v>
      </c>
      <c r="AV152" s="13" t="s">
        <v>79</v>
      </c>
      <c r="AW152" s="13" t="s">
        <v>33</v>
      </c>
      <c r="AX152" s="13" t="s">
        <v>72</v>
      </c>
      <c r="AY152" s="210" t="s">
        <v>151</v>
      </c>
    </row>
    <row r="153" spans="2:51" s="14" customFormat="1" ht="11.25">
      <c r="B153" s="211"/>
      <c r="C153" s="212"/>
      <c r="D153" s="202" t="s">
        <v>162</v>
      </c>
      <c r="E153" s="213" t="s">
        <v>19</v>
      </c>
      <c r="F153" s="214" t="s">
        <v>1396</v>
      </c>
      <c r="G153" s="212"/>
      <c r="H153" s="215">
        <v>0.366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162</v>
      </c>
      <c r="AU153" s="221" t="s">
        <v>81</v>
      </c>
      <c r="AV153" s="14" t="s">
        <v>81</v>
      </c>
      <c r="AW153" s="14" t="s">
        <v>33</v>
      </c>
      <c r="AX153" s="14" t="s">
        <v>72</v>
      </c>
      <c r="AY153" s="221" t="s">
        <v>151</v>
      </c>
    </row>
    <row r="154" spans="2:51" s="13" customFormat="1" ht="11.25">
      <c r="B154" s="200"/>
      <c r="C154" s="201"/>
      <c r="D154" s="202" t="s">
        <v>162</v>
      </c>
      <c r="E154" s="203" t="s">
        <v>19</v>
      </c>
      <c r="F154" s="204" t="s">
        <v>833</v>
      </c>
      <c r="G154" s="201"/>
      <c r="H154" s="203" t="s">
        <v>19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162</v>
      </c>
      <c r="AU154" s="210" t="s">
        <v>81</v>
      </c>
      <c r="AV154" s="13" t="s">
        <v>79</v>
      </c>
      <c r="AW154" s="13" t="s">
        <v>33</v>
      </c>
      <c r="AX154" s="13" t="s">
        <v>72</v>
      </c>
      <c r="AY154" s="210" t="s">
        <v>151</v>
      </c>
    </row>
    <row r="155" spans="2:51" s="13" customFormat="1" ht="11.25">
      <c r="B155" s="200"/>
      <c r="C155" s="201"/>
      <c r="D155" s="202" t="s">
        <v>162</v>
      </c>
      <c r="E155" s="203" t="s">
        <v>19</v>
      </c>
      <c r="F155" s="204" t="s">
        <v>880</v>
      </c>
      <c r="G155" s="201"/>
      <c r="H155" s="203" t="s">
        <v>19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162</v>
      </c>
      <c r="AU155" s="210" t="s">
        <v>81</v>
      </c>
      <c r="AV155" s="13" t="s">
        <v>79</v>
      </c>
      <c r="AW155" s="13" t="s">
        <v>33</v>
      </c>
      <c r="AX155" s="13" t="s">
        <v>72</v>
      </c>
      <c r="AY155" s="210" t="s">
        <v>151</v>
      </c>
    </row>
    <row r="156" spans="2:51" s="13" customFormat="1" ht="11.25">
      <c r="B156" s="200"/>
      <c r="C156" s="201"/>
      <c r="D156" s="202" t="s">
        <v>162</v>
      </c>
      <c r="E156" s="203" t="s">
        <v>19</v>
      </c>
      <c r="F156" s="204" t="s">
        <v>885</v>
      </c>
      <c r="G156" s="201"/>
      <c r="H156" s="203" t="s">
        <v>19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162</v>
      </c>
      <c r="AU156" s="210" t="s">
        <v>81</v>
      </c>
      <c r="AV156" s="13" t="s">
        <v>79</v>
      </c>
      <c r="AW156" s="13" t="s">
        <v>33</v>
      </c>
      <c r="AX156" s="13" t="s">
        <v>72</v>
      </c>
      <c r="AY156" s="210" t="s">
        <v>151</v>
      </c>
    </row>
    <row r="157" spans="2:51" s="14" customFormat="1" ht="11.25">
      <c r="B157" s="211"/>
      <c r="C157" s="212"/>
      <c r="D157" s="202" t="s">
        <v>162</v>
      </c>
      <c r="E157" s="213" t="s">
        <v>19</v>
      </c>
      <c r="F157" s="214" t="s">
        <v>1397</v>
      </c>
      <c r="G157" s="212"/>
      <c r="H157" s="215">
        <v>0.35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162</v>
      </c>
      <c r="AU157" s="221" t="s">
        <v>81</v>
      </c>
      <c r="AV157" s="14" t="s">
        <v>81</v>
      </c>
      <c r="AW157" s="14" t="s">
        <v>33</v>
      </c>
      <c r="AX157" s="14" t="s">
        <v>72</v>
      </c>
      <c r="AY157" s="221" t="s">
        <v>151</v>
      </c>
    </row>
    <row r="158" spans="2:51" s="15" customFormat="1" ht="11.25">
      <c r="B158" s="223"/>
      <c r="C158" s="224"/>
      <c r="D158" s="202" t="s">
        <v>162</v>
      </c>
      <c r="E158" s="225" t="s">
        <v>19</v>
      </c>
      <c r="F158" s="226" t="s">
        <v>215</v>
      </c>
      <c r="G158" s="224"/>
      <c r="H158" s="227">
        <v>1.021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162</v>
      </c>
      <c r="AU158" s="233" t="s">
        <v>81</v>
      </c>
      <c r="AV158" s="15" t="s">
        <v>158</v>
      </c>
      <c r="AW158" s="15" t="s">
        <v>33</v>
      </c>
      <c r="AX158" s="15" t="s">
        <v>79</v>
      </c>
      <c r="AY158" s="233" t="s">
        <v>151</v>
      </c>
    </row>
    <row r="159" spans="1:65" s="2" customFormat="1" ht="21.75" customHeight="1">
      <c r="A159" s="36"/>
      <c r="B159" s="37"/>
      <c r="C159" s="182" t="s">
        <v>258</v>
      </c>
      <c r="D159" s="182" t="s">
        <v>153</v>
      </c>
      <c r="E159" s="183" t="s">
        <v>887</v>
      </c>
      <c r="F159" s="184" t="s">
        <v>888</v>
      </c>
      <c r="G159" s="185" t="s">
        <v>174</v>
      </c>
      <c r="H159" s="186">
        <v>1.021</v>
      </c>
      <c r="I159" s="187"/>
      <c r="J159" s="188">
        <f>ROUND(I159*H159,2)</f>
        <v>0</v>
      </c>
      <c r="K159" s="184" t="s">
        <v>157</v>
      </c>
      <c r="L159" s="41"/>
      <c r="M159" s="189" t="s">
        <v>19</v>
      </c>
      <c r="N159" s="190" t="s">
        <v>43</v>
      </c>
      <c r="O159" s="66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3" t="s">
        <v>158</v>
      </c>
      <c r="AT159" s="193" t="s">
        <v>153</v>
      </c>
      <c r="AU159" s="193" t="s">
        <v>81</v>
      </c>
      <c r="AY159" s="19" t="s">
        <v>151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9" t="s">
        <v>79</v>
      </c>
      <c r="BK159" s="194">
        <f>ROUND(I159*H159,2)</f>
        <v>0</v>
      </c>
      <c r="BL159" s="19" t="s">
        <v>158</v>
      </c>
      <c r="BM159" s="193" t="s">
        <v>1398</v>
      </c>
    </row>
    <row r="160" spans="1:47" s="2" customFormat="1" ht="11.25">
      <c r="A160" s="36"/>
      <c r="B160" s="37"/>
      <c r="C160" s="38"/>
      <c r="D160" s="195" t="s">
        <v>160</v>
      </c>
      <c r="E160" s="38"/>
      <c r="F160" s="196" t="s">
        <v>890</v>
      </c>
      <c r="G160" s="38"/>
      <c r="H160" s="38"/>
      <c r="I160" s="197"/>
      <c r="J160" s="38"/>
      <c r="K160" s="38"/>
      <c r="L160" s="41"/>
      <c r="M160" s="198"/>
      <c r="N160" s="199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160</v>
      </c>
      <c r="AU160" s="19" t="s">
        <v>81</v>
      </c>
    </row>
    <row r="161" spans="2:51" s="13" customFormat="1" ht="11.25">
      <c r="B161" s="200"/>
      <c r="C161" s="201"/>
      <c r="D161" s="202" t="s">
        <v>162</v>
      </c>
      <c r="E161" s="203" t="s">
        <v>19</v>
      </c>
      <c r="F161" s="204" t="s">
        <v>831</v>
      </c>
      <c r="G161" s="201"/>
      <c r="H161" s="203" t="s">
        <v>19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162</v>
      </c>
      <c r="AU161" s="210" t="s">
        <v>81</v>
      </c>
      <c r="AV161" s="13" t="s">
        <v>79</v>
      </c>
      <c r="AW161" s="13" t="s">
        <v>33</v>
      </c>
      <c r="AX161" s="13" t="s">
        <v>72</v>
      </c>
      <c r="AY161" s="210" t="s">
        <v>151</v>
      </c>
    </row>
    <row r="162" spans="2:51" s="13" customFormat="1" ht="11.25">
      <c r="B162" s="200"/>
      <c r="C162" s="201"/>
      <c r="D162" s="202" t="s">
        <v>162</v>
      </c>
      <c r="E162" s="203" t="s">
        <v>19</v>
      </c>
      <c r="F162" s="204" t="s">
        <v>880</v>
      </c>
      <c r="G162" s="201"/>
      <c r="H162" s="203" t="s">
        <v>19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162</v>
      </c>
      <c r="AU162" s="210" t="s">
        <v>81</v>
      </c>
      <c r="AV162" s="13" t="s">
        <v>79</v>
      </c>
      <c r="AW162" s="13" t="s">
        <v>33</v>
      </c>
      <c r="AX162" s="13" t="s">
        <v>72</v>
      </c>
      <c r="AY162" s="210" t="s">
        <v>151</v>
      </c>
    </row>
    <row r="163" spans="2:51" s="13" customFormat="1" ht="11.25">
      <c r="B163" s="200"/>
      <c r="C163" s="201"/>
      <c r="D163" s="202" t="s">
        <v>162</v>
      </c>
      <c r="E163" s="203" t="s">
        <v>19</v>
      </c>
      <c r="F163" s="204" t="s">
        <v>881</v>
      </c>
      <c r="G163" s="201"/>
      <c r="H163" s="203" t="s">
        <v>19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162</v>
      </c>
      <c r="AU163" s="210" t="s">
        <v>81</v>
      </c>
      <c r="AV163" s="13" t="s">
        <v>79</v>
      </c>
      <c r="AW163" s="13" t="s">
        <v>33</v>
      </c>
      <c r="AX163" s="13" t="s">
        <v>72</v>
      </c>
      <c r="AY163" s="210" t="s">
        <v>151</v>
      </c>
    </row>
    <row r="164" spans="2:51" s="14" customFormat="1" ht="11.25">
      <c r="B164" s="211"/>
      <c r="C164" s="212"/>
      <c r="D164" s="202" t="s">
        <v>162</v>
      </c>
      <c r="E164" s="213" t="s">
        <v>19</v>
      </c>
      <c r="F164" s="214" t="s">
        <v>1395</v>
      </c>
      <c r="G164" s="212"/>
      <c r="H164" s="215">
        <v>0.305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162</v>
      </c>
      <c r="AU164" s="221" t="s">
        <v>81</v>
      </c>
      <c r="AV164" s="14" t="s">
        <v>81</v>
      </c>
      <c r="AW164" s="14" t="s">
        <v>33</v>
      </c>
      <c r="AX164" s="14" t="s">
        <v>72</v>
      </c>
      <c r="AY164" s="221" t="s">
        <v>151</v>
      </c>
    </row>
    <row r="165" spans="2:51" s="13" customFormat="1" ht="11.25">
      <c r="B165" s="200"/>
      <c r="C165" s="201"/>
      <c r="D165" s="202" t="s">
        <v>162</v>
      </c>
      <c r="E165" s="203" t="s">
        <v>19</v>
      </c>
      <c r="F165" s="204" t="s">
        <v>883</v>
      </c>
      <c r="G165" s="201"/>
      <c r="H165" s="203" t="s">
        <v>19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162</v>
      </c>
      <c r="AU165" s="210" t="s">
        <v>81</v>
      </c>
      <c r="AV165" s="13" t="s">
        <v>79</v>
      </c>
      <c r="AW165" s="13" t="s">
        <v>33</v>
      </c>
      <c r="AX165" s="13" t="s">
        <v>72</v>
      </c>
      <c r="AY165" s="210" t="s">
        <v>151</v>
      </c>
    </row>
    <row r="166" spans="2:51" s="14" customFormat="1" ht="11.25">
      <c r="B166" s="211"/>
      <c r="C166" s="212"/>
      <c r="D166" s="202" t="s">
        <v>162</v>
      </c>
      <c r="E166" s="213" t="s">
        <v>19</v>
      </c>
      <c r="F166" s="214" t="s">
        <v>1396</v>
      </c>
      <c r="G166" s="212"/>
      <c r="H166" s="215">
        <v>0.366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162</v>
      </c>
      <c r="AU166" s="221" t="s">
        <v>81</v>
      </c>
      <c r="AV166" s="14" t="s">
        <v>81</v>
      </c>
      <c r="AW166" s="14" t="s">
        <v>33</v>
      </c>
      <c r="AX166" s="14" t="s">
        <v>72</v>
      </c>
      <c r="AY166" s="221" t="s">
        <v>151</v>
      </c>
    </row>
    <row r="167" spans="2:51" s="13" customFormat="1" ht="11.25">
      <c r="B167" s="200"/>
      <c r="C167" s="201"/>
      <c r="D167" s="202" t="s">
        <v>162</v>
      </c>
      <c r="E167" s="203" t="s">
        <v>19</v>
      </c>
      <c r="F167" s="204" t="s">
        <v>833</v>
      </c>
      <c r="G167" s="201"/>
      <c r="H167" s="203" t="s">
        <v>19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162</v>
      </c>
      <c r="AU167" s="210" t="s">
        <v>81</v>
      </c>
      <c r="AV167" s="13" t="s">
        <v>79</v>
      </c>
      <c r="AW167" s="13" t="s">
        <v>33</v>
      </c>
      <c r="AX167" s="13" t="s">
        <v>72</v>
      </c>
      <c r="AY167" s="210" t="s">
        <v>151</v>
      </c>
    </row>
    <row r="168" spans="2:51" s="13" customFormat="1" ht="11.25">
      <c r="B168" s="200"/>
      <c r="C168" s="201"/>
      <c r="D168" s="202" t="s">
        <v>162</v>
      </c>
      <c r="E168" s="203" t="s">
        <v>19</v>
      </c>
      <c r="F168" s="204" t="s">
        <v>880</v>
      </c>
      <c r="G168" s="201"/>
      <c r="H168" s="203" t="s">
        <v>19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162</v>
      </c>
      <c r="AU168" s="210" t="s">
        <v>81</v>
      </c>
      <c r="AV168" s="13" t="s">
        <v>79</v>
      </c>
      <c r="AW168" s="13" t="s">
        <v>33</v>
      </c>
      <c r="AX168" s="13" t="s">
        <v>72</v>
      </c>
      <c r="AY168" s="210" t="s">
        <v>151</v>
      </c>
    </row>
    <row r="169" spans="2:51" s="13" customFormat="1" ht="11.25">
      <c r="B169" s="200"/>
      <c r="C169" s="201"/>
      <c r="D169" s="202" t="s">
        <v>162</v>
      </c>
      <c r="E169" s="203" t="s">
        <v>19</v>
      </c>
      <c r="F169" s="204" t="s">
        <v>885</v>
      </c>
      <c r="G169" s="201"/>
      <c r="H169" s="203" t="s">
        <v>19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162</v>
      </c>
      <c r="AU169" s="210" t="s">
        <v>81</v>
      </c>
      <c r="AV169" s="13" t="s">
        <v>79</v>
      </c>
      <c r="AW169" s="13" t="s">
        <v>33</v>
      </c>
      <c r="AX169" s="13" t="s">
        <v>72</v>
      </c>
      <c r="AY169" s="210" t="s">
        <v>151</v>
      </c>
    </row>
    <row r="170" spans="2:51" s="14" customFormat="1" ht="11.25">
      <c r="B170" s="211"/>
      <c r="C170" s="212"/>
      <c r="D170" s="202" t="s">
        <v>162</v>
      </c>
      <c r="E170" s="213" t="s">
        <v>19</v>
      </c>
      <c r="F170" s="214" t="s">
        <v>1397</v>
      </c>
      <c r="G170" s="212"/>
      <c r="H170" s="215">
        <v>0.35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162</v>
      </c>
      <c r="AU170" s="221" t="s">
        <v>81</v>
      </c>
      <c r="AV170" s="14" t="s">
        <v>81</v>
      </c>
      <c r="AW170" s="14" t="s">
        <v>33</v>
      </c>
      <c r="AX170" s="14" t="s">
        <v>72</v>
      </c>
      <c r="AY170" s="221" t="s">
        <v>151</v>
      </c>
    </row>
    <row r="171" spans="2:51" s="15" customFormat="1" ht="11.25">
      <c r="B171" s="223"/>
      <c r="C171" s="224"/>
      <c r="D171" s="202" t="s">
        <v>162</v>
      </c>
      <c r="E171" s="225" t="s">
        <v>19</v>
      </c>
      <c r="F171" s="226" t="s">
        <v>215</v>
      </c>
      <c r="G171" s="224"/>
      <c r="H171" s="227">
        <v>1.021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162</v>
      </c>
      <c r="AU171" s="233" t="s">
        <v>81</v>
      </c>
      <c r="AV171" s="15" t="s">
        <v>158</v>
      </c>
      <c r="AW171" s="15" t="s">
        <v>33</v>
      </c>
      <c r="AX171" s="15" t="s">
        <v>79</v>
      </c>
      <c r="AY171" s="233" t="s">
        <v>151</v>
      </c>
    </row>
    <row r="172" spans="1:65" s="2" customFormat="1" ht="16.5" customHeight="1">
      <c r="A172" s="36"/>
      <c r="B172" s="37"/>
      <c r="C172" s="182" t="s">
        <v>265</v>
      </c>
      <c r="D172" s="182" t="s">
        <v>153</v>
      </c>
      <c r="E172" s="183" t="s">
        <v>891</v>
      </c>
      <c r="F172" s="184" t="s">
        <v>892</v>
      </c>
      <c r="G172" s="185" t="s">
        <v>505</v>
      </c>
      <c r="H172" s="186">
        <v>0.1</v>
      </c>
      <c r="I172" s="187"/>
      <c r="J172" s="188">
        <f>ROUND(I172*H172,2)</f>
        <v>0</v>
      </c>
      <c r="K172" s="184" t="s">
        <v>157</v>
      </c>
      <c r="L172" s="41"/>
      <c r="M172" s="189" t="s">
        <v>19</v>
      </c>
      <c r="N172" s="190" t="s">
        <v>43</v>
      </c>
      <c r="O172" s="66"/>
      <c r="P172" s="191">
        <f>O172*H172</f>
        <v>0</v>
      </c>
      <c r="Q172" s="191">
        <v>0.01352</v>
      </c>
      <c r="R172" s="191">
        <f>Q172*H172</f>
        <v>0.0013520000000000001</v>
      </c>
      <c r="S172" s="191">
        <v>0</v>
      </c>
      <c r="T172" s="19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3" t="s">
        <v>158</v>
      </c>
      <c r="AT172" s="193" t="s">
        <v>153</v>
      </c>
      <c r="AU172" s="193" t="s">
        <v>81</v>
      </c>
      <c r="AY172" s="19" t="s">
        <v>151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9" t="s">
        <v>79</v>
      </c>
      <c r="BK172" s="194">
        <f>ROUND(I172*H172,2)</f>
        <v>0</v>
      </c>
      <c r="BL172" s="19" t="s">
        <v>158</v>
      </c>
      <c r="BM172" s="193" t="s">
        <v>1399</v>
      </c>
    </row>
    <row r="173" spans="1:47" s="2" customFormat="1" ht="11.25">
      <c r="A173" s="36"/>
      <c r="B173" s="37"/>
      <c r="C173" s="38"/>
      <c r="D173" s="195" t="s">
        <v>160</v>
      </c>
      <c r="E173" s="38"/>
      <c r="F173" s="196" t="s">
        <v>894</v>
      </c>
      <c r="G173" s="38"/>
      <c r="H173" s="38"/>
      <c r="I173" s="197"/>
      <c r="J173" s="38"/>
      <c r="K173" s="38"/>
      <c r="L173" s="41"/>
      <c r="M173" s="198"/>
      <c r="N173" s="199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160</v>
      </c>
      <c r="AU173" s="19" t="s">
        <v>81</v>
      </c>
    </row>
    <row r="174" spans="2:51" s="13" customFormat="1" ht="11.25">
      <c r="B174" s="200"/>
      <c r="C174" s="201"/>
      <c r="D174" s="202" t="s">
        <v>162</v>
      </c>
      <c r="E174" s="203" t="s">
        <v>19</v>
      </c>
      <c r="F174" s="204" t="s">
        <v>895</v>
      </c>
      <c r="G174" s="201"/>
      <c r="H174" s="203" t="s">
        <v>19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162</v>
      </c>
      <c r="AU174" s="210" t="s">
        <v>81</v>
      </c>
      <c r="AV174" s="13" t="s">
        <v>79</v>
      </c>
      <c r="AW174" s="13" t="s">
        <v>33</v>
      </c>
      <c r="AX174" s="13" t="s">
        <v>72</v>
      </c>
      <c r="AY174" s="210" t="s">
        <v>151</v>
      </c>
    </row>
    <row r="175" spans="2:51" s="14" customFormat="1" ht="11.25">
      <c r="B175" s="211"/>
      <c r="C175" s="212"/>
      <c r="D175" s="202" t="s">
        <v>162</v>
      </c>
      <c r="E175" s="213" t="s">
        <v>19</v>
      </c>
      <c r="F175" s="214" t="s">
        <v>896</v>
      </c>
      <c r="G175" s="212"/>
      <c r="H175" s="215">
        <v>0.1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162</v>
      </c>
      <c r="AU175" s="221" t="s">
        <v>81</v>
      </c>
      <c r="AV175" s="14" t="s">
        <v>81</v>
      </c>
      <c r="AW175" s="14" t="s">
        <v>33</v>
      </c>
      <c r="AX175" s="14" t="s">
        <v>79</v>
      </c>
      <c r="AY175" s="221" t="s">
        <v>151</v>
      </c>
    </row>
    <row r="176" spans="1:65" s="2" customFormat="1" ht="16.5" customHeight="1">
      <c r="A176" s="36"/>
      <c r="B176" s="37"/>
      <c r="C176" s="182" t="s">
        <v>270</v>
      </c>
      <c r="D176" s="182" t="s">
        <v>153</v>
      </c>
      <c r="E176" s="183" t="s">
        <v>897</v>
      </c>
      <c r="F176" s="184" t="s">
        <v>898</v>
      </c>
      <c r="G176" s="185" t="s">
        <v>505</v>
      </c>
      <c r="H176" s="186">
        <v>0.1</v>
      </c>
      <c r="I176" s="187"/>
      <c r="J176" s="188">
        <f>ROUND(I176*H176,2)</f>
        <v>0</v>
      </c>
      <c r="K176" s="184" t="s">
        <v>157</v>
      </c>
      <c r="L176" s="41"/>
      <c r="M176" s="189" t="s">
        <v>19</v>
      </c>
      <c r="N176" s="190" t="s">
        <v>43</v>
      </c>
      <c r="O176" s="66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3" t="s">
        <v>158</v>
      </c>
      <c r="AT176" s="193" t="s">
        <v>153</v>
      </c>
      <c r="AU176" s="193" t="s">
        <v>81</v>
      </c>
      <c r="AY176" s="19" t="s">
        <v>151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9" t="s">
        <v>79</v>
      </c>
      <c r="BK176" s="194">
        <f>ROUND(I176*H176,2)</f>
        <v>0</v>
      </c>
      <c r="BL176" s="19" t="s">
        <v>158</v>
      </c>
      <c r="BM176" s="193" t="s">
        <v>1400</v>
      </c>
    </row>
    <row r="177" spans="1:47" s="2" customFormat="1" ht="11.25">
      <c r="A177" s="36"/>
      <c r="B177" s="37"/>
      <c r="C177" s="38"/>
      <c r="D177" s="195" t="s">
        <v>160</v>
      </c>
      <c r="E177" s="38"/>
      <c r="F177" s="196" t="s">
        <v>900</v>
      </c>
      <c r="G177" s="38"/>
      <c r="H177" s="38"/>
      <c r="I177" s="197"/>
      <c r="J177" s="38"/>
      <c r="K177" s="38"/>
      <c r="L177" s="41"/>
      <c r="M177" s="198"/>
      <c r="N177" s="199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160</v>
      </c>
      <c r="AU177" s="19" t="s">
        <v>81</v>
      </c>
    </row>
    <row r="178" spans="1:65" s="2" customFormat="1" ht="16.5" customHeight="1">
      <c r="A178" s="36"/>
      <c r="B178" s="37"/>
      <c r="C178" s="182" t="s">
        <v>276</v>
      </c>
      <c r="D178" s="182" t="s">
        <v>153</v>
      </c>
      <c r="E178" s="183" t="s">
        <v>901</v>
      </c>
      <c r="F178" s="184" t="s">
        <v>902</v>
      </c>
      <c r="G178" s="185" t="s">
        <v>505</v>
      </c>
      <c r="H178" s="186">
        <v>8.74</v>
      </c>
      <c r="I178" s="187"/>
      <c r="J178" s="188">
        <f>ROUND(I178*H178,2)</f>
        <v>0</v>
      </c>
      <c r="K178" s="184" t="s">
        <v>157</v>
      </c>
      <c r="L178" s="41"/>
      <c r="M178" s="189" t="s">
        <v>19</v>
      </c>
      <c r="N178" s="190" t="s">
        <v>43</v>
      </c>
      <c r="O178" s="66"/>
      <c r="P178" s="191">
        <f>O178*H178</f>
        <v>0</v>
      </c>
      <c r="Q178" s="191">
        <v>0.00013</v>
      </c>
      <c r="R178" s="191">
        <f>Q178*H178</f>
        <v>0.0011362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158</v>
      </c>
      <c r="AT178" s="193" t="s">
        <v>153</v>
      </c>
      <c r="AU178" s="193" t="s">
        <v>81</v>
      </c>
      <c r="AY178" s="19" t="s">
        <v>151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9" t="s">
        <v>79</v>
      </c>
      <c r="BK178" s="194">
        <f>ROUND(I178*H178,2)</f>
        <v>0</v>
      </c>
      <c r="BL178" s="19" t="s">
        <v>158</v>
      </c>
      <c r="BM178" s="193" t="s">
        <v>1401</v>
      </c>
    </row>
    <row r="179" spans="1:47" s="2" customFormat="1" ht="11.25">
      <c r="A179" s="36"/>
      <c r="B179" s="37"/>
      <c r="C179" s="38"/>
      <c r="D179" s="195" t="s">
        <v>160</v>
      </c>
      <c r="E179" s="38"/>
      <c r="F179" s="196" t="s">
        <v>904</v>
      </c>
      <c r="G179" s="38"/>
      <c r="H179" s="38"/>
      <c r="I179" s="197"/>
      <c r="J179" s="38"/>
      <c r="K179" s="38"/>
      <c r="L179" s="41"/>
      <c r="M179" s="198"/>
      <c r="N179" s="199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160</v>
      </c>
      <c r="AU179" s="19" t="s">
        <v>81</v>
      </c>
    </row>
    <row r="180" spans="2:51" s="13" customFormat="1" ht="11.25">
      <c r="B180" s="200"/>
      <c r="C180" s="201"/>
      <c r="D180" s="202" t="s">
        <v>162</v>
      </c>
      <c r="E180" s="203" t="s">
        <v>19</v>
      </c>
      <c r="F180" s="204" t="s">
        <v>905</v>
      </c>
      <c r="G180" s="201"/>
      <c r="H180" s="203" t="s">
        <v>19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162</v>
      </c>
      <c r="AU180" s="210" t="s">
        <v>81</v>
      </c>
      <c r="AV180" s="13" t="s">
        <v>79</v>
      </c>
      <c r="AW180" s="13" t="s">
        <v>33</v>
      </c>
      <c r="AX180" s="13" t="s">
        <v>72</v>
      </c>
      <c r="AY180" s="210" t="s">
        <v>151</v>
      </c>
    </row>
    <row r="181" spans="2:51" s="13" customFormat="1" ht="11.25">
      <c r="B181" s="200"/>
      <c r="C181" s="201"/>
      <c r="D181" s="202" t="s">
        <v>162</v>
      </c>
      <c r="E181" s="203" t="s">
        <v>19</v>
      </c>
      <c r="F181" s="204" t="s">
        <v>833</v>
      </c>
      <c r="G181" s="201"/>
      <c r="H181" s="203" t="s">
        <v>19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162</v>
      </c>
      <c r="AU181" s="210" t="s">
        <v>81</v>
      </c>
      <c r="AV181" s="13" t="s">
        <v>79</v>
      </c>
      <c r="AW181" s="13" t="s">
        <v>33</v>
      </c>
      <c r="AX181" s="13" t="s">
        <v>72</v>
      </c>
      <c r="AY181" s="210" t="s">
        <v>151</v>
      </c>
    </row>
    <row r="182" spans="2:51" s="14" customFormat="1" ht="11.25">
      <c r="B182" s="211"/>
      <c r="C182" s="212"/>
      <c r="D182" s="202" t="s">
        <v>162</v>
      </c>
      <c r="E182" s="213" t="s">
        <v>19</v>
      </c>
      <c r="F182" s="214" t="s">
        <v>1402</v>
      </c>
      <c r="G182" s="212"/>
      <c r="H182" s="215">
        <v>8.74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162</v>
      </c>
      <c r="AU182" s="221" t="s">
        <v>81</v>
      </c>
      <c r="AV182" s="14" t="s">
        <v>81</v>
      </c>
      <c r="AW182" s="14" t="s">
        <v>33</v>
      </c>
      <c r="AX182" s="14" t="s">
        <v>79</v>
      </c>
      <c r="AY182" s="221" t="s">
        <v>151</v>
      </c>
    </row>
    <row r="183" spans="1:65" s="2" customFormat="1" ht="24.2" customHeight="1">
      <c r="A183" s="36"/>
      <c r="B183" s="37"/>
      <c r="C183" s="182" t="s">
        <v>8</v>
      </c>
      <c r="D183" s="182" t="s">
        <v>153</v>
      </c>
      <c r="E183" s="183" t="s">
        <v>907</v>
      </c>
      <c r="F183" s="184" t="s">
        <v>908</v>
      </c>
      <c r="G183" s="185" t="s">
        <v>174</v>
      </c>
      <c r="H183" s="186">
        <v>0.194</v>
      </c>
      <c r="I183" s="187"/>
      <c r="J183" s="188">
        <f>ROUND(I183*H183,2)</f>
        <v>0</v>
      </c>
      <c r="K183" s="184" t="s">
        <v>157</v>
      </c>
      <c r="L183" s="41"/>
      <c r="M183" s="189" t="s">
        <v>19</v>
      </c>
      <c r="N183" s="190" t="s">
        <v>43</v>
      </c>
      <c r="O183" s="66"/>
      <c r="P183" s="191">
        <f>O183*H183</f>
        <v>0</v>
      </c>
      <c r="Q183" s="191">
        <v>1.837</v>
      </c>
      <c r="R183" s="191">
        <f>Q183*H183</f>
        <v>0.35637800000000003</v>
      </c>
      <c r="S183" s="191">
        <v>0</v>
      </c>
      <c r="T183" s="19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3" t="s">
        <v>158</v>
      </c>
      <c r="AT183" s="193" t="s">
        <v>153</v>
      </c>
      <c r="AU183" s="193" t="s">
        <v>81</v>
      </c>
      <c r="AY183" s="19" t="s">
        <v>151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9" t="s">
        <v>79</v>
      </c>
      <c r="BK183" s="194">
        <f>ROUND(I183*H183,2)</f>
        <v>0</v>
      </c>
      <c r="BL183" s="19" t="s">
        <v>158</v>
      </c>
      <c r="BM183" s="193" t="s">
        <v>1403</v>
      </c>
    </row>
    <row r="184" spans="1:47" s="2" customFormat="1" ht="11.25">
      <c r="A184" s="36"/>
      <c r="B184" s="37"/>
      <c r="C184" s="38"/>
      <c r="D184" s="195" t="s">
        <v>160</v>
      </c>
      <c r="E184" s="38"/>
      <c r="F184" s="196" t="s">
        <v>910</v>
      </c>
      <c r="G184" s="38"/>
      <c r="H184" s="38"/>
      <c r="I184" s="197"/>
      <c r="J184" s="38"/>
      <c r="K184" s="38"/>
      <c r="L184" s="41"/>
      <c r="M184" s="198"/>
      <c r="N184" s="199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160</v>
      </c>
      <c r="AU184" s="19" t="s">
        <v>81</v>
      </c>
    </row>
    <row r="185" spans="2:51" s="13" customFormat="1" ht="11.25">
      <c r="B185" s="200"/>
      <c r="C185" s="201"/>
      <c r="D185" s="202" t="s">
        <v>162</v>
      </c>
      <c r="E185" s="203" t="s">
        <v>19</v>
      </c>
      <c r="F185" s="204" t="s">
        <v>911</v>
      </c>
      <c r="G185" s="201"/>
      <c r="H185" s="203" t="s">
        <v>19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162</v>
      </c>
      <c r="AU185" s="210" t="s">
        <v>81</v>
      </c>
      <c r="AV185" s="13" t="s">
        <v>79</v>
      </c>
      <c r="AW185" s="13" t="s">
        <v>33</v>
      </c>
      <c r="AX185" s="13" t="s">
        <v>72</v>
      </c>
      <c r="AY185" s="210" t="s">
        <v>151</v>
      </c>
    </row>
    <row r="186" spans="2:51" s="14" customFormat="1" ht="11.25">
      <c r="B186" s="211"/>
      <c r="C186" s="212"/>
      <c r="D186" s="202" t="s">
        <v>162</v>
      </c>
      <c r="E186" s="213" t="s">
        <v>19</v>
      </c>
      <c r="F186" s="214" t="s">
        <v>1404</v>
      </c>
      <c r="G186" s="212"/>
      <c r="H186" s="215">
        <v>0.194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162</v>
      </c>
      <c r="AU186" s="221" t="s">
        <v>81</v>
      </c>
      <c r="AV186" s="14" t="s">
        <v>81</v>
      </c>
      <c r="AW186" s="14" t="s">
        <v>33</v>
      </c>
      <c r="AX186" s="14" t="s">
        <v>79</v>
      </c>
      <c r="AY186" s="221" t="s">
        <v>151</v>
      </c>
    </row>
    <row r="187" spans="2:63" s="12" customFormat="1" ht="22.9" customHeight="1">
      <c r="B187" s="166"/>
      <c r="C187" s="167"/>
      <c r="D187" s="168" t="s">
        <v>71</v>
      </c>
      <c r="E187" s="180" t="s">
        <v>217</v>
      </c>
      <c r="F187" s="180" t="s">
        <v>264</v>
      </c>
      <c r="G187" s="167"/>
      <c r="H187" s="167"/>
      <c r="I187" s="170"/>
      <c r="J187" s="181">
        <f>BK187</f>
        <v>0</v>
      </c>
      <c r="K187" s="167"/>
      <c r="L187" s="172"/>
      <c r="M187" s="173"/>
      <c r="N187" s="174"/>
      <c r="O187" s="174"/>
      <c r="P187" s="175">
        <f>SUM(P188:P247)</f>
        <v>0</v>
      </c>
      <c r="Q187" s="174"/>
      <c r="R187" s="175">
        <f>SUM(R188:R247)</f>
        <v>1.26591</v>
      </c>
      <c r="S187" s="174"/>
      <c r="T187" s="176">
        <f>SUM(T188:T247)</f>
        <v>0</v>
      </c>
      <c r="AR187" s="177" t="s">
        <v>79</v>
      </c>
      <c r="AT187" s="178" t="s">
        <v>71</v>
      </c>
      <c r="AU187" s="178" t="s">
        <v>79</v>
      </c>
      <c r="AY187" s="177" t="s">
        <v>151</v>
      </c>
      <c r="BK187" s="179">
        <f>SUM(BK188:BK247)</f>
        <v>0</v>
      </c>
    </row>
    <row r="188" spans="1:65" s="2" customFormat="1" ht="24.2" customHeight="1">
      <c r="A188" s="36"/>
      <c r="B188" s="37"/>
      <c r="C188" s="182" t="s">
        <v>287</v>
      </c>
      <c r="D188" s="182" t="s">
        <v>153</v>
      </c>
      <c r="E188" s="183" t="s">
        <v>613</v>
      </c>
      <c r="F188" s="184" t="s">
        <v>614</v>
      </c>
      <c r="G188" s="185" t="s">
        <v>279</v>
      </c>
      <c r="H188" s="186">
        <v>8</v>
      </c>
      <c r="I188" s="187"/>
      <c r="J188" s="188">
        <f>ROUND(I188*H188,2)</f>
        <v>0</v>
      </c>
      <c r="K188" s="184" t="s">
        <v>157</v>
      </c>
      <c r="L188" s="41"/>
      <c r="M188" s="189" t="s">
        <v>19</v>
      </c>
      <c r="N188" s="190" t="s">
        <v>43</v>
      </c>
      <c r="O188" s="66"/>
      <c r="P188" s="191">
        <f>O188*H188</f>
        <v>0</v>
      </c>
      <c r="Q188" s="191">
        <v>0.00167</v>
      </c>
      <c r="R188" s="191">
        <f>Q188*H188</f>
        <v>0.01336</v>
      </c>
      <c r="S188" s="191">
        <v>0</v>
      </c>
      <c r="T188" s="19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3" t="s">
        <v>158</v>
      </c>
      <c r="AT188" s="193" t="s">
        <v>153</v>
      </c>
      <c r="AU188" s="193" t="s">
        <v>81</v>
      </c>
      <c r="AY188" s="19" t="s">
        <v>151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9" t="s">
        <v>79</v>
      </c>
      <c r="BK188" s="194">
        <f>ROUND(I188*H188,2)</f>
        <v>0</v>
      </c>
      <c r="BL188" s="19" t="s">
        <v>158</v>
      </c>
      <c r="BM188" s="193" t="s">
        <v>1405</v>
      </c>
    </row>
    <row r="189" spans="1:47" s="2" customFormat="1" ht="11.25">
      <c r="A189" s="36"/>
      <c r="B189" s="37"/>
      <c r="C189" s="38"/>
      <c r="D189" s="195" t="s">
        <v>160</v>
      </c>
      <c r="E189" s="38"/>
      <c r="F189" s="196" t="s">
        <v>616</v>
      </c>
      <c r="G189" s="38"/>
      <c r="H189" s="38"/>
      <c r="I189" s="197"/>
      <c r="J189" s="38"/>
      <c r="K189" s="38"/>
      <c r="L189" s="41"/>
      <c r="M189" s="198"/>
      <c r="N189" s="199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160</v>
      </c>
      <c r="AU189" s="19" t="s">
        <v>81</v>
      </c>
    </row>
    <row r="190" spans="1:65" s="2" customFormat="1" ht="16.5" customHeight="1">
      <c r="A190" s="36"/>
      <c r="B190" s="37"/>
      <c r="C190" s="234" t="s">
        <v>584</v>
      </c>
      <c r="D190" s="234" t="s">
        <v>238</v>
      </c>
      <c r="E190" s="235" t="s">
        <v>914</v>
      </c>
      <c r="F190" s="236" t="s">
        <v>915</v>
      </c>
      <c r="G190" s="237" t="s">
        <v>279</v>
      </c>
      <c r="H190" s="238">
        <v>1</v>
      </c>
      <c r="I190" s="239"/>
      <c r="J190" s="240">
        <f>ROUND(I190*H190,2)</f>
        <v>0</v>
      </c>
      <c r="K190" s="236" t="s">
        <v>157</v>
      </c>
      <c r="L190" s="241"/>
      <c r="M190" s="242" t="s">
        <v>19</v>
      </c>
      <c r="N190" s="243" t="s">
        <v>43</v>
      </c>
      <c r="O190" s="66"/>
      <c r="P190" s="191">
        <f>O190*H190</f>
        <v>0</v>
      </c>
      <c r="Q190" s="191">
        <v>0.0075</v>
      </c>
      <c r="R190" s="191">
        <f>Q190*H190</f>
        <v>0.0075</v>
      </c>
      <c r="S190" s="191">
        <v>0</v>
      </c>
      <c r="T190" s="19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3" t="s">
        <v>217</v>
      </c>
      <c r="AT190" s="193" t="s">
        <v>238</v>
      </c>
      <c r="AU190" s="193" t="s">
        <v>81</v>
      </c>
      <c r="AY190" s="19" t="s">
        <v>151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9" t="s">
        <v>79</v>
      </c>
      <c r="BK190" s="194">
        <f>ROUND(I190*H190,2)</f>
        <v>0</v>
      </c>
      <c r="BL190" s="19" t="s">
        <v>158</v>
      </c>
      <c r="BM190" s="193" t="s">
        <v>1406</v>
      </c>
    </row>
    <row r="191" spans="1:47" s="2" customFormat="1" ht="11.25">
      <c r="A191" s="36"/>
      <c r="B191" s="37"/>
      <c r="C191" s="38"/>
      <c r="D191" s="195" t="s">
        <v>160</v>
      </c>
      <c r="E191" s="38"/>
      <c r="F191" s="196" t="s">
        <v>917</v>
      </c>
      <c r="G191" s="38"/>
      <c r="H191" s="38"/>
      <c r="I191" s="197"/>
      <c r="J191" s="38"/>
      <c r="K191" s="38"/>
      <c r="L191" s="41"/>
      <c r="M191" s="198"/>
      <c r="N191" s="199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160</v>
      </c>
      <c r="AU191" s="19" t="s">
        <v>81</v>
      </c>
    </row>
    <row r="192" spans="1:65" s="2" customFormat="1" ht="16.5" customHeight="1">
      <c r="A192" s="36"/>
      <c r="B192" s="37"/>
      <c r="C192" s="234" t="s">
        <v>292</v>
      </c>
      <c r="D192" s="234" t="s">
        <v>238</v>
      </c>
      <c r="E192" s="235" t="s">
        <v>918</v>
      </c>
      <c r="F192" s="236" t="s">
        <v>919</v>
      </c>
      <c r="G192" s="237" t="s">
        <v>279</v>
      </c>
      <c r="H192" s="238">
        <v>1</v>
      </c>
      <c r="I192" s="239"/>
      <c r="J192" s="240">
        <f>ROUND(I192*H192,2)</f>
        <v>0</v>
      </c>
      <c r="K192" s="236" t="s">
        <v>157</v>
      </c>
      <c r="L192" s="241"/>
      <c r="M192" s="242" t="s">
        <v>19</v>
      </c>
      <c r="N192" s="243" t="s">
        <v>43</v>
      </c>
      <c r="O192" s="66"/>
      <c r="P192" s="191">
        <f>O192*H192</f>
        <v>0</v>
      </c>
      <c r="Q192" s="191">
        <v>0.0065</v>
      </c>
      <c r="R192" s="191">
        <f>Q192*H192</f>
        <v>0.0065</v>
      </c>
      <c r="S192" s="191">
        <v>0</v>
      </c>
      <c r="T192" s="19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3" t="s">
        <v>217</v>
      </c>
      <c r="AT192" s="193" t="s">
        <v>238</v>
      </c>
      <c r="AU192" s="193" t="s">
        <v>81</v>
      </c>
      <c r="AY192" s="19" t="s">
        <v>151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9" t="s">
        <v>79</v>
      </c>
      <c r="BK192" s="194">
        <f>ROUND(I192*H192,2)</f>
        <v>0</v>
      </c>
      <c r="BL192" s="19" t="s">
        <v>158</v>
      </c>
      <c r="BM192" s="193" t="s">
        <v>1407</v>
      </c>
    </row>
    <row r="193" spans="1:47" s="2" customFormat="1" ht="11.25">
      <c r="A193" s="36"/>
      <c r="B193" s="37"/>
      <c r="C193" s="38"/>
      <c r="D193" s="195" t="s">
        <v>160</v>
      </c>
      <c r="E193" s="38"/>
      <c r="F193" s="196" t="s">
        <v>921</v>
      </c>
      <c r="G193" s="38"/>
      <c r="H193" s="38"/>
      <c r="I193" s="197"/>
      <c r="J193" s="38"/>
      <c r="K193" s="38"/>
      <c r="L193" s="41"/>
      <c r="M193" s="198"/>
      <c r="N193" s="199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160</v>
      </c>
      <c r="AU193" s="19" t="s">
        <v>81</v>
      </c>
    </row>
    <row r="194" spans="1:65" s="2" customFormat="1" ht="16.5" customHeight="1">
      <c r="A194" s="36"/>
      <c r="B194" s="37"/>
      <c r="C194" s="234" t="s">
        <v>364</v>
      </c>
      <c r="D194" s="234" t="s">
        <v>238</v>
      </c>
      <c r="E194" s="235" t="s">
        <v>1408</v>
      </c>
      <c r="F194" s="236" t="s">
        <v>1409</v>
      </c>
      <c r="G194" s="237" t="s">
        <v>279</v>
      </c>
      <c r="H194" s="238">
        <v>1</v>
      </c>
      <c r="I194" s="239"/>
      <c r="J194" s="240">
        <f>ROUND(I194*H194,2)</f>
        <v>0</v>
      </c>
      <c r="K194" s="236" t="s">
        <v>157</v>
      </c>
      <c r="L194" s="241"/>
      <c r="M194" s="242" t="s">
        <v>19</v>
      </c>
      <c r="N194" s="243" t="s">
        <v>43</v>
      </c>
      <c r="O194" s="66"/>
      <c r="P194" s="191">
        <f>O194*H194</f>
        <v>0</v>
      </c>
      <c r="Q194" s="191">
        <v>0.007</v>
      </c>
      <c r="R194" s="191">
        <f>Q194*H194</f>
        <v>0.007</v>
      </c>
      <c r="S194" s="191">
        <v>0</v>
      </c>
      <c r="T194" s="19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3" t="s">
        <v>217</v>
      </c>
      <c r="AT194" s="193" t="s">
        <v>238</v>
      </c>
      <c r="AU194" s="193" t="s">
        <v>81</v>
      </c>
      <c r="AY194" s="19" t="s">
        <v>151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9" t="s">
        <v>79</v>
      </c>
      <c r="BK194" s="194">
        <f>ROUND(I194*H194,2)</f>
        <v>0</v>
      </c>
      <c r="BL194" s="19" t="s">
        <v>158</v>
      </c>
      <c r="BM194" s="193" t="s">
        <v>1410</v>
      </c>
    </row>
    <row r="195" spans="1:47" s="2" customFormat="1" ht="11.25">
      <c r="A195" s="36"/>
      <c r="B195" s="37"/>
      <c r="C195" s="38"/>
      <c r="D195" s="195" t="s">
        <v>160</v>
      </c>
      <c r="E195" s="38"/>
      <c r="F195" s="196" t="s">
        <v>1411</v>
      </c>
      <c r="G195" s="38"/>
      <c r="H195" s="38"/>
      <c r="I195" s="197"/>
      <c r="J195" s="38"/>
      <c r="K195" s="38"/>
      <c r="L195" s="41"/>
      <c r="M195" s="198"/>
      <c r="N195" s="199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160</v>
      </c>
      <c r="AU195" s="19" t="s">
        <v>81</v>
      </c>
    </row>
    <row r="196" spans="1:65" s="2" customFormat="1" ht="16.5" customHeight="1">
      <c r="A196" s="36"/>
      <c r="B196" s="37"/>
      <c r="C196" s="234" t="s">
        <v>297</v>
      </c>
      <c r="D196" s="234" t="s">
        <v>238</v>
      </c>
      <c r="E196" s="235" t="s">
        <v>930</v>
      </c>
      <c r="F196" s="236" t="s">
        <v>931</v>
      </c>
      <c r="G196" s="237" t="s">
        <v>279</v>
      </c>
      <c r="H196" s="238">
        <v>1</v>
      </c>
      <c r="I196" s="239"/>
      <c r="J196" s="240">
        <f>ROUND(I196*H196,2)</f>
        <v>0</v>
      </c>
      <c r="K196" s="236" t="s">
        <v>19</v>
      </c>
      <c r="L196" s="241"/>
      <c r="M196" s="242" t="s">
        <v>19</v>
      </c>
      <c r="N196" s="243" t="s">
        <v>43</v>
      </c>
      <c r="O196" s="66"/>
      <c r="P196" s="191">
        <f>O196*H196</f>
        <v>0</v>
      </c>
      <c r="Q196" s="191">
        <v>0.012</v>
      </c>
      <c r="R196" s="191">
        <f>Q196*H196</f>
        <v>0.012</v>
      </c>
      <c r="S196" s="191">
        <v>0</v>
      </c>
      <c r="T196" s="19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3" t="s">
        <v>217</v>
      </c>
      <c r="AT196" s="193" t="s">
        <v>238</v>
      </c>
      <c r="AU196" s="193" t="s">
        <v>81</v>
      </c>
      <c r="AY196" s="19" t="s">
        <v>151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9" t="s">
        <v>79</v>
      </c>
      <c r="BK196" s="194">
        <f>ROUND(I196*H196,2)</f>
        <v>0</v>
      </c>
      <c r="BL196" s="19" t="s">
        <v>158</v>
      </c>
      <c r="BM196" s="193" t="s">
        <v>1412</v>
      </c>
    </row>
    <row r="197" spans="1:65" s="2" customFormat="1" ht="16.5" customHeight="1">
      <c r="A197" s="36"/>
      <c r="B197" s="37"/>
      <c r="C197" s="234" t="s">
        <v>7</v>
      </c>
      <c r="D197" s="234" t="s">
        <v>238</v>
      </c>
      <c r="E197" s="235" t="s">
        <v>922</v>
      </c>
      <c r="F197" s="236" t="s">
        <v>923</v>
      </c>
      <c r="G197" s="237" t="s">
        <v>279</v>
      </c>
      <c r="H197" s="238">
        <v>2</v>
      </c>
      <c r="I197" s="239"/>
      <c r="J197" s="240">
        <f>ROUND(I197*H197,2)</f>
        <v>0</v>
      </c>
      <c r="K197" s="236" t="s">
        <v>157</v>
      </c>
      <c r="L197" s="241"/>
      <c r="M197" s="242" t="s">
        <v>19</v>
      </c>
      <c r="N197" s="243" t="s">
        <v>43</v>
      </c>
      <c r="O197" s="66"/>
      <c r="P197" s="191">
        <f>O197*H197</f>
        <v>0</v>
      </c>
      <c r="Q197" s="191">
        <v>0.0084</v>
      </c>
      <c r="R197" s="191">
        <f>Q197*H197</f>
        <v>0.0168</v>
      </c>
      <c r="S197" s="191">
        <v>0</v>
      </c>
      <c r="T197" s="19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3" t="s">
        <v>217</v>
      </c>
      <c r="AT197" s="193" t="s">
        <v>238</v>
      </c>
      <c r="AU197" s="193" t="s">
        <v>81</v>
      </c>
      <c r="AY197" s="19" t="s">
        <v>151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9" t="s">
        <v>79</v>
      </c>
      <c r="BK197" s="194">
        <f>ROUND(I197*H197,2)</f>
        <v>0</v>
      </c>
      <c r="BL197" s="19" t="s">
        <v>158</v>
      </c>
      <c r="BM197" s="193" t="s">
        <v>1413</v>
      </c>
    </row>
    <row r="198" spans="1:47" s="2" customFormat="1" ht="11.25">
      <c r="A198" s="36"/>
      <c r="B198" s="37"/>
      <c r="C198" s="38"/>
      <c r="D198" s="195" t="s">
        <v>160</v>
      </c>
      <c r="E198" s="38"/>
      <c r="F198" s="196" t="s">
        <v>925</v>
      </c>
      <c r="G198" s="38"/>
      <c r="H198" s="38"/>
      <c r="I198" s="197"/>
      <c r="J198" s="38"/>
      <c r="K198" s="38"/>
      <c r="L198" s="41"/>
      <c r="M198" s="198"/>
      <c r="N198" s="199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160</v>
      </c>
      <c r="AU198" s="19" t="s">
        <v>81</v>
      </c>
    </row>
    <row r="199" spans="1:65" s="2" customFormat="1" ht="16.5" customHeight="1">
      <c r="A199" s="36"/>
      <c r="B199" s="37"/>
      <c r="C199" s="234" t="s">
        <v>306</v>
      </c>
      <c r="D199" s="234" t="s">
        <v>238</v>
      </c>
      <c r="E199" s="235" t="s">
        <v>926</v>
      </c>
      <c r="F199" s="236" t="s">
        <v>927</v>
      </c>
      <c r="G199" s="237" t="s">
        <v>279</v>
      </c>
      <c r="H199" s="238">
        <v>2</v>
      </c>
      <c r="I199" s="239"/>
      <c r="J199" s="240">
        <f>ROUND(I199*H199,2)</f>
        <v>0</v>
      </c>
      <c r="K199" s="236" t="s">
        <v>157</v>
      </c>
      <c r="L199" s="241"/>
      <c r="M199" s="242" t="s">
        <v>19</v>
      </c>
      <c r="N199" s="243" t="s">
        <v>43</v>
      </c>
      <c r="O199" s="66"/>
      <c r="P199" s="191">
        <f>O199*H199</f>
        <v>0</v>
      </c>
      <c r="Q199" s="191">
        <v>0.008</v>
      </c>
      <c r="R199" s="191">
        <f>Q199*H199</f>
        <v>0.016</v>
      </c>
      <c r="S199" s="191">
        <v>0</v>
      </c>
      <c r="T199" s="19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3" t="s">
        <v>217</v>
      </c>
      <c r="AT199" s="193" t="s">
        <v>238</v>
      </c>
      <c r="AU199" s="193" t="s">
        <v>81</v>
      </c>
      <c r="AY199" s="19" t="s">
        <v>151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9" t="s">
        <v>79</v>
      </c>
      <c r="BK199" s="194">
        <f>ROUND(I199*H199,2)</f>
        <v>0</v>
      </c>
      <c r="BL199" s="19" t="s">
        <v>158</v>
      </c>
      <c r="BM199" s="193" t="s">
        <v>1414</v>
      </c>
    </row>
    <row r="200" spans="1:47" s="2" customFormat="1" ht="11.25">
      <c r="A200" s="36"/>
      <c r="B200" s="37"/>
      <c r="C200" s="38"/>
      <c r="D200" s="195" t="s">
        <v>160</v>
      </c>
      <c r="E200" s="38"/>
      <c r="F200" s="196" t="s">
        <v>929</v>
      </c>
      <c r="G200" s="38"/>
      <c r="H200" s="38"/>
      <c r="I200" s="197"/>
      <c r="J200" s="38"/>
      <c r="K200" s="38"/>
      <c r="L200" s="41"/>
      <c r="M200" s="198"/>
      <c r="N200" s="199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160</v>
      </c>
      <c r="AU200" s="19" t="s">
        <v>81</v>
      </c>
    </row>
    <row r="201" spans="1:65" s="2" customFormat="1" ht="24.2" customHeight="1">
      <c r="A201" s="36"/>
      <c r="B201" s="37"/>
      <c r="C201" s="182" t="s">
        <v>311</v>
      </c>
      <c r="D201" s="182" t="s">
        <v>153</v>
      </c>
      <c r="E201" s="183" t="s">
        <v>1295</v>
      </c>
      <c r="F201" s="184" t="s">
        <v>1296</v>
      </c>
      <c r="G201" s="185" t="s">
        <v>279</v>
      </c>
      <c r="H201" s="186">
        <v>1</v>
      </c>
      <c r="I201" s="187"/>
      <c r="J201" s="188">
        <f>ROUND(I201*H201,2)</f>
        <v>0</v>
      </c>
      <c r="K201" s="184" t="s">
        <v>157</v>
      </c>
      <c r="L201" s="41"/>
      <c r="M201" s="189" t="s">
        <v>19</v>
      </c>
      <c r="N201" s="190" t="s">
        <v>43</v>
      </c>
      <c r="O201" s="66"/>
      <c r="P201" s="191">
        <f>O201*H201</f>
        <v>0</v>
      </c>
      <c r="Q201" s="191">
        <v>0.00171</v>
      </c>
      <c r="R201" s="191">
        <f>Q201*H201</f>
        <v>0.00171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158</v>
      </c>
      <c r="AT201" s="193" t="s">
        <v>153</v>
      </c>
      <c r="AU201" s="193" t="s">
        <v>81</v>
      </c>
      <c r="AY201" s="19" t="s">
        <v>151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9" t="s">
        <v>79</v>
      </c>
      <c r="BK201" s="194">
        <f>ROUND(I201*H201,2)</f>
        <v>0</v>
      </c>
      <c r="BL201" s="19" t="s">
        <v>158</v>
      </c>
      <c r="BM201" s="193" t="s">
        <v>1415</v>
      </c>
    </row>
    <row r="202" spans="1:47" s="2" customFormat="1" ht="11.25">
      <c r="A202" s="36"/>
      <c r="B202" s="37"/>
      <c r="C202" s="38"/>
      <c r="D202" s="195" t="s">
        <v>160</v>
      </c>
      <c r="E202" s="38"/>
      <c r="F202" s="196" t="s">
        <v>1298</v>
      </c>
      <c r="G202" s="38"/>
      <c r="H202" s="38"/>
      <c r="I202" s="197"/>
      <c r="J202" s="38"/>
      <c r="K202" s="38"/>
      <c r="L202" s="41"/>
      <c r="M202" s="198"/>
      <c r="N202" s="199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160</v>
      </c>
      <c r="AU202" s="19" t="s">
        <v>81</v>
      </c>
    </row>
    <row r="203" spans="1:65" s="2" customFormat="1" ht="16.5" customHeight="1">
      <c r="A203" s="36"/>
      <c r="B203" s="37"/>
      <c r="C203" s="234" t="s">
        <v>319</v>
      </c>
      <c r="D203" s="234" t="s">
        <v>238</v>
      </c>
      <c r="E203" s="235" t="s">
        <v>1299</v>
      </c>
      <c r="F203" s="236" t="s">
        <v>1300</v>
      </c>
      <c r="G203" s="237" t="s">
        <v>279</v>
      </c>
      <c r="H203" s="238">
        <v>1</v>
      </c>
      <c r="I203" s="239"/>
      <c r="J203" s="240">
        <f>ROUND(I203*H203,2)</f>
        <v>0</v>
      </c>
      <c r="K203" s="236" t="s">
        <v>157</v>
      </c>
      <c r="L203" s="241"/>
      <c r="M203" s="242" t="s">
        <v>19</v>
      </c>
      <c r="N203" s="243" t="s">
        <v>43</v>
      </c>
      <c r="O203" s="66"/>
      <c r="P203" s="191">
        <f>O203*H203</f>
        <v>0</v>
      </c>
      <c r="Q203" s="191">
        <v>0.0149</v>
      </c>
      <c r="R203" s="191">
        <f>Q203*H203</f>
        <v>0.0149</v>
      </c>
      <c r="S203" s="191">
        <v>0</v>
      </c>
      <c r="T203" s="19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3" t="s">
        <v>217</v>
      </c>
      <c r="AT203" s="193" t="s">
        <v>238</v>
      </c>
      <c r="AU203" s="193" t="s">
        <v>81</v>
      </c>
      <c r="AY203" s="19" t="s">
        <v>151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9" t="s">
        <v>79</v>
      </c>
      <c r="BK203" s="194">
        <f>ROUND(I203*H203,2)</f>
        <v>0</v>
      </c>
      <c r="BL203" s="19" t="s">
        <v>158</v>
      </c>
      <c r="BM203" s="193" t="s">
        <v>1416</v>
      </c>
    </row>
    <row r="204" spans="1:47" s="2" customFormat="1" ht="11.25">
      <c r="A204" s="36"/>
      <c r="B204" s="37"/>
      <c r="C204" s="38"/>
      <c r="D204" s="195" t="s">
        <v>160</v>
      </c>
      <c r="E204" s="38"/>
      <c r="F204" s="196" t="s">
        <v>1302</v>
      </c>
      <c r="G204" s="38"/>
      <c r="H204" s="38"/>
      <c r="I204" s="197"/>
      <c r="J204" s="38"/>
      <c r="K204" s="38"/>
      <c r="L204" s="41"/>
      <c r="M204" s="198"/>
      <c r="N204" s="199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160</v>
      </c>
      <c r="AU204" s="19" t="s">
        <v>81</v>
      </c>
    </row>
    <row r="205" spans="1:65" s="2" customFormat="1" ht="24.2" customHeight="1">
      <c r="A205" s="36"/>
      <c r="B205" s="37"/>
      <c r="C205" s="182" t="s">
        <v>324</v>
      </c>
      <c r="D205" s="182" t="s">
        <v>153</v>
      </c>
      <c r="E205" s="183" t="s">
        <v>975</v>
      </c>
      <c r="F205" s="184" t="s">
        <v>976</v>
      </c>
      <c r="G205" s="185" t="s">
        <v>279</v>
      </c>
      <c r="H205" s="186">
        <v>2</v>
      </c>
      <c r="I205" s="187"/>
      <c r="J205" s="188">
        <f>ROUND(I205*H205,2)</f>
        <v>0</v>
      </c>
      <c r="K205" s="184" t="s">
        <v>157</v>
      </c>
      <c r="L205" s="41"/>
      <c r="M205" s="189" t="s">
        <v>19</v>
      </c>
      <c r="N205" s="190" t="s">
        <v>43</v>
      </c>
      <c r="O205" s="66"/>
      <c r="P205" s="191">
        <f>O205*H205</f>
        <v>0</v>
      </c>
      <c r="Q205" s="191">
        <v>0.00072</v>
      </c>
      <c r="R205" s="191">
        <f>Q205*H205</f>
        <v>0.00144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158</v>
      </c>
      <c r="AT205" s="193" t="s">
        <v>153</v>
      </c>
      <c r="AU205" s="193" t="s">
        <v>81</v>
      </c>
      <c r="AY205" s="19" t="s">
        <v>151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9" t="s">
        <v>79</v>
      </c>
      <c r="BK205" s="194">
        <f>ROUND(I205*H205,2)</f>
        <v>0</v>
      </c>
      <c r="BL205" s="19" t="s">
        <v>158</v>
      </c>
      <c r="BM205" s="193" t="s">
        <v>1417</v>
      </c>
    </row>
    <row r="206" spans="1:47" s="2" customFormat="1" ht="11.25">
      <c r="A206" s="36"/>
      <c r="B206" s="37"/>
      <c r="C206" s="38"/>
      <c r="D206" s="195" t="s">
        <v>160</v>
      </c>
      <c r="E206" s="38"/>
      <c r="F206" s="196" t="s">
        <v>978</v>
      </c>
      <c r="G206" s="38"/>
      <c r="H206" s="38"/>
      <c r="I206" s="197"/>
      <c r="J206" s="38"/>
      <c r="K206" s="38"/>
      <c r="L206" s="41"/>
      <c r="M206" s="198"/>
      <c r="N206" s="199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160</v>
      </c>
      <c r="AU206" s="19" t="s">
        <v>81</v>
      </c>
    </row>
    <row r="207" spans="1:65" s="2" customFormat="1" ht="16.5" customHeight="1">
      <c r="A207" s="36"/>
      <c r="B207" s="37"/>
      <c r="C207" s="234" t="s">
        <v>329</v>
      </c>
      <c r="D207" s="234" t="s">
        <v>238</v>
      </c>
      <c r="E207" s="235" t="s">
        <v>979</v>
      </c>
      <c r="F207" s="236" t="s">
        <v>980</v>
      </c>
      <c r="G207" s="237" t="s">
        <v>279</v>
      </c>
      <c r="H207" s="238">
        <v>2</v>
      </c>
      <c r="I207" s="239"/>
      <c r="J207" s="240">
        <f>ROUND(I207*H207,2)</f>
        <v>0</v>
      </c>
      <c r="K207" s="236" t="s">
        <v>157</v>
      </c>
      <c r="L207" s="241"/>
      <c r="M207" s="242" t="s">
        <v>19</v>
      </c>
      <c r="N207" s="243" t="s">
        <v>43</v>
      </c>
      <c r="O207" s="66"/>
      <c r="P207" s="191">
        <f>O207*H207</f>
        <v>0</v>
      </c>
      <c r="Q207" s="191">
        <v>0.012</v>
      </c>
      <c r="R207" s="191">
        <f>Q207*H207</f>
        <v>0.024</v>
      </c>
      <c r="S207" s="191">
        <v>0</v>
      </c>
      <c r="T207" s="19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3" t="s">
        <v>217</v>
      </c>
      <c r="AT207" s="193" t="s">
        <v>238</v>
      </c>
      <c r="AU207" s="193" t="s">
        <v>81</v>
      </c>
      <c r="AY207" s="19" t="s">
        <v>151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9" t="s">
        <v>79</v>
      </c>
      <c r="BK207" s="194">
        <f>ROUND(I207*H207,2)</f>
        <v>0</v>
      </c>
      <c r="BL207" s="19" t="s">
        <v>158</v>
      </c>
      <c r="BM207" s="193" t="s">
        <v>1418</v>
      </c>
    </row>
    <row r="208" spans="1:47" s="2" customFormat="1" ht="11.25">
      <c r="A208" s="36"/>
      <c r="B208" s="37"/>
      <c r="C208" s="38"/>
      <c r="D208" s="195" t="s">
        <v>160</v>
      </c>
      <c r="E208" s="38"/>
      <c r="F208" s="196" t="s">
        <v>982</v>
      </c>
      <c r="G208" s="38"/>
      <c r="H208" s="38"/>
      <c r="I208" s="197"/>
      <c r="J208" s="38"/>
      <c r="K208" s="38"/>
      <c r="L208" s="41"/>
      <c r="M208" s="198"/>
      <c r="N208" s="199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160</v>
      </c>
      <c r="AU208" s="19" t="s">
        <v>81</v>
      </c>
    </row>
    <row r="209" spans="1:65" s="2" customFormat="1" ht="16.5" customHeight="1">
      <c r="A209" s="36"/>
      <c r="B209" s="37"/>
      <c r="C209" s="234" t="s">
        <v>782</v>
      </c>
      <c r="D209" s="234" t="s">
        <v>238</v>
      </c>
      <c r="E209" s="235" t="s">
        <v>715</v>
      </c>
      <c r="F209" s="236" t="s">
        <v>716</v>
      </c>
      <c r="G209" s="237" t="s">
        <v>279</v>
      </c>
      <c r="H209" s="238">
        <v>1</v>
      </c>
      <c r="I209" s="239"/>
      <c r="J209" s="240">
        <f>ROUND(I209*H209,2)</f>
        <v>0</v>
      </c>
      <c r="K209" s="236" t="s">
        <v>960</v>
      </c>
      <c r="L209" s="241"/>
      <c r="M209" s="242" t="s">
        <v>19</v>
      </c>
      <c r="N209" s="243" t="s">
        <v>43</v>
      </c>
      <c r="O209" s="66"/>
      <c r="P209" s="191">
        <f>O209*H209</f>
        <v>0</v>
      </c>
      <c r="Q209" s="191">
        <v>0.018</v>
      </c>
      <c r="R209" s="191">
        <f>Q209*H209</f>
        <v>0.018</v>
      </c>
      <c r="S209" s="191">
        <v>0</v>
      </c>
      <c r="T209" s="19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3" t="s">
        <v>217</v>
      </c>
      <c r="AT209" s="193" t="s">
        <v>238</v>
      </c>
      <c r="AU209" s="193" t="s">
        <v>81</v>
      </c>
      <c r="AY209" s="19" t="s">
        <v>151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9" t="s">
        <v>79</v>
      </c>
      <c r="BK209" s="194">
        <f>ROUND(I209*H209,2)</f>
        <v>0</v>
      </c>
      <c r="BL209" s="19" t="s">
        <v>158</v>
      </c>
      <c r="BM209" s="193" t="s">
        <v>1419</v>
      </c>
    </row>
    <row r="210" spans="1:47" s="2" customFormat="1" ht="11.25">
      <c r="A210" s="36"/>
      <c r="B210" s="37"/>
      <c r="C210" s="38"/>
      <c r="D210" s="195" t="s">
        <v>160</v>
      </c>
      <c r="E210" s="38"/>
      <c r="F210" s="196" t="s">
        <v>985</v>
      </c>
      <c r="G210" s="38"/>
      <c r="H210" s="38"/>
      <c r="I210" s="197"/>
      <c r="J210" s="38"/>
      <c r="K210" s="38"/>
      <c r="L210" s="41"/>
      <c r="M210" s="198"/>
      <c r="N210" s="199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160</v>
      </c>
      <c r="AU210" s="19" t="s">
        <v>81</v>
      </c>
    </row>
    <row r="211" spans="1:65" s="2" customFormat="1" ht="16.5" customHeight="1">
      <c r="A211" s="36"/>
      <c r="B211" s="37"/>
      <c r="C211" s="234" t="s">
        <v>334</v>
      </c>
      <c r="D211" s="234" t="s">
        <v>238</v>
      </c>
      <c r="E211" s="235" t="s">
        <v>986</v>
      </c>
      <c r="F211" s="236" t="s">
        <v>987</v>
      </c>
      <c r="G211" s="237" t="s">
        <v>279</v>
      </c>
      <c r="H211" s="238">
        <v>2</v>
      </c>
      <c r="I211" s="239"/>
      <c r="J211" s="240">
        <f>ROUND(I211*H211,2)</f>
        <v>0</v>
      </c>
      <c r="K211" s="236" t="s">
        <v>157</v>
      </c>
      <c r="L211" s="241"/>
      <c r="M211" s="242" t="s">
        <v>19</v>
      </c>
      <c r="N211" s="243" t="s">
        <v>43</v>
      </c>
      <c r="O211" s="66"/>
      <c r="P211" s="191">
        <f>O211*H211</f>
        <v>0</v>
      </c>
      <c r="Q211" s="191">
        <v>0.0015</v>
      </c>
      <c r="R211" s="191">
        <f>Q211*H211</f>
        <v>0.003</v>
      </c>
      <c r="S211" s="191">
        <v>0</v>
      </c>
      <c r="T211" s="19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3" t="s">
        <v>217</v>
      </c>
      <c r="AT211" s="193" t="s">
        <v>238</v>
      </c>
      <c r="AU211" s="193" t="s">
        <v>81</v>
      </c>
      <c r="AY211" s="19" t="s">
        <v>151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9" t="s">
        <v>79</v>
      </c>
      <c r="BK211" s="194">
        <f>ROUND(I211*H211,2)</f>
        <v>0</v>
      </c>
      <c r="BL211" s="19" t="s">
        <v>158</v>
      </c>
      <c r="BM211" s="193" t="s">
        <v>1420</v>
      </c>
    </row>
    <row r="212" spans="1:47" s="2" customFormat="1" ht="11.25">
      <c r="A212" s="36"/>
      <c r="B212" s="37"/>
      <c r="C212" s="38"/>
      <c r="D212" s="195" t="s">
        <v>160</v>
      </c>
      <c r="E212" s="38"/>
      <c r="F212" s="196" t="s">
        <v>989</v>
      </c>
      <c r="G212" s="38"/>
      <c r="H212" s="38"/>
      <c r="I212" s="197"/>
      <c r="J212" s="38"/>
      <c r="K212" s="38"/>
      <c r="L212" s="41"/>
      <c r="M212" s="198"/>
      <c r="N212" s="199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160</v>
      </c>
      <c r="AU212" s="19" t="s">
        <v>81</v>
      </c>
    </row>
    <row r="213" spans="1:65" s="2" customFormat="1" ht="16.5" customHeight="1">
      <c r="A213" s="36"/>
      <c r="B213" s="37"/>
      <c r="C213" s="182" t="s">
        <v>343</v>
      </c>
      <c r="D213" s="182" t="s">
        <v>153</v>
      </c>
      <c r="E213" s="183" t="s">
        <v>990</v>
      </c>
      <c r="F213" s="184" t="s">
        <v>991</v>
      </c>
      <c r="G213" s="185" t="s">
        <v>279</v>
      </c>
      <c r="H213" s="186">
        <v>1</v>
      </c>
      <c r="I213" s="187"/>
      <c r="J213" s="188">
        <f>ROUND(I213*H213,2)</f>
        <v>0</v>
      </c>
      <c r="K213" s="184" t="s">
        <v>157</v>
      </c>
      <c r="L213" s="41"/>
      <c r="M213" s="189" t="s">
        <v>19</v>
      </c>
      <c r="N213" s="190" t="s">
        <v>43</v>
      </c>
      <c r="O213" s="66"/>
      <c r="P213" s="191">
        <f>O213*H213</f>
        <v>0</v>
      </c>
      <c r="Q213" s="191">
        <v>0.0018</v>
      </c>
      <c r="R213" s="191">
        <f>Q213*H213</f>
        <v>0.0018</v>
      </c>
      <c r="S213" s="191">
        <v>0</v>
      </c>
      <c r="T213" s="19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3" t="s">
        <v>158</v>
      </c>
      <c r="AT213" s="193" t="s">
        <v>153</v>
      </c>
      <c r="AU213" s="193" t="s">
        <v>81</v>
      </c>
      <c r="AY213" s="19" t="s">
        <v>151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9" t="s">
        <v>79</v>
      </c>
      <c r="BK213" s="194">
        <f>ROUND(I213*H213,2)</f>
        <v>0</v>
      </c>
      <c r="BL213" s="19" t="s">
        <v>158</v>
      </c>
      <c r="BM213" s="193" t="s">
        <v>1421</v>
      </c>
    </row>
    <row r="214" spans="1:47" s="2" customFormat="1" ht="11.25">
      <c r="A214" s="36"/>
      <c r="B214" s="37"/>
      <c r="C214" s="38"/>
      <c r="D214" s="195" t="s">
        <v>160</v>
      </c>
      <c r="E214" s="38"/>
      <c r="F214" s="196" t="s">
        <v>993</v>
      </c>
      <c r="G214" s="38"/>
      <c r="H214" s="38"/>
      <c r="I214" s="197"/>
      <c r="J214" s="38"/>
      <c r="K214" s="38"/>
      <c r="L214" s="41"/>
      <c r="M214" s="198"/>
      <c r="N214" s="199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160</v>
      </c>
      <c r="AU214" s="19" t="s">
        <v>81</v>
      </c>
    </row>
    <row r="215" spans="1:65" s="2" customFormat="1" ht="24.2" customHeight="1">
      <c r="A215" s="36"/>
      <c r="B215" s="37"/>
      <c r="C215" s="234" t="s">
        <v>315</v>
      </c>
      <c r="D215" s="234" t="s">
        <v>238</v>
      </c>
      <c r="E215" s="235" t="s">
        <v>994</v>
      </c>
      <c r="F215" s="236" t="s">
        <v>1422</v>
      </c>
      <c r="G215" s="237" t="s">
        <v>279</v>
      </c>
      <c r="H215" s="238">
        <v>1</v>
      </c>
      <c r="I215" s="239"/>
      <c r="J215" s="240">
        <f>ROUND(I215*H215,2)</f>
        <v>0</v>
      </c>
      <c r="K215" s="236" t="s">
        <v>19</v>
      </c>
      <c r="L215" s="241"/>
      <c r="M215" s="242" t="s">
        <v>19</v>
      </c>
      <c r="N215" s="243" t="s">
        <v>43</v>
      </c>
      <c r="O215" s="66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3" t="s">
        <v>217</v>
      </c>
      <c r="AT215" s="193" t="s">
        <v>238</v>
      </c>
      <c r="AU215" s="193" t="s">
        <v>81</v>
      </c>
      <c r="AY215" s="19" t="s">
        <v>151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9" t="s">
        <v>79</v>
      </c>
      <c r="BK215" s="194">
        <f>ROUND(I215*H215,2)</f>
        <v>0</v>
      </c>
      <c r="BL215" s="19" t="s">
        <v>158</v>
      </c>
      <c r="BM215" s="193" t="s">
        <v>1423</v>
      </c>
    </row>
    <row r="216" spans="1:65" s="2" customFormat="1" ht="16.5" customHeight="1">
      <c r="A216" s="36"/>
      <c r="B216" s="37"/>
      <c r="C216" s="182" t="s">
        <v>245</v>
      </c>
      <c r="D216" s="182" t="s">
        <v>153</v>
      </c>
      <c r="E216" s="183" t="s">
        <v>1424</v>
      </c>
      <c r="F216" s="184" t="s">
        <v>1425</v>
      </c>
      <c r="G216" s="185" t="s">
        <v>279</v>
      </c>
      <c r="H216" s="186">
        <v>1</v>
      </c>
      <c r="I216" s="187"/>
      <c r="J216" s="188">
        <f>ROUND(I216*H216,2)</f>
        <v>0</v>
      </c>
      <c r="K216" s="184" t="s">
        <v>157</v>
      </c>
      <c r="L216" s="41"/>
      <c r="M216" s="189" t="s">
        <v>19</v>
      </c>
      <c r="N216" s="190" t="s">
        <v>43</v>
      </c>
      <c r="O216" s="66"/>
      <c r="P216" s="191">
        <f>O216*H216</f>
        <v>0</v>
      </c>
      <c r="Q216" s="191">
        <v>0.0007</v>
      </c>
      <c r="R216" s="191">
        <f>Q216*H216</f>
        <v>0.0007</v>
      </c>
      <c r="S216" s="191">
        <v>0</v>
      </c>
      <c r="T216" s="19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3" t="s">
        <v>158</v>
      </c>
      <c r="AT216" s="193" t="s">
        <v>153</v>
      </c>
      <c r="AU216" s="193" t="s">
        <v>81</v>
      </c>
      <c r="AY216" s="19" t="s">
        <v>151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9" t="s">
        <v>79</v>
      </c>
      <c r="BK216" s="194">
        <f>ROUND(I216*H216,2)</f>
        <v>0</v>
      </c>
      <c r="BL216" s="19" t="s">
        <v>158</v>
      </c>
      <c r="BM216" s="193" t="s">
        <v>1426</v>
      </c>
    </row>
    <row r="217" spans="1:47" s="2" customFormat="1" ht="11.25">
      <c r="A217" s="36"/>
      <c r="B217" s="37"/>
      <c r="C217" s="38"/>
      <c r="D217" s="195" t="s">
        <v>160</v>
      </c>
      <c r="E217" s="38"/>
      <c r="F217" s="196" t="s">
        <v>1427</v>
      </c>
      <c r="G217" s="38"/>
      <c r="H217" s="38"/>
      <c r="I217" s="197"/>
      <c r="J217" s="38"/>
      <c r="K217" s="38"/>
      <c r="L217" s="41"/>
      <c r="M217" s="198"/>
      <c r="N217" s="199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160</v>
      </c>
      <c r="AU217" s="19" t="s">
        <v>81</v>
      </c>
    </row>
    <row r="218" spans="1:65" s="2" customFormat="1" ht="24.2" customHeight="1">
      <c r="A218" s="36"/>
      <c r="B218" s="37"/>
      <c r="C218" s="234" t="s">
        <v>251</v>
      </c>
      <c r="D218" s="234" t="s">
        <v>238</v>
      </c>
      <c r="E218" s="235" t="s">
        <v>1428</v>
      </c>
      <c r="F218" s="236" t="s">
        <v>1429</v>
      </c>
      <c r="G218" s="237" t="s">
        <v>279</v>
      </c>
      <c r="H218" s="238">
        <v>1</v>
      </c>
      <c r="I218" s="239"/>
      <c r="J218" s="240">
        <f>ROUND(I218*H218,2)</f>
        <v>0</v>
      </c>
      <c r="K218" s="236" t="s">
        <v>19</v>
      </c>
      <c r="L218" s="241"/>
      <c r="M218" s="242" t="s">
        <v>19</v>
      </c>
      <c r="N218" s="243" t="s">
        <v>43</v>
      </c>
      <c r="O218" s="66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3" t="s">
        <v>217</v>
      </c>
      <c r="AT218" s="193" t="s">
        <v>238</v>
      </c>
      <c r="AU218" s="193" t="s">
        <v>81</v>
      </c>
      <c r="AY218" s="19" t="s">
        <v>151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9" t="s">
        <v>79</v>
      </c>
      <c r="BK218" s="194">
        <f>ROUND(I218*H218,2)</f>
        <v>0</v>
      </c>
      <c r="BL218" s="19" t="s">
        <v>158</v>
      </c>
      <c r="BM218" s="193" t="s">
        <v>1430</v>
      </c>
    </row>
    <row r="219" spans="1:65" s="2" customFormat="1" ht="24.2" customHeight="1">
      <c r="A219" s="36"/>
      <c r="B219" s="37"/>
      <c r="C219" s="182" t="s">
        <v>651</v>
      </c>
      <c r="D219" s="182" t="s">
        <v>153</v>
      </c>
      <c r="E219" s="183" t="s">
        <v>1042</v>
      </c>
      <c r="F219" s="184" t="s">
        <v>1043</v>
      </c>
      <c r="G219" s="185" t="s">
        <v>279</v>
      </c>
      <c r="H219" s="186">
        <v>1</v>
      </c>
      <c r="I219" s="187"/>
      <c r="J219" s="188">
        <f>ROUND(I219*H219,2)</f>
        <v>0</v>
      </c>
      <c r="K219" s="184" t="s">
        <v>19</v>
      </c>
      <c r="L219" s="41"/>
      <c r="M219" s="189" t="s">
        <v>19</v>
      </c>
      <c r="N219" s="190" t="s">
        <v>43</v>
      </c>
      <c r="O219" s="66"/>
      <c r="P219" s="191">
        <f>O219*H219</f>
        <v>0</v>
      </c>
      <c r="Q219" s="191">
        <v>0.00159</v>
      </c>
      <c r="R219" s="191">
        <f>Q219*H219</f>
        <v>0.00159</v>
      </c>
      <c r="S219" s="191">
        <v>0</v>
      </c>
      <c r="T219" s="19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158</v>
      </c>
      <c r="AT219" s="193" t="s">
        <v>153</v>
      </c>
      <c r="AU219" s="193" t="s">
        <v>81</v>
      </c>
      <c r="AY219" s="19" t="s">
        <v>151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9" t="s">
        <v>79</v>
      </c>
      <c r="BK219" s="194">
        <f>ROUND(I219*H219,2)</f>
        <v>0</v>
      </c>
      <c r="BL219" s="19" t="s">
        <v>158</v>
      </c>
      <c r="BM219" s="193" t="s">
        <v>1431</v>
      </c>
    </row>
    <row r="220" spans="1:65" s="2" customFormat="1" ht="16.5" customHeight="1">
      <c r="A220" s="36"/>
      <c r="B220" s="37"/>
      <c r="C220" s="234" t="s">
        <v>656</v>
      </c>
      <c r="D220" s="234" t="s">
        <v>238</v>
      </c>
      <c r="E220" s="235" t="s">
        <v>1045</v>
      </c>
      <c r="F220" s="236" t="s">
        <v>1046</v>
      </c>
      <c r="G220" s="237" t="s">
        <v>279</v>
      </c>
      <c r="H220" s="238">
        <v>1</v>
      </c>
      <c r="I220" s="239"/>
      <c r="J220" s="240">
        <f>ROUND(I220*H220,2)</f>
        <v>0</v>
      </c>
      <c r="K220" s="236" t="s">
        <v>19</v>
      </c>
      <c r="L220" s="241"/>
      <c r="M220" s="242" t="s">
        <v>19</v>
      </c>
      <c r="N220" s="243" t="s">
        <v>43</v>
      </c>
      <c r="O220" s="66"/>
      <c r="P220" s="191">
        <f>O220*H220</f>
        <v>0</v>
      </c>
      <c r="Q220" s="191">
        <v>0.006</v>
      </c>
      <c r="R220" s="191">
        <f>Q220*H220</f>
        <v>0.006</v>
      </c>
      <c r="S220" s="191">
        <v>0</v>
      </c>
      <c r="T220" s="19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3" t="s">
        <v>217</v>
      </c>
      <c r="AT220" s="193" t="s">
        <v>238</v>
      </c>
      <c r="AU220" s="193" t="s">
        <v>81</v>
      </c>
      <c r="AY220" s="19" t="s">
        <v>151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9" t="s">
        <v>79</v>
      </c>
      <c r="BK220" s="194">
        <f>ROUND(I220*H220,2)</f>
        <v>0</v>
      </c>
      <c r="BL220" s="19" t="s">
        <v>158</v>
      </c>
      <c r="BM220" s="193" t="s">
        <v>1432</v>
      </c>
    </row>
    <row r="221" spans="2:51" s="13" customFormat="1" ht="11.25">
      <c r="B221" s="200"/>
      <c r="C221" s="201"/>
      <c r="D221" s="202" t="s">
        <v>162</v>
      </c>
      <c r="E221" s="203" t="s">
        <v>19</v>
      </c>
      <c r="F221" s="204" t="s">
        <v>1433</v>
      </c>
      <c r="G221" s="201"/>
      <c r="H221" s="203" t="s">
        <v>19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162</v>
      </c>
      <c r="AU221" s="210" t="s">
        <v>81</v>
      </c>
      <c r="AV221" s="13" t="s">
        <v>79</v>
      </c>
      <c r="AW221" s="13" t="s">
        <v>33</v>
      </c>
      <c r="AX221" s="13" t="s">
        <v>72</v>
      </c>
      <c r="AY221" s="210" t="s">
        <v>151</v>
      </c>
    </row>
    <row r="222" spans="2:51" s="14" customFormat="1" ht="11.25">
      <c r="B222" s="211"/>
      <c r="C222" s="212"/>
      <c r="D222" s="202" t="s">
        <v>162</v>
      </c>
      <c r="E222" s="213" t="s">
        <v>19</v>
      </c>
      <c r="F222" s="214" t="s">
        <v>79</v>
      </c>
      <c r="G222" s="212"/>
      <c r="H222" s="215">
        <v>1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162</v>
      </c>
      <c r="AU222" s="221" t="s">
        <v>81</v>
      </c>
      <c r="AV222" s="14" t="s">
        <v>81</v>
      </c>
      <c r="AW222" s="14" t="s">
        <v>33</v>
      </c>
      <c r="AX222" s="14" t="s">
        <v>79</v>
      </c>
      <c r="AY222" s="221" t="s">
        <v>151</v>
      </c>
    </row>
    <row r="223" spans="1:65" s="2" customFormat="1" ht="24.2" customHeight="1">
      <c r="A223" s="36"/>
      <c r="B223" s="37"/>
      <c r="C223" s="182" t="s">
        <v>662</v>
      </c>
      <c r="D223" s="182" t="s">
        <v>153</v>
      </c>
      <c r="E223" s="183" t="s">
        <v>1049</v>
      </c>
      <c r="F223" s="184" t="s">
        <v>1434</v>
      </c>
      <c r="G223" s="185" t="s">
        <v>279</v>
      </c>
      <c r="H223" s="186">
        <v>1</v>
      </c>
      <c r="I223" s="187"/>
      <c r="J223" s="188">
        <f>ROUND(I223*H223,2)</f>
        <v>0</v>
      </c>
      <c r="K223" s="184" t="s">
        <v>19</v>
      </c>
      <c r="L223" s="41"/>
      <c r="M223" s="189" t="s">
        <v>19</v>
      </c>
      <c r="N223" s="190" t="s">
        <v>43</v>
      </c>
      <c r="O223" s="66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158</v>
      </c>
      <c r="AT223" s="193" t="s">
        <v>153</v>
      </c>
      <c r="AU223" s="193" t="s">
        <v>81</v>
      </c>
      <c r="AY223" s="19" t="s">
        <v>151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9" t="s">
        <v>79</v>
      </c>
      <c r="BK223" s="194">
        <f>ROUND(I223*H223,2)</f>
        <v>0</v>
      </c>
      <c r="BL223" s="19" t="s">
        <v>158</v>
      </c>
      <c r="BM223" s="193" t="s">
        <v>1435</v>
      </c>
    </row>
    <row r="224" spans="2:51" s="13" customFormat="1" ht="11.25">
      <c r="B224" s="200"/>
      <c r="C224" s="201"/>
      <c r="D224" s="202" t="s">
        <v>162</v>
      </c>
      <c r="E224" s="203" t="s">
        <v>19</v>
      </c>
      <c r="F224" s="204" t="s">
        <v>1052</v>
      </c>
      <c r="G224" s="201"/>
      <c r="H224" s="203" t="s">
        <v>19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162</v>
      </c>
      <c r="AU224" s="210" t="s">
        <v>81</v>
      </c>
      <c r="AV224" s="13" t="s">
        <v>79</v>
      </c>
      <c r="AW224" s="13" t="s">
        <v>33</v>
      </c>
      <c r="AX224" s="13" t="s">
        <v>72</v>
      </c>
      <c r="AY224" s="210" t="s">
        <v>151</v>
      </c>
    </row>
    <row r="225" spans="2:51" s="14" customFormat="1" ht="11.25">
      <c r="B225" s="211"/>
      <c r="C225" s="212"/>
      <c r="D225" s="202" t="s">
        <v>162</v>
      </c>
      <c r="E225" s="213" t="s">
        <v>19</v>
      </c>
      <c r="F225" s="214" t="s">
        <v>79</v>
      </c>
      <c r="G225" s="212"/>
      <c r="H225" s="215">
        <v>1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162</v>
      </c>
      <c r="AU225" s="221" t="s">
        <v>81</v>
      </c>
      <c r="AV225" s="14" t="s">
        <v>81</v>
      </c>
      <c r="AW225" s="14" t="s">
        <v>33</v>
      </c>
      <c r="AX225" s="14" t="s">
        <v>79</v>
      </c>
      <c r="AY225" s="221" t="s">
        <v>151</v>
      </c>
    </row>
    <row r="226" spans="1:65" s="2" customFormat="1" ht="16.5" customHeight="1">
      <c r="A226" s="36"/>
      <c r="B226" s="37"/>
      <c r="C226" s="182" t="s">
        <v>667</v>
      </c>
      <c r="D226" s="182" t="s">
        <v>153</v>
      </c>
      <c r="E226" s="183" t="s">
        <v>1053</v>
      </c>
      <c r="F226" s="184" t="s">
        <v>1436</v>
      </c>
      <c r="G226" s="185" t="s">
        <v>1055</v>
      </c>
      <c r="H226" s="186">
        <v>39</v>
      </c>
      <c r="I226" s="187"/>
      <c r="J226" s="188">
        <f>ROUND(I226*H226,2)</f>
        <v>0</v>
      </c>
      <c r="K226" s="184" t="s">
        <v>19</v>
      </c>
      <c r="L226" s="41"/>
      <c r="M226" s="189" t="s">
        <v>19</v>
      </c>
      <c r="N226" s="190" t="s">
        <v>43</v>
      </c>
      <c r="O226" s="66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3" t="s">
        <v>158</v>
      </c>
      <c r="AT226" s="193" t="s">
        <v>153</v>
      </c>
      <c r="AU226" s="193" t="s">
        <v>81</v>
      </c>
      <c r="AY226" s="19" t="s">
        <v>151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9" t="s">
        <v>79</v>
      </c>
      <c r="BK226" s="194">
        <f>ROUND(I226*H226,2)</f>
        <v>0</v>
      </c>
      <c r="BL226" s="19" t="s">
        <v>158</v>
      </c>
      <c r="BM226" s="193" t="s">
        <v>1437</v>
      </c>
    </row>
    <row r="227" spans="1:65" s="2" customFormat="1" ht="33" customHeight="1">
      <c r="A227" s="36"/>
      <c r="B227" s="37"/>
      <c r="C227" s="182" t="s">
        <v>673</v>
      </c>
      <c r="D227" s="182" t="s">
        <v>153</v>
      </c>
      <c r="E227" s="183" t="s">
        <v>1057</v>
      </c>
      <c r="F227" s="184" t="s">
        <v>1058</v>
      </c>
      <c r="G227" s="185" t="s">
        <v>279</v>
      </c>
      <c r="H227" s="186">
        <v>2</v>
      </c>
      <c r="I227" s="187"/>
      <c r="J227" s="188">
        <f>ROUND(I227*H227,2)</f>
        <v>0</v>
      </c>
      <c r="K227" s="184" t="s">
        <v>19</v>
      </c>
      <c r="L227" s="41"/>
      <c r="M227" s="189" t="s">
        <v>19</v>
      </c>
      <c r="N227" s="190" t="s">
        <v>43</v>
      </c>
      <c r="O227" s="66"/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3" t="s">
        <v>158</v>
      </c>
      <c r="AT227" s="193" t="s">
        <v>153</v>
      </c>
      <c r="AU227" s="193" t="s">
        <v>81</v>
      </c>
      <c r="AY227" s="19" t="s">
        <v>151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9" t="s">
        <v>79</v>
      </c>
      <c r="BK227" s="194">
        <f>ROUND(I227*H227,2)</f>
        <v>0</v>
      </c>
      <c r="BL227" s="19" t="s">
        <v>158</v>
      </c>
      <c r="BM227" s="193" t="s">
        <v>1438</v>
      </c>
    </row>
    <row r="228" spans="1:65" s="2" customFormat="1" ht="16.5" customHeight="1">
      <c r="A228" s="36"/>
      <c r="B228" s="37"/>
      <c r="C228" s="182" t="s">
        <v>678</v>
      </c>
      <c r="D228" s="182" t="s">
        <v>153</v>
      </c>
      <c r="E228" s="183" t="s">
        <v>759</v>
      </c>
      <c r="F228" s="184" t="s">
        <v>760</v>
      </c>
      <c r="G228" s="185" t="s">
        <v>279</v>
      </c>
      <c r="H228" s="186">
        <v>1</v>
      </c>
      <c r="I228" s="187"/>
      <c r="J228" s="188">
        <f>ROUND(I228*H228,2)</f>
        <v>0</v>
      </c>
      <c r="K228" s="184" t="s">
        <v>157</v>
      </c>
      <c r="L228" s="41"/>
      <c r="M228" s="189" t="s">
        <v>19</v>
      </c>
      <c r="N228" s="190" t="s">
        <v>43</v>
      </c>
      <c r="O228" s="66"/>
      <c r="P228" s="191">
        <f>O228*H228</f>
        <v>0</v>
      </c>
      <c r="Q228" s="191">
        <v>0.01019</v>
      </c>
      <c r="R228" s="191">
        <f>Q228*H228</f>
        <v>0.01019</v>
      </c>
      <c r="S228" s="191">
        <v>0</v>
      </c>
      <c r="T228" s="19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3" t="s">
        <v>158</v>
      </c>
      <c r="AT228" s="193" t="s">
        <v>153</v>
      </c>
      <c r="AU228" s="193" t="s">
        <v>81</v>
      </c>
      <c r="AY228" s="19" t="s">
        <v>151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9" t="s">
        <v>79</v>
      </c>
      <c r="BK228" s="194">
        <f>ROUND(I228*H228,2)</f>
        <v>0</v>
      </c>
      <c r="BL228" s="19" t="s">
        <v>158</v>
      </c>
      <c r="BM228" s="193" t="s">
        <v>1439</v>
      </c>
    </row>
    <row r="229" spans="1:47" s="2" customFormat="1" ht="11.25">
      <c r="A229" s="36"/>
      <c r="B229" s="37"/>
      <c r="C229" s="38"/>
      <c r="D229" s="195" t="s">
        <v>160</v>
      </c>
      <c r="E229" s="38"/>
      <c r="F229" s="196" t="s">
        <v>762</v>
      </c>
      <c r="G229" s="38"/>
      <c r="H229" s="38"/>
      <c r="I229" s="197"/>
      <c r="J229" s="38"/>
      <c r="K229" s="38"/>
      <c r="L229" s="41"/>
      <c r="M229" s="198"/>
      <c r="N229" s="199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160</v>
      </c>
      <c r="AU229" s="19" t="s">
        <v>81</v>
      </c>
    </row>
    <row r="230" spans="1:65" s="2" customFormat="1" ht="16.5" customHeight="1">
      <c r="A230" s="36"/>
      <c r="B230" s="37"/>
      <c r="C230" s="234" t="s">
        <v>787</v>
      </c>
      <c r="D230" s="234" t="s">
        <v>238</v>
      </c>
      <c r="E230" s="235" t="s">
        <v>1064</v>
      </c>
      <c r="F230" s="236" t="s">
        <v>1065</v>
      </c>
      <c r="G230" s="237" t="s">
        <v>156</v>
      </c>
      <c r="H230" s="238">
        <v>16</v>
      </c>
      <c r="I230" s="239"/>
      <c r="J230" s="240">
        <f>ROUND(I230*H230,2)</f>
        <v>0</v>
      </c>
      <c r="K230" s="236" t="s">
        <v>19</v>
      </c>
      <c r="L230" s="241"/>
      <c r="M230" s="242" t="s">
        <v>19</v>
      </c>
      <c r="N230" s="243" t="s">
        <v>43</v>
      </c>
      <c r="O230" s="66"/>
      <c r="P230" s="191">
        <f>O230*H230</f>
        <v>0</v>
      </c>
      <c r="Q230" s="191">
        <v>0.00042</v>
      </c>
      <c r="R230" s="191">
        <f>Q230*H230</f>
        <v>0.00672</v>
      </c>
      <c r="S230" s="191">
        <v>0</v>
      </c>
      <c r="T230" s="19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3" t="s">
        <v>217</v>
      </c>
      <c r="AT230" s="193" t="s">
        <v>238</v>
      </c>
      <c r="AU230" s="193" t="s">
        <v>81</v>
      </c>
      <c r="AY230" s="19" t="s">
        <v>151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9" t="s">
        <v>79</v>
      </c>
      <c r="BK230" s="194">
        <f>ROUND(I230*H230,2)</f>
        <v>0</v>
      </c>
      <c r="BL230" s="19" t="s">
        <v>158</v>
      </c>
      <c r="BM230" s="193" t="s">
        <v>1440</v>
      </c>
    </row>
    <row r="231" spans="1:65" s="2" customFormat="1" ht="16.5" customHeight="1">
      <c r="A231" s="36"/>
      <c r="B231" s="37"/>
      <c r="C231" s="234" t="s">
        <v>683</v>
      </c>
      <c r="D231" s="234" t="s">
        <v>238</v>
      </c>
      <c r="E231" s="235" t="s">
        <v>1060</v>
      </c>
      <c r="F231" s="236" t="s">
        <v>1061</v>
      </c>
      <c r="G231" s="237" t="s">
        <v>279</v>
      </c>
      <c r="H231" s="238">
        <v>1</v>
      </c>
      <c r="I231" s="239"/>
      <c r="J231" s="240">
        <f>ROUND(I231*H231,2)</f>
        <v>0</v>
      </c>
      <c r="K231" s="236" t="s">
        <v>19</v>
      </c>
      <c r="L231" s="241"/>
      <c r="M231" s="242" t="s">
        <v>19</v>
      </c>
      <c r="N231" s="243" t="s">
        <v>43</v>
      </c>
      <c r="O231" s="66"/>
      <c r="P231" s="191">
        <f>O231*H231</f>
        <v>0</v>
      </c>
      <c r="Q231" s="191">
        <v>0.87</v>
      </c>
      <c r="R231" s="191">
        <f>Q231*H231</f>
        <v>0.87</v>
      </c>
      <c r="S231" s="191">
        <v>0</v>
      </c>
      <c r="T231" s="19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3" t="s">
        <v>217</v>
      </c>
      <c r="AT231" s="193" t="s">
        <v>238</v>
      </c>
      <c r="AU231" s="193" t="s">
        <v>81</v>
      </c>
      <c r="AY231" s="19" t="s">
        <v>151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9" t="s">
        <v>79</v>
      </c>
      <c r="BK231" s="194">
        <f>ROUND(I231*H231,2)</f>
        <v>0</v>
      </c>
      <c r="BL231" s="19" t="s">
        <v>158</v>
      </c>
      <c r="BM231" s="193" t="s">
        <v>1441</v>
      </c>
    </row>
    <row r="232" spans="1:65" s="2" customFormat="1" ht="16.5" customHeight="1">
      <c r="A232" s="36"/>
      <c r="B232" s="37"/>
      <c r="C232" s="182" t="s">
        <v>688</v>
      </c>
      <c r="D232" s="182" t="s">
        <v>153</v>
      </c>
      <c r="E232" s="183" t="s">
        <v>1067</v>
      </c>
      <c r="F232" s="184" t="s">
        <v>1068</v>
      </c>
      <c r="G232" s="185" t="s">
        <v>279</v>
      </c>
      <c r="H232" s="186">
        <v>1</v>
      </c>
      <c r="I232" s="187"/>
      <c r="J232" s="188">
        <f>ROUND(I232*H232,2)</f>
        <v>0</v>
      </c>
      <c r="K232" s="184" t="s">
        <v>157</v>
      </c>
      <c r="L232" s="41"/>
      <c r="M232" s="189" t="s">
        <v>19</v>
      </c>
      <c r="N232" s="190" t="s">
        <v>43</v>
      </c>
      <c r="O232" s="66"/>
      <c r="P232" s="191">
        <f>O232*H232</f>
        <v>0</v>
      </c>
      <c r="Q232" s="191">
        <v>0.21734</v>
      </c>
      <c r="R232" s="191">
        <f>Q232*H232</f>
        <v>0.21734</v>
      </c>
      <c r="S232" s="191">
        <v>0</v>
      </c>
      <c r="T232" s="19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3" t="s">
        <v>158</v>
      </c>
      <c r="AT232" s="193" t="s">
        <v>153</v>
      </c>
      <c r="AU232" s="193" t="s">
        <v>81</v>
      </c>
      <c r="AY232" s="19" t="s">
        <v>151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9" t="s">
        <v>79</v>
      </c>
      <c r="BK232" s="194">
        <f>ROUND(I232*H232,2)</f>
        <v>0</v>
      </c>
      <c r="BL232" s="19" t="s">
        <v>158</v>
      </c>
      <c r="BM232" s="193" t="s">
        <v>1442</v>
      </c>
    </row>
    <row r="233" spans="1:47" s="2" customFormat="1" ht="11.25">
      <c r="A233" s="36"/>
      <c r="B233" s="37"/>
      <c r="C233" s="38"/>
      <c r="D233" s="195" t="s">
        <v>160</v>
      </c>
      <c r="E233" s="38"/>
      <c r="F233" s="196" t="s">
        <v>1070</v>
      </c>
      <c r="G233" s="38"/>
      <c r="H233" s="38"/>
      <c r="I233" s="197"/>
      <c r="J233" s="38"/>
      <c r="K233" s="38"/>
      <c r="L233" s="41"/>
      <c r="M233" s="198"/>
      <c r="N233" s="199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160</v>
      </c>
      <c r="AU233" s="19" t="s">
        <v>81</v>
      </c>
    </row>
    <row r="234" spans="1:65" s="2" customFormat="1" ht="16.5" customHeight="1">
      <c r="A234" s="36"/>
      <c r="B234" s="37"/>
      <c r="C234" s="234" t="s">
        <v>692</v>
      </c>
      <c r="D234" s="234" t="s">
        <v>238</v>
      </c>
      <c r="E234" s="235" t="s">
        <v>1071</v>
      </c>
      <c r="F234" s="236" t="s">
        <v>1072</v>
      </c>
      <c r="G234" s="237" t="s">
        <v>279</v>
      </c>
      <c r="H234" s="238">
        <v>1</v>
      </c>
      <c r="I234" s="239"/>
      <c r="J234" s="240">
        <f>ROUND(I234*H234,2)</f>
        <v>0</v>
      </c>
      <c r="K234" s="236" t="s">
        <v>157</v>
      </c>
      <c r="L234" s="241"/>
      <c r="M234" s="242" t="s">
        <v>19</v>
      </c>
      <c r="N234" s="243" t="s">
        <v>43</v>
      </c>
      <c r="O234" s="66"/>
      <c r="P234" s="191">
        <f>O234*H234</f>
        <v>0</v>
      </c>
      <c r="Q234" s="191">
        <v>0</v>
      </c>
      <c r="R234" s="191">
        <f>Q234*H234</f>
        <v>0</v>
      </c>
      <c r="S234" s="191">
        <v>0</v>
      </c>
      <c r="T234" s="19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3" t="s">
        <v>217</v>
      </c>
      <c r="AT234" s="193" t="s">
        <v>238</v>
      </c>
      <c r="AU234" s="193" t="s">
        <v>81</v>
      </c>
      <c r="AY234" s="19" t="s">
        <v>151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9" t="s">
        <v>79</v>
      </c>
      <c r="BK234" s="194">
        <f>ROUND(I234*H234,2)</f>
        <v>0</v>
      </c>
      <c r="BL234" s="19" t="s">
        <v>158</v>
      </c>
      <c r="BM234" s="193" t="s">
        <v>1443</v>
      </c>
    </row>
    <row r="235" spans="1:47" s="2" customFormat="1" ht="11.25">
      <c r="A235" s="36"/>
      <c r="B235" s="37"/>
      <c r="C235" s="38"/>
      <c r="D235" s="195" t="s">
        <v>160</v>
      </c>
      <c r="E235" s="38"/>
      <c r="F235" s="196" t="s">
        <v>1074</v>
      </c>
      <c r="G235" s="38"/>
      <c r="H235" s="38"/>
      <c r="I235" s="197"/>
      <c r="J235" s="38"/>
      <c r="K235" s="38"/>
      <c r="L235" s="41"/>
      <c r="M235" s="198"/>
      <c r="N235" s="199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160</v>
      </c>
      <c r="AU235" s="19" t="s">
        <v>81</v>
      </c>
    </row>
    <row r="236" spans="2:51" s="13" customFormat="1" ht="11.25">
      <c r="B236" s="200"/>
      <c r="C236" s="201"/>
      <c r="D236" s="202" t="s">
        <v>162</v>
      </c>
      <c r="E236" s="203" t="s">
        <v>19</v>
      </c>
      <c r="F236" s="204" t="s">
        <v>1075</v>
      </c>
      <c r="G236" s="201"/>
      <c r="H236" s="203" t="s">
        <v>19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162</v>
      </c>
      <c r="AU236" s="210" t="s">
        <v>81</v>
      </c>
      <c r="AV236" s="13" t="s">
        <v>79</v>
      </c>
      <c r="AW236" s="13" t="s">
        <v>33</v>
      </c>
      <c r="AX236" s="13" t="s">
        <v>72</v>
      </c>
      <c r="AY236" s="210" t="s">
        <v>151</v>
      </c>
    </row>
    <row r="237" spans="2:51" s="14" customFormat="1" ht="11.25">
      <c r="B237" s="211"/>
      <c r="C237" s="212"/>
      <c r="D237" s="202" t="s">
        <v>162</v>
      </c>
      <c r="E237" s="213" t="s">
        <v>19</v>
      </c>
      <c r="F237" s="214" t="s">
        <v>79</v>
      </c>
      <c r="G237" s="212"/>
      <c r="H237" s="215">
        <v>1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162</v>
      </c>
      <c r="AU237" s="221" t="s">
        <v>81</v>
      </c>
      <c r="AV237" s="14" t="s">
        <v>81</v>
      </c>
      <c r="AW237" s="14" t="s">
        <v>33</v>
      </c>
      <c r="AX237" s="14" t="s">
        <v>79</v>
      </c>
      <c r="AY237" s="221" t="s">
        <v>151</v>
      </c>
    </row>
    <row r="238" spans="1:65" s="2" customFormat="1" ht="16.5" customHeight="1">
      <c r="A238" s="36"/>
      <c r="B238" s="37"/>
      <c r="C238" s="234" t="s">
        <v>696</v>
      </c>
      <c r="D238" s="234" t="s">
        <v>238</v>
      </c>
      <c r="E238" s="235" t="s">
        <v>1076</v>
      </c>
      <c r="F238" s="236" t="s">
        <v>1077</v>
      </c>
      <c r="G238" s="237" t="s">
        <v>279</v>
      </c>
      <c r="H238" s="238">
        <v>2</v>
      </c>
      <c r="I238" s="239"/>
      <c r="J238" s="240">
        <f>ROUND(I238*H238,2)</f>
        <v>0</v>
      </c>
      <c r="K238" s="236" t="s">
        <v>157</v>
      </c>
      <c r="L238" s="241"/>
      <c r="M238" s="242" t="s">
        <v>19</v>
      </c>
      <c r="N238" s="243" t="s">
        <v>43</v>
      </c>
      <c r="O238" s="66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3" t="s">
        <v>217</v>
      </c>
      <c r="AT238" s="193" t="s">
        <v>238</v>
      </c>
      <c r="AU238" s="193" t="s">
        <v>81</v>
      </c>
      <c r="AY238" s="19" t="s">
        <v>151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9" t="s">
        <v>79</v>
      </c>
      <c r="BK238" s="194">
        <f>ROUND(I238*H238,2)</f>
        <v>0</v>
      </c>
      <c r="BL238" s="19" t="s">
        <v>158</v>
      </c>
      <c r="BM238" s="193" t="s">
        <v>1444</v>
      </c>
    </row>
    <row r="239" spans="1:47" s="2" customFormat="1" ht="11.25">
      <c r="A239" s="36"/>
      <c r="B239" s="37"/>
      <c r="C239" s="38"/>
      <c r="D239" s="195" t="s">
        <v>160</v>
      </c>
      <c r="E239" s="38"/>
      <c r="F239" s="196" t="s">
        <v>1079</v>
      </c>
      <c r="G239" s="38"/>
      <c r="H239" s="38"/>
      <c r="I239" s="197"/>
      <c r="J239" s="38"/>
      <c r="K239" s="38"/>
      <c r="L239" s="41"/>
      <c r="M239" s="198"/>
      <c r="N239" s="199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160</v>
      </c>
      <c r="AU239" s="19" t="s">
        <v>81</v>
      </c>
    </row>
    <row r="240" spans="1:65" s="2" customFormat="1" ht="16.5" customHeight="1">
      <c r="A240" s="36"/>
      <c r="B240" s="37"/>
      <c r="C240" s="234" t="s">
        <v>700</v>
      </c>
      <c r="D240" s="234" t="s">
        <v>238</v>
      </c>
      <c r="E240" s="235" t="s">
        <v>1080</v>
      </c>
      <c r="F240" s="236" t="s">
        <v>1081</v>
      </c>
      <c r="G240" s="237" t="s">
        <v>279</v>
      </c>
      <c r="H240" s="238">
        <v>1</v>
      </c>
      <c r="I240" s="239"/>
      <c r="J240" s="240">
        <f>ROUND(I240*H240,2)</f>
        <v>0</v>
      </c>
      <c r="K240" s="236" t="s">
        <v>157</v>
      </c>
      <c r="L240" s="241"/>
      <c r="M240" s="242" t="s">
        <v>19</v>
      </c>
      <c r="N240" s="243" t="s">
        <v>43</v>
      </c>
      <c r="O240" s="66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3" t="s">
        <v>217</v>
      </c>
      <c r="AT240" s="193" t="s">
        <v>238</v>
      </c>
      <c r="AU240" s="193" t="s">
        <v>81</v>
      </c>
      <c r="AY240" s="19" t="s">
        <v>151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9" t="s">
        <v>79</v>
      </c>
      <c r="BK240" s="194">
        <f>ROUND(I240*H240,2)</f>
        <v>0</v>
      </c>
      <c r="BL240" s="19" t="s">
        <v>158</v>
      </c>
      <c r="BM240" s="193" t="s">
        <v>1445</v>
      </c>
    </row>
    <row r="241" spans="1:47" s="2" customFormat="1" ht="11.25">
      <c r="A241" s="36"/>
      <c r="B241" s="37"/>
      <c r="C241" s="38"/>
      <c r="D241" s="195" t="s">
        <v>160</v>
      </c>
      <c r="E241" s="38"/>
      <c r="F241" s="196" t="s">
        <v>1083</v>
      </c>
      <c r="G241" s="38"/>
      <c r="H241" s="38"/>
      <c r="I241" s="197"/>
      <c r="J241" s="38"/>
      <c r="K241" s="38"/>
      <c r="L241" s="41"/>
      <c r="M241" s="198"/>
      <c r="N241" s="199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160</v>
      </c>
      <c r="AU241" s="19" t="s">
        <v>81</v>
      </c>
    </row>
    <row r="242" spans="1:65" s="2" customFormat="1" ht="24.2" customHeight="1">
      <c r="A242" s="36"/>
      <c r="B242" s="37"/>
      <c r="C242" s="182" t="s">
        <v>705</v>
      </c>
      <c r="D242" s="182" t="s">
        <v>153</v>
      </c>
      <c r="E242" s="183" t="s">
        <v>1085</v>
      </c>
      <c r="F242" s="184" t="s">
        <v>1086</v>
      </c>
      <c r="G242" s="185" t="s">
        <v>1055</v>
      </c>
      <c r="H242" s="186">
        <v>2</v>
      </c>
      <c r="I242" s="187"/>
      <c r="J242" s="188">
        <f>ROUND(I242*H242,2)</f>
        <v>0</v>
      </c>
      <c r="K242" s="184" t="s">
        <v>157</v>
      </c>
      <c r="L242" s="41"/>
      <c r="M242" s="189" t="s">
        <v>19</v>
      </c>
      <c r="N242" s="190" t="s">
        <v>43</v>
      </c>
      <c r="O242" s="66"/>
      <c r="P242" s="191">
        <f>O242*H242</f>
        <v>0</v>
      </c>
      <c r="Q242" s="191">
        <v>0.00468</v>
      </c>
      <c r="R242" s="191">
        <f>Q242*H242</f>
        <v>0.00936</v>
      </c>
      <c r="S242" s="191">
        <v>0</v>
      </c>
      <c r="T242" s="19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3" t="s">
        <v>158</v>
      </c>
      <c r="AT242" s="193" t="s">
        <v>153</v>
      </c>
      <c r="AU242" s="193" t="s">
        <v>81</v>
      </c>
      <c r="AY242" s="19" t="s">
        <v>151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9" t="s">
        <v>79</v>
      </c>
      <c r="BK242" s="194">
        <f>ROUND(I242*H242,2)</f>
        <v>0</v>
      </c>
      <c r="BL242" s="19" t="s">
        <v>158</v>
      </c>
      <c r="BM242" s="193" t="s">
        <v>1446</v>
      </c>
    </row>
    <row r="243" spans="1:47" s="2" customFormat="1" ht="11.25">
      <c r="A243" s="36"/>
      <c r="B243" s="37"/>
      <c r="C243" s="38"/>
      <c r="D243" s="195" t="s">
        <v>160</v>
      </c>
      <c r="E243" s="38"/>
      <c r="F243" s="196" t="s">
        <v>1088</v>
      </c>
      <c r="G243" s="38"/>
      <c r="H243" s="38"/>
      <c r="I243" s="197"/>
      <c r="J243" s="38"/>
      <c r="K243" s="38"/>
      <c r="L243" s="41"/>
      <c r="M243" s="198"/>
      <c r="N243" s="199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160</v>
      </c>
      <c r="AU243" s="19" t="s">
        <v>81</v>
      </c>
    </row>
    <row r="244" spans="2:51" s="13" customFormat="1" ht="11.25">
      <c r="B244" s="200"/>
      <c r="C244" s="201"/>
      <c r="D244" s="202" t="s">
        <v>162</v>
      </c>
      <c r="E244" s="203" t="s">
        <v>19</v>
      </c>
      <c r="F244" s="204" t="s">
        <v>1089</v>
      </c>
      <c r="G244" s="201"/>
      <c r="H244" s="203" t="s">
        <v>19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162</v>
      </c>
      <c r="AU244" s="210" t="s">
        <v>81</v>
      </c>
      <c r="AV244" s="13" t="s">
        <v>79</v>
      </c>
      <c r="AW244" s="13" t="s">
        <v>33</v>
      </c>
      <c r="AX244" s="13" t="s">
        <v>72</v>
      </c>
      <c r="AY244" s="210" t="s">
        <v>151</v>
      </c>
    </row>
    <row r="245" spans="2:51" s="14" customFormat="1" ht="11.25">
      <c r="B245" s="211"/>
      <c r="C245" s="212"/>
      <c r="D245" s="202" t="s">
        <v>162</v>
      </c>
      <c r="E245" s="213" t="s">
        <v>19</v>
      </c>
      <c r="F245" s="214" t="s">
        <v>81</v>
      </c>
      <c r="G245" s="212"/>
      <c r="H245" s="215">
        <v>2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162</v>
      </c>
      <c r="AU245" s="221" t="s">
        <v>81</v>
      </c>
      <c r="AV245" s="14" t="s">
        <v>81</v>
      </c>
      <c r="AW245" s="14" t="s">
        <v>33</v>
      </c>
      <c r="AX245" s="14" t="s">
        <v>79</v>
      </c>
      <c r="AY245" s="221" t="s">
        <v>151</v>
      </c>
    </row>
    <row r="246" spans="1:65" s="2" customFormat="1" ht="16.5" customHeight="1">
      <c r="A246" s="36"/>
      <c r="B246" s="37"/>
      <c r="C246" s="234" t="s">
        <v>709</v>
      </c>
      <c r="D246" s="234" t="s">
        <v>238</v>
      </c>
      <c r="E246" s="235" t="s">
        <v>1090</v>
      </c>
      <c r="F246" s="236" t="s">
        <v>1447</v>
      </c>
      <c r="G246" s="237" t="s">
        <v>279</v>
      </c>
      <c r="H246" s="238">
        <v>2</v>
      </c>
      <c r="I246" s="239"/>
      <c r="J246" s="240">
        <f>ROUND(I246*H246,2)</f>
        <v>0</v>
      </c>
      <c r="K246" s="236" t="s">
        <v>960</v>
      </c>
      <c r="L246" s="241"/>
      <c r="M246" s="242" t="s">
        <v>19</v>
      </c>
      <c r="N246" s="243" t="s">
        <v>43</v>
      </c>
      <c r="O246" s="66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3" t="s">
        <v>217</v>
      </c>
      <c r="AT246" s="193" t="s">
        <v>238</v>
      </c>
      <c r="AU246" s="193" t="s">
        <v>81</v>
      </c>
      <c r="AY246" s="19" t="s">
        <v>151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9" t="s">
        <v>79</v>
      </c>
      <c r="BK246" s="194">
        <f>ROUND(I246*H246,2)</f>
        <v>0</v>
      </c>
      <c r="BL246" s="19" t="s">
        <v>158</v>
      </c>
      <c r="BM246" s="193" t="s">
        <v>1448</v>
      </c>
    </row>
    <row r="247" spans="1:47" s="2" customFormat="1" ht="11.25">
      <c r="A247" s="36"/>
      <c r="B247" s="37"/>
      <c r="C247" s="38"/>
      <c r="D247" s="195" t="s">
        <v>160</v>
      </c>
      <c r="E247" s="38"/>
      <c r="F247" s="196" t="s">
        <v>1093</v>
      </c>
      <c r="G247" s="38"/>
      <c r="H247" s="38"/>
      <c r="I247" s="197"/>
      <c r="J247" s="38"/>
      <c r="K247" s="38"/>
      <c r="L247" s="41"/>
      <c r="M247" s="198"/>
      <c r="N247" s="199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160</v>
      </c>
      <c r="AU247" s="19" t="s">
        <v>81</v>
      </c>
    </row>
    <row r="248" spans="2:63" s="12" customFormat="1" ht="22.9" customHeight="1">
      <c r="B248" s="166"/>
      <c r="C248" s="167"/>
      <c r="D248" s="168" t="s">
        <v>71</v>
      </c>
      <c r="E248" s="180" t="s">
        <v>229</v>
      </c>
      <c r="F248" s="180" t="s">
        <v>1114</v>
      </c>
      <c r="G248" s="167"/>
      <c r="H248" s="167"/>
      <c r="I248" s="170"/>
      <c r="J248" s="181">
        <f>BK248</f>
        <v>0</v>
      </c>
      <c r="K248" s="167"/>
      <c r="L248" s="172"/>
      <c r="M248" s="173"/>
      <c r="N248" s="174"/>
      <c r="O248" s="174"/>
      <c r="P248" s="175">
        <f>SUM(P249:P251)</f>
        <v>0</v>
      </c>
      <c r="Q248" s="174"/>
      <c r="R248" s="175">
        <f>SUM(R249:R251)</f>
        <v>6.460000000000001E-05</v>
      </c>
      <c r="S248" s="174"/>
      <c r="T248" s="176">
        <f>SUM(T249:T251)</f>
        <v>0</v>
      </c>
      <c r="AR248" s="177" t="s">
        <v>79</v>
      </c>
      <c r="AT248" s="178" t="s">
        <v>71</v>
      </c>
      <c r="AU248" s="178" t="s">
        <v>79</v>
      </c>
      <c r="AY248" s="177" t="s">
        <v>151</v>
      </c>
      <c r="BK248" s="179">
        <f>SUM(BK249:BK251)</f>
        <v>0</v>
      </c>
    </row>
    <row r="249" spans="1:65" s="2" customFormat="1" ht="21.75" customHeight="1">
      <c r="A249" s="36"/>
      <c r="B249" s="37"/>
      <c r="C249" s="182" t="s">
        <v>714</v>
      </c>
      <c r="D249" s="182" t="s">
        <v>153</v>
      </c>
      <c r="E249" s="183" t="s">
        <v>1115</v>
      </c>
      <c r="F249" s="184" t="s">
        <v>1116</v>
      </c>
      <c r="G249" s="185" t="s">
        <v>505</v>
      </c>
      <c r="H249" s="186">
        <v>6.46</v>
      </c>
      <c r="I249" s="187"/>
      <c r="J249" s="188">
        <f>ROUND(I249*H249,2)</f>
        <v>0</v>
      </c>
      <c r="K249" s="184" t="s">
        <v>157</v>
      </c>
      <c r="L249" s="41"/>
      <c r="M249" s="189" t="s">
        <v>19</v>
      </c>
      <c r="N249" s="190" t="s">
        <v>43</v>
      </c>
      <c r="O249" s="66"/>
      <c r="P249" s="191">
        <f>O249*H249</f>
        <v>0</v>
      </c>
      <c r="Q249" s="191">
        <v>1E-05</v>
      </c>
      <c r="R249" s="191">
        <f>Q249*H249</f>
        <v>6.460000000000001E-05</v>
      </c>
      <c r="S249" s="191">
        <v>0</v>
      </c>
      <c r="T249" s="19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3" t="s">
        <v>158</v>
      </c>
      <c r="AT249" s="193" t="s">
        <v>153</v>
      </c>
      <c r="AU249" s="193" t="s">
        <v>81</v>
      </c>
      <c r="AY249" s="19" t="s">
        <v>151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9" t="s">
        <v>79</v>
      </c>
      <c r="BK249" s="194">
        <f>ROUND(I249*H249,2)</f>
        <v>0</v>
      </c>
      <c r="BL249" s="19" t="s">
        <v>158</v>
      </c>
      <c r="BM249" s="193" t="s">
        <v>1449</v>
      </c>
    </row>
    <row r="250" spans="1:47" s="2" customFormat="1" ht="11.25">
      <c r="A250" s="36"/>
      <c r="B250" s="37"/>
      <c r="C250" s="38"/>
      <c r="D250" s="195" t="s">
        <v>160</v>
      </c>
      <c r="E250" s="38"/>
      <c r="F250" s="196" t="s">
        <v>1118</v>
      </c>
      <c r="G250" s="38"/>
      <c r="H250" s="38"/>
      <c r="I250" s="197"/>
      <c r="J250" s="38"/>
      <c r="K250" s="38"/>
      <c r="L250" s="41"/>
      <c r="M250" s="198"/>
      <c r="N250" s="199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160</v>
      </c>
      <c r="AU250" s="19" t="s">
        <v>81</v>
      </c>
    </row>
    <row r="251" spans="2:51" s="14" customFormat="1" ht="11.25">
      <c r="B251" s="211"/>
      <c r="C251" s="212"/>
      <c r="D251" s="202" t="s">
        <v>162</v>
      </c>
      <c r="E251" s="213" t="s">
        <v>19</v>
      </c>
      <c r="F251" s="214" t="s">
        <v>1450</v>
      </c>
      <c r="G251" s="212"/>
      <c r="H251" s="215">
        <v>6.46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162</v>
      </c>
      <c r="AU251" s="221" t="s">
        <v>81</v>
      </c>
      <c r="AV251" s="14" t="s">
        <v>81</v>
      </c>
      <c r="AW251" s="14" t="s">
        <v>33</v>
      </c>
      <c r="AX251" s="14" t="s">
        <v>79</v>
      </c>
      <c r="AY251" s="221" t="s">
        <v>151</v>
      </c>
    </row>
    <row r="252" spans="2:63" s="12" customFormat="1" ht="22.9" customHeight="1">
      <c r="B252" s="166"/>
      <c r="C252" s="167"/>
      <c r="D252" s="168" t="s">
        <v>71</v>
      </c>
      <c r="E252" s="180" t="s">
        <v>341</v>
      </c>
      <c r="F252" s="180" t="s">
        <v>342</v>
      </c>
      <c r="G252" s="167"/>
      <c r="H252" s="167"/>
      <c r="I252" s="170"/>
      <c r="J252" s="181">
        <f>BK252</f>
        <v>0</v>
      </c>
      <c r="K252" s="167"/>
      <c r="L252" s="172"/>
      <c r="M252" s="173"/>
      <c r="N252" s="174"/>
      <c r="O252" s="174"/>
      <c r="P252" s="175">
        <f>SUM(P253:P254)</f>
        <v>0</v>
      </c>
      <c r="Q252" s="174"/>
      <c r="R252" s="175">
        <f>SUM(R253:R254)</f>
        <v>0</v>
      </c>
      <c r="S252" s="174"/>
      <c r="T252" s="176">
        <f>SUM(T253:T254)</f>
        <v>0</v>
      </c>
      <c r="AR252" s="177" t="s">
        <v>79</v>
      </c>
      <c r="AT252" s="178" t="s">
        <v>71</v>
      </c>
      <c r="AU252" s="178" t="s">
        <v>79</v>
      </c>
      <c r="AY252" s="177" t="s">
        <v>151</v>
      </c>
      <c r="BK252" s="179">
        <f>SUM(BK253:BK254)</f>
        <v>0</v>
      </c>
    </row>
    <row r="253" spans="1:65" s="2" customFormat="1" ht="37.9" customHeight="1">
      <c r="A253" s="36"/>
      <c r="B253" s="37"/>
      <c r="C253" s="182" t="s">
        <v>719</v>
      </c>
      <c r="D253" s="182" t="s">
        <v>153</v>
      </c>
      <c r="E253" s="183" t="s">
        <v>1120</v>
      </c>
      <c r="F253" s="184" t="s">
        <v>1121</v>
      </c>
      <c r="G253" s="185" t="s">
        <v>209</v>
      </c>
      <c r="H253" s="186">
        <v>8.782</v>
      </c>
      <c r="I253" s="187"/>
      <c r="J253" s="188">
        <f>ROUND(I253*H253,2)</f>
        <v>0</v>
      </c>
      <c r="K253" s="184" t="s">
        <v>157</v>
      </c>
      <c r="L253" s="41"/>
      <c r="M253" s="189" t="s">
        <v>19</v>
      </c>
      <c r="N253" s="190" t="s">
        <v>43</v>
      </c>
      <c r="O253" s="66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3" t="s">
        <v>158</v>
      </c>
      <c r="AT253" s="193" t="s">
        <v>153</v>
      </c>
      <c r="AU253" s="193" t="s">
        <v>81</v>
      </c>
      <c r="AY253" s="19" t="s">
        <v>151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9" t="s">
        <v>79</v>
      </c>
      <c r="BK253" s="194">
        <f>ROUND(I253*H253,2)</f>
        <v>0</v>
      </c>
      <c r="BL253" s="19" t="s">
        <v>158</v>
      </c>
      <c r="BM253" s="193" t="s">
        <v>1451</v>
      </c>
    </row>
    <row r="254" spans="1:47" s="2" customFormat="1" ht="11.25">
      <c r="A254" s="36"/>
      <c r="B254" s="37"/>
      <c r="C254" s="38"/>
      <c r="D254" s="195" t="s">
        <v>160</v>
      </c>
      <c r="E254" s="38"/>
      <c r="F254" s="196" t="s">
        <v>1123</v>
      </c>
      <c r="G254" s="38"/>
      <c r="H254" s="38"/>
      <c r="I254" s="197"/>
      <c r="J254" s="38"/>
      <c r="K254" s="38"/>
      <c r="L254" s="41"/>
      <c r="M254" s="198"/>
      <c r="N254" s="199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160</v>
      </c>
      <c r="AU254" s="19" t="s">
        <v>81</v>
      </c>
    </row>
    <row r="255" spans="2:63" s="12" customFormat="1" ht="25.9" customHeight="1">
      <c r="B255" s="166"/>
      <c r="C255" s="167"/>
      <c r="D255" s="168" t="s">
        <v>71</v>
      </c>
      <c r="E255" s="169" t="s">
        <v>1124</v>
      </c>
      <c r="F255" s="169" t="s">
        <v>1125</v>
      </c>
      <c r="G255" s="167"/>
      <c r="H255" s="167"/>
      <c r="I255" s="170"/>
      <c r="J255" s="171">
        <f>BK255</f>
        <v>0</v>
      </c>
      <c r="K255" s="167"/>
      <c r="L255" s="172"/>
      <c r="M255" s="173"/>
      <c r="N255" s="174"/>
      <c r="O255" s="174"/>
      <c r="P255" s="175">
        <f>P256+P307</f>
        <v>0</v>
      </c>
      <c r="Q255" s="174"/>
      <c r="R255" s="175">
        <f>R256+R307</f>
        <v>0.7390675000000001</v>
      </c>
      <c r="S255" s="174"/>
      <c r="T255" s="176">
        <f>T256+T307</f>
        <v>0</v>
      </c>
      <c r="AR255" s="177" t="s">
        <v>81</v>
      </c>
      <c r="AT255" s="178" t="s">
        <v>71</v>
      </c>
      <c r="AU255" s="178" t="s">
        <v>72</v>
      </c>
      <c r="AY255" s="177" t="s">
        <v>151</v>
      </c>
      <c r="BK255" s="179">
        <f>BK256+BK307</f>
        <v>0</v>
      </c>
    </row>
    <row r="256" spans="2:63" s="12" customFormat="1" ht="22.9" customHeight="1">
      <c r="B256" s="166"/>
      <c r="C256" s="167"/>
      <c r="D256" s="168" t="s">
        <v>71</v>
      </c>
      <c r="E256" s="180" t="s">
        <v>1126</v>
      </c>
      <c r="F256" s="180" t="s">
        <v>1127</v>
      </c>
      <c r="G256" s="167"/>
      <c r="H256" s="167"/>
      <c r="I256" s="170"/>
      <c r="J256" s="181">
        <f>BK256</f>
        <v>0</v>
      </c>
      <c r="K256" s="167"/>
      <c r="L256" s="172"/>
      <c r="M256" s="173"/>
      <c r="N256" s="174"/>
      <c r="O256" s="174"/>
      <c r="P256" s="175">
        <f>SUM(P257:P306)</f>
        <v>0</v>
      </c>
      <c r="Q256" s="174"/>
      <c r="R256" s="175">
        <f>SUM(R257:R306)</f>
        <v>0.7337355000000001</v>
      </c>
      <c r="S256" s="174"/>
      <c r="T256" s="176">
        <f>SUM(T257:T306)</f>
        <v>0</v>
      </c>
      <c r="AR256" s="177" t="s">
        <v>81</v>
      </c>
      <c r="AT256" s="178" t="s">
        <v>71</v>
      </c>
      <c r="AU256" s="178" t="s">
        <v>79</v>
      </c>
      <c r="AY256" s="177" t="s">
        <v>151</v>
      </c>
      <c r="BK256" s="179">
        <f>SUM(BK257:BK306)</f>
        <v>0</v>
      </c>
    </row>
    <row r="257" spans="1:65" s="2" customFormat="1" ht="24.2" customHeight="1">
      <c r="A257" s="36"/>
      <c r="B257" s="37"/>
      <c r="C257" s="182" t="s">
        <v>723</v>
      </c>
      <c r="D257" s="182" t="s">
        <v>153</v>
      </c>
      <c r="E257" s="183" t="s">
        <v>1128</v>
      </c>
      <c r="F257" s="184" t="s">
        <v>1129</v>
      </c>
      <c r="G257" s="185" t="s">
        <v>505</v>
      </c>
      <c r="H257" s="186">
        <v>14.84</v>
      </c>
      <c r="I257" s="187"/>
      <c r="J257" s="188">
        <f>ROUND(I257*H257,2)</f>
        <v>0</v>
      </c>
      <c r="K257" s="184" t="s">
        <v>157</v>
      </c>
      <c r="L257" s="41"/>
      <c r="M257" s="189" t="s">
        <v>19</v>
      </c>
      <c r="N257" s="190" t="s">
        <v>43</v>
      </c>
      <c r="O257" s="66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3" t="s">
        <v>287</v>
      </c>
      <c r="AT257" s="193" t="s">
        <v>153</v>
      </c>
      <c r="AU257" s="193" t="s">
        <v>81</v>
      </c>
      <c r="AY257" s="19" t="s">
        <v>151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9" t="s">
        <v>79</v>
      </c>
      <c r="BK257" s="194">
        <f>ROUND(I257*H257,2)</f>
        <v>0</v>
      </c>
      <c r="BL257" s="19" t="s">
        <v>287</v>
      </c>
      <c r="BM257" s="193" t="s">
        <v>1452</v>
      </c>
    </row>
    <row r="258" spans="1:47" s="2" customFormat="1" ht="11.25">
      <c r="A258" s="36"/>
      <c r="B258" s="37"/>
      <c r="C258" s="38"/>
      <c r="D258" s="195" t="s">
        <v>160</v>
      </c>
      <c r="E258" s="38"/>
      <c r="F258" s="196" t="s">
        <v>1131</v>
      </c>
      <c r="G258" s="38"/>
      <c r="H258" s="38"/>
      <c r="I258" s="197"/>
      <c r="J258" s="38"/>
      <c r="K258" s="38"/>
      <c r="L258" s="41"/>
      <c r="M258" s="198"/>
      <c r="N258" s="199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160</v>
      </c>
      <c r="AU258" s="19" t="s">
        <v>81</v>
      </c>
    </row>
    <row r="259" spans="2:51" s="13" customFormat="1" ht="11.25">
      <c r="B259" s="200"/>
      <c r="C259" s="201"/>
      <c r="D259" s="202" t="s">
        <v>162</v>
      </c>
      <c r="E259" s="203" t="s">
        <v>19</v>
      </c>
      <c r="F259" s="204" t="s">
        <v>1132</v>
      </c>
      <c r="G259" s="201"/>
      <c r="H259" s="203" t="s">
        <v>19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162</v>
      </c>
      <c r="AU259" s="210" t="s">
        <v>81</v>
      </c>
      <c r="AV259" s="13" t="s">
        <v>79</v>
      </c>
      <c r="AW259" s="13" t="s">
        <v>33</v>
      </c>
      <c r="AX259" s="13" t="s">
        <v>72</v>
      </c>
      <c r="AY259" s="210" t="s">
        <v>151</v>
      </c>
    </row>
    <row r="260" spans="2:51" s="13" customFormat="1" ht="11.25">
      <c r="B260" s="200"/>
      <c r="C260" s="201"/>
      <c r="D260" s="202" t="s">
        <v>162</v>
      </c>
      <c r="E260" s="203" t="s">
        <v>19</v>
      </c>
      <c r="F260" s="204" t="s">
        <v>831</v>
      </c>
      <c r="G260" s="201"/>
      <c r="H260" s="203" t="s">
        <v>19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162</v>
      </c>
      <c r="AU260" s="210" t="s">
        <v>81</v>
      </c>
      <c r="AV260" s="13" t="s">
        <v>79</v>
      </c>
      <c r="AW260" s="13" t="s">
        <v>33</v>
      </c>
      <c r="AX260" s="13" t="s">
        <v>72</v>
      </c>
      <c r="AY260" s="210" t="s">
        <v>151</v>
      </c>
    </row>
    <row r="261" spans="2:51" s="14" customFormat="1" ht="11.25">
      <c r="B261" s="211"/>
      <c r="C261" s="212"/>
      <c r="D261" s="202" t="s">
        <v>162</v>
      </c>
      <c r="E261" s="213" t="s">
        <v>19</v>
      </c>
      <c r="F261" s="214" t="s">
        <v>1453</v>
      </c>
      <c r="G261" s="212"/>
      <c r="H261" s="215">
        <v>6.1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162</v>
      </c>
      <c r="AU261" s="221" t="s">
        <v>81</v>
      </c>
      <c r="AV261" s="14" t="s">
        <v>81</v>
      </c>
      <c r="AW261" s="14" t="s">
        <v>33</v>
      </c>
      <c r="AX261" s="14" t="s">
        <v>72</v>
      </c>
      <c r="AY261" s="221" t="s">
        <v>151</v>
      </c>
    </row>
    <row r="262" spans="2:51" s="13" customFormat="1" ht="11.25">
      <c r="B262" s="200"/>
      <c r="C262" s="201"/>
      <c r="D262" s="202" t="s">
        <v>162</v>
      </c>
      <c r="E262" s="203" t="s">
        <v>19</v>
      </c>
      <c r="F262" s="204" t="s">
        <v>1134</v>
      </c>
      <c r="G262" s="201"/>
      <c r="H262" s="203" t="s">
        <v>19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162</v>
      </c>
      <c r="AU262" s="210" t="s">
        <v>81</v>
      </c>
      <c r="AV262" s="13" t="s">
        <v>79</v>
      </c>
      <c r="AW262" s="13" t="s">
        <v>33</v>
      </c>
      <c r="AX262" s="13" t="s">
        <v>72</v>
      </c>
      <c r="AY262" s="210" t="s">
        <v>151</v>
      </c>
    </row>
    <row r="263" spans="2:51" s="14" customFormat="1" ht="11.25">
      <c r="B263" s="211"/>
      <c r="C263" s="212"/>
      <c r="D263" s="202" t="s">
        <v>162</v>
      </c>
      <c r="E263" s="213" t="s">
        <v>19</v>
      </c>
      <c r="F263" s="214" t="s">
        <v>1402</v>
      </c>
      <c r="G263" s="212"/>
      <c r="H263" s="215">
        <v>8.74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162</v>
      </c>
      <c r="AU263" s="221" t="s">
        <v>81</v>
      </c>
      <c r="AV263" s="14" t="s">
        <v>81</v>
      </c>
      <c r="AW263" s="14" t="s">
        <v>33</v>
      </c>
      <c r="AX263" s="14" t="s">
        <v>72</v>
      </c>
      <c r="AY263" s="221" t="s">
        <v>151</v>
      </c>
    </row>
    <row r="264" spans="2:51" s="15" customFormat="1" ht="11.25">
      <c r="B264" s="223"/>
      <c r="C264" s="224"/>
      <c r="D264" s="202" t="s">
        <v>162</v>
      </c>
      <c r="E264" s="225" t="s">
        <v>19</v>
      </c>
      <c r="F264" s="226" t="s">
        <v>215</v>
      </c>
      <c r="G264" s="224"/>
      <c r="H264" s="227">
        <v>14.84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AT264" s="233" t="s">
        <v>162</v>
      </c>
      <c r="AU264" s="233" t="s">
        <v>81</v>
      </c>
      <c r="AV264" s="15" t="s">
        <v>158</v>
      </c>
      <c r="AW264" s="15" t="s">
        <v>33</v>
      </c>
      <c r="AX264" s="15" t="s">
        <v>79</v>
      </c>
      <c r="AY264" s="233" t="s">
        <v>151</v>
      </c>
    </row>
    <row r="265" spans="1:65" s="2" customFormat="1" ht="24.2" customHeight="1">
      <c r="A265" s="36"/>
      <c r="B265" s="37"/>
      <c r="C265" s="182" t="s">
        <v>728</v>
      </c>
      <c r="D265" s="182" t="s">
        <v>153</v>
      </c>
      <c r="E265" s="183" t="s">
        <v>1135</v>
      </c>
      <c r="F265" s="184" t="s">
        <v>1136</v>
      </c>
      <c r="G265" s="185" t="s">
        <v>505</v>
      </c>
      <c r="H265" s="186">
        <v>29.43</v>
      </c>
      <c r="I265" s="187"/>
      <c r="J265" s="188">
        <f>ROUND(I265*H265,2)</f>
        <v>0</v>
      </c>
      <c r="K265" s="184" t="s">
        <v>157</v>
      </c>
      <c r="L265" s="41"/>
      <c r="M265" s="189" t="s">
        <v>19</v>
      </c>
      <c r="N265" s="190" t="s">
        <v>43</v>
      </c>
      <c r="O265" s="66"/>
      <c r="P265" s="191">
        <f>O265*H265</f>
        <v>0</v>
      </c>
      <c r="Q265" s="191">
        <v>0</v>
      </c>
      <c r="R265" s="191">
        <f>Q265*H265</f>
        <v>0</v>
      </c>
      <c r="S265" s="191">
        <v>0</v>
      </c>
      <c r="T265" s="192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3" t="s">
        <v>287</v>
      </c>
      <c r="AT265" s="193" t="s">
        <v>153</v>
      </c>
      <c r="AU265" s="193" t="s">
        <v>81</v>
      </c>
      <c r="AY265" s="19" t="s">
        <v>151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9" t="s">
        <v>79</v>
      </c>
      <c r="BK265" s="194">
        <f>ROUND(I265*H265,2)</f>
        <v>0</v>
      </c>
      <c r="BL265" s="19" t="s">
        <v>287</v>
      </c>
      <c r="BM265" s="193" t="s">
        <v>1454</v>
      </c>
    </row>
    <row r="266" spans="1:47" s="2" customFormat="1" ht="11.25">
      <c r="A266" s="36"/>
      <c r="B266" s="37"/>
      <c r="C266" s="38"/>
      <c r="D266" s="195" t="s">
        <v>160</v>
      </c>
      <c r="E266" s="38"/>
      <c r="F266" s="196" t="s">
        <v>1138</v>
      </c>
      <c r="G266" s="38"/>
      <c r="H266" s="38"/>
      <c r="I266" s="197"/>
      <c r="J266" s="38"/>
      <c r="K266" s="38"/>
      <c r="L266" s="41"/>
      <c r="M266" s="198"/>
      <c r="N266" s="199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160</v>
      </c>
      <c r="AU266" s="19" t="s">
        <v>81</v>
      </c>
    </row>
    <row r="267" spans="2:51" s="13" customFormat="1" ht="11.25">
      <c r="B267" s="200"/>
      <c r="C267" s="201"/>
      <c r="D267" s="202" t="s">
        <v>162</v>
      </c>
      <c r="E267" s="203" t="s">
        <v>19</v>
      </c>
      <c r="F267" s="204" t="s">
        <v>1139</v>
      </c>
      <c r="G267" s="201"/>
      <c r="H267" s="203" t="s">
        <v>19</v>
      </c>
      <c r="I267" s="205"/>
      <c r="J267" s="201"/>
      <c r="K267" s="201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162</v>
      </c>
      <c r="AU267" s="210" t="s">
        <v>81</v>
      </c>
      <c r="AV267" s="13" t="s">
        <v>79</v>
      </c>
      <c r="AW267" s="13" t="s">
        <v>33</v>
      </c>
      <c r="AX267" s="13" t="s">
        <v>72</v>
      </c>
      <c r="AY267" s="210" t="s">
        <v>151</v>
      </c>
    </row>
    <row r="268" spans="2:51" s="13" customFormat="1" ht="11.25">
      <c r="B268" s="200"/>
      <c r="C268" s="201"/>
      <c r="D268" s="202" t="s">
        <v>162</v>
      </c>
      <c r="E268" s="203" t="s">
        <v>19</v>
      </c>
      <c r="F268" s="204" t="s">
        <v>1132</v>
      </c>
      <c r="G268" s="201"/>
      <c r="H268" s="203" t="s">
        <v>19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162</v>
      </c>
      <c r="AU268" s="210" t="s">
        <v>81</v>
      </c>
      <c r="AV268" s="13" t="s">
        <v>79</v>
      </c>
      <c r="AW268" s="13" t="s">
        <v>33</v>
      </c>
      <c r="AX268" s="13" t="s">
        <v>72</v>
      </c>
      <c r="AY268" s="210" t="s">
        <v>151</v>
      </c>
    </row>
    <row r="269" spans="2:51" s="14" customFormat="1" ht="11.25">
      <c r="B269" s="211"/>
      <c r="C269" s="212"/>
      <c r="D269" s="202" t="s">
        <v>162</v>
      </c>
      <c r="E269" s="213" t="s">
        <v>19</v>
      </c>
      <c r="F269" s="214" t="s">
        <v>1455</v>
      </c>
      <c r="G269" s="212"/>
      <c r="H269" s="215">
        <v>27.03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162</v>
      </c>
      <c r="AU269" s="221" t="s">
        <v>81</v>
      </c>
      <c r="AV269" s="14" t="s">
        <v>81</v>
      </c>
      <c r="AW269" s="14" t="s">
        <v>33</v>
      </c>
      <c r="AX269" s="14" t="s">
        <v>72</v>
      </c>
      <c r="AY269" s="221" t="s">
        <v>151</v>
      </c>
    </row>
    <row r="270" spans="2:51" s="14" customFormat="1" ht="11.25">
      <c r="B270" s="211"/>
      <c r="C270" s="212"/>
      <c r="D270" s="202" t="s">
        <v>162</v>
      </c>
      <c r="E270" s="213" t="s">
        <v>19</v>
      </c>
      <c r="F270" s="214" t="s">
        <v>845</v>
      </c>
      <c r="G270" s="212"/>
      <c r="H270" s="215">
        <v>2.4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162</v>
      </c>
      <c r="AU270" s="221" t="s">
        <v>81</v>
      </c>
      <c r="AV270" s="14" t="s">
        <v>81</v>
      </c>
      <c r="AW270" s="14" t="s">
        <v>33</v>
      </c>
      <c r="AX270" s="14" t="s">
        <v>72</v>
      </c>
      <c r="AY270" s="221" t="s">
        <v>151</v>
      </c>
    </row>
    <row r="271" spans="2:51" s="15" customFormat="1" ht="11.25">
      <c r="B271" s="223"/>
      <c r="C271" s="224"/>
      <c r="D271" s="202" t="s">
        <v>162</v>
      </c>
      <c r="E271" s="225" t="s">
        <v>19</v>
      </c>
      <c r="F271" s="226" t="s">
        <v>215</v>
      </c>
      <c r="G271" s="224"/>
      <c r="H271" s="227">
        <v>29.43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AT271" s="233" t="s">
        <v>162</v>
      </c>
      <c r="AU271" s="233" t="s">
        <v>81</v>
      </c>
      <c r="AV271" s="15" t="s">
        <v>158</v>
      </c>
      <c r="AW271" s="15" t="s">
        <v>33</v>
      </c>
      <c r="AX271" s="15" t="s">
        <v>79</v>
      </c>
      <c r="AY271" s="233" t="s">
        <v>151</v>
      </c>
    </row>
    <row r="272" spans="1:65" s="2" customFormat="1" ht="16.5" customHeight="1">
      <c r="A272" s="36"/>
      <c r="B272" s="37"/>
      <c r="C272" s="234" t="s">
        <v>733</v>
      </c>
      <c r="D272" s="234" t="s">
        <v>238</v>
      </c>
      <c r="E272" s="235" t="s">
        <v>1141</v>
      </c>
      <c r="F272" s="236" t="s">
        <v>1142</v>
      </c>
      <c r="G272" s="237" t="s">
        <v>209</v>
      </c>
      <c r="H272" s="238">
        <v>0.111</v>
      </c>
      <c r="I272" s="239"/>
      <c r="J272" s="240">
        <f>ROUND(I272*H272,2)</f>
        <v>0</v>
      </c>
      <c r="K272" s="236" t="s">
        <v>157</v>
      </c>
      <c r="L272" s="241"/>
      <c r="M272" s="242" t="s">
        <v>19</v>
      </c>
      <c r="N272" s="243" t="s">
        <v>43</v>
      </c>
      <c r="O272" s="66"/>
      <c r="P272" s="191">
        <f>O272*H272</f>
        <v>0</v>
      </c>
      <c r="Q272" s="191">
        <v>1</v>
      </c>
      <c r="R272" s="191">
        <f>Q272*H272</f>
        <v>0.111</v>
      </c>
      <c r="S272" s="191">
        <v>0</v>
      </c>
      <c r="T272" s="19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3" t="s">
        <v>651</v>
      </c>
      <c r="AT272" s="193" t="s">
        <v>238</v>
      </c>
      <c r="AU272" s="193" t="s">
        <v>81</v>
      </c>
      <c r="AY272" s="19" t="s">
        <v>151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9" t="s">
        <v>79</v>
      </c>
      <c r="BK272" s="194">
        <f>ROUND(I272*H272,2)</f>
        <v>0</v>
      </c>
      <c r="BL272" s="19" t="s">
        <v>287</v>
      </c>
      <c r="BM272" s="193" t="s">
        <v>1456</v>
      </c>
    </row>
    <row r="273" spans="1:47" s="2" customFormat="1" ht="11.25">
      <c r="A273" s="36"/>
      <c r="B273" s="37"/>
      <c r="C273" s="38"/>
      <c r="D273" s="195" t="s">
        <v>160</v>
      </c>
      <c r="E273" s="38"/>
      <c r="F273" s="196" t="s">
        <v>1144</v>
      </c>
      <c r="G273" s="38"/>
      <c r="H273" s="38"/>
      <c r="I273" s="197"/>
      <c r="J273" s="38"/>
      <c r="K273" s="38"/>
      <c r="L273" s="41"/>
      <c r="M273" s="198"/>
      <c r="N273" s="199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160</v>
      </c>
      <c r="AU273" s="19" t="s">
        <v>81</v>
      </c>
    </row>
    <row r="274" spans="2:51" s="14" customFormat="1" ht="11.25">
      <c r="B274" s="211"/>
      <c r="C274" s="212"/>
      <c r="D274" s="202" t="s">
        <v>162</v>
      </c>
      <c r="E274" s="213" t="s">
        <v>19</v>
      </c>
      <c r="F274" s="214" t="s">
        <v>1457</v>
      </c>
      <c r="G274" s="212"/>
      <c r="H274" s="215">
        <v>14.84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162</v>
      </c>
      <c r="AU274" s="221" t="s">
        <v>81</v>
      </c>
      <c r="AV274" s="14" t="s">
        <v>81</v>
      </c>
      <c r="AW274" s="14" t="s">
        <v>33</v>
      </c>
      <c r="AX274" s="14" t="s">
        <v>72</v>
      </c>
      <c r="AY274" s="221" t="s">
        <v>151</v>
      </c>
    </row>
    <row r="275" spans="2:51" s="14" customFormat="1" ht="11.25">
      <c r="B275" s="211"/>
      <c r="C275" s="212"/>
      <c r="D275" s="202" t="s">
        <v>162</v>
      </c>
      <c r="E275" s="213" t="s">
        <v>19</v>
      </c>
      <c r="F275" s="214" t="s">
        <v>1458</v>
      </c>
      <c r="G275" s="212"/>
      <c r="H275" s="215">
        <v>29.43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162</v>
      </c>
      <c r="AU275" s="221" t="s">
        <v>81</v>
      </c>
      <c r="AV275" s="14" t="s">
        <v>81</v>
      </c>
      <c r="AW275" s="14" t="s">
        <v>33</v>
      </c>
      <c r="AX275" s="14" t="s">
        <v>72</v>
      </c>
      <c r="AY275" s="221" t="s">
        <v>151</v>
      </c>
    </row>
    <row r="276" spans="2:51" s="15" customFormat="1" ht="11.25">
      <c r="B276" s="223"/>
      <c r="C276" s="224"/>
      <c r="D276" s="202" t="s">
        <v>162</v>
      </c>
      <c r="E276" s="225" t="s">
        <v>19</v>
      </c>
      <c r="F276" s="226" t="s">
        <v>215</v>
      </c>
      <c r="G276" s="224"/>
      <c r="H276" s="227">
        <v>44.269999999999996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AT276" s="233" t="s">
        <v>162</v>
      </c>
      <c r="AU276" s="233" t="s">
        <v>81</v>
      </c>
      <c r="AV276" s="15" t="s">
        <v>158</v>
      </c>
      <c r="AW276" s="15" t="s">
        <v>33</v>
      </c>
      <c r="AX276" s="15" t="s">
        <v>79</v>
      </c>
      <c r="AY276" s="233" t="s">
        <v>151</v>
      </c>
    </row>
    <row r="277" spans="2:51" s="14" customFormat="1" ht="11.25">
      <c r="B277" s="211"/>
      <c r="C277" s="212"/>
      <c r="D277" s="202" t="s">
        <v>162</v>
      </c>
      <c r="E277" s="212"/>
      <c r="F277" s="214" t="s">
        <v>1459</v>
      </c>
      <c r="G277" s="212"/>
      <c r="H277" s="215">
        <v>0.111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162</v>
      </c>
      <c r="AU277" s="221" t="s">
        <v>81</v>
      </c>
      <c r="AV277" s="14" t="s">
        <v>81</v>
      </c>
      <c r="AW277" s="14" t="s">
        <v>4</v>
      </c>
      <c r="AX277" s="14" t="s">
        <v>79</v>
      </c>
      <c r="AY277" s="221" t="s">
        <v>151</v>
      </c>
    </row>
    <row r="278" spans="1:65" s="2" customFormat="1" ht="16.5" customHeight="1">
      <c r="A278" s="36"/>
      <c r="B278" s="37"/>
      <c r="C278" s="182" t="s">
        <v>1084</v>
      </c>
      <c r="D278" s="182" t="s">
        <v>153</v>
      </c>
      <c r="E278" s="183" t="s">
        <v>1148</v>
      </c>
      <c r="F278" s="184" t="s">
        <v>1149</v>
      </c>
      <c r="G278" s="185" t="s">
        <v>505</v>
      </c>
      <c r="H278" s="186">
        <v>29.68</v>
      </c>
      <c r="I278" s="187"/>
      <c r="J278" s="188">
        <f>ROUND(I278*H278,2)</f>
        <v>0</v>
      </c>
      <c r="K278" s="184" t="s">
        <v>157</v>
      </c>
      <c r="L278" s="41"/>
      <c r="M278" s="189" t="s">
        <v>19</v>
      </c>
      <c r="N278" s="190" t="s">
        <v>43</v>
      </c>
      <c r="O278" s="66"/>
      <c r="P278" s="191">
        <f>O278*H278</f>
        <v>0</v>
      </c>
      <c r="Q278" s="191">
        <v>0.0004</v>
      </c>
      <c r="R278" s="191">
        <f>Q278*H278</f>
        <v>0.011872</v>
      </c>
      <c r="S278" s="191">
        <v>0</v>
      </c>
      <c r="T278" s="192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3" t="s">
        <v>287</v>
      </c>
      <c r="AT278" s="193" t="s">
        <v>153</v>
      </c>
      <c r="AU278" s="193" t="s">
        <v>81</v>
      </c>
      <c r="AY278" s="19" t="s">
        <v>151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9" t="s">
        <v>79</v>
      </c>
      <c r="BK278" s="194">
        <f>ROUND(I278*H278,2)</f>
        <v>0</v>
      </c>
      <c r="BL278" s="19" t="s">
        <v>287</v>
      </c>
      <c r="BM278" s="193" t="s">
        <v>1460</v>
      </c>
    </row>
    <row r="279" spans="1:47" s="2" customFormat="1" ht="11.25">
      <c r="A279" s="36"/>
      <c r="B279" s="37"/>
      <c r="C279" s="38"/>
      <c r="D279" s="195" t="s">
        <v>160</v>
      </c>
      <c r="E279" s="38"/>
      <c r="F279" s="196" t="s">
        <v>1151</v>
      </c>
      <c r="G279" s="38"/>
      <c r="H279" s="38"/>
      <c r="I279" s="197"/>
      <c r="J279" s="38"/>
      <c r="K279" s="38"/>
      <c r="L279" s="41"/>
      <c r="M279" s="198"/>
      <c r="N279" s="199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160</v>
      </c>
      <c r="AU279" s="19" t="s">
        <v>81</v>
      </c>
    </row>
    <row r="280" spans="2:51" s="13" customFormat="1" ht="11.25">
      <c r="B280" s="200"/>
      <c r="C280" s="201"/>
      <c r="D280" s="202" t="s">
        <v>162</v>
      </c>
      <c r="E280" s="203" t="s">
        <v>19</v>
      </c>
      <c r="F280" s="204" t="s">
        <v>1152</v>
      </c>
      <c r="G280" s="201"/>
      <c r="H280" s="203" t="s">
        <v>19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162</v>
      </c>
      <c r="AU280" s="210" t="s">
        <v>81</v>
      </c>
      <c r="AV280" s="13" t="s">
        <v>79</v>
      </c>
      <c r="AW280" s="13" t="s">
        <v>33</v>
      </c>
      <c r="AX280" s="13" t="s">
        <v>72</v>
      </c>
      <c r="AY280" s="210" t="s">
        <v>151</v>
      </c>
    </row>
    <row r="281" spans="2:51" s="13" customFormat="1" ht="11.25">
      <c r="B281" s="200"/>
      <c r="C281" s="201"/>
      <c r="D281" s="202" t="s">
        <v>162</v>
      </c>
      <c r="E281" s="203" t="s">
        <v>19</v>
      </c>
      <c r="F281" s="204" t="s">
        <v>831</v>
      </c>
      <c r="G281" s="201"/>
      <c r="H281" s="203" t="s">
        <v>19</v>
      </c>
      <c r="I281" s="205"/>
      <c r="J281" s="201"/>
      <c r="K281" s="201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162</v>
      </c>
      <c r="AU281" s="210" t="s">
        <v>81</v>
      </c>
      <c r="AV281" s="13" t="s">
        <v>79</v>
      </c>
      <c r="AW281" s="13" t="s">
        <v>33</v>
      </c>
      <c r="AX281" s="13" t="s">
        <v>72</v>
      </c>
      <c r="AY281" s="210" t="s">
        <v>151</v>
      </c>
    </row>
    <row r="282" spans="2:51" s="14" customFormat="1" ht="11.25">
      <c r="B282" s="211"/>
      <c r="C282" s="212"/>
      <c r="D282" s="202" t="s">
        <v>162</v>
      </c>
      <c r="E282" s="213" t="s">
        <v>19</v>
      </c>
      <c r="F282" s="214" t="s">
        <v>1461</v>
      </c>
      <c r="G282" s="212"/>
      <c r="H282" s="215">
        <v>12.2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162</v>
      </c>
      <c r="AU282" s="221" t="s">
        <v>81</v>
      </c>
      <c r="AV282" s="14" t="s">
        <v>81</v>
      </c>
      <c r="AW282" s="14" t="s">
        <v>33</v>
      </c>
      <c r="AX282" s="14" t="s">
        <v>72</v>
      </c>
      <c r="AY282" s="221" t="s">
        <v>151</v>
      </c>
    </row>
    <row r="283" spans="2:51" s="13" customFormat="1" ht="11.25">
      <c r="B283" s="200"/>
      <c r="C283" s="201"/>
      <c r="D283" s="202" t="s">
        <v>162</v>
      </c>
      <c r="E283" s="203" t="s">
        <v>19</v>
      </c>
      <c r="F283" s="204" t="s">
        <v>1134</v>
      </c>
      <c r="G283" s="201"/>
      <c r="H283" s="203" t="s">
        <v>19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162</v>
      </c>
      <c r="AU283" s="210" t="s">
        <v>81</v>
      </c>
      <c r="AV283" s="13" t="s">
        <v>79</v>
      </c>
      <c r="AW283" s="13" t="s">
        <v>33</v>
      </c>
      <c r="AX283" s="13" t="s">
        <v>72</v>
      </c>
      <c r="AY283" s="210" t="s">
        <v>151</v>
      </c>
    </row>
    <row r="284" spans="2:51" s="14" customFormat="1" ht="11.25">
      <c r="B284" s="211"/>
      <c r="C284" s="212"/>
      <c r="D284" s="202" t="s">
        <v>162</v>
      </c>
      <c r="E284" s="213" t="s">
        <v>19</v>
      </c>
      <c r="F284" s="214" t="s">
        <v>1462</v>
      </c>
      <c r="G284" s="212"/>
      <c r="H284" s="215">
        <v>17.48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162</v>
      </c>
      <c r="AU284" s="221" t="s">
        <v>81</v>
      </c>
      <c r="AV284" s="14" t="s">
        <v>81</v>
      </c>
      <c r="AW284" s="14" t="s">
        <v>33</v>
      </c>
      <c r="AX284" s="14" t="s">
        <v>72</v>
      </c>
      <c r="AY284" s="221" t="s">
        <v>151</v>
      </c>
    </row>
    <row r="285" spans="2:51" s="15" customFormat="1" ht="11.25">
      <c r="B285" s="223"/>
      <c r="C285" s="224"/>
      <c r="D285" s="202" t="s">
        <v>162</v>
      </c>
      <c r="E285" s="225" t="s">
        <v>19</v>
      </c>
      <c r="F285" s="226" t="s">
        <v>215</v>
      </c>
      <c r="G285" s="224"/>
      <c r="H285" s="227">
        <v>29.68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AT285" s="233" t="s">
        <v>162</v>
      </c>
      <c r="AU285" s="233" t="s">
        <v>81</v>
      </c>
      <c r="AV285" s="15" t="s">
        <v>158</v>
      </c>
      <c r="AW285" s="15" t="s">
        <v>33</v>
      </c>
      <c r="AX285" s="15" t="s">
        <v>79</v>
      </c>
      <c r="AY285" s="233" t="s">
        <v>151</v>
      </c>
    </row>
    <row r="286" spans="1:65" s="2" customFormat="1" ht="24.2" customHeight="1">
      <c r="A286" s="36"/>
      <c r="B286" s="37"/>
      <c r="C286" s="234" t="s">
        <v>738</v>
      </c>
      <c r="D286" s="234" t="s">
        <v>238</v>
      </c>
      <c r="E286" s="235" t="s">
        <v>1155</v>
      </c>
      <c r="F286" s="236" t="s">
        <v>1156</v>
      </c>
      <c r="G286" s="237" t="s">
        <v>505</v>
      </c>
      <c r="H286" s="238">
        <v>34.592</v>
      </c>
      <c r="I286" s="239"/>
      <c r="J286" s="240">
        <f>ROUND(I286*H286,2)</f>
        <v>0</v>
      </c>
      <c r="K286" s="236" t="s">
        <v>157</v>
      </c>
      <c r="L286" s="241"/>
      <c r="M286" s="242" t="s">
        <v>19</v>
      </c>
      <c r="N286" s="243" t="s">
        <v>43</v>
      </c>
      <c r="O286" s="66"/>
      <c r="P286" s="191">
        <f>O286*H286</f>
        <v>0</v>
      </c>
      <c r="Q286" s="191">
        <v>0.0054</v>
      </c>
      <c r="R286" s="191">
        <f>Q286*H286</f>
        <v>0.1867968</v>
      </c>
      <c r="S286" s="191">
        <v>0</v>
      </c>
      <c r="T286" s="19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3" t="s">
        <v>651</v>
      </c>
      <c r="AT286" s="193" t="s">
        <v>238</v>
      </c>
      <c r="AU286" s="193" t="s">
        <v>81</v>
      </c>
      <c r="AY286" s="19" t="s">
        <v>151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9" t="s">
        <v>79</v>
      </c>
      <c r="BK286" s="194">
        <f>ROUND(I286*H286,2)</f>
        <v>0</v>
      </c>
      <c r="BL286" s="19" t="s">
        <v>287</v>
      </c>
      <c r="BM286" s="193" t="s">
        <v>1463</v>
      </c>
    </row>
    <row r="287" spans="1:47" s="2" customFormat="1" ht="11.25">
      <c r="A287" s="36"/>
      <c r="B287" s="37"/>
      <c r="C287" s="38"/>
      <c r="D287" s="195" t="s">
        <v>160</v>
      </c>
      <c r="E287" s="38"/>
      <c r="F287" s="196" t="s">
        <v>1158</v>
      </c>
      <c r="G287" s="38"/>
      <c r="H287" s="38"/>
      <c r="I287" s="197"/>
      <c r="J287" s="38"/>
      <c r="K287" s="38"/>
      <c r="L287" s="41"/>
      <c r="M287" s="198"/>
      <c r="N287" s="199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160</v>
      </c>
      <c r="AU287" s="19" t="s">
        <v>81</v>
      </c>
    </row>
    <row r="288" spans="2:51" s="14" customFormat="1" ht="11.25">
      <c r="B288" s="211"/>
      <c r="C288" s="212"/>
      <c r="D288" s="202" t="s">
        <v>162</v>
      </c>
      <c r="E288" s="212"/>
      <c r="F288" s="214" t="s">
        <v>1464</v>
      </c>
      <c r="G288" s="212"/>
      <c r="H288" s="215">
        <v>34.592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162</v>
      </c>
      <c r="AU288" s="221" t="s">
        <v>81</v>
      </c>
      <c r="AV288" s="14" t="s">
        <v>81</v>
      </c>
      <c r="AW288" s="14" t="s">
        <v>4</v>
      </c>
      <c r="AX288" s="14" t="s">
        <v>79</v>
      </c>
      <c r="AY288" s="221" t="s">
        <v>151</v>
      </c>
    </row>
    <row r="289" spans="1:65" s="2" customFormat="1" ht="16.5" customHeight="1">
      <c r="A289" s="36"/>
      <c r="B289" s="37"/>
      <c r="C289" s="182" t="s">
        <v>746</v>
      </c>
      <c r="D289" s="182" t="s">
        <v>153</v>
      </c>
      <c r="E289" s="183" t="s">
        <v>1160</v>
      </c>
      <c r="F289" s="184" t="s">
        <v>1161</v>
      </c>
      <c r="G289" s="185" t="s">
        <v>505</v>
      </c>
      <c r="H289" s="186">
        <v>58.86</v>
      </c>
      <c r="I289" s="187"/>
      <c r="J289" s="188">
        <f>ROUND(I289*H289,2)</f>
        <v>0</v>
      </c>
      <c r="K289" s="184" t="s">
        <v>157</v>
      </c>
      <c r="L289" s="41"/>
      <c r="M289" s="189" t="s">
        <v>19</v>
      </c>
      <c r="N289" s="190" t="s">
        <v>43</v>
      </c>
      <c r="O289" s="66"/>
      <c r="P289" s="191">
        <f>O289*H289</f>
        <v>0</v>
      </c>
      <c r="Q289" s="191">
        <v>0.0004</v>
      </c>
      <c r="R289" s="191">
        <f>Q289*H289</f>
        <v>0.023544000000000002</v>
      </c>
      <c r="S289" s="191">
        <v>0</v>
      </c>
      <c r="T289" s="192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3" t="s">
        <v>287</v>
      </c>
      <c r="AT289" s="193" t="s">
        <v>153</v>
      </c>
      <c r="AU289" s="193" t="s">
        <v>81</v>
      </c>
      <c r="AY289" s="19" t="s">
        <v>151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9" t="s">
        <v>79</v>
      </c>
      <c r="BK289" s="194">
        <f>ROUND(I289*H289,2)</f>
        <v>0</v>
      </c>
      <c r="BL289" s="19" t="s">
        <v>287</v>
      </c>
      <c r="BM289" s="193" t="s">
        <v>1465</v>
      </c>
    </row>
    <row r="290" spans="1:47" s="2" customFormat="1" ht="11.25">
      <c r="A290" s="36"/>
      <c r="B290" s="37"/>
      <c r="C290" s="38"/>
      <c r="D290" s="195" t="s">
        <v>160</v>
      </c>
      <c r="E290" s="38"/>
      <c r="F290" s="196" t="s">
        <v>1163</v>
      </c>
      <c r="G290" s="38"/>
      <c r="H290" s="38"/>
      <c r="I290" s="197"/>
      <c r="J290" s="38"/>
      <c r="K290" s="38"/>
      <c r="L290" s="41"/>
      <c r="M290" s="198"/>
      <c r="N290" s="199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160</v>
      </c>
      <c r="AU290" s="19" t="s">
        <v>81</v>
      </c>
    </row>
    <row r="291" spans="2:51" s="13" customFormat="1" ht="11.25">
      <c r="B291" s="200"/>
      <c r="C291" s="201"/>
      <c r="D291" s="202" t="s">
        <v>162</v>
      </c>
      <c r="E291" s="203" t="s">
        <v>19</v>
      </c>
      <c r="F291" s="204" t="s">
        <v>1152</v>
      </c>
      <c r="G291" s="201"/>
      <c r="H291" s="203" t="s">
        <v>19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162</v>
      </c>
      <c r="AU291" s="210" t="s">
        <v>81</v>
      </c>
      <c r="AV291" s="13" t="s">
        <v>79</v>
      </c>
      <c r="AW291" s="13" t="s">
        <v>33</v>
      </c>
      <c r="AX291" s="13" t="s">
        <v>72</v>
      </c>
      <c r="AY291" s="210" t="s">
        <v>151</v>
      </c>
    </row>
    <row r="292" spans="2:51" s="13" customFormat="1" ht="11.25">
      <c r="B292" s="200"/>
      <c r="C292" s="201"/>
      <c r="D292" s="202" t="s">
        <v>162</v>
      </c>
      <c r="E292" s="203" t="s">
        <v>19</v>
      </c>
      <c r="F292" s="204" t="s">
        <v>1139</v>
      </c>
      <c r="G292" s="201"/>
      <c r="H292" s="203" t="s">
        <v>19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162</v>
      </c>
      <c r="AU292" s="210" t="s">
        <v>81</v>
      </c>
      <c r="AV292" s="13" t="s">
        <v>79</v>
      </c>
      <c r="AW292" s="13" t="s">
        <v>33</v>
      </c>
      <c r="AX292" s="13" t="s">
        <v>72</v>
      </c>
      <c r="AY292" s="210" t="s">
        <v>151</v>
      </c>
    </row>
    <row r="293" spans="2:51" s="14" customFormat="1" ht="11.25">
      <c r="B293" s="211"/>
      <c r="C293" s="212"/>
      <c r="D293" s="202" t="s">
        <v>162</v>
      </c>
      <c r="E293" s="213" t="s">
        <v>19</v>
      </c>
      <c r="F293" s="214" t="s">
        <v>1466</v>
      </c>
      <c r="G293" s="212"/>
      <c r="H293" s="215">
        <v>54.06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162</v>
      </c>
      <c r="AU293" s="221" t="s">
        <v>81</v>
      </c>
      <c r="AV293" s="14" t="s">
        <v>81</v>
      </c>
      <c r="AW293" s="14" t="s">
        <v>33</v>
      </c>
      <c r="AX293" s="14" t="s">
        <v>72</v>
      </c>
      <c r="AY293" s="221" t="s">
        <v>151</v>
      </c>
    </row>
    <row r="294" spans="2:51" s="14" customFormat="1" ht="11.25">
      <c r="B294" s="211"/>
      <c r="C294" s="212"/>
      <c r="D294" s="202" t="s">
        <v>162</v>
      </c>
      <c r="E294" s="213" t="s">
        <v>19</v>
      </c>
      <c r="F294" s="214" t="s">
        <v>1165</v>
      </c>
      <c r="G294" s="212"/>
      <c r="H294" s="215">
        <v>4.8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162</v>
      </c>
      <c r="AU294" s="221" t="s">
        <v>81</v>
      </c>
      <c r="AV294" s="14" t="s">
        <v>81</v>
      </c>
      <c r="AW294" s="14" t="s">
        <v>33</v>
      </c>
      <c r="AX294" s="14" t="s">
        <v>72</v>
      </c>
      <c r="AY294" s="221" t="s">
        <v>151</v>
      </c>
    </row>
    <row r="295" spans="2:51" s="15" customFormat="1" ht="11.25">
      <c r="B295" s="223"/>
      <c r="C295" s="224"/>
      <c r="D295" s="202" t="s">
        <v>162</v>
      </c>
      <c r="E295" s="225" t="s">
        <v>19</v>
      </c>
      <c r="F295" s="226" t="s">
        <v>215</v>
      </c>
      <c r="G295" s="224"/>
      <c r="H295" s="227">
        <v>58.86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AT295" s="233" t="s">
        <v>162</v>
      </c>
      <c r="AU295" s="233" t="s">
        <v>81</v>
      </c>
      <c r="AV295" s="15" t="s">
        <v>158</v>
      </c>
      <c r="AW295" s="15" t="s">
        <v>33</v>
      </c>
      <c r="AX295" s="15" t="s">
        <v>79</v>
      </c>
      <c r="AY295" s="233" t="s">
        <v>151</v>
      </c>
    </row>
    <row r="296" spans="1:65" s="2" customFormat="1" ht="24.2" customHeight="1">
      <c r="A296" s="36"/>
      <c r="B296" s="37"/>
      <c r="C296" s="234" t="s">
        <v>751</v>
      </c>
      <c r="D296" s="234" t="s">
        <v>238</v>
      </c>
      <c r="E296" s="235" t="s">
        <v>1155</v>
      </c>
      <c r="F296" s="236" t="s">
        <v>1156</v>
      </c>
      <c r="G296" s="237" t="s">
        <v>505</v>
      </c>
      <c r="H296" s="238">
        <v>71.868</v>
      </c>
      <c r="I296" s="239"/>
      <c r="J296" s="240">
        <f>ROUND(I296*H296,2)</f>
        <v>0</v>
      </c>
      <c r="K296" s="236" t="s">
        <v>157</v>
      </c>
      <c r="L296" s="241"/>
      <c r="M296" s="242" t="s">
        <v>19</v>
      </c>
      <c r="N296" s="243" t="s">
        <v>43</v>
      </c>
      <c r="O296" s="66"/>
      <c r="P296" s="191">
        <f>O296*H296</f>
        <v>0</v>
      </c>
      <c r="Q296" s="191">
        <v>0.0054</v>
      </c>
      <c r="R296" s="191">
        <f>Q296*H296</f>
        <v>0.3880872</v>
      </c>
      <c r="S296" s="191">
        <v>0</v>
      </c>
      <c r="T296" s="19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3" t="s">
        <v>651</v>
      </c>
      <c r="AT296" s="193" t="s">
        <v>238</v>
      </c>
      <c r="AU296" s="193" t="s">
        <v>81</v>
      </c>
      <c r="AY296" s="19" t="s">
        <v>151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9" t="s">
        <v>79</v>
      </c>
      <c r="BK296" s="194">
        <f>ROUND(I296*H296,2)</f>
        <v>0</v>
      </c>
      <c r="BL296" s="19" t="s">
        <v>287</v>
      </c>
      <c r="BM296" s="193" t="s">
        <v>1467</v>
      </c>
    </row>
    <row r="297" spans="1:47" s="2" customFormat="1" ht="11.25">
      <c r="A297" s="36"/>
      <c r="B297" s="37"/>
      <c r="C297" s="38"/>
      <c r="D297" s="195" t="s">
        <v>160</v>
      </c>
      <c r="E297" s="38"/>
      <c r="F297" s="196" t="s">
        <v>1158</v>
      </c>
      <c r="G297" s="38"/>
      <c r="H297" s="38"/>
      <c r="I297" s="197"/>
      <c r="J297" s="38"/>
      <c r="K297" s="38"/>
      <c r="L297" s="41"/>
      <c r="M297" s="198"/>
      <c r="N297" s="199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160</v>
      </c>
      <c r="AU297" s="19" t="s">
        <v>81</v>
      </c>
    </row>
    <row r="298" spans="2:51" s="14" customFormat="1" ht="11.25">
      <c r="B298" s="211"/>
      <c r="C298" s="212"/>
      <c r="D298" s="202" t="s">
        <v>162</v>
      </c>
      <c r="E298" s="212"/>
      <c r="F298" s="214" t="s">
        <v>1468</v>
      </c>
      <c r="G298" s="212"/>
      <c r="H298" s="215">
        <v>71.868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162</v>
      </c>
      <c r="AU298" s="221" t="s">
        <v>81</v>
      </c>
      <c r="AV298" s="14" t="s">
        <v>81</v>
      </c>
      <c r="AW298" s="14" t="s">
        <v>4</v>
      </c>
      <c r="AX298" s="14" t="s">
        <v>79</v>
      </c>
      <c r="AY298" s="221" t="s">
        <v>151</v>
      </c>
    </row>
    <row r="299" spans="1:65" s="2" customFormat="1" ht="24.2" customHeight="1">
      <c r="A299" s="36"/>
      <c r="B299" s="37"/>
      <c r="C299" s="182" t="s">
        <v>756</v>
      </c>
      <c r="D299" s="182" t="s">
        <v>153</v>
      </c>
      <c r="E299" s="183" t="s">
        <v>1168</v>
      </c>
      <c r="F299" s="184" t="s">
        <v>1169</v>
      </c>
      <c r="G299" s="185" t="s">
        <v>505</v>
      </c>
      <c r="H299" s="186">
        <v>35.53</v>
      </c>
      <c r="I299" s="187"/>
      <c r="J299" s="188">
        <f>ROUND(I299*H299,2)</f>
        <v>0</v>
      </c>
      <c r="K299" s="184" t="s">
        <v>157</v>
      </c>
      <c r="L299" s="41"/>
      <c r="M299" s="189" t="s">
        <v>19</v>
      </c>
      <c r="N299" s="190" t="s">
        <v>43</v>
      </c>
      <c r="O299" s="66"/>
      <c r="P299" s="191">
        <f>O299*H299</f>
        <v>0</v>
      </c>
      <c r="Q299" s="191">
        <v>0.00035</v>
      </c>
      <c r="R299" s="191">
        <f>Q299*H299</f>
        <v>0.0124355</v>
      </c>
      <c r="S299" s="191">
        <v>0</v>
      </c>
      <c r="T299" s="19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3" t="s">
        <v>287</v>
      </c>
      <c r="AT299" s="193" t="s">
        <v>153</v>
      </c>
      <c r="AU299" s="193" t="s">
        <v>81</v>
      </c>
      <c r="AY299" s="19" t="s">
        <v>151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9" t="s">
        <v>79</v>
      </c>
      <c r="BK299" s="194">
        <f>ROUND(I299*H299,2)</f>
        <v>0</v>
      </c>
      <c r="BL299" s="19" t="s">
        <v>287</v>
      </c>
      <c r="BM299" s="193" t="s">
        <v>1469</v>
      </c>
    </row>
    <row r="300" spans="1:47" s="2" customFormat="1" ht="11.25">
      <c r="A300" s="36"/>
      <c r="B300" s="37"/>
      <c r="C300" s="38"/>
      <c r="D300" s="195" t="s">
        <v>160</v>
      </c>
      <c r="E300" s="38"/>
      <c r="F300" s="196" t="s">
        <v>1171</v>
      </c>
      <c r="G300" s="38"/>
      <c r="H300" s="38"/>
      <c r="I300" s="197"/>
      <c r="J300" s="38"/>
      <c r="K300" s="38"/>
      <c r="L300" s="41"/>
      <c r="M300" s="198"/>
      <c r="N300" s="199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160</v>
      </c>
      <c r="AU300" s="19" t="s">
        <v>81</v>
      </c>
    </row>
    <row r="301" spans="2:51" s="13" customFormat="1" ht="11.25">
      <c r="B301" s="200"/>
      <c r="C301" s="201"/>
      <c r="D301" s="202" t="s">
        <v>162</v>
      </c>
      <c r="E301" s="203" t="s">
        <v>19</v>
      </c>
      <c r="F301" s="204" t="s">
        <v>831</v>
      </c>
      <c r="G301" s="201"/>
      <c r="H301" s="203" t="s">
        <v>19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162</v>
      </c>
      <c r="AU301" s="210" t="s">
        <v>81</v>
      </c>
      <c r="AV301" s="13" t="s">
        <v>79</v>
      </c>
      <c r="AW301" s="13" t="s">
        <v>33</v>
      </c>
      <c r="AX301" s="13" t="s">
        <v>72</v>
      </c>
      <c r="AY301" s="210" t="s">
        <v>151</v>
      </c>
    </row>
    <row r="302" spans="2:51" s="14" customFormat="1" ht="11.25">
      <c r="B302" s="211"/>
      <c r="C302" s="212"/>
      <c r="D302" s="202" t="s">
        <v>162</v>
      </c>
      <c r="E302" s="213" t="s">
        <v>19</v>
      </c>
      <c r="F302" s="214" t="s">
        <v>1453</v>
      </c>
      <c r="G302" s="212"/>
      <c r="H302" s="215">
        <v>6.1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162</v>
      </c>
      <c r="AU302" s="221" t="s">
        <v>81</v>
      </c>
      <c r="AV302" s="14" t="s">
        <v>81</v>
      </c>
      <c r="AW302" s="14" t="s">
        <v>33</v>
      </c>
      <c r="AX302" s="14" t="s">
        <v>72</v>
      </c>
      <c r="AY302" s="221" t="s">
        <v>151</v>
      </c>
    </row>
    <row r="303" spans="2:51" s="13" customFormat="1" ht="11.25">
      <c r="B303" s="200"/>
      <c r="C303" s="201"/>
      <c r="D303" s="202" t="s">
        <v>162</v>
      </c>
      <c r="E303" s="203" t="s">
        <v>19</v>
      </c>
      <c r="F303" s="204" t="s">
        <v>1172</v>
      </c>
      <c r="G303" s="201"/>
      <c r="H303" s="203" t="s">
        <v>19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162</v>
      </c>
      <c r="AU303" s="210" t="s">
        <v>81</v>
      </c>
      <c r="AV303" s="13" t="s">
        <v>79</v>
      </c>
      <c r="AW303" s="13" t="s">
        <v>33</v>
      </c>
      <c r="AX303" s="13" t="s">
        <v>72</v>
      </c>
      <c r="AY303" s="210" t="s">
        <v>151</v>
      </c>
    </row>
    <row r="304" spans="2:51" s="14" customFormat="1" ht="11.25">
      <c r="B304" s="211"/>
      <c r="C304" s="212"/>
      <c r="D304" s="202" t="s">
        <v>162</v>
      </c>
      <c r="E304" s="213" t="s">
        <v>19</v>
      </c>
      <c r="F304" s="214" t="s">
        <v>1455</v>
      </c>
      <c r="G304" s="212"/>
      <c r="H304" s="215">
        <v>27.03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162</v>
      </c>
      <c r="AU304" s="221" t="s">
        <v>81</v>
      </c>
      <c r="AV304" s="14" t="s">
        <v>81</v>
      </c>
      <c r="AW304" s="14" t="s">
        <v>33</v>
      </c>
      <c r="AX304" s="14" t="s">
        <v>72</v>
      </c>
      <c r="AY304" s="221" t="s">
        <v>151</v>
      </c>
    </row>
    <row r="305" spans="2:51" s="14" customFormat="1" ht="11.25">
      <c r="B305" s="211"/>
      <c r="C305" s="212"/>
      <c r="D305" s="202" t="s">
        <v>162</v>
      </c>
      <c r="E305" s="213" t="s">
        <v>19</v>
      </c>
      <c r="F305" s="214" t="s">
        <v>845</v>
      </c>
      <c r="G305" s="212"/>
      <c r="H305" s="215">
        <v>2.4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162</v>
      </c>
      <c r="AU305" s="221" t="s">
        <v>81</v>
      </c>
      <c r="AV305" s="14" t="s">
        <v>81</v>
      </c>
      <c r="AW305" s="14" t="s">
        <v>33</v>
      </c>
      <c r="AX305" s="14" t="s">
        <v>72</v>
      </c>
      <c r="AY305" s="221" t="s">
        <v>151</v>
      </c>
    </row>
    <row r="306" spans="2:51" s="15" customFormat="1" ht="11.25">
      <c r="B306" s="223"/>
      <c r="C306" s="224"/>
      <c r="D306" s="202" t="s">
        <v>162</v>
      </c>
      <c r="E306" s="225" t="s">
        <v>19</v>
      </c>
      <c r="F306" s="226" t="s">
        <v>215</v>
      </c>
      <c r="G306" s="224"/>
      <c r="H306" s="227">
        <v>35.53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AT306" s="233" t="s">
        <v>162</v>
      </c>
      <c r="AU306" s="233" t="s">
        <v>81</v>
      </c>
      <c r="AV306" s="15" t="s">
        <v>158</v>
      </c>
      <c r="AW306" s="15" t="s">
        <v>33</v>
      </c>
      <c r="AX306" s="15" t="s">
        <v>79</v>
      </c>
      <c r="AY306" s="233" t="s">
        <v>151</v>
      </c>
    </row>
    <row r="307" spans="2:63" s="12" customFormat="1" ht="22.9" customHeight="1">
      <c r="B307" s="166"/>
      <c r="C307" s="167"/>
      <c r="D307" s="168" t="s">
        <v>71</v>
      </c>
      <c r="E307" s="180" t="s">
        <v>1174</v>
      </c>
      <c r="F307" s="180" t="s">
        <v>1175</v>
      </c>
      <c r="G307" s="167"/>
      <c r="H307" s="167"/>
      <c r="I307" s="170"/>
      <c r="J307" s="181">
        <f>BK307</f>
        <v>0</v>
      </c>
      <c r="K307" s="167"/>
      <c r="L307" s="172"/>
      <c r="M307" s="173"/>
      <c r="N307" s="174"/>
      <c r="O307" s="174"/>
      <c r="P307" s="175">
        <f>SUM(P308:P318)</f>
        <v>0</v>
      </c>
      <c r="Q307" s="174"/>
      <c r="R307" s="175">
        <f>SUM(R308:R318)</f>
        <v>0.005332</v>
      </c>
      <c r="S307" s="174"/>
      <c r="T307" s="176">
        <f>SUM(T308:T318)</f>
        <v>0</v>
      </c>
      <c r="AR307" s="177" t="s">
        <v>81</v>
      </c>
      <c r="AT307" s="178" t="s">
        <v>71</v>
      </c>
      <c r="AU307" s="178" t="s">
        <v>79</v>
      </c>
      <c r="AY307" s="177" t="s">
        <v>151</v>
      </c>
      <c r="BK307" s="179">
        <f>SUM(BK308:BK318)</f>
        <v>0</v>
      </c>
    </row>
    <row r="308" spans="1:65" s="2" customFormat="1" ht="16.5" customHeight="1">
      <c r="A308" s="36"/>
      <c r="B308" s="37"/>
      <c r="C308" s="182" t="s">
        <v>758</v>
      </c>
      <c r="D308" s="182" t="s">
        <v>153</v>
      </c>
      <c r="E308" s="183" t="s">
        <v>1176</v>
      </c>
      <c r="F308" s="184" t="s">
        <v>1177</v>
      </c>
      <c r="G308" s="185" t="s">
        <v>505</v>
      </c>
      <c r="H308" s="186">
        <v>6</v>
      </c>
      <c r="I308" s="187"/>
      <c r="J308" s="188">
        <f>ROUND(I308*H308,2)</f>
        <v>0</v>
      </c>
      <c r="K308" s="184" t="s">
        <v>157</v>
      </c>
      <c r="L308" s="41"/>
      <c r="M308" s="189" t="s">
        <v>19</v>
      </c>
      <c r="N308" s="190" t="s">
        <v>43</v>
      </c>
      <c r="O308" s="66"/>
      <c r="P308" s="191">
        <f>O308*H308</f>
        <v>0</v>
      </c>
      <c r="Q308" s="191">
        <v>0</v>
      </c>
      <c r="R308" s="191">
        <f>Q308*H308</f>
        <v>0</v>
      </c>
      <c r="S308" s="191">
        <v>0</v>
      </c>
      <c r="T308" s="192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3" t="s">
        <v>287</v>
      </c>
      <c r="AT308" s="193" t="s">
        <v>153</v>
      </c>
      <c r="AU308" s="193" t="s">
        <v>81</v>
      </c>
      <c r="AY308" s="19" t="s">
        <v>151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9" t="s">
        <v>79</v>
      </c>
      <c r="BK308" s="194">
        <f>ROUND(I308*H308,2)</f>
        <v>0</v>
      </c>
      <c r="BL308" s="19" t="s">
        <v>287</v>
      </c>
      <c r="BM308" s="193" t="s">
        <v>1470</v>
      </c>
    </row>
    <row r="309" spans="1:47" s="2" customFormat="1" ht="11.25">
      <c r="A309" s="36"/>
      <c r="B309" s="37"/>
      <c r="C309" s="38"/>
      <c r="D309" s="195" t="s">
        <v>160</v>
      </c>
      <c r="E309" s="38"/>
      <c r="F309" s="196" t="s">
        <v>1179</v>
      </c>
      <c r="G309" s="38"/>
      <c r="H309" s="38"/>
      <c r="I309" s="197"/>
      <c r="J309" s="38"/>
      <c r="K309" s="38"/>
      <c r="L309" s="41"/>
      <c r="M309" s="198"/>
      <c r="N309" s="199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160</v>
      </c>
      <c r="AU309" s="19" t="s">
        <v>81</v>
      </c>
    </row>
    <row r="310" spans="2:51" s="13" customFormat="1" ht="11.25">
      <c r="B310" s="200"/>
      <c r="C310" s="201"/>
      <c r="D310" s="202" t="s">
        <v>162</v>
      </c>
      <c r="E310" s="203" t="s">
        <v>19</v>
      </c>
      <c r="F310" s="204" t="s">
        <v>1180</v>
      </c>
      <c r="G310" s="201"/>
      <c r="H310" s="203" t="s">
        <v>19</v>
      </c>
      <c r="I310" s="205"/>
      <c r="J310" s="201"/>
      <c r="K310" s="201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162</v>
      </c>
      <c r="AU310" s="210" t="s">
        <v>81</v>
      </c>
      <c r="AV310" s="13" t="s">
        <v>79</v>
      </c>
      <c r="AW310" s="13" t="s">
        <v>33</v>
      </c>
      <c r="AX310" s="13" t="s">
        <v>72</v>
      </c>
      <c r="AY310" s="210" t="s">
        <v>151</v>
      </c>
    </row>
    <row r="311" spans="2:51" s="14" customFormat="1" ht="11.25">
      <c r="B311" s="211"/>
      <c r="C311" s="212"/>
      <c r="D311" s="202" t="s">
        <v>162</v>
      </c>
      <c r="E311" s="213" t="s">
        <v>19</v>
      </c>
      <c r="F311" s="214" t="s">
        <v>1181</v>
      </c>
      <c r="G311" s="212"/>
      <c r="H311" s="215">
        <v>6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162</v>
      </c>
      <c r="AU311" s="221" t="s">
        <v>81</v>
      </c>
      <c r="AV311" s="14" t="s">
        <v>81</v>
      </c>
      <c r="AW311" s="14" t="s">
        <v>33</v>
      </c>
      <c r="AX311" s="14" t="s">
        <v>79</v>
      </c>
      <c r="AY311" s="221" t="s">
        <v>151</v>
      </c>
    </row>
    <row r="312" spans="1:65" s="2" customFormat="1" ht="16.5" customHeight="1">
      <c r="A312" s="36"/>
      <c r="B312" s="37"/>
      <c r="C312" s="182" t="s">
        <v>763</v>
      </c>
      <c r="D312" s="182" t="s">
        <v>153</v>
      </c>
      <c r="E312" s="183" t="s">
        <v>1182</v>
      </c>
      <c r="F312" s="184" t="s">
        <v>1183</v>
      </c>
      <c r="G312" s="185" t="s">
        <v>505</v>
      </c>
      <c r="H312" s="186">
        <v>6.2</v>
      </c>
      <c r="I312" s="187"/>
      <c r="J312" s="188">
        <f>ROUND(I312*H312,2)</f>
        <v>0</v>
      </c>
      <c r="K312" s="184" t="s">
        <v>157</v>
      </c>
      <c r="L312" s="41"/>
      <c r="M312" s="189" t="s">
        <v>19</v>
      </c>
      <c r="N312" s="190" t="s">
        <v>43</v>
      </c>
      <c r="O312" s="66"/>
      <c r="P312" s="191">
        <f>O312*H312</f>
        <v>0</v>
      </c>
      <c r="Q312" s="191">
        <v>0.00036</v>
      </c>
      <c r="R312" s="191">
        <f>Q312*H312</f>
        <v>0.002232</v>
      </c>
      <c r="S312" s="191">
        <v>0</v>
      </c>
      <c r="T312" s="192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3" t="s">
        <v>287</v>
      </c>
      <c r="AT312" s="193" t="s">
        <v>153</v>
      </c>
      <c r="AU312" s="193" t="s">
        <v>81</v>
      </c>
      <c r="AY312" s="19" t="s">
        <v>151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9" t="s">
        <v>79</v>
      </c>
      <c r="BK312" s="194">
        <f>ROUND(I312*H312,2)</f>
        <v>0</v>
      </c>
      <c r="BL312" s="19" t="s">
        <v>287</v>
      </c>
      <c r="BM312" s="193" t="s">
        <v>1471</v>
      </c>
    </row>
    <row r="313" spans="1:47" s="2" customFormat="1" ht="11.25">
      <c r="A313" s="36"/>
      <c r="B313" s="37"/>
      <c r="C313" s="38"/>
      <c r="D313" s="195" t="s">
        <v>160</v>
      </c>
      <c r="E313" s="38"/>
      <c r="F313" s="196" t="s">
        <v>1185</v>
      </c>
      <c r="G313" s="38"/>
      <c r="H313" s="38"/>
      <c r="I313" s="197"/>
      <c r="J313" s="38"/>
      <c r="K313" s="38"/>
      <c r="L313" s="41"/>
      <c r="M313" s="198"/>
      <c r="N313" s="199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160</v>
      </c>
      <c r="AU313" s="19" t="s">
        <v>81</v>
      </c>
    </row>
    <row r="314" spans="2:51" s="14" customFormat="1" ht="11.25">
      <c r="B314" s="211"/>
      <c r="C314" s="212"/>
      <c r="D314" s="202" t="s">
        <v>162</v>
      </c>
      <c r="E314" s="213" t="s">
        <v>19</v>
      </c>
      <c r="F314" s="214" t="s">
        <v>1186</v>
      </c>
      <c r="G314" s="212"/>
      <c r="H314" s="215">
        <v>6.2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162</v>
      </c>
      <c r="AU314" s="221" t="s">
        <v>81</v>
      </c>
      <c r="AV314" s="14" t="s">
        <v>81</v>
      </c>
      <c r="AW314" s="14" t="s">
        <v>33</v>
      </c>
      <c r="AX314" s="14" t="s">
        <v>79</v>
      </c>
      <c r="AY314" s="221" t="s">
        <v>151</v>
      </c>
    </row>
    <row r="315" spans="1:65" s="2" customFormat="1" ht="16.5" customHeight="1">
      <c r="A315" s="36"/>
      <c r="B315" s="37"/>
      <c r="C315" s="182" t="s">
        <v>768</v>
      </c>
      <c r="D315" s="182" t="s">
        <v>153</v>
      </c>
      <c r="E315" s="183" t="s">
        <v>1187</v>
      </c>
      <c r="F315" s="184" t="s">
        <v>1188</v>
      </c>
      <c r="G315" s="185" t="s">
        <v>505</v>
      </c>
      <c r="H315" s="186">
        <v>6.2</v>
      </c>
      <c r="I315" s="187"/>
      <c r="J315" s="188">
        <f>ROUND(I315*H315,2)</f>
        <v>0</v>
      </c>
      <c r="K315" s="184" t="s">
        <v>157</v>
      </c>
      <c r="L315" s="41"/>
      <c r="M315" s="189" t="s">
        <v>19</v>
      </c>
      <c r="N315" s="190" t="s">
        <v>43</v>
      </c>
      <c r="O315" s="66"/>
      <c r="P315" s="191">
        <f>O315*H315</f>
        <v>0</v>
      </c>
      <c r="Q315" s="191">
        <v>0.0005</v>
      </c>
      <c r="R315" s="191">
        <f>Q315*H315</f>
        <v>0.0031000000000000003</v>
      </c>
      <c r="S315" s="191">
        <v>0</v>
      </c>
      <c r="T315" s="192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3" t="s">
        <v>287</v>
      </c>
      <c r="AT315" s="193" t="s">
        <v>153</v>
      </c>
      <c r="AU315" s="193" t="s">
        <v>81</v>
      </c>
      <c r="AY315" s="19" t="s">
        <v>151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9" t="s">
        <v>79</v>
      </c>
      <c r="BK315" s="194">
        <f>ROUND(I315*H315,2)</f>
        <v>0</v>
      </c>
      <c r="BL315" s="19" t="s">
        <v>287</v>
      </c>
      <c r="BM315" s="193" t="s">
        <v>1472</v>
      </c>
    </row>
    <row r="316" spans="1:47" s="2" customFormat="1" ht="11.25">
      <c r="A316" s="36"/>
      <c r="B316" s="37"/>
      <c r="C316" s="38"/>
      <c r="D316" s="195" t="s">
        <v>160</v>
      </c>
      <c r="E316" s="38"/>
      <c r="F316" s="196" t="s">
        <v>1190</v>
      </c>
      <c r="G316" s="38"/>
      <c r="H316" s="38"/>
      <c r="I316" s="197"/>
      <c r="J316" s="38"/>
      <c r="K316" s="38"/>
      <c r="L316" s="41"/>
      <c r="M316" s="198"/>
      <c r="N316" s="199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160</v>
      </c>
      <c r="AU316" s="19" t="s">
        <v>81</v>
      </c>
    </row>
    <row r="317" spans="2:51" s="13" customFormat="1" ht="11.25">
      <c r="B317" s="200"/>
      <c r="C317" s="201"/>
      <c r="D317" s="202" t="s">
        <v>162</v>
      </c>
      <c r="E317" s="203" t="s">
        <v>19</v>
      </c>
      <c r="F317" s="204" t="s">
        <v>1191</v>
      </c>
      <c r="G317" s="201"/>
      <c r="H317" s="203" t="s">
        <v>19</v>
      </c>
      <c r="I317" s="205"/>
      <c r="J317" s="201"/>
      <c r="K317" s="201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162</v>
      </c>
      <c r="AU317" s="210" t="s">
        <v>81</v>
      </c>
      <c r="AV317" s="13" t="s">
        <v>79</v>
      </c>
      <c r="AW317" s="13" t="s">
        <v>33</v>
      </c>
      <c r="AX317" s="13" t="s">
        <v>72</v>
      </c>
      <c r="AY317" s="210" t="s">
        <v>151</v>
      </c>
    </row>
    <row r="318" spans="2:51" s="14" customFormat="1" ht="11.25">
      <c r="B318" s="211"/>
      <c r="C318" s="212"/>
      <c r="D318" s="202" t="s">
        <v>162</v>
      </c>
      <c r="E318" s="213" t="s">
        <v>19</v>
      </c>
      <c r="F318" s="214" t="s">
        <v>1186</v>
      </c>
      <c r="G318" s="212"/>
      <c r="H318" s="215">
        <v>6.2</v>
      </c>
      <c r="I318" s="216"/>
      <c r="J318" s="212"/>
      <c r="K318" s="212"/>
      <c r="L318" s="217"/>
      <c r="M318" s="263"/>
      <c r="N318" s="264"/>
      <c r="O318" s="264"/>
      <c r="P318" s="264"/>
      <c r="Q318" s="264"/>
      <c r="R318" s="264"/>
      <c r="S318" s="264"/>
      <c r="T318" s="265"/>
      <c r="AT318" s="221" t="s">
        <v>162</v>
      </c>
      <c r="AU318" s="221" t="s">
        <v>81</v>
      </c>
      <c r="AV318" s="14" t="s">
        <v>81</v>
      </c>
      <c r="AW318" s="14" t="s">
        <v>33</v>
      </c>
      <c r="AX318" s="14" t="s">
        <v>79</v>
      </c>
      <c r="AY318" s="221" t="s">
        <v>151</v>
      </c>
    </row>
    <row r="319" spans="1:31" s="2" customFormat="1" ht="6.95" customHeight="1">
      <c r="A319" s="36"/>
      <c r="B319" s="49"/>
      <c r="C319" s="50"/>
      <c r="D319" s="50"/>
      <c r="E319" s="50"/>
      <c r="F319" s="50"/>
      <c r="G319" s="50"/>
      <c r="H319" s="50"/>
      <c r="I319" s="50"/>
      <c r="J319" s="50"/>
      <c r="K319" s="50"/>
      <c r="L319" s="41"/>
      <c r="M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</row>
  </sheetData>
  <sheetProtection algorithmName="SHA-512" hashValue="lYg4Yuy+0OTxFNIcZnwfz/Q/+fqa/H293jSM8+/tgTrVKtJaEC2zulTedDqwEoHj8vMks2tPZC+cSW31k0hw7A==" saltValue="UPdJyFMSNZlqqCCeN1ximsfUoiz3//MzNKX6ZO9WBIPGxjRrzgKB7K73GjfYcHAY4hNnbvhH7RG1RWCT6yrUXw==" spinCount="100000" sheet="1" objects="1" scenarios="1" formatColumns="0" formatRows="0" autoFilter="0"/>
  <autoFilter ref="C101:K318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6" r:id="rId1" display="https://podminky.urs.cz/item/CS_URS_2021_02/271532212"/>
    <hyperlink ref="F110" r:id="rId2" display="https://podminky.urs.cz/item/CS_URS_2021_02/273351121"/>
    <hyperlink ref="F118" r:id="rId3" display="https://podminky.urs.cz/item/CS_URS_2021_02/273351122"/>
    <hyperlink ref="F121" r:id="rId4" display="https://podminky.urs.cz/item/CS_URS_2021_02/311113142"/>
    <hyperlink ref="F126" r:id="rId5" display="https://podminky.urs.cz/item/CS_URS_2021_02/452321131"/>
    <hyperlink ref="F129" r:id="rId6" display="https://podminky.urs.cz/item/CS_URS_2021_02/452351101"/>
    <hyperlink ref="F132" r:id="rId7" display="https://podminky.urs.cz/item/CS_URS_2021_02/452368211"/>
    <hyperlink ref="F136" r:id="rId8" display="https://podminky.urs.cz/item/CS_URS_2021_02/457311116"/>
    <hyperlink ref="F143" r:id="rId9" display="https://podminky.urs.cz/item/CS_URS_2021_02/457311191"/>
    <hyperlink ref="F147" r:id="rId10" display="https://podminky.urs.cz/item/CS_URS_2021_02/631311115"/>
    <hyperlink ref="F160" r:id="rId11" display="https://podminky.urs.cz/item/CS_URS_2021_02/631319011"/>
    <hyperlink ref="F173" r:id="rId12" display="https://podminky.urs.cz/item/CS_URS_2021_02/631351101"/>
    <hyperlink ref="F177" r:id="rId13" display="https://podminky.urs.cz/item/CS_URS_2021_02/631351102"/>
    <hyperlink ref="F179" r:id="rId14" display="https://podminky.urs.cz/item/CS_URS_2021_02/632481213"/>
    <hyperlink ref="F184" r:id="rId15" display="https://podminky.urs.cz/item/CS_URS_2021_02/635111121"/>
    <hyperlink ref="F189" r:id="rId16" display="https://podminky.urs.cz/item/CS_URS_2021_02/857242122"/>
    <hyperlink ref="F191" r:id="rId17" display="https://podminky.urs.cz/item/CS_URS_2021_02/55253216"/>
    <hyperlink ref="F193" r:id="rId18" display="https://podminky.urs.cz/item/CS_URS_2021_02/55253214"/>
    <hyperlink ref="F195" r:id="rId19" display="https://podminky.urs.cz/item/CS_URS_2021_02/55253215"/>
    <hyperlink ref="F198" r:id="rId20" display="https://podminky.urs.cz/item/CS_URS_2021_02/55259811"/>
    <hyperlink ref="F200" r:id="rId21" display="https://podminky.urs.cz/item/CS_URS_2021_02/31951003"/>
    <hyperlink ref="F202" r:id="rId22" display="https://podminky.urs.cz/item/CS_URS_2021_02/857244122"/>
    <hyperlink ref="F204" r:id="rId23" display="https://podminky.urs.cz/item/CS_URS_2021_02/55253510"/>
    <hyperlink ref="F206" r:id="rId24" display="https://podminky.urs.cz/item/CS_URS_2021_02/891211222"/>
    <hyperlink ref="F208" r:id="rId25" display="https://podminky.urs.cz/item/CS_URS_2021_02/42221301"/>
    <hyperlink ref="F210" r:id="rId26" display="https://podminky.urs.cz/item/CS_URS_2021_01/42221303"/>
    <hyperlink ref="F212" r:id="rId27" display="https://podminky.urs.cz/item/CS_URS_2021_02/42210100"/>
    <hyperlink ref="F214" r:id="rId28" display="https://podminky.urs.cz/item/CS_URS_2021_02/891212312"/>
    <hyperlink ref="F217" r:id="rId29" display="https://podminky.urs.cz/item/CS_URS_2021_02/891213431"/>
    <hyperlink ref="F229" r:id="rId30" display="https://podminky.urs.cz/item/CS_URS_2021_02/894411311"/>
    <hyperlink ref="F233" r:id="rId31" display="https://podminky.urs.cz/item/CS_URS_2021_02/899103112"/>
    <hyperlink ref="F235" r:id="rId32" display="https://podminky.urs.cz/item/CS_URS_2021_02/63126056"/>
    <hyperlink ref="F239" r:id="rId33" display="https://podminky.urs.cz/item/CS_URS_2021_02/55241433"/>
    <hyperlink ref="F241" r:id="rId34" display="https://podminky.urs.cz/item/CS_URS_2021_02/55241432"/>
    <hyperlink ref="F243" r:id="rId35" display="https://podminky.urs.cz/item/CS_URS_2021_02/899911111"/>
    <hyperlink ref="F247" r:id="rId36" display="https://podminky.urs.cz/item/CS_URS_2021_01/4239150R"/>
    <hyperlink ref="F250" r:id="rId37" display="https://podminky.urs.cz/item/CS_URS_2021_02/952903112"/>
    <hyperlink ref="F254" r:id="rId38" display="https://podminky.urs.cz/item/CS_URS_2021_02/998144471"/>
    <hyperlink ref="F258" r:id="rId39" display="https://podminky.urs.cz/item/CS_URS_2021_02/711111011"/>
    <hyperlink ref="F266" r:id="rId40" display="https://podminky.urs.cz/item/CS_URS_2021_02/711112011"/>
    <hyperlink ref="F273" r:id="rId41" display="https://podminky.urs.cz/item/CS_URS_2021_02/11163346"/>
    <hyperlink ref="F279" r:id="rId42" display="https://podminky.urs.cz/item/CS_URS_2021_02/711141559"/>
    <hyperlink ref="F287" r:id="rId43" display="https://podminky.urs.cz/item/CS_URS_2021_02/62832134"/>
    <hyperlink ref="F290" r:id="rId44" display="https://podminky.urs.cz/item/CS_URS_2021_02/711142559"/>
    <hyperlink ref="F297" r:id="rId45" display="https://podminky.urs.cz/item/CS_URS_2021_02/62832134"/>
    <hyperlink ref="F300" r:id="rId46" display="https://podminky.urs.cz/item/CS_URS_2021_02/711161112"/>
    <hyperlink ref="F309" r:id="rId47" display="https://podminky.urs.cz/item/CS_URS_2021_02/783901451"/>
    <hyperlink ref="F313" r:id="rId48" display="https://podminky.urs.cz/item/CS_URS_2021_02/783933161"/>
    <hyperlink ref="F316" r:id="rId49" display="https://podminky.urs.cz/item/CS_URS_2021_02/7839371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113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2" t="str">
        <f>'Rekapitulace stavby'!K6</f>
        <v>Vodovodní přivaděč Točník - Otín</v>
      </c>
      <c r="F7" s="393"/>
      <c r="G7" s="393"/>
      <c r="H7" s="393"/>
      <c r="L7" s="22"/>
    </row>
    <row r="8" spans="2:12" s="1" customFormat="1" ht="12" customHeight="1">
      <c r="B8" s="22"/>
      <c r="D8" s="114" t="s">
        <v>115</v>
      </c>
      <c r="L8" s="22"/>
    </row>
    <row r="9" spans="1:31" s="2" customFormat="1" ht="16.5" customHeight="1">
      <c r="A9" s="36"/>
      <c r="B9" s="41"/>
      <c r="C9" s="36"/>
      <c r="D9" s="36"/>
      <c r="E9" s="392" t="s">
        <v>494</v>
      </c>
      <c r="F9" s="394"/>
      <c r="G9" s="394"/>
      <c r="H9" s="394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5" t="s">
        <v>1473</v>
      </c>
      <c r="F11" s="394"/>
      <c r="G11" s="394"/>
      <c r="H11" s="394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120</v>
      </c>
      <c r="G14" s="36"/>
      <c r="H14" s="36"/>
      <c r="I14" s="114" t="s">
        <v>23</v>
      </c>
      <c r="J14" s="116" t="str">
        <f>'Rekapitulace stavby'!AN8</f>
        <v>16. 7. 2021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6" t="str">
        <f>'Rekapitulace stavby'!E14</f>
        <v>Vyplň údaj</v>
      </c>
      <c r="F20" s="397"/>
      <c r="G20" s="397"/>
      <c r="H20" s="397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98" t="s">
        <v>372</v>
      </c>
      <c r="F29" s="398"/>
      <c r="G29" s="398"/>
      <c r="H29" s="398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38</v>
      </c>
      <c r="E32" s="36"/>
      <c r="F32" s="36"/>
      <c r="G32" s="36"/>
      <c r="H32" s="36"/>
      <c r="I32" s="36"/>
      <c r="J32" s="124">
        <f>ROUND(J92,2)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40</v>
      </c>
      <c r="G34" s="36"/>
      <c r="H34" s="36"/>
      <c r="I34" s="125" t="s">
        <v>39</v>
      </c>
      <c r="J34" s="125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42</v>
      </c>
      <c r="E35" s="114" t="s">
        <v>43</v>
      </c>
      <c r="F35" s="127">
        <f>ROUND((SUM(BE92:BE152)),2)</f>
        <v>0</v>
      </c>
      <c r="G35" s="36"/>
      <c r="H35" s="36"/>
      <c r="I35" s="128">
        <v>0.21</v>
      </c>
      <c r="J35" s="127">
        <f>ROUND(((SUM(BE92:BE152))*I35),2)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7">
        <f>ROUND((SUM(BF92:BF152)),2)</f>
        <v>0</v>
      </c>
      <c r="G36" s="36"/>
      <c r="H36" s="36"/>
      <c r="I36" s="128">
        <v>0.15</v>
      </c>
      <c r="J36" s="127">
        <f>ROUND(((SUM(BF92:BF152))*I36),2)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7">
        <f>ROUND((SUM(BG92:BG152)),2)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7">
        <f>ROUND((SUM(BH92:BH152)),2)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7">
        <f>ROUND((SUM(BI92:BI152)),2)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48</v>
      </c>
      <c r="E41" s="131"/>
      <c r="F41" s="131"/>
      <c r="G41" s="132" t="s">
        <v>49</v>
      </c>
      <c r="H41" s="133" t="s">
        <v>50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9" t="str">
        <f>E7</f>
        <v>Vodovodní přivaděč Točník - Otín</v>
      </c>
      <c r="F50" s="400"/>
      <c r="G50" s="400"/>
      <c r="H50" s="40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9" t="s">
        <v>494</v>
      </c>
      <c r="F52" s="401"/>
      <c r="G52" s="401"/>
      <c r="H52" s="40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2" t="str">
        <f>E11</f>
        <v>VON Vod - Vedlejší a ostatní náklady</v>
      </c>
      <c r="F54" s="401"/>
      <c r="G54" s="401"/>
      <c r="H54" s="40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k.ú. Točník u Klatov, k.ú. Otín u Točníku, k.ú. Os</v>
      </c>
      <c r="G56" s="38"/>
      <c r="H56" s="38"/>
      <c r="I56" s="31" t="s">
        <v>23</v>
      </c>
      <c r="J56" s="61" t="str">
        <f>IF(J14="","",J14)</f>
        <v>16. 7. 2021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25</v>
      </c>
      <c r="D58" s="38"/>
      <c r="E58" s="38"/>
      <c r="F58" s="29" t="str">
        <f>E17</f>
        <v>Město Klatovy, náměstí Míru č.p.62/I, Klatovy</v>
      </c>
      <c r="G58" s="38"/>
      <c r="H58" s="38"/>
      <c r="I58" s="31" t="s">
        <v>31</v>
      </c>
      <c r="J58" s="34" t="str">
        <f>E23</f>
        <v>Vodohospodářský rozvoj a výstavba a.s., Praha 5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127</v>
      </c>
      <c r="D61" s="141"/>
      <c r="E61" s="141"/>
      <c r="F61" s="141"/>
      <c r="G61" s="141"/>
      <c r="H61" s="141"/>
      <c r="I61" s="141"/>
      <c r="J61" s="142" t="s">
        <v>128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70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129</v>
      </c>
    </row>
    <row r="64" spans="2:12" s="9" customFormat="1" ht="24.95" customHeight="1">
      <c r="B64" s="144"/>
      <c r="C64" s="145"/>
      <c r="D64" s="146" t="s">
        <v>373</v>
      </c>
      <c r="E64" s="147"/>
      <c r="F64" s="147"/>
      <c r="G64" s="147"/>
      <c r="H64" s="147"/>
      <c r="I64" s="147"/>
      <c r="J64" s="148">
        <f>J93</f>
        <v>0</v>
      </c>
      <c r="K64" s="145"/>
      <c r="L64" s="149"/>
    </row>
    <row r="65" spans="2:12" s="10" customFormat="1" ht="19.9" customHeight="1">
      <c r="B65" s="150"/>
      <c r="C65" s="99"/>
      <c r="D65" s="151" t="s">
        <v>374</v>
      </c>
      <c r="E65" s="152"/>
      <c r="F65" s="152"/>
      <c r="G65" s="152"/>
      <c r="H65" s="152"/>
      <c r="I65" s="152"/>
      <c r="J65" s="153">
        <f>J94</f>
        <v>0</v>
      </c>
      <c r="K65" s="99"/>
      <c r="L65" s="154"/>
    </row>
    <row r="66" spans="2:12" s="10" customFormat="1" ht="19.9" customHeight="1">
      <c r="B66" s="150"/>
      <c r="C66" s="99"/>
      <c r="D66" s="151" t="s">
        <v>375</v>
      </c>
      <c r="E66" s="152"/>
      <c r="F66" s="152"/>
      <c r="G66" s="152"/>
      <c r="H66" s="152"/>
      <c r="I66" s="152"/>
      <c r="J66" s="153">
        <f>J122</f>
        <v>0</v>
      </c>
      <c r="K66" s="99"/>
      <c r="L66" s="154"/>
    </row>
    <row r="67" spans="2:12" s="10" customFormat="1" ht="19.9" customHeight="1">
      <c r="B67" s="150"/>
      <c r="C67" s="99"/>
      <c r="D67" s="151" t="s">
        <v>376</v>
      </c>
      <c r="E67" s="152"/>
      <c r="F67" s="152"/>
      <c r="G67" s="152"/>
      <c r="H67" s="152"/>
      <c r="I67" s="152"/>
      <c r="J67" s="153">
        <f>J128</f>
        <v>0</v>
      </c>
      <c r="K67" s="99"/>
      <c r="L67" s="154"/>
    </row>
    <row r="68" spans="2:12" s="10" customFormat="1" ht="19.9" customHeight="1">
      <c r="B68" s="150"/>
      <c r="C68" s="99"/>
      <c r="D68" s="151" t="s">
        <v>377</v>
      </c>
      <c r="E68" s="152"/>
      <c r="F68" s="152"/>
      <c r="G68" s="152"/>
      <c r="H68" s="152"/>
      <c r="I68" s="152"/>
      <c r="J68" s="153">
        <f>J141</f>
        <v>0</v>
      </c>
      <c r="K68" s="99"/>
      <c r="L68" s="154"/>
    </row>
    <row r="69" spans="2:12" s="10" customFormat="1" ht="19.9" customHeight="1">
      <c r="B69" s="150"/>
      <c r="C69" s="99"/>
      <c r="D69" s="151" t="s">
        <v>378</v>
      </c>
      <c r="E69" s="152"/>
      <c r="F69" s="152"/>
      <c r="G69" s="152"/>
      <c r="H69" s="152"/>
      <c r="I69" s="152"/>
      <c r="J69" s="153">
        <f>J146</f>
        <v>0</v>
      </c>
      <c r="K69" s="99"/>
      <c r="L69" s="154"/>
    </row>
    <row r="70" spans="2:12" s="10" customFormat="1" ht="19.9" customHeight="1">
      <c r="B70" s="150"/>
      <c r="C70" s="99"/>
      <c r="D70" s="151" t="s">
        <v>379</v>
      </c>
      <c r="E70" s="152"/>
      <c r="F70" s="152"/>
      <c r="G70" s="152"/>
      <c r="H70" s="152"/>
      <c r="I70" s="152"/>
      <c r="J70" s="153">
        <f>J148</f>
        <v>0</v>
      </c>
      <c r="K70" s="99"/>
      <c r="L70" s="154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136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9" t="str">
        <f>E7</f>
        <v>Vodovodní přivaděč Točník - Otín</v>
      </c>
      <c r="F80" s="400"/>
      <c r="G80" s="400"/>
      <c r="H80" s="400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115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9" t="s">
        <v>494</v>
      </c>
      <c r="F82" s="401"/>
      <c r="G82" s="401"/>
      <c r="H82" s="401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117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52" t="str">
        <f>E11</f>
        <v>VON Vod - Vedlejší a ostatní náklady</v>
      </c>
      <c r="F84" s="401"/>
      <c r="G84" s="401"/>
      <c r="H84" s="401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>k.ú. Točník u Klatov, k.ú. Otín u Točníku, k.ú. Os</v>
      </c>
      <c r="G86" s="38"/>
      <c r="H86" s="38"/>
      <c r="I86" s="31" t="s">
        <v>23</v>
      </c>
      <c r="J86" s="61" t="str">
        <f>IF(J14="","",J14)</f>
        <v>16. 7. 2021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40.15" customHeight="1">
      <c r="A88" s="36"/>
      <c r="B88" s="37"/>
      <c r="C88" s="31" t="s">
        <v>25</v>
      </c>
      <c r="D88" s="38"/>
      <c r="E88" s="38"/>
      <c r="F88" s="29" t="str">
        <f>E17</f>
        <v>Město Klatovy, náměstí Míru č.p.62/I, Klatovy</v>
      </c>
      <c r="G88" s="38"/>
      <c r="H88" s="38"/>
      <c r="I88" s="31" t="s">
        <v>31</v>
      </c>
      <c r="J88" s="34" t="str">
        <f>E23</f>
        <v>Vodohospodářský rozvoj a výstavba a.s., Praha 5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29</v>
      </c>
      <c r="D89" s="38"/>
      <c r="E89" s="38"/>
      <c r="F89" s="29" t="str">
        <f>IF(E20="","",E20)</f>
        <v>Vyplň údaj</v>
      </c>
      <c r="G89" s="38"/>
      <c r="H89" s="38"/>
      <c r="I89" s="31" t="s">
        <v>34</v>
      </c>
      <c r="J89" s="34" t="str">
        <f>E26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5"/>
      <c r="B91" s="156"/>
      <c r="C91" s="157" t="s">
        <v>137</v>
      </c>
      <c r="D91" s="158" t="s">
        <v>57</v>
      </c>
      <c r="E91" s="158" t="s">
        <v>53</v>
      </c>
      <c r="F91" s="158" t="s">
        <v>54</v>
      </c>
      <c r="G91" s="158" t="s">
        <v>138</v>
      </c>
      <c r="H91" s="158" t="s">
        <v>139</v>
      </c>
      <c r="I91" s="158" t="s">
        <v>140</v>
      </c>
      <c r="J91" s="158" t="s">
        <v>128</v>
      </c>
      <c r="K91" s="159" t="s">
        <v>141</v>
      </c>
      <c r="L91" s="160"/>
      <c r="M91" s="70" t="s">
        <v>19</v>
      </c>
      <c r="N91" s="71" t="s">
        <v>42</v>
      </c>
      <c r="O91" s="71" t="s">
        <v>142</v>
      </c>
      <c r="P91" s="71" t="s">
        <v>143</v>
      </c>
      <c r="Q91" s="71" t="s">
        <v>144</v>
      </c>
      <c r="R91" s="71" t="s">
        <v>145</v>
      </c>
      <c r="S91" s="71" t="s">
        <v>146</v>
      </c>
      <c r="T91" s="72" t="s">
        <v>147</v>
      </c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</row>
    <row r="92" spans="1:63" s="2" customFormat="1" ht="22.9" customHeight="1">
      <c r="A92" s="36"/>
      <c r="B92" s="37"/>
      <c r="C92" s="77" t="s">
        <v>148</v>
      </c>
      <c r="D92" s="38"/>
      <c r="E92" s="38"/>
      <c r="F92" s="38"/>
      <c r="G92" s="38"/>
      <c r="H92" s="38"/>
      <c r="I92" s="38"/>
      <c r="J92" s="161">
        <f>BK92</f>
        <v>0</v>
      </c>
      <c r="K92" s="38"/>
      <c r="L92" s="41"/>
      <c r="M92" s="73"/>
      <c r="N92" s="162"/>
      <c r="O92" s="74"/>
      <c r="P92" s="163">
        <f>P93</f>
        <v>0</v>
      </c>
      <c r="Q92" s="74"/>
      <c r="R92" s="163">
        <f>R93</f>
        <v>0</v>
      </c>
      <c r="S92" s="74"/>
      <c r="T92" s="164">
        <f>T93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71</v>
      </c>
      <c r="AU92" s="19" t="s">
        <v>129</v>
      </c>
      <c r="BK92" s="165">
        <f>BK93</f>
        <v>0</v>
      </c>
    </row>
    <row r="93" spans="2:63" s="12" customFormat="1" ht="25.9" customHeight="1">
      <c r="B93" s="166"/>
      <c r="C93" s="167"/>
      <c r="D93" s="168" t="s">
        <v>71</v>
      </c>
      <c r="E93" s="169" t="s">
        <v>380</v>
      </c>
      <c r="F93" s="169" t="s">
        <v>381</v>
      </c>
      <c r="G93" s="167"/>
      <c r="H93" s="167"/>
      <c r="I93" s="170"/>
      <c r="J93" s="171">
        <f>BK93</f>
        <v>0</v>
      </c>
      <c r="K93" s="167"/>
      <c r="L93" s="172"/>
      <c r="M93" s="173"/>
      <c r="N93" s="174"/>
      <c r="O93" s="174"/>
      <c r="P93" s="175">
        <f>P94+P122+P128+P141+P146+P148</f>
        <v>0</v>
      </c>
      <c r="Q93" s="174"/>
      <c r="R93" s="175">
        <f>R94+R122+R128+R141+R146+R148</f>
        <v>0</v>
      </c>
      <c r="S93" s="174"/>
      <c r="T93" s="176">
        <f>T94+T122+T128+T141+T146+T148</f>
        <v>0</v>
      </c>
      <c r="AR93" s="177" t="s">
        <v>189</v>
      </c>
      <c r="AT93" s="178" t="s">
        <v>71</v>
      </c>
      <c r="AU93" s="178" t="s">
        <v>72</v>
      </c>
      <c r="AY93" s="177" t="s">
        <v>151</v>
      </c>
      <c r="BK93" s="179">
        <f>BK94+BK122+BK128+BK141+BK146+BK148</f>
        <v>0</v>
      </c>
    </row>
    <row r="94" spans="2:63" s="12" customFormat="1" ht="22.9" customHeight="1">
      <c r="B94" s="166"/>
      <c r="C94" s="167"/>
      <c r="D94" s="168" t="s">
        <v>71</v>
      </c>
      <c r="E94" s="180" t="s">
        <v>382</v>
      </c>
      <c r="F94" s="180" t="s">
        <v>383</v>
      </c>
      <c r="G94" s="167"/>
      <c r="H94" s="167"/>
      <c r="I94" s="170"/>
      <c r="J94" s="181">
        <f>BK94</f>
        <v>0</v>
      </c>
      <c r="K94" s="167"/>
      <c r="L94" s="172"/>
      <c r="M94" s="173"/>
      <c r="N94" s="174"/>
      <c r="O94" s="174"/>
      <c r="P94" s="175">
        <f>SUM(P95:P121)</f>
        <v>0</v>
      </c>
      <c r="Q94" s="174"/>
      <c r="R94" s="175">
        <f>SUM(R95:R121)</f>
        <v>0</v>
      </c>
      <c r="S94" s="174"/>
      <c r="T94" s="176">
        <f>SUM(T95:T121)</f>
        <v>0</v>
      </c>
      <c r="AR94" s="177" t="s">
        <v>189</v>
      </c>
      <c r="AT94" s="178" t="s">
        <v>71</v>
      </c>
      <c r="AU94" s="178" t="s">
        <v>79</v>
      </c>
      <c r="AY94" s="177" t="s">
        <v>151</v>
      </c>
      <c r="BK94" s="179">
        <f>SUM(BK95:BK121)</f>
        <v>0</v>
      </c>
    </row>
    <row r="95" spans="1:65" s="2" customFormat="1" ht="16.5" customHeight="1">
      <c r="A95" s="36"/>
      <c r="B95" s="37"/>
      <c r="C95" s="182" t="s">
        <v>79</v>
      </c>
      <c r="D95" s="182" t="s">
        <v>153</v>
      </c>
      <c r="E95" s="183" t="s">
        <v>384</v>
      </c>
      <c r="F95" s="184" t="s">
        <v>385</v>
      </c>
      <c r="G95" s="185" t="s">
        <v>386</v>
      </c>
      <c r="H95" s="186">
        <v>0.8</v>
      </c>
      <c r="I95" s="187"/>
      <c r="J95" s="188">
        <f>ROUND(I95*H95,2)</f>
        <v>0</v>
      </c>
      <c r="K95" s="184" t="s">
        <v>157</v>
      </c>
      <c r="L95" s="41"/>
      <c r="M95" s="189" t="s">
        <v>19</v>
      </c>
      <c r="N95" s="190" t="s">
        <v>43</v>
      </c>
      <c r="O95" s="6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3" t="s">
        <v>387</v>
      </c>
      <c r="AT95" s="193" t="s">
        <v>153</v>
      </c>
      <c r="AU95" s="193" t="s">
        <v>81</v>
      </c>
      <c r="AY95" s="19" t="s">
        <v>151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9" t="s">
        <v>79</v>
      </c>
      <c r="BK95" s="194">
        <f>ROUND(I95*H95,2)</f>
        <v>0</v>
      </c>
      <c r="BL95" s="19" t="s">
        <v>387</v>
      </c>
      <c r="BM95" s="193" t="s">
        <v>388</v>
      </c>
    </row>
    <row r="96" spans="1:47" s="2" customFormat="1" ht="11.25">
      <c r="A96" s="36"/>
      <c r="B96" s="37"/>
      <c r="C96" s="38"/>
      <c r="D96" s="195" t="s">
        <v>160</v>
      </c>
      <c r="E96" s="38"/>
      <c r="F96" s="196" t="s">
        <v>389</v>
      </c>
      <c r="G96" s="38"/>
      <c r="H96" s="38"/>
      <c r="I96" s="197"/>
      <c r="J96" s="38"/>
      <c r="K96" s="38"/>
      <c r="L96" s="41"/>
      <c r="M96" s="198"/>
      <c r="N96" s="199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160</v>
      </c>
      <c r="AU96" s="19" t="s">
        <v>81</v>
      </c>
    </row>
    <row r="97" spans="2:51" s="13" customFormat="1" ht="11.25">
      <c r="B97" s="200"/>
      <c r="C97" s="201"/>
      <c r="D97" s="202" t="s">
        <v>162</v>
      </c>
      <c r="E97" s="203" t="s">
        <v>19</v>
      </c>
      <c r="F97" s="204" t="s">
        <v>390</v>
      </c>
      <c r="G97" s="201"/>
      <c r="H97" s="203" t="s">
        <v>19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162</v>
      </c>
      <c r="AU97" s="210" t="s">
        <v>81</v>
      </c>
      <c r="AV97" s="13" t="s">
        <v>79</v>
      </c>
      <c r="AW97" s="13" t="s">
        <v>33</v>
      </c>
      <c r="AX97" s="13" t="s">
        <v>72</v>
      </c>
      <c r="AY97" s="210" t="s">
        <v>151</v>
      </c>
    </row>
    <row r="98" spans="2:51" s="14" customFormat="1" ht="11.25">
      <c r="B98" s="211"/>
      <c r="C98" s="212"/>
      <c r="D98" s="202" t="s">
        <v>162</v>
      </c>
      <c r="E98" s="213" t="s">
        <v>19</v>
      </c>
      <c r="F98" s="214" t="s">
        <v>1474</v>
      </c>
      <c r="G98" s="212"/>
      <c r="H98" s="215">
        <v>0.8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162</v>
      </c>
      <c r="AU98" s="221" t="s">
        <v>81</v>
      </c>
      <c r="AV98" s="14" t="s">
        <v>81</v>
      </c>
      <c r="AW98" s="14" t="s">
        <v>33</v>
      </c>
      <c r="AX98" s="14" t="s">
        <v>79</v>
      </c>
      <c r="AY98" s="221" t="s">
        <v>151</v>
      </c>
    </row>
    <row r="99" spans="1:65" s="2" customFormat="1" ht="16.5" customHeight="1">
      <c r="A99" s="36"/>
      <c r="B99" s="37"/>
      <c r="C99" s="182" t="s">
        <v>81</v>
      </c>
      <c r="D99" s="182" t="s">
        <v>153</v>
      </c>
      <c r="E99" s="183" t="s">
        <v>392</v>
      </c>
      <c r="F99" s="184" t="s">
        <v>393</v>
      </c>
      <c r="G99" s="185" t="s">
        <v>386</v>
      </c>
      <c r="H99" s="186">
        <v>0.8</v>
      </c>
      <c r="I99" s="187"/>
      <c r="J99" s="188">
        <f>ROUND(I99*H99,2)</f>
        <v>0</v>
      </c>
      <c r="K99" s="184" t="s">
        <v>157</v>
      </c>
      <c r="L99" s="41"/>
      <c r="M99" s="189" t="s">
        <v>19</v>
      </c>
      <c r="N99" s="190" t="s">
        <v>43</v>
      </c>
      <c r="O99" s="66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387</v>
      </c>
      <c r="AT99" s="193" t="s">
        <v>153</v>
      </c>
      <c r="AU99" s="193" t="s">
        <v>81</v>
      </c>
      <c r="AY99" s="19" t="s">
        <v>151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9" t="s">
        <v>79</v>
      </c>
      <c r="BK99" s="194">
        <f>ROUND(I99*H99,2)</f>
        <v>0</v>
      </c>
      <c r="BL99" s="19" t="s">
        <v>387</v>
      </c>
      <c r="BM99" s="193" t="s">
        <v>394</v>
      </c>
    </row>
    <row r="100" spans="1:47" s="2" customFormat="1" ht="11.25">
      <c r="A100" s="36"/>
      <c r="B100" s="37"/>
      <c r="C100" s="38"/>
      <c r="D100" s="195" t="s">
        <v>160</v>
      </c>
      <c r="E100" s="38"/>
      <c r="F100" s="196" t="s">
        <v>395</v>
      </c>
      <c r="G100" s="38"/>
      <c r="H100" s="38"/>
      <c r="I100" s="197"/>
      <c r="J100" s="38"/>
      <c r="K100" s="38"/>
      <c r="L100" s="41"/>
      <c r="M100" s="198"/>
      <c r="N100" s="199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160</v>
      </c>
      <c r="AU100" s="19" t="s">
        <v>81</v>
      </c>
    </row>
    <row r="101" spans="1:65" s="2" customFormat="1" ht="16.5" customHeight="1">
      <c r="A101" s="36"/>
      <c r="B101" s="37"/>
      <c r="C101" s="182" t="s">
        <v>101</v>
      </c>
      <c r="D101" s="182" t="s">
        <v>153</v>
      </c>
      <c r="E101" s="183" t="s">
        <v>396</v>
      </c>
      <c r="F101" s="184" t="s">
        <v>397</v>
      </c>
      <c r="G101" s="185" t="s">
        <v>386</v>
      </c>
      <c r="H101" s="186">
        <v>0.8</v>
      </c>
      <c r="I101" s="187"/>
      <c r="J101" s="188">
        <f>ROUND(I101*H101,2)</f>
        <v>0</v>
      </c>
      <c r="K101" s="184" t="s">
        <v>157</v>
      </c>
      <c r="L101" s="41"/>
      <c r="M101" s="189" t="s">
        <v>19</v>
      </c>
      <c r="N101" s="190" t="s">
        <v>43</v>
      </c>
      <c r="O101" s="66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3" t="s">
        <v>387</v>
      </c>
      <c r="AT101" s="193" t="s">
        <v>153</v>
      </c>
      <c r="AU101" s="193" t="s">
        <v>81</v>
      </c>
      <c r="AY101" s="19" t="s">
        <v>151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9" t="s">
        <v>79</v>
      </c>
      <c r="BK101" s="194">
        <f>ROUND(I101*H101,2)</f>
        <v>0</v>
      </c>
      <c r="BL101" s="19" t="s">
        <v>387</v>
      </c>
      <c r="BM101" s="193" t="s">
        <v>398</v>
      </c>
    </row>
    <row r="102" spans="1:47" s="2" customFormat="1" ht="11.25">
      <c r="A102" s="36"/>
      <c r="B102" s="37"/>
      <c r="C102" s="38"/>
      <c r="D102" s="195" t="s">
        <v>160</v>
      </c>
      <c r="E102" s="38"/>
      <c r="F102" s="196" t="s">
        <v>399</v>
      </c>
      <c r="G102" s="38"/>
      <c r="H102" s="38"/>
      <c r="I102" s="197"/>
      <c r="J102" s="38"/>
      <c r="K102" s="38"/>
      <c r="L102" s="41"/>
      <c r="M102" s="198"/>
      <c r="N102" s="199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160</v>
      </c>
      <c r="AU102" s="19" t="s">
        <v>81</v>
      </c>
    </row>
    <row r="103" spans="1:65" s="2" customFormat="1" ht="16.5" customHeight="1">
      <c r="A103" s="36"/>
      <c r="B103" s="37"/>
      <c r="C103" s="182" t="s">
        <v>158</v>
      </c>
      <c r="D103" s="182" t="s">
        <v>153</v>
      </c>
      <c r="E103" s="183" t="s">
        <v>400</v>
      </c>
      <c r="F103" s="184" t="s">
        <v>401</v>
      </c>
      <c r="G103" s="185" t="s">
        <v>386</v>
      </c>
      <c r="H103" s="186">
        <v>0.8</v>
      </c>
      <c r="I103" s="187"/>
      <c r="J103" s="188">
        <f>ROUND(I103*H103,2)</f>
        <v>0</v>
      </c>
      <c r="K103" s="184" t="s">
        <v>157</v>
      </c>
      <c r="L103" s="41"/>
      <c r="M103" s="189" t="s">
        <v>19</v>
      </c>
      <c r="N103" s="190" t="s">
        <v>43</v>
      </c>
      <c r="O103" s="66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3" t="s">
        <v>387</v>
      </c>
      <c r="AT103" s="193" t="s">
        <v>153</v>
      </c>
      <c r="AU103" s="193" t="s">
        <v>81</v>
      </c>
      <c r="AY103" s="19" t="s">
        <v>151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9" t="s">
        <v>79</v>
      </c>
      <c r="BK103" s="194">
        <f>ROUND(I103*H103,2)</f>
        <v>0</v>
      </c>
      <c r="BL103" s="19" t="s">
        <v>387</v>
      </c>
      <c r="BM103" s="193" t="s">
        <v>402</v>
      </c>
    </row>
    <row r="104" spans="1:47" s="2" customFormat="1" ht="11.25">
      <c r="A104" s="36"/>
      <c r="B104" s="37"/>
      <c r="C104" s="38"/>
      <c r="D104" s="195" t="s">
        <v>160</v>
      </c>
      <c r="E104" s="38"/>
      <c r="F104" s="196" t="s">
        <v>403</v>
      </c>
      <c r="G104" s="38"/>
      <c r="H104" s="38"/>
      <c r="I104" s="197"/>
      <c r="J104" s="38"/>
      <c r="K104" s="38"/>
      <c r="L104" s="41"/>
      <c r="M104" s="198"/>
      <c r="N104" s="199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160</v>
      </c>
      <c r="AU104" s="19" t="s">
        <v>81</v>
      </c>
    </row>
    <row r="105" spans="1:65" s="2" customFormat="1" ht="16.5" customHeight="1">
      <c r="A105" s="36"/>
      <c r="B105" s="37"/>
      <c r="C105" s="182" t="s">
        <v>189</v>
      </c>
      <c r="D105" s="182" t="s">
        <v>153</v>
      </c>
      <c r="E105" s="183" t="s">
        <v>404</v>
      </c>
      <c r="F105" s="184" t="s">
        <v>405</v>
      </c>
      <c r="G105" s="185" t="s">
        <v>386</v>
      </c>
      <c r="H105" s="186">
        <v>0.8</v>
      </c>
      <c r="I105" s="187"/>
      <c r="J105" s="188">
        <f>ROUND(I105*H105,2)</f>
        <v>0</v>
      </c>
      <c r="K105" s="184" t="s">
        <v>157</v>
      </c>
      <c r="L105" s="41"/>
      <c r="M105" s="189" t="s">
        <v>19</v>
      </c>
      <c r="N105" s="190" t="s">
        <v>43</v>
      </c>
      <c r="O105" s="66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3" t="s">
        <v>387</v>
      </c>
      <c r="AT105" s="193" t="s">
        <v>153</v>
      </c>
      <c r="AU105" s="193" t="s">
        <v>81</v>
      </c>
      <c r="AY105" s="19" t="s">
        <v>151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9" t="s">
        <v>79</v>
      </c>
      <c r="BK105" s="194">
        <f>ROUND(I105*H105,2)</f>
        <v>0</v>
      </c>
      <c r="BL105" s="19" t="s">
        <v>387</v>
      </c>
      <c r="BM105" s="193" t="s">
        <v>406</v>
      </c>
    </row>
    <row r="106" spans="1:47" s="2" customFormat="1" ht="11.25">
      <c r="A106" s="36"/>
      <c r="B106" s="37"/>
      <c r="C106" s="38"/>
      <c r="D106" s="195" t="s">
        <v>160</v>
      </c>
      <c r="E106" s="38"/>
      <c r="F106" s="196" t="s">
        <v>407</v>
      </c>
      <c r="G106" s="38"/>
      <c r="H106" s="38"/>
      <c r="I106" s="197"/>
      <c r="J106" s="38"/>
      <c r="K106" s="38"/>
      <c r="L106" s="41"/>
      <c r="M106" s="198"/>
      <c r="N106" s="199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160</v>
      </c>
      <c r="AU106" s="19" t="s">
        <v>81</v>
      </c>
    </row>
    <row r="107" spans="2:51" s="13" customFormat="1" ht="11.25">
      <c r="B107" s="200"/>
      <c r="C107" s="201"/>
      <c r="D107" s="202" t="s">
        <v>162</v>
      </c>
      <c r="E107" s="203" t="s">
        <v>19</v>
      </c>
      <c r="F107" s="204" t="s">
        <v>408</v>
      </c>
      <c r="G107" s="201"/>
      <c r="H107" s="203" t="s">
        <v>19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162</v>
      </c>
      <c r="AU107" s="210" t="s">
        <v>81</v>
      </c>
      <c r="AV107" s="13" t="s">
        <v>79</v>
      </c>
      <c r="AW107" s="13" t="s">
        <v>33</v>
      </c>
      <c r="AX107" s="13" t="s">
        <v>72</v>
      </c>
      <c r="AY107" s="210" t="s">
        <v>151</v>
      </c>
    </row>
    <row r="108" spans="2:51" s="14" customFormat="1" ht="11.25">
      <c r="B108" s="211"/>
      <c r="C108" s="212"/>
      <c r="D108" s="202" t="s">
        <v>162</v>
      </c>
      <c r="E108" s="213" t="s">
        <v>19</v>
      </c>
      <c r="F108" s="214" t="s">
        <v>1474</v>
      </c>
      <c r="G108" s="212"/>
      <c r="H108" s="215">
        <v>0.8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162</v>
      </c>
      <c r="AU108" s="221" t="s">
        <v>81</v>
      </c>
      <c r="AV108" s="14" t="s">
        <v>81</v>
      </c>
      <c r="AW108" s="14" t="s">
        <v>33</v>
      </c>
      <c r="AX108" s="14" t="s">
        <v>79</v>
      </c>
      <c r="AY108" s="221" t="s">
        <v>151</v>
      </c>
    </row>
    <row r="109" spans="1:65" s="2" customFormat="1" ht="16.5" customHeight="1">
      <c r="A109" s="36"/>
      <c r="B109" s="37"/>
      <c r="C109" s="182" t="s">
        <v>198</v>
      </c>
      <c r="D109" s="182" t="s">
        <v>153</v>
      </c>
      <c r="E109" s="183" t="s">
        <v>409</v>
      </c>
      <c r="F109" s="184" t="s">
        <v>410</v>
      </c>
      <c r="G109" s="185" t="s">
        <v>386</v>
      </c>
      <c r="H109" s="186">
        <v>0.8</v>
      </c>
      <c r="I109" s="187"/>
      <c r="J109" s="188">
        <f>ROUND(I109*H109,2)</f>
        <v>0</v>
      </c>
      <c r="K109" s="184" t="s">
        <v>19</v>
      </c>
      <c r="L109" s="41"/>
      <c r="M109" s="189" t="s">
        <v>19</v>
      </c>
      <c r="N109" s="190" t="s">
        <v>43</v>
      </c>
      <c r="O109" s="6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387</v>
      </c>
      <c r="AT109" s="193" t="s">
        <v>153</v>
      </c>
      <c r="AU109" s="193" t="s">
        <v>81</v>
      </c>
      <c r="AY109" s="19" t="s">
        <v>151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9" t="s">
        <v>79</v>
      </c>
      <c r="BK109" s="194">
        <f>ROUND(I109*H109,2)</f>
        <v>0</v>
      </c>
      <c r="BL109" s="19" t="s">
        <v>387</v>
      </c>
      <c r="BM109" s="193" t="s">
        <v>411</v>
      </c>
    </row>
    <row r="110" spans="1:65" s="2" customFormat="1" ht="16.5" customHeight="1">
      <c r="A110" s="36"/>
      <c r="B110" s="37"/>
      <c r="C110" s="182" t="s">
        <v>206</v>
      </c>
      <c r="D110" s="182" t="s">
        <v>153</v>
      </c>
      <c r="E110" s="183" t="s">
        <v>412</v>
      </c>
      <c r="F110" s="184" t="s">
        <v>413</v>
      </c>
      <c r="G110" s="185" t="s">
        <v>386</v>
      </c>
      <c r="H110" s="186">
        <v>0.8</v>
      </c>
      <c r="I110" s="187"/>
      <c r="J110" s="188">
        <f>ROUND(I110*H110,2)</f>
        <v>0</v>
      </c>
      <c r="K110" s="184" t="s">
        <v>157</v>
      </c>
      <c r="L110" s="41"/>
      <c r="M110" s="189" t="s">
        <v>19</v>
      </c>
      <c r="N110" s="190" t="s">
        <v>43</v>
      </c>
      <c r="O110" s="66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3" t="s">
        <v>387</v>
      </c>
      <c r="AT110" s="193" t="s">
        <v>153</v>
      </c>
      <c r="AU110" s="193" t="s">
        <v>81</v>
      </c>
      <c r="AY110" s="19" t="s">
        <v>151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9" t="s">
        <v>79</v>
      </c>
      <c r="BK110" s="194">
        <f>ROUND(I110*H110,2)</f>
        <v>0</v>
      </c>
      <c r="BL110" s="19" t="s">
        <v>387</v>
      </c>
      <c r="BM110" s="193" t="s">
        <v>414</v>
      </c>
    </row>
    <row r="111" spans="1:47" s="2" customFormat="1" ht="11.25">
      <c r="A111" s="36"/>
      <c r="B111" s="37"/>
      <c r="C111" s="38"/>
      <c r="D111" s="195" t="s">
        <v>160</v>
      </c>
      <c r="E111" s="38"/>
      <c r="F111" s="196" t="s">
        <v>415</v>
      </c>
      <c r="G111" s="38"/>
      <c r="H111" s="38"/>
      <c r="I111" s="197"/>
      <c r="J111" s="38"/>
      <c r="K111" s="38"/>
      <c r="L111" s="41"/>
      <c r="M111" s="198"/>
      <c r="N111" s="199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160</v>
      </c>
      <c r="AU111" s="19" t="s">
        <v>81</v>
      </c>
    </row>
    <row r="112" spans="1:65" s="2" customFormat="1" ht="16.5" customHeight="1">
      <c r="A112" s="36"/>
      <c r="B112" s="37"/>
      <c r="C112" s="182" t="s">
        <v>217</v>
      </c>
      <c r="D112" s="182" t="s">
        <v>153</v>
      </c>
      <c r="E112" s="183" t="s">
        <v>416</v>
      </c>
      <c r="F112" s="184" t="s">
        <v>417</v>
      </c>
      <c r="G112" s="185" t="s">
        <v>386</v>
      </c>
      <c r="H112" s="186">
        <v>0.8</v>
      </c>
      <c r="I112" s="187"/>
      <c r="J112" s="188">
        <f>ROUND(I112*H112,2)</f>
        <v>0</v>
      </c>
      <c r="K112" s="184" t="s">
        <v>157</v>
      </c>
      <c r="L112" s="41"/>
      <c r="M112" s="189" t="s">
        <v>19</v>
      </c>
      <c r="N112" s="190" t="s">
        <v>43</v>
      </c>
      <c r="O112" s="66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3" t="s">
        <v>387</v>
      </c>
      <c r="AT112" s="193" t="s">
        <v>153</v>
      </c>
      <c r="AU112" s="193" t="s">
        <v>81</v>
      </c>
      <c r="AY112" s="19" t="s">
        <v>151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9" t="s">
        <v>79</v>
      </c>
      <c r="BK112" s="194">
        <f>ROUND(I112*H112,2)</f>
        <v>0</v>
      </c>
      <c r="BL112" s="19" t="s">
        <v>387</v>
      </c>
      <c r="BM112" s="193" t="s">
        <v>418</v>
      </c>
    </row>
    <row r="113" spans="1:47" s="2" customFormat="1" ht="11.25">
      <c r="A113" s="36"/>
      <c r="B113" s="37"/>
      <c r="C113" s="38"/>
      <c r="D113" s="195" t="s">
        <v>160</v>
      </c>
      <c r="E113" s="38"/>
      <c r="F113" s="196" t="s">
        <v>419</v>
      </c>
      <c r="G113" s="38"/>
      <c r="H113" s="38"/>
      <c r="I113" s="197"/>
      <c r="J113" s="38"/>
      <c r="K113" s="38"/>
      <c r="L113" s="41"/>
      <c r="M113" s="198"/>
      <c r="N113" s="199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160</v>
      </c>
      <c r="AU113" s="19" t="s">
        <v>81</v>
      </c>
    </row>
    <row r="114" spans="2:51" s="13" customFormat="1" ht="11.25">
      <c r="B114" s="200"/>
      <c r="C114" s="201"/>
      <c r="D114" s="202" t="s">
        <v>162</v>
      </c>
      <c r="E114" s="203" t="s">
        <v>19</v>
      </c>
      <c r="F114" s="204" t="s">
        <v>420</v>
      </c>
      <c r="G114" s="201"/>
      <c r="H114" s="203" t="s">
        <v>19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162</v>
      </c>
      <c r="AU114" s="210" t="s">
        <v>81</v>
      </c>
      <c r="AV114" s="13" t="s">
        <v>79</v>
      </c>
      <c r="AW114" s="13" t="s">
        <v>33</v>
      </c>
      <c r="AX114" s="13" t="s">
        <v>72</v>
      </c>
      <c r="AY114" s="210" t="s">
        <v>151</v>
      </c>
    </row>
    <row r="115" spans="2:51" s="14" customFormat="1" ht="11.25">
      <c r="B115" s="211"/>
      <c r="C115" s="212"/>
      <c r="D115" s="202" t="s">
        <v>162</v>
      </c>
      <c r="E115" s="213" t="s">
        <v>19</v>
      </c>
      <c r="F115" s="214" t="s">
        <v>1474</v>
      </c>
      <c r="G115" s="212"/>
      <c r="H115" s="215">
        <v>0.8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162</v>
      </c>
      <c r="AU115" s="221" t="s">
        <v>81</v>
      </c>
      <c r="AV115" s="14" t="s">
        <v>81</v>
      </c>
      <c r="AW115" s="14" t="s">
        <v>33</v>
      </c>
      <c r="AX115" s="14" t="s">
        <v>79</v>
      </c>
      <c r="AY115" s="221" t="s">
        <v>151</v>
      </c>
    </row>
    <row r="116" spans="1:65" s="2" customFormat="1" ht="16.5" customHeight="1">
      <c r="A116" s="36"/>
      <c r="B116" s="37"/>
      <c r="C116" s="182" t="s">
        <v>229</v>
      </c>
      <c r="D116" s="182" t="s">
        <v>153</v>
      </c>
      <c r="E116" s="183" t="s">
        <v>421</v>
      </c>
      <c r="F116" s="184" t="s">
        <v>422</v>
      </c>
      <c r="G116" s="185" t="s">
        <v>386</v>
      </c>
      <c r="H116" s="186">
        <v>0.8</v>
      </c>
      <c r="I116" s="187"/>
      <c r="J116" s="188">
        <f>ROUND(I116*H116,2)</f>
        <v>0</v>
      </c>
      <c r="K116" s="184" t="s">
        <v>157</v>
      </c>
      <c r="L116" s="41"/>
      <c r="M116" s="189" t="s">
        <v>19</v>
      </c>
      <c r="N116" s="190" t="s">
        <v>43</v>
      </c>
      <c r="O116" s="66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3" t="s">
        <v>387</v>
      </c>
      <c r="AT116" s="193" t="s">
        <v>153</v>
      </c>
      <c r="AU116" s="193" t="s">
        <v>81</v>
      </c>
      <c r="AY116" s="19" t="s">
        <v>151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9" t="s">
        <v>79</v>
      </c>
      <c r="BK116" s="194">
        <f>ROUND(I116*H116,2)</f>
        <v>0</v>
      </c>
      <c r="BL116" s="19" t="s">
        <v>387</v>
      </c>
      <c r="BM116" s="193" t="s">
        <v>423</v>
      </c>
    </row>
    <row r="117" spans="1:47" s="2" customFormat="1" ht="11.25">
      <c r="A117" s="36"/>
      <c r="B117" s="37"/>
      <c r="C117" s="38"/>
      <c r="D117" s="195" t="s">
        <v>160</v>
      </c>
      <c r="E117" s="38"/>
      <c r="F117" s="196" t="s">
        <v>424</v>
      </c>
      <c r="G117" s="38"/>
      <c r="H117" s="38"/>
      <c r="I117" s="197"/>
      <c r="J117" s="38"/>
      <c r="K117" s="38"/>
      <c r="L117" s="41"/>
      <c r="M117" s="198"/>
      <c r="N117" s="199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160</v>
      </c>
      <c r="AU117" s="19" t="s">
        <v>81</v>
      </c>
    </row>
    <row r="118" spans="2:51" s="13" customFormat="1" ht="11.25">
      <c r="B118" s="200"/>
      <c r="C118" s="201"/>
      <c r="D118" s="202" t="s">
        <v>162</v>
      </c>
      <c r="E118" s="203" t="s">
        <v>19</v>
      </c>
      <c r="F118" s="204" t="s">
        <v>420</v>
      </c>
      <c r="G118" s="201"/>
      <c r="H118" s="203" t="s">
        <v>19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162</v>
      </c>
      <c r="AU118" s="210" t="s">
        <v>81</v>
      </c>
      <c r="AV118" s="13" t="s">
        <v>79</v>
      </c>
      <c r="AW118" s="13" t="s">
        <v>33</v>
      </c>
      <c r="AX118" s="13" t="s">
        <v>72</v>
      </c>
      <c r="AY118" s="210" t="s">
        <v>151</v>
      </c>
    </row>
    <row r="119" spans="2:51" s="14" customFormat="1" ht="11.25">
      <c r="B119" s="211"/>
      <c r="C119" s="212"/>
      <c r="D119" s="202" t="s">
        <v>162</v>
      </c>
      <c r="E119" s="213" t="s">
        <v>19</v>
      </c>
      <c r="F119" s="214" t="s">
        <v>1474</v>
      </c>
      <c r="G119" s="212"/>
      <c r="H119" s="215">
        <v>0.8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162</v>
      </c>
      <c r="AU119" s="221" t="s">
        <v>81</v>
      </c>
      <c r="AV119" s="14" t="s">
        <v>81</v>
      </c>
      <c r="AW119" s="14" t="s">
        <v>33</v>
      </c>
      <c r="AX119" s="14" t="s">
        <v>79</v>
      </c>
      <c r="AY119" s="221" t="s">
        <v>151</v>
      </c>
    </row>
    <row r="120" spans="1:65" s="2" customFormat="1" ht="16.5" customHeight="1">
      <c r="A120" s="36"/>
      <c r="B120" s="37"/>
      <c r="C120" s="182" t="s">
        <v>237</v>
      </c>
      <c r="D120" s="182" t="s">
        <v>153</v>
      </c>
      <c r="E120" s="183" t="s">
        <v>425</v>
      </c>
      <c r="F120" s="184" t="s">
        <v>426</v>
      </c>
      <c r="G120" s="185" t="s">
        <v>386</v>
      </c>
      <c r="H120" s="186">
        <v>0.8</v>
      </c>
      <c r="I120" s="187"/>
      <c r="J120" s="188">
        <f>ROUND(I120*H120,2)</f>
        <v>0</v>
      </c>
      <c r="K120" s="184" t="s">
        <v>19</v>
      </c>
      <c r="L120" s="41"/>
      <c r="M120" s="189" t="s">
        <v>19</v>
      </c>
      <c r="N120" s="190" t="s">
        <v>43</v>
      </c>
      <c r="O120" s="66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387</v>
      </c>
      <c r="AT120" s="193" t="s">
        <v>153</v>
      </c>
      <c r="AU120" s="193" t="s">
        <v>81</v>
      </c>
      <c r="AY120" s="19" t="s">
        <v>151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9" t="s">
        <v>79</v>
      </c>
      <c r="BK120" s="194">
        <f>ROUND(I120*H120,2)</f>
        <v>0</v>
      </c>
      <c r="BL120" s="19" t="s">
        <v>387</v>
      </c>
      <c r="BM120" s="193" t="s">
        <v>427</v>
      </c>
    </row>
    <row r="121" spans="1:65" s="2" customFormat="1" ht="16.5" customHeight="1">
      <c r="A121" s="36"/>
      <c r="B121" s="37"/>
      <c r="C121" s="182" t="s">
        <v>258</v>
      </c>
      <c r="D121" s="182" t="s">
        <v>153</v>
      </c>
      <c r="E121" s="183" t="s">
        <v>428</v>
      </c>
      <c r="F121" s="184" t="s">
        <v>429</v>
      </c>
      <c r="G121" s="185" t="s">
        <v>386</v>
      </c>
      <c r="H121" s="186">
        <v>0.8</v>
      </c>
      <c r="I121" s="187"/>
      <c r="J121" s="188">
        <f>ROUND(I121*H121,2)</f>
        <v>0</v>
      </c>
      <c r="K121" s="184" t="s">
        <v>19</v>
      </c>
      <c r="L121" s="41"/>
      <c r="M121" s="189" t="s">
        <v>19</v>
      </c>
      <c r="N121" s="190" t="s">
        <v>43</v>
      </c>
      <c r="O121" s="66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3" t="s">
        <v>387</v>
      </c>
      <c r="AT121" s="193" t="s">
        <v>153</v>
      </c>
      <c r="AU121" s="193" t="s">
        <v>81</v>
      </c>
      <c r="AY121" s="19" t="s">
        <v>151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9" t="s">
        <v>79</v>
      </c>
      <c r="BK121" s="194">
        <f>ROUND(I121*H121,2)</f>
        <v>0</v>
      </c>
      <c r="BL121" s="19" t="s">
        <v>387</v>
      </c>
      <c r="BM121" s="193" t="s">
        <v>430</v>
      </c>
    </row>
    <row r="122" spans="2:63" s="12" customFormat="1" ht="22.9" customHeight="1">
      <c r="B122" s="166"/>
      <c r="C122" s="167"/>
      <c r="D122" s="168" t="s">
        <v>71</v>
      </c>
      <c r="E122" s="180" t="s">
        <v>431</v>
      </c>
      <c r="F122" s="180" t="s">
        <v>432</v>
      </c>
      <c r="G122" s="167"/>
      <c r="H122" s="167"/>
      <c r="I122" s="170"/>
      <c r="J122" s="181">
        <f>BK122</f>
        <v>0</v>
      </c>
      <c r="K122" s="167"/>
      <c r="L122" s="172"/>
      <c r="M122" s="173"/>
      <c r="N122" s="174"/>
      <c r="O122" s="174"/>
      <c r="P122" s="175">
        <f>SUM(P123:P127)</f>
        <v>0</v>
      </c>
      <c r="Q122" s="174"/>
      <c r="R122" s="175">
        <f>SUM(R123:R127)</f>
        <v>0</v>
      </c>
      <c r="S122" s="174"/>
      <c r="T122" s="176">
        <f>SUM(T123:T127)</f>
        <v>0</v>
      </c>
      <c r="AR122" s="177" t="s">
        <v>189</v>
      </c>
      <c r="AT122" s="178" t="s">
        <v>71</v>
      </c>
      <c r="AU122" s="178" t="s">
        <v>79</v>
      </c>
      <c r="AY122" s="177" t="s">
        <v>151</v>
      </c>
      <c r="BK122" s="179">
        <f>SUM(BK123:BK127)</f>
        <v>0</v>
      </c>
    </row>
    <row r="123" spans="1:65" s="2" customFormat="1" ht="16.5" customHeight="1">
      <c r="A123" s="36"/>
      <c r="B123" s="37"/>
      <c r="C123" s="182" t="s">
        <v>265</v>
      </c>
      <c r="D123" s="182" t="s">
        <v>153</v>
      </c>
      <c r="E123" s="183" t="s">
        <v>433</v>
      </c>
      <c r="F123" s="184" t="s">
        <v>434</v>
      </c>
      <c r="G123" s="185" t="s">
        <v>386</v>
      </c>
      <c r="H123" s="186">
        <v>0.8</v>
      </c>
      <c r="I123" s="187"/>
      <c r="J123" s="188">
        <f>ROUND(I123*H123,2)</f>
        <v>0</v>
      </c>
      <c r="K123" s="184" t="s">
        <v>19</v>
      </c>
      <c r="L123" s="41"/>
      <c r="M123" s="189" t="s">
        <v>19</v>
      </c>
      <c r="N123" s="190" t="s">
        <v>43</v>
      </c>
      <c r="O123" s="66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3" t="s">
        <v>387</v>
      </c>
      <c r="AT123" s="193" t="s">
        <v>153</v>
      </c>
      <c r="AU123" s="193" t="s">
        <v>81</v>
      </c>
      <c r="AY123" s="19" t="s">
        <v>151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9" t="s">
        <v>79</v>
      </c>
      <c r="BK123" s="194">
        <f>ROUND(I123*H123,2)</f>
        <v>0</v>
      </c>
      <c r="BL123" s="19" t="s">
        <v>387</v>
      </c>
      <c r="BM123" s="193" t="s">
        <v>435</v>
      </c>
    </row>
    <row r="124" spans="1:65" s="2" customFormat="1" ht="16.5" customHeight="1">
      <c r="A124" s="36"/>
      <c r="B124" s="37"/>
      <c r="C124" s="182" t="s">
        <v>270</v>
      </c>
      <c r="D124" s="182" t="s">
        <v>153</v>
      </c>
      <c r="E124" s="183" t="s">
        <v>436</v>
      </c>
      <c r="F124" s="184" t="s">
        <v>437</v>
      </c>
      <c r="G124" s="185" t="s">
        <v>386</v>
      </c>
      <c r="H124" s="186">
        <v>0.8</v>
      </c>
      <c r="I124" s="187"/>
      <c r="J124" s="188">
        <f>ROUND(I124*H124,2)</f>
        <v>0</v>
      </c>
      <c r="K124" s="184" t="s">
        <v>157</v>
      </c>
      <c r="L124" s="41"/>
      <c r="M124" s="189" t="s">
        <v>19</v>
      </c>
      <c r="N124" s="190" t="s">
        <v>43</v>
      </c>
      <c r="O124" s="66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387</v>
      </c>
      <c r="AT124" s="193" t="s">
        <v>153</v>
      </c>
      <c r="AU124" s="193" t="s">
        <v>81</v>
      </c>
      <c r="AY124" s="19" t="s">
        <v>151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9" t="s">
        <v>79</v>
      </c>
      <c r="BK124" s="194">
        <f>ROUND(I124*H124,2)</f>
        <v>0</v>
      </c>
      <c r="BL124" s="19" t="s">
        <v>387</v>
      </c>
      <c r="BM124" s="193" t="s">
        <v>438</v>
      </c>
    </row>
    <row r="125" spans="1:47" s="2" customFormat="1" ht="11.25">
      <c r="A125" s="36"/>
      <c r="B125" s="37"/>
      <c r="C125" s="38"/>
      <c r="D125" s="195" t="s">
        <v>160</v>
      </c>
      <c r="E125" s="38"/>
      <c r="F125" s="196" t="s">
        <v>439</v>
      </c>
      <c r="G125" s="38"/>
      <c r="H125" s="38"/>
      <c r="I125" s="197"/>
      <c r="J125" s="38"/>
      <c r="K125" s="38"/>
      <c r="L125" s="41"/>
      <c r="M125" s="198"/>
      <c r="N125" s="199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160</v>
      </c>
      <c r="AU125" s="19" t="s">
        <v>81</v>
      </c>
    </row>
    <row r="126" spans="2:51" s="13" customFormat="1" ht="11.25">
      <c r="B126" s="200"/>
      <c r="C126" s="201"/>
      <c r="D126" s="202" t="s">
        <v>162</v>
      </c>
      <c r="E126" s="203" t="s">
        <v>19</v>
      </c>
      <c r="F126" s="204" t="s">
        <v>440</v>
      </c>
      <c r="G126" s="201"/>
      <c r="H126" s="203" t="s">
        <v>19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162</v>
      </c>
      <c r="AU126" s="210" t="s">
        <v>81</v>
      </c>
      <c r="AV126" s="13" t="s">
        <v>79</v>
      </c>
      <c r="AW126" s="13" t="s">
        <v>33</v>
      </c>
      <c r="AX126" s="13" t="s">
        <v>72</v>
      </c>
      <c r="AY126" s="210" t="s">
        <v>151</v>
      </c>
    </row>
    <row r="127" spans="2:51" s="14" customFormat="1" ht="11.25">
      <c r="B127" s="211"/>
      <c r="C127" s="212"/>
      <c r="D127" s="202" t="s">
        <v>162</v>
      </c>
      <c r="E127" s="213" t="s">
        <v>19</v>
      </c>
      <c r="F127" s="214" t="s">
        <v>1474</v>
      </c>
      <c r="G127" s="212"/>
      <c r="H127" s="215">
        <v>0.8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162</v>
      </c>
      <c r="AU127" s="221" t="s">
        <v>81</v>
      </c>
      <c r="AV127" s="14" t="s">
        <v>81</v>
      </c>
      <c r="AW127" s="14" t="s">
        <v>33</v>
      </c>
      <c r="AX127" s="14" t="s">
        <v>79</v>
      </c>
      <c r="AY127" s="221" t="s">
        <v>151</v>
      </c>
    </row>
    <row r="128" spans="2:63" s="12" customFormat="1" ht="22.9" customHeight="1">
      <c r="B128" s="166"/>
      <c r="C128" s="167"/>
      <c r="D128" s="168" t="s">
        <v>71</v>
      </c>
      <c r="E128" s="180" t="s">
        <v>441</v>
      </c>
      <c r="F128" s="180" t="s">
        <v>442</v>
      </c>
      <c r="G128" s="167"/>
      <c r="H128" s="167"/>
      <c r="I128" s="170"/>
      <c r="J128" s="181">
        <f>BK128</f>
        <v>0</v>
      </c>
      <c r="K128" s="167"/>
      <c r="L128" s="172"/>
      <c r="M128" s="173"/>
      <c r="N128" s="174"/>
      <c r="O128" s="174"/>
      <c r="P128" s="175">
        <f>SUM(P129:P140)</f>
        <v>0</v>
      </c>
      <c r="Q128" s="174"/>
      <c r="R128" s="175">
        <f>SUM(R129:R140)</f>
        <v>0</v>
      </c>
      <c r="S128" s="174"/>
      <c r="T128" s="176">
        <f>SUM(T129:T140)</f>
        <v>0</v>
      </c>
      <c r="AR128" s="177" t="s">
        <v>189</v>
      </c>
      <c r="AT128" s="178" t="s">
        <v>71</v>
      </c>
      <c r="AU128" s="178" t="s">
        <v>79</v>
      </c>
      <c r="AY128" s="177" t="s">
        <v>151</v>
      </c>
      <c r="BK128" s="179">
        <f>SUM(BK129:BK140)</f>
        <v>0</v>
      </c>
    </row>
    <row r="129" spans="1:65" s="2" customFormat="1" ht="16.5" customHeight="1">
      <c r="A129" s="36"/>
      <c r="B129" s="37"/>
      <c r="C129" s="182" t="s">
        <v>276</v>
      </c>
      <c r="D129" s="182" t="s">
        <v>153</v>
      </c>
      <c r="E129" s="183" t="s">
        <v>443</v>
      </c>
      <c r="F129" s="184" t="s">
        <v>444</v>
      </c>
      <c r="G129" s="185" t="s">
        <v>386</v>
      </c>
      <c r="H129" s="186">
        <v>0.8</v>
      </c>
      <c r="I129" s="187"/>
      <c r="J129" s="188">
        <f>ROUND(I129*H129,2)</f>
        <v>0</v>
      </c>
      <c r="K129" s="184" t="s">
        <v>445</v>
      </c>
      <c r="L129" s="41"/>
      <c r="M129" s="189" t="s">
        <v>19</v>
      </c>
      <c r="N129" s="190" t="s">
        <v>43</v>
      </c>
      <c r="O129" s="66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387</v>
      </c>
      <c r="AT129" s="193" t="s">
        <v>153</v>
      </c>
      <c r="AU129" s="193" t="s">
        <v>81</v>
      </c>
      <c r="AY129" s="19" t="s">
        <v>151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9" t="s">
        <v>79</v>
      </c>
      <c r="BK129" s="194">
        <f>ROUND(I129*H129,2)</f>
        <v>0</v>
      </c>
      <c r="BL129" s="19" t="s">
        <v>387</v>
      </c>
      <c r="BM129" s="193" t="s">
        <v>446</v>
      </c>
    </row>
    <row r="130" spans="1:65" s="2" customFormat="1" ht="16.5" customHeight="1">
      <c r="A130" s="36"/>
      <c r="B130" s="37"/>
      <c r="C130" s="182" t="s">
        <v>8</v>
      </c>
      <c r="D130" s="182" t="s">
        <v>153</v>
      </c>
      <c r="E130" s="183" t="s">
        <v>447</v>
      </c>
      <c r="F130" s="184" t="s">
        <v>448</v>
      </c>
      <c r="G130" s="185" t="s">
        <v>386</v>
      </c>
      <c r="H130" s="186">
        <v>0.8</v>
      </c>
      <c r="I130" s="187"/>
      <c r="J130" s="188">
        <f>ROUND(I130*H130,2)</f>
        <v>0</v>
      </c>
      <c r="K130" s="184" t="s">
        <v>157</v>
      </c>
      <c r="L130" s="41"/>
      <c r="M130" s="189" t="s">
        <v>19</v>
      </c>
      <c r="N130" s="190" t="s">
        <v>43</v>
      </c>
      <c r="O130" s="66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387</v>
      </c>
      <c r="AT130" s="193" t="s">
        <v>153</v>
      </c>
      <c r="AU130" s="193" t="s">
        <v>81</v>
      </c>
      <c r="AY130" s="19" t="s">
        <v>151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9" t="s">
        <v>79</v>
      </c>
      <c r="BK130" s="194">
        <f>ROUND(I130*H130,2)</f>
        <v>0</v>
      </c>
      <c r="BL130" s="19" t="s">
        <v>387</v>
      </c>
      <c r="BM130" s="193" t="s">
        <v>449</v>
      </c>
    </row>
    <row r="131" spans="1:47" s="2" customFormat="1" ht="11.25">
      <c r="A131" s="36"/>
      <c r="B131" s="37"/>
      <c r="C131" s="38"/>
      <c r="D131" s="195" t="s">
        <v>160</v>
      </c>
      <c r="E131" s="38"/>
      <c r="F131" s="196" t="s">
        <v>450</v>
      </c>
      <c r="G131" s="38"/>
      <c r="H131" s="38"/>
      <c r="I131" s="197"/>
      <c r="J131" s="38"/>
      <c r="K131" s="38"/>
      <c r="L131" s="41"/>
      <c r="M131" s="198"/>
      <c r="N131" s="199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160</v>
      </c>
      <c r="AU131" s="19" t="s">
        <v>81</v>
      </c>
    </row>
    <row r="132" spans="2:51" s="13" customFormat="1" ht="11.25">
      <c r="B132" s="200"/>
      <c r="C132" s="201"/>
      <c r="D132" s="202" t="s">
        <v>162</v>
      </c>
      <c r="E132" s="203" t="s">
        <v>19</v>
      </c>
      <c r="F132" s="204" t="s">
        <v>451</v>
      </c>
      <c r="G132" s="201"/>
      <c r="H132" s="203" t="s">
        <v>19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162</v>
      </c>
      <c r="AU132" s="210" t="s">
        <v>81</v>
      </c>
      <c r="AV132" s="13" t="s">
        <v>79</v>
      </c>
      <c r="AW132" s="13" t="s">
        <v>33</v>
      </c>
      <c r="AX132" s="13" t="s">
        <v>72</v>
      </c>
      <c r="AY132" s="210" t="s">
        <v>151</v>
      </c>
    </row>
    <row r="133" spans="2:51" s="14" customFormat="1" ht="11.25">
      <c r="B133" s="211"/>
      <c r="C133" s="212"/>
      <c r="D133" s="202" t="s">
        <v>162</v>
      </c>
      <c r="E133" s="213" t="s">
        <v>19</v>
      </c>
      <c r="F133" s="214" t="s">
        <v>1474</v>
      </c>
      <c r="G133" s="212"/>
      <c r="H133" s="215">
        <v>0.8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162</v>
      </c>
      <c r="AU133" s="221" t="s">
        <v>81</v>
      </c>
      <c r="AV133" s="14" t="s">
        <v>81</v>
      </c>
      <c r="AW133" s="14" t="s">
        <v>33</v>
      </c>
      <c r="AX133" s="14" t="s">
        <v>79</v>
      </c>
      <c r="AY133" s="221" t="s">
        <v>151</v>
      </c>
    </row>
    <row r="134" spans="1:65" s="2" customFormat="1" ht="16.5" customHeight="1">
      <c r="A134" s="36"/>
      <c r="B134" s="37"/>
      <c r="C134" s="182" t="s">
        <v>287</v>
      </c>
      <c r="D134" s="182" t="s">
        <v>153</v>
      </c>
      <c r="E134" s="183" t="s">
        <v>452</v>
      </c>
      <c r="F134" s="184" t="s">
        <v>453</v>
      </c>
      <c r="G134" s="185" t="s">
        <v>386</v>
      </c>
      <c r="H134" s="186">
        <v>0.8</v>
      </c>
      <c r="I134" s="187"/>
      <c r="J134" s="188">
        <f>ROUND(I134*H134,2)</f>
        <v>0</v>
      </c>
      <c r="K134" s="184" t="s">
        <v>445</v>
      </c>
      <c r="L134" s="41"/>
      <c r="M134" s="189" t="s">
        <v>19</v>
      </c>
      <c r="N134" s="190" t="s">
        <v>43</v>
      </c>
      <c r="O134" s="66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387</v>
      </c>
      <c r="AT134" s="193" t="s">
        <v>153</v>
      </c>
      <c r="AU134" s="193" t="s">
        <v>81</v>
      </c>
      <c r="AY134" s="19" t="s">
        <v>151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9" t="s">
        <v>79</v>
      </c>
      <c r="BK134" s="194">
        <f>ROUND(I134*H134,2)</f>
        <v>0</v>
      </c>
      <c r="BL134" s="19" t="s">
        <v>387</v>
      </c>
      <c r="BM134" s="193" t="s">
        <v>454</v>
      </c>
    </row>
    <row r="135" spans="1:65" s="2" customFormat="1" ht="24.2" customHeight="1">
      <c r="A135" s="36"/>
      <c r="B135" s="37"/>
      <c r="C135" s="182" t="s">
        <v>584</v>
      </c>
      <c r="D135" s="182" t="s">
        <v>153</v>
      </c>
      <c r="E135" s="183" t="s">
        <v>1475</v>
      </c>
      <c r="F135" s="184" t="s">
        <v>1476</v>
      </c>
      <c r="G135" s="185" t="s">
        <v>386</v>
      </c>
      <c r="H135" s="186">
        <v>1</v>
      </c>
      <c r="I135" s="187"/>
      <c r="J135" s="188">
        <f>ROUND(I135*H135,2)</f>
        <v>0</v>
      </c>
      <c r="K135" s="184" t="s">
        <v>19</v>
      </c>
      <c r="L135" s="41"/>
      <c r="M135" s="189" t="s">
        <v>19</v>
      </c>
      <c r="N135" s="190" t="s">
        <v>43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387</v>
      </c>
      <c r="AT135" s="193" t="s">
        <v>153</v>
      </c>
      <c r="AU135" s="193" t="s">
        <v>81</v>
      </c>
      <c r="AY135" s="19" t="s">
        <v>151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9" t="s">
        <v>79</v>
      </c>
      <c r="BK135" s="194">
        <f>ROUND(I135*H135,2)</f>
        <v>0</v>
      </c>
      <c r="BL135" s="19" t="s">
        <v>387</v>
      </c>
      <c r="BM135" s="193" t="s">
        <v>1477</v>
      </c>
    </row>
    <row r="136" spans="1:65" s="2" customFormat="1" ht="16.5" customHeight="1">
      <c r="A136" s="36"/>
      <c r="B136" s="37"/>
      <c r="C136" s="182" t="s">
        <v>292</v>
      </c>
      <c r="D136" s="182" t="s">
        <v>153</v>
      </c>
      <c r="E136" s="183" t="s">
        <v>455</v>
      </c>
      <c r="F136" s="184" t="s">
        <v>456</v>
      </c>
      <c r="G136" s="185" t="s">
        <v>386</v>
      </c>
      <c r="H136" s="186">
        <v>0.8</v>
      </c>
      <c r="I136" s="187"/>
      <c r="J136" s="188">
        <f>ROUND(I136*H136,2)</f>
        <v>0</v>
      </c>
      <c r="K136" s="184" t="s">
        <v>157</v>
      </c>
      <c r="L136" s="41"/>
      <c r="M136" s="189" t="s">
        <v>19</v>
      </c>
      <c r="N136" s="190" t="s">
        <v>43</v>
      </c>
      <c r="O136" s="66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3" t="s">
        <v>387</v>
      </c>
      <c r="AT136" s="193" t="s">
        <v>153</v>
      </c>
      <c r="AU136" s="193" t="s">
        <v>81</v>
      </c>
      <c r="AY136" s="19" t="s">
        <v>151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9" t="s">
        <v>79</v>
      </c>
      <c r="BK136" s="194">
        <f>ROUND(I136*H136,2)</f>
        <v>0</v>
      </c>
      <c r="BL136" s="19" t="s">
        <v>387</v>
      </c>
      <c r="BM136" s="193" t="s">
        <v>457</v>
      </c>
    </row>
    <row r="137" spans="1:47" s="2" customFormat="1" ht="11.25">
      <c r="A137" s="36"/>
      <c r="B137" s="37"/>
      <c r="C137" s="38"/>
      <c r="D137" s="195" t="s">
        <v>160</v>
      </c>
      <c r="E137" s="38"/>
      <c r="F137" s="196" t="s">
        <v>458</v>
      </c>
      <c r="G137" s="38"/>
      <c r="H137" s="38"/>
      <c r="I137" s="197"/>
      <c r="J137" s="38"/>
      <c r="K137" s="38"/>
      <c r="L137" s="41"/>
      <c r="M137" s="198"/>
      <c r="N137" s="199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160</v>
      </c>
      <c r="AU137" s="19" t="s">
        <v>81</v>
      </c>
    </row>
    <row r="138" spans="1:65" s="2" customFormat="1" ht="16.5" customHeight="1">
      <c r="A138" s="36"/>
      <c r="B138" s="37"/>
      <c r="C138" s="182" t="s">
        <v>364</v>
      </c>
      <c r="D138" s="182" t="s">
        <v>153</v>
      </c>
      <c r="E138" s="183" t="s">
        <v>459</v>
      </c>
      <c r="F138" s="184" t="s">
        <v>460</v>
      </c>
      <c r="G138" s="185" t="s">
        <v>386</v>
      </c>
      <c r="H138" s="186">
        <v>0.8</v>
      </c>
      <c r="I138" s="187"/>
      <c r="J138" s="188">
        <f>ROUND(I138*H138,2)</f>
        <v>0</v>
      </c>
      <c r="K138" s="184" t="s">
        <v>19</v>
      </c>
      <c r="L138" s="41"/>
      <c r="M138" s="189" t="s">
        <v>19</v>
      </c>
      <c r="N138" s="190" t="s">
        <v>43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387</v>
      </c>
      <c r="AT138" s="193" t="s">
        <v>153</v>
      </c>
      <c r="AU138" s="193" t="s">
        <v>81</v>
      </c>
      <c r="AY138" s="19" t="s">
        <v>151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9" t="s">
        <v>79</v>
      </c>
      <c r="BK138" s="194">
        <f>ROUND(I138*H138,2)</f>
        <v>0</v>
      </c>
      <c r="BL138" s="19" t="s">
        <v>387</v>
      </c>
      <c r="BM138" s="193" t="s">
        <v>461</v>
      </c>
    </row>
    <row r="139" spans="1:65" s="2" customFormat="1" ht="16.5" customHeight="1">
      <c r="A139" s="36"/>
      <c r="B139" s="37"/>
      <c r="C139" s="182" t="s">
        <v>297</v>
      </c>
      <c r="D139" s="182" t="s">
        <v>153</v>
      </c>
      <c r="E139" s="183" t="s">
        <v>462</v>
      </c>
      <c r="F139" s="184" t="s">
        <v>463</v>
      </c>
      <c r="G139" s="185" t="s">
        <v>386</v>
      </c>
      <c r="H139" s="186">
        <v>0.8</v>
      </c>
      <c r="I139" s="187"/>
      <c r="J139" s="188">
        <f>ROUND(I139*H139,2)</f>
        <v>0</v>
      </c>
      <c r="K139" s="184" t="s">
        <v>19</v>
      </c>
      <c r="L139" s="41"/>
      <c r="M139" s="189" t="s">
        <v>19</v>
      </c>
      <c r="N139" s="190" t="s">
        <v>43</v>
      </c>
      <c r="O139" s="66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3" t="s">
        <v>387</v>
      </c>
      <c r="AT139" s="193" t="s">
        <v>153</v>
      </c>
      <c r="AU139" s="193" t="s">
        <v>81</v>
      </c>
      <c r="AY139" s="19" t="s">
        <v>151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9" t="s">
        <v>79</v>
      </c>
      <c r="BK139" s="194">
        <f>ROUND(I139*H139,2)</f>
        <v>0</v>
      </c>
      <c r="BL139" s="19" t="s">
        <v>387</v>
      </c>
      <c r="BM139" s="193" t="s">
        <v>464</v>
      </c>
    </row>
    <row r="140" spans="1:65" s="2" customFormat="1" ht="16.5" customHeight="1">
      <c r="A140" s="36"/>
      <c r="B140" s="37"/>
      <c r="C140" s="182" t="s">
        <v>7</v>
      </c>
      <c r="D140" s="182" t="s">
        <v>153</v>
      </c>
      <c r="E140" s="183" t="s">
        <v>465</v>
      </c>
      <c r="F140" s="184" t="s">
        <v>466</v>
      </c>
      <c r="G140" s="185" t="s">
        <v>386</v>
      </c>
      <c r="H140" s="186">
        <v>0.8</v>
      </c>
      <c r="I140" s="187"/>
      <c r="J140" s="188">
        <f>ROUND(I140*H140,2)</f>
        <v>0</v>
      </c>
      <c r="K140" s="184" t="s">
        <v>19</v>
      </c>
      <c r="L140" s="41"/>
      <c r="M140" s="189" t="s">
        <v>19</v>
      </c>
      <c r="N140" s="190" t="s">
        <v>43</v>
      </c>
      <c r="O140" s="66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3" t="s">
        <v>387</v>
      </c>
      <c r="AT140" s="193" t="s">
        <v>153</v>
      </c>
      <c r="AU140" s="193" t="s">
        <v>81</v>
      </c>
      <c r="AY140" s="19" t="s">
        <v>151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9" t="s">
        <v>79</v>
      </c>
      <c r="BK140" s="194">
        <f>ROUND(I140*H140,2)</f>
        <v>0</v>
      </c>
      <c r="BL140" s="19" t="s">
        <v>387</v>
      </c>
      <c r="BM140" s="193" t="s">
        <v>467</v>
      </c>
    </row>
    <row r="141" spans="2:63" s="12" customFormat="1" ht="22.9" customHeight="1">
      <c r="B141" s="166"/>
      <c r="C141" s="167"/>
      <c r="D141" s="168" t="s">
        <v>71</v>
      </c>
      <c r="E141" s="180" t="s">
        <v>468</v>
      </c>
      <c r="F141" s="180" t="s">
        <v>469</v>
      </c>
      <c r="G141" s="167"/>
      <c r="H141" s="167"/>
      <c r="I141" s="170"/>
      <c r="J141" s="181">
        <f>BK141</f>
        <v>0</v>
      </c>
      <c r="K141" s="167"/>
      <c r="L141" s="172"/>
      <c r="M141" s="173"/>
      <c r="N141" s="174"/>
      <c r="O141" s="174"/>
      <c r="P141" s="175">
        <f>SUM(P142:P145)</f>
        <v>0</v>
      </c>
      <c r="Q141" s="174"/>
      <c r="R141" s="175">
        <f>SUM(R142:R145)</f>
        <v>0</v>
      </c>
      <c r="S141" s="174"/>
      <c r="T141" s="176">
        <f>SUM(T142:T145)</f>
        <v>0</v>
      </c>
      <c r="AR141" s="177" t="s">
        <v>189</v>
      </c>
      <c r="AT141" s="178" t="s">
        <v>71</v>
      </c>
      <c r="AU141" s="178" t="s">
        <v>79</v>
      </c>
      <c r="AY141" s="177" t="s">
        <v>151</v>
      </c>
      <c r="BK141" s="179">
        <f>SUM(BK142:BK145)</f>
        <v>0</v>
      </c>
    </row>
    <row r="142" spans="1:65" s="2" customFormat="1" ht="16.5" customHeight="1">
      <c r="A142" s="36"/>
      <c r="B142" s="37"/>
      <c r="C142" s="182" t="s">
        <v>306</v>
      </c>
      <c r="D142" s="182" t="s">
        <v>153</v>
      </c>
      <c r="E142" s="183" t="s">
        <v>470</v>
      </c>
      <c r="F142" s="184" t="s">
        <v>471</v>
      </c>
      <c r="G142" s="185" t="s">
        <v>386</v>
      </c>
      <c r="H142" s="186">
        <v>0.8</v>
      </c>
      <c r="I142" s="187"/>
      <c r="J142" s="188">
        <f>ROUND(I142*H142,2)</f>
        <v>0</v>
      </c>
      <c r="K142" s="184" t="s">
        <v>157</v>
      </c>
      <c r="L142" s="41"/>
      <c r="M142" s="189" t="s">
        <v>19</v>
      </c>
      <c r="N142" s="190" t="s">
        <v>43</v>
      </c>
      <c r="O142" s="66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387</v>
      </c>
      <c r="AT142" s="193" t="s">
        <v>153</v>
      </c>
      <c r="AU142" s="193" t="s">
        <v>81</v>
      </c>
      <c r="AY142" s="19" t="s">
        <v>151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9" t="s">
        <v>79</v>
      </c>
      <c r="BK142" s="194">
        <f>ROUND(I142*H142,2)</f>
        <v>0</v>
      </c>
      <c r="BL142" s="19" t="s">
        <v>387</v>
      </c>
      <c r="BM142" s="193" t="s">
        <v>472</v>
      </c>
    </row>
    <row r="143" spans="1:47" s="2" customFormat="1" ht="11.25">
      <c r="A143" s="36"/>
      <c r="B143" s="37"/>
      <c r="C143" s="38"/>
      <c r="D143" s="195" t="s">
        <v>160</v>
      </c>
      <c r="E143" s="38"/>
      <c r="F143" s="196" t="s">
        <v>473</v>
      </c>
      <c r="G143" s="38"/>
      <c r="H143" s="38"/>
      <c r="I143" s="197"/>
      <c r="J143" s="38"/>
      <c r="K143" s="38"/>
      <c r="L143" s="41"/>
      <c r="M143" s="198"/>
      <c r="N143" s="199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160</v>
      </c>
      <c r="AU143" s="19" t="s">
        <v>81</v>
      </c>
    </row>
    <row r="144" spans="2:51" s="13" customFormat="1" ht="11.25">
      <c r="B144" s="200"/>
      <c r="C144" s="201"/>
      <c r="D144" s="202" t="s">
        <v>162</v>
      </c>
      <c r="E144" s="203" t="s">
        <v>19</v>
      </c>
      <c r="F144" s="204" t="s">
        <v>474</v>
      </c>
      <c r="G144" s="201"/>
      <c r="H144" s="203" t="s">
        <v>19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162</v>
      </c>
      <c r="AU144" s="210" t="s">
        <v>81</v>
      </c>
      <c r="AV144" s="13" t="s">
        <v>79</v>
      </c>
      <c r="AW144" s="13" t="s">
        <v>33</v>
      </c>
      <c r="AX144" s="13" t="s">
        <v>72</v>
      </c>
      <c r="AY144" s="210" t="s">
        <v>151</v>
      </c>
    </row>
    <row r="145" spans="2:51" s="14" customFormat="1" ht="11.25">
      <c r="B145" s="211"/>
      <c r="C145" s="212"/>
      <c r="D145" s="202" t="s">
        <v>162</v>
      </c>
      <c r="E145" s="213" t="s">
        <v>19</v>
      </c>
      <c r="F145" s="214" t="s">
        <v>1474</v>
      </c>
      <c r="G145" s="212"/>
      <c r="H145" s="215">
        <v>0.8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162</v>
      </c>
      <c r="AU145" s="221" t="s">
        <v>81</v>
      </c>
      <c r="AV145" s="14" t="s">
        <v>81</v>
      </c>
      <c r="AW145" s="14" t="s">
        <v>33</v>
      </c>
      <c r="AX145" s="14" t="s">
        <v>79</v>
      </c>
      <c r="AY145" s="221" t="s">
        <v>151</v>
      </c>
    </row>
    <row r="146" spans="2:63" s="12" customFormat="1" ht="22.9" customHeight="1">
      <c r="B146" s="166"/>
      <c r="C146" s="167"/>
      <c r="D146" s="168" t="s">
        <v>71</v>
      </c>
      <c r="E146" s="180" t="s">
        <v>475</v>
      </c>
      <c r="F146" s="180" t="s">
        <v>476</v>
      </c>
      <c r="G146" s="167"/>
      <c r="H146" s="167"/>
      <c r="I146" s="170"/>
      <c r="J146" s="181">
        <f>BK146</f>
        <v>0</v>
      </c>
      <c r="K146" s="167"/>
      <c r="L146" s="172"/>
      <c r="M146" s="173"/>
      <c r="N146" s="174"/>
      <c r="O146" s="174"/>
      <c r="P146" s="175">
        <f>P147</f>
        <v>0</v>
      </c>
      <c r="Q146" s="174"/>
      <c r="R146" s="175">
        <f>R147</f>
        <v>0</v>
      </c>
      <c r="S146" s="174"/>
      <c r="T146" s="176">
        <f>T147</f>
        <v>0</v>
      </c>
      <c r="AR146" s="177" t="s">
        <v>189</v>
      </c>
      <c r="AT146" s="178" t="s">
        <v>71</v>
      </c>
      <c r="AU146" s="178" t="s">
        <v>79</v>
      </c>
      <c r="AY146" s="177" t="s">
        <v>151</v>
      </c>
      <c r="BK146" s="179">
        <f>BK147</f>
        <v>0</v>
      </c>
    </row>
    <row r="147" spans="1:65" s="2" customFormat="1" ht="16.5" customHeight="1">
      <c r="A147" s="36"/>
      <c r="B147" s="37"/>
      <c r="C147" s="182" t="s">
        <v>311</v>
      </c>
      <c r="D147" s="182" t="s">
        <v>153</v>
      </c>
      <c r="E147" s="183" t="s">
        <v>477</v>
      </c>
      <c r="F147" s="184" t="s">
        <v>478</v>
      </c>
      <c r="G147" s="185" t="s">
        <v>386</v>
      </c>
      <c r="H147" s="186">
        <v>0.8</v>
      </c>
      <c r="I147" s="187"/>
      <c r="J147" s="188">
        <f>ROUND(I147*H147,2)</f>
        <v>0</v>
      </c>
      <c r="K147" s="184" t="s">
        <v>19</v>
      </c>
      <c r="L147" s="41"/>
      <c r="M147" s="189" t="s">
        <v>19</v>
      </c>
      <c r="N147" s="190" t="s">
        <v>43</v>
      </c>
      <c r="O147" s="66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3" t="s">
        <v>387</v>
      </c>
      <c r="AT147" s="193" t="s">
        <v>153</v>
      </c>
      <c r="AU147" s="193" t="s">
        <v>81</v>
      </c>
      <c r="AY147" s="19" t="s">
        <v>151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9" t="s">
        <v>79</v>
      </c>
      <c r="BK147" s="194">
        <f>ROUND(I147*H147,2)</f>
        <v>0</v>
      </c>
      <c r="BL147" s="19" t="s">
        <v>387</v>
      </c>
      <c r="BM147" s="193" t="s">
        <v>479</v>
      </c>
    </row>
    <row r="148" spans="2:63" s="12" customFormat="1" ht="22.9" customHeight="1">
      <c r="B148" s="166"/>
      <c r="C148" s="167"/>
      <c r="D148" s="168" t="s">
        <v>71</v>
      </c>
      <c r="E148" s="180" t="s">
        <v>480</v>
      </c>
      <c r="F148" s="180" t="s">
        <v>481</v>
      </c>
      <c r="G148" s="167"/>
      <c r="H148" s="167"/>
      <c r="I148" s="170"/>
      <c r="J148" s="181">
        <f>BK148</f>
        <v>0</v>
      </c>
      <c r="K148" s="167"/>
      <c r="L148" s="172"/>
      <c r="M148" s="173"/>
      <c r="N148" s="174"/>
      <c r="O148" s="174"/>
      <c r="P148" s="175">
        <f>SUM(P149:P152)</f>
        <v>0</v>
      </c>
      <c r="Q148" s="174"/>
      <c r="R148" s="175">
        <f>SUM(R149:R152)</f>
        <v>0</v>
      </c>
      <c r="S148" s="174"/>
      <c r="T148" s="176">
        <f>SUM(T149:T152)</f>
        <v>0</v>
      </c>
      <c r="AR148" s="177" t="s">
        <v>189</v>
      </c>
      <c r="AT148" s="178" t="s">
        <v>71</v>
      </c>
      <c r="AU148" s="178" t="s">
        <v>79</v>
      </c>
      <c r="AY148" s="177" t="s">
        <v>151</v>
      </c>
      <c r="BK148" s="179">
        <f>SUM(BK149:BK152)</f>
        <v>0</v>
      </c>
    </row>
    <row r="149" spans="1:65" s="2" customFormat="1" ht="16.5" customHeight="1">
      <c r="A149" s="36"/>
      <c r="B149" s="37"/>
      <c r="C149" s="182" t="s">
        <v>319</v>
      </c>
      <c r="D149" s="182" t="s">
        <v>153</v>
      </c>
      <c r="E149" s="183" t="s">
        <v>482</v>
      </c>
      <c r="F149" s="184" t="s">
        <v>483</v>
      </c>
      <c r="G149" s="185" t="s">
        <v>386</v>
      </c>
      <c r="H149" s="186">
        <v>0.8</v>
      </c>
      <c r="I149" s="187"/>
      <c r="J149" s="188">
        <f>ROUND(I149*H149,2)</f>
        <v>0</v>
      </c>
      <c r="K149" s="184" t="s">
        <v>19</v>
      </c>
      <c r="L149" s="41"/>
      <c r="M149" s="189" t="s">
        <v>19</v>
      </c>
      <c r="N149" s="190" t="s">
        <v>43</v>
      </c>
      <c r="O149" s="66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387</v>
      </c>
      <c r="AT149" s="193" t="s">
        <v>153</v>
      </c>
      <c r="AU149" s="193" t="s">
        <v>81</v>
      </c>
      <c r="AY149" s="19" t="s">
        <v>151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9" t="s">
        <v>79</v>
      </c>
      <c r="BK149" s="194">
        <f>ROUND(I149*H149,2)</f>
        <v>0</v>
      </c>
      <c r="BL149" s="19" t="s">
        <v>387</v>
      </c>
      <c r="BM149" s="193" t="s">
        <v>484</v>
      </c>
    </row>
    <row r="150" spans="1:65" s="2" customFormat="1" ht="16.5" customHeight="1">
      <c r="A150" s="36"/>
      <c r="B150" s="37"/>
      <c r="C150" s="182" t="s">
        <v>324</v>
      </c>
      <c r="D150" s="182" t="s">
        <v>153</v>
      </c>
      <c r="E150" s="183" t="s">
        <v>485</v>
      </c>
      <c r="F150" s="184" t="s">
        <v>486</v>
      </c>
      <c r="G150" s="185" t="s">
        <v>386</v>
      </c>
      <c r="H150" s="186">
        <v>0.8</v>
      </c>
      <c r="I150" s="187"/>
      <c r="J150" s="188">
        <f>ROUND(I150*H150,2)</f>
        <v>0</v>
      </c>
      <c r="K150" s="184" t="s">
        <v>19</v>
      </c>
      <c r="L150" s="41"/>
      <c r="M150" s="189" t="s">
        <v>19</v>
      </c>
      <c r="N150" s="190" t="s">
        <v>43</v>
      </c>
      <c r="O150" s="66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3" t="s">
        <v>387</v>
      </c>
      <c r="AT150" s="193" t="s">
        <v>153</v>
      </c>
      <c r="AU150" s="193" t="s">
        <v>81</v>
      </c>
      <c r="AY150" s="19" t="s">
        <v>151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9" t="s">
        <v>79</v>
      </c>
      <c r="BK150" s="194">
        <f>ROUND(I150*H150,2)</f>
        <v>0</v>
      </c>
      <c r="BL150" s="19" t="s">
        <v>387</v>
      </c>
      <c r="BM150" s="193" t="s">
        <v>487</v>
      </c>
    </row>
    <row r="151" spans="1:65" s="2" customFormat="1" ht="16.5" customHeight="1">
      <c r="A151" s="36"/>
      <c r="B151" s="37"/>
      <c r="C151" s="182" t="s">
        <v>329</v>
      </c>
      <c r="D151" s="182" t="s">
        <v>153</v>
      </c>
      <c r="E151" s="183" t="s">
        <v>488</v>
      </c>
      <c r="F151" s="184" t="s">
        <v>489</v>
      </c>
      <c r="G151" s="185" t="s">
        <v>386</v>
      </c>
      <c r="H151" s="186">
        <v>0.8</v>
      </c>
      <c r="I151" s="187"/>
      <c r="J151" s="188">
        <f>ROUND(I151*H151,2)</f>
        <v>0</v>
      </c>
      <c r="K151" s="184" t="s">
        <v>19</v>
      </c>
      <c r="L151" s="41"/>
      <c r="M151" s="189" t="s">
        <v>19</v>
      </c>
      <c r="N151" s="190" t="s">
        <v>43</v>
      </c>
      <c r="O151" s="66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3" t="s">
        <v>387</v>
      </c>
      <c r="AT151" s="193" t="s">
        <v>153</v>
      </c>
      <c r="AU151" s="193" t="s">
        <v>81</v>
      </c>
      <c r="AY151" s="19" t="s">
        <v>151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9" t="s">
        <v>79</v>
      </c>
      <c r="BK151" s="194">
        <f>ROUND(I151*H151,2)</f>
        <v>0</v>
      </c>
      <c r="BL151" s="19" t="s">
        <v>387</v>
      </c>
      <c r="BM151" s="193" t="s">
        <v>490</v>
      </c>
    </row>
    <row r="152" spans="1:65" s="2" customFormat="1" ht="16.5" customHeight="1">
      <c r="A152" s="36"/>
      <c r="B152" s="37"/>
      <c r="C152" s="182" t="s">
        <v>334</v>
      </c>
      <c r="D152" s="182" t="s">
        <v>153</v>
      </c>
      <c r="E152" s="183" t="s">
        <v>491</v>
      </c>
      <c r="F152" s="184" t="s">
        <v>492</v>
      </c>
      <c r="G152" s="185" t="s">
        <v>386</v>
      </c>
      <c r="H152" s="186">
        <v>0.8</v>
      </c>
      <c r="I152" s="187"/>
      <c r="J152" s="188">
        <f>ROUND(I152*H152,2)</f>
        <v>0</v>
      </c>
      <c r="K152" s="184" t="s">
        <v>19</v>
      </c>
      <c r="L152" s="41"/>
      <c r="M152" s="248" t="s">
        <v>19</v>
      </c>
      <c r="N152" s="249" t="s">
        <v>43</v>
      </c>
      <c r="O152" s="246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3" t="s">
        <v>387</v>
      </c>
      <c r="AT152" s="193" t="s">
        <v>153</v>
      </c>
      <c r="AU152" s="193" t="s">
        <v>81</v>
      </c>
      <c r="AY152" s="19" t="s">
        <v>151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9" t="s">
        <v>79</v>
      </c>
      <c r="BK152" s="194">
        <f>ROUND(I152*H152,2)</f>
        <v>0</v>
      </c>
      <c r="BL152" s="19" t="s">
        <v>387</v>
      </c>
      <c r="BM152" s="193" t="s">
        <v>493</v>
      </c>
    </row>
    <row r="153" spans="1:31" s="2" customFormat="1" ht="6.95" customHeight="1">
      <c r="A153" s="36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41"/>
      <c r="M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</sheetData>
  <sheetProtection algorithmName="SHA-512" hashValue="FqRVZxHSO0Zfrd1h1AlPsdaCSS33KGYrC30aahevetV+EGN+0130LokkNXlVopWFqpanl3l6QJmCip1mQGntQQ==" saltValue="OtnNt0mflAbblC68EnFAD1TK9FouoJGI5GeyrdjbX03/ge0EY3DWqAiIawyps/dAijPXioKNz6DjwO/u9/Rliw==" spinCount="100000" sheet="1" objects="1" scenarios="1" formatColumns="0" formatRows="0" autoFilter="0"/>
  <autoFilter ref="C91:K152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1_02/011002000"/>
    <hyperlink ref="F100" r:id="rId2" display="https://podminky.urs.cz/item/CS_URS_2021_02/012103000"/>
    <hyperlink ref="F102" r:id="rId3" display="https://podminky.urs.cz/item/CS_URS_2021_02/012203000"/>
    <hyperlink ref="F104" r:id="rId4" display="https://podminky.urs.cz/item/CS_URS_2021_02/012303000"/>
    <hyperlink ref="F106" r:id="rId5" display="https://podminky.urs.cz/item/CS_URS_2021_02/012403000"/>
    <hyperlink ref="F111" r:id="rId6" display="https://podminky.urs.cz/item/CS_URS_2021_02/013254000"/>
    <hyperlink ref="F113" r:id="rId7" display="https://podminky.urs.cz/item/CS_URS_2021_02/013274000"/>
    <hyperlink ref="F117" r:id="rId8" display="https://podminky.urs.cz/item/CS_URS_2021_02/013284000"/>
    <hyperlink ref="F125" r:id="rId9" display="https://podminky.urs.cz/item/CS_URS_2021_02/039002000"/>
    <hyperlink ref="F131" r:id="rId10" display="https://podminky.urs.cz/item/CS_URS_2021_02/043002000"/>
    <hyperlink ref="F137" r:id="rId11" display="https://podminky.urs.cz/item/CS_URS_2021_02/045203000"/>
    <hyperlink ref="F143" r:id="rId12" display="https://podminky.urs.cz/item/CS_URS_2021_02/05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Souček</dc:creator>
  <cp:keywords/>
  <dc:description/>
  <cp:lastModifiedBy>Járová Aneta</cp:lastModifiedBy>
  <cp:lastPrinted>2022-04-05T06:31:34Z</cp:lastPrinted>
  <dcterms:created xsi:type="dcterms:W3CDTF">2021-11-08T07:52:09Z</dcterms:created>
  <dcterms:modified xsi:type="dcterms:W3CDTF">2022-04-05T06:31:36Z</dcterms:modified>
  <cp:category/>
  <cp:version/>
  <cp:contentType/>
  <cp:contentStatus/>
</cp:coreProperties>
</file>