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Vrkocova\Desktop\Stáňa\Plocha - zástupci\PROJEKTY\2020\Město KT - Luby\"/>
    </mc:Choice>
  </mc:AlternateContent>
  <xr:revisionPtr revIDLastSave="0" documentId="13_ncr:1_{BC0D736C-E37F-4D30-86B2-D74D3ECC641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Rekapitulace stavby" sheetId="1" r:id="rId1"/>
    <sheet name="SO 01 - HRÁZ" sheetId="2" r:id="rId2"/>
    <sheet name="SO 02 - VÝPUSTNÝ OBJEKT" sheetId="3" r:id="rId3"/>
    <sheet name="SO 03 - BEZPEČNOSTNÍ PŘELIV" sheetId="4" r:id="rId4"/>
    <sheet name="VON - Vedlejší a ostatní ..." sheetId="5" r:id="rId5"/>
  </sheets>
  <definedNames>
    <definedName name="_xlnm._FilterDatabase" localSheetId="1" hidden="1">'SO 01 - HRÁZ'!$C$119:$K$182</definedName>
    <definedName name="_xlnm._FilterDatabase" localSheetId="2" hidden="1">'SO 02 - VÝPUSTNÝ OBJEKT'!$C$124:$K$195</definedName>
    <definedName name="_xlnm._FilterDatabase" localSheetId="3" hidden="1">'SO 03 - BEZPEČNOSTNÍ PŘELIV'!$C$120:$K$179</definedName>
    <definedName name="_xlnm._FilterDatabase" localSheetId="4" hidden="1">'VON - Vedlejší a ostatní ...'!$C$116:$K$129</definedName>
    <definedName name="_xlnm.Print_Titles" localSheetId="0">'Rekapitulace stavby'!$92:$92</definedName>
    <definedName name="_xlnm.Print_Titles" localSheetId="1">'SO 01 - HRÁZ'!$119:$119</definedName>
    <definedName name="_xlnm.Print_Titles" localSheetId="2">'SO 02 - VÝPUSTNÝ OBJEKT'!$124:$124</definedName>
    <definedName name="_xlnm.Print_Titles" localSheetId="3">'SO 03 - BEZPEČNOSTNÍ PŘELIV'!$120:$120</definedName>
    <definedName name="_xlnm.Print_Titles" localSheetId="4">'VON - Vedlejší a ostatní ...'!$116:$116</definedName>
    <definedName name="_xlnm.Print_Area" localSheetId="0">'Rekapitulace stavby'!$D$4:$AO$76,'Rekapitulace stavby'!$C$82:$AQ$99</definedName>
    <definedName name="_xlnm.Print_Area" localSheetId="1">'SO 01 - HRÁZ'!$C$4:$J$39,'SO 01 - HRÁZ'!$C$50:$J$76,'SO 01 - HRÁZ'!$C$82:$J$101,'SO 01 - HRÁZ'!$C$107:$K$182</definedName>
    <definedName name="_xlnm.Print_Area" localSheetId="2">'SO 02 - VÝPUSTNÝ OBJEKT'!$C$4:$J$39,'SO 02 - VÝPUSTNÝ OBJEKT'!$C$50:$J$76,'SO 02 - VÝPUSTNÝ OBJEKT'!$C$82:$J$106,'SO 02 - VÝPUSTNÝ OBJEKT'!$C$112:$K$195</definedName>
    <definedName name="_xlnm.Print_Area" localSheetId="3">'SO 03 - BEZPEČNOSTNÍ PŘELIV'!$C$4:$J$39,'SO 03 - BEZPEČNOSTNÍ PŘELIV'!$C$50:$J$76,'SO 03 - BEZPEČNOSTNÍ PŘELIV'!$C$82:$J$102,'SO 03 - BEZPEČNOSTNÍ PŘELIV'!$C$108:$K$179</definedName>
    <definedName name="_xlnm.Print_Area" localSheetId="4">'VON - Vedlejší a ostatní ...'!$C$4:$J$39,'VON - Vedlejší a ostatní ...'!$C$50:$J$76,'VON - Vedlejší a ostatní ...'!$C$82:$J$98,'VON - Vedlejší a ostatní ...'!$C$104:$K$129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28" i="5"/>
  <c r="BH128" i="5"/>
  <c r="BG128" i="5"/>
  <c r="F35" i="5" s="1"/>
  <c r="BB98" i="1" s="1"/>
  <c r="BF128" i="5"/>
  <c r="T128" i="5"/>
  <c r="R128" i="5"/>
  <c r="P128" i="5"/>
  <c r="BK128" i="5"/>
  <c r="J128" i="5"/>
  <c r="BE128" i="5" s="1"/>
  <c r="BI126" i="5"/>
  <c r="BH126" i="5"/>
  <c r="BG126" i="5"/>
  <c r="BF126" i="5"/>
  <c r="T126" i="5"/>
  <c r="T118" i="5" s="1"/>
  <c r="T117" i="5" s="1"/>
  <c r="R126" i="5"/>
  <c r="P126" i="5"/>
  <c r="BK126" i="5"/>
  <c r="J126" i="5"/>
  <c r="BE126" i="5" s="1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T123" i="5"/>
  <c r="R123" i="5"/>
  <c r="P123" i="5"/>
  <c r="BK123" i="5"/>
  <c r="J123" i="5"/>
  <c r="BE123" i="5" s="1"/>
  <c r="BI122" i="5"/>
  <c r="BH122" i="5"/>
  <c r="BG122" i="5"/>
  <c r="BF122" i="5"/>
  <c r="T122" i="5"/>
  <c r="R122" i="5"/>
  <c r="P122" i="5"/>
  <c r="BK122" i="5"/>
  <c r="J122" i="5"/>
  <c r="BE122" i="5" s="1"/>
  <c r="BI121" i="5"/>
  <c r="BH121" i="5"/>
  <c r="BG121" i="5"/>
  <c r="BF121" i="5"/>
  <c r="T121" i="5"/>
  <c r="R121" i="5"/>
  <c r="P121" i="5"/>
  <c r="BK121" i="5"/>
  <c r="J121" i="5"/>
  <c r="BE121" i="5" s="1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R119" i="5"/>
  <c r="R118" i="5" s="1"/>
  <c r="R117" i="5" s="1"/>
  <c r="P119" i="5"/>
  <c r="BK119" i="5"/>
  <c r="J119" i="5"/>
  <c r="BE119" i="5" s="1"/>
  <c r="J114" i="5"/>
  <c r="J113" i="5"/>
  <c r="F113" i="5"/>
  <c r="F111" i="5"/>
  <c r="E109" i="5"/>
  <c r="J92" i="5"/>
  <c r="J91" i="5"/>
  <c r="F91" i="5"/>
  <c r="F89" i="5"/>
  <c r="E87" i="5"/>
  <c r="J18" i="5"/>
  <c r="E18" i="5"/>
  <c r="F92" i="5" s="1"/>
  <c r="F114" i="5"/>
  <c r="J17" i="5"/>
  <c r="J12" i="5"/>
  <c r="J89" i="5" s="1"/>
  <c r="J111" i="5"/>
  <c r="E7" i="5"/>
  <c r="E107" i="5"/>
  <c r="E85" i="5"/>
  <c r="J37" i="4"/>
  <c r="J36" i="4"/>
  <c r="AY97" i="1"/>
  <c r="J35" i="4"/>
  <c r="AX97" i="1" s="1"/>
  <c r="BI178" i="4"/>
  <c r="BH178" i="4"/>
  <c r="BG178" i="4"/>
  <c r="BF178" i="4"/>
  <c r="T178" i="4"/>
  <c r="T177" i="4"/>
  <c r="R178" i="4"/>
  <c r="R177" i="4" s="1"/>
  <c r="P178" i="4"/>
  <c r="P177" i="4"/>
  <c r="BK178" i="4"/>
  <c r="BK177" i="4" s="1"/>
  <c r="J177" i="4" s="1"/>
  <c r="J101" i="4" s="1"/>
  <c r="J178" i="4"/>
  <c r="BE178" i="4" s="1"/>
  <c r="BI170" i="4"/>
  <c r="BH170" i="4"/>
  <c r="BG170" i="4"/>
  <c r="BF170" i="4"/>
  <c r="T170" i="4"/>
  <c r="R170" i="4"/>
  <c r="P170" i="4"/>
  <c r="BK170" i="4"/>
  <c r="J170" i="4"/>
  <c r="BE170" i="4" s="1"/>
  <c r="BI166" i="4"/>
  <c r="BH166" i="4"/>
  <c r="BG166" i="4"/>
  <c r="BF166" i="4"/>
  <c r="T166" i="4"/>
  <c r="T165" i="4" s="1"/>
  <c r="R166" i="4"/>
  <c r="R165" i="4"/>
  <c r="P166" i="4"/>
  <c r="BK166" i="4"/>
  <c r="BK165" i="4" s="1"/>
  <c r="J165" i="4" s="1"/>
  <c r="J100" i="4" s="1"/>
  <c r="J166" i="4"/>
  <c r="BE166" i="4"/>
  <c r="BI161" i="4"/>
  <c r="BH161" i="4"/>
  <c r="BG161" i="4"/>
  <c r="BF161" i="4"/>
  <c r="T161" i="4"/>
  <c r="T151" i="4" s="1"/>
  <c r="R161" i="4"/>
  <c r="P161" i="4"/>
  <c r="BK161" i="4"/>
  <c r="J161" i="4"/>
  <c r="BE161" i="4" s="1"/>
  <c r="BI159" i="4"/>
  <c r="BH159" i="4"/>
  <c r="BG159" i="4"/>
  <c r="BF159" i="4"/>
  <c r="T159" i="4"/>
  <c r="R159" i="4"/>
  <c r="P159" i="4"/>
  <c r="BK159" i="4"/>
  <c r="J159" i="4"/>
  <c r="BE159" i="4"/>
  <c r="BI156" i="4"/>
  <c r="BH156" i="4"/>
  <c r="BG156" i="4"/>
  <c r="BF156" i="4"/>
  <c r="T156" i="4"/>
  <c r="R156" i="4"/>
  <c r="P156" i="4"/>
  <c r="BK156" i="4"/>
  <c r="J156" i="4"/>
  <c r="BE156" i="4" s="1"/>
  <c r="BI152" i="4"/>
  <c r="BH152" i="4"/>
  <c r="BG152" i="4"/>
  <c r="BF152" i="4"/>
  <c r="T152" i="4"/>
  <c r="R152" i="4"/>
  <c r="R151" i="4" s="1"/>
  <c r="P152" i="4"/>
  <c r="P151" i="4"/>
  <c r="BK152" i="4"/>
  <c r="J152" i="4"/>
  <c r="BE152" i="4" s="1"/>
  <c r="BI143" i="4"/>
  <c r="BH143" i="4"/>
  <c r="BG143" i="4"/>
  <c r="BF143" i="4"/>
  <c r="T143" i="4"/>
  <c r="R143" i="4"/>
  <c r="P143" i="4"/>
  <c r="BK143" i="4"/>
  <c r="J143" i="4"/>
  <c r="BE143" i="4"/>
  <c r="BI135" i="4"/>
  <c r="BH135" i="4"/>
  <c r="BG135" i="4"/>
  <c r="BF135" i="4"/>
  <c r="T135" i="4"/>
  <c r="R135" i="4"/>
  <c r="P135" i="4"/>
  <c r="BK135" i="4"/>
  <c r="J135" i="4"/>
  <c r="BE135" i="4" s="1"/>
  <c r="BI132" i="4"/>
  <c r="BH132" i="4"/>
  <c r="BG132" i="4"/>
  <c r="BF132" i="4"/>
  <c r="T132" i="4"/>
  <c r="R132" i="4"/>
  <c r="P132" i="4"/>
  <c r="BK132" i="4"/>
  <c r="J132" i="4"/>
  <c r="BE132" i="4" s="1"/>
  <c r="BI129" i="4"/>
  <c r="BH129" i="4"/>
  <c r="BG129" i="4"/>
  <c r="BF129" i="4"/>
  <c r="T129" i="4"/>
  <c r="R129" i="4"/>
  <c r="P129" i="4"/>
  <c r="BK129" i="4"/>
  <c r="J129" i="4"/>
  <c r="BE129" i="4" s="1"/>
  <c r="BI124" i="4"/>
  <c r="BH124" i="4"/>
  <c r="BG124" i="4"/>
  <c r="BF124" i="4"/>
  <c r="T124" i="4"/>
  <c r="R124" i="4"/>
  <c r="P124" i="4"/>
  <c r="BK124" i="4"/>
  <c r="J124" i="4"/>
  <c r="BE124" i="4"/>
  <c r="J118" i="4"/>
  <c r="J117" i="4"/>
  <c r="F117" i="4"/>
  <c r="F115" i="4"/>
  <c r="E113" i="4"/>
  <c r="J92" i="4"/>
  <c r="J91" i="4"/>
  <c r="F91" i="4"/>
  <c r="F89" i="4"/>
  <c r="E87" i="4"/>
  <c r="J18" i="4"/>
  <c r="E18" i="4"/>
  <c r="F92" i="4" s="1"/>
  <c r="J17" i="4"/>
  <c r="J12" i="4"/>
  <c r="J89" i="4" s="1"/>
  <c r="J115" i="4"/>
  <c r="E7" i="4"/>
  <c r="E111" i="4"/>
  <c r="E85" i="4"/>
  <c r="J37" i="3"/>
  <c r="J36" i="3"/>
  <c r="AY96" i="1"/>
  <c r="J35" i="3"/>
  <c r="AX96" i="1" s="1"/>
  <c r="BI194" i="3"/>
  <c r="BH194" i="3"/>
  <c r="BG194" i="3"/>
  <c r="BF194" i="3"/>
  <c r="T194" i="3"/>
  <c r="R194" i="3"/>
  <c r="P194" i="3"/>
  <c r="BK194" i="3"/>
  <c r="J194" i="3"/>
  <c r="BE194" i="3"/>
  <c r="BI191" i="3"/>
  <c r="BH191" i="3"/>
  <c r="BG191" i="3"/>
  <c r="BF191" i="3"/>
  <c r="T191" i="3"/>
  <c r="R191" i="3"/>
  <c r="P191" i="3"/>
  <c r="BK191" i="3"/>
  <c r="J191" i="3"/>
  <c r="BE191" i="3" s="1"/>
  <c r="BI188" i="3"/>
  <c r="BH188" i="3"/>
  <c r="BG188" i="3"/>
  <c r="BF188" i="3"/>
  <c r="T188" i="3"/>
  <c r="T187" i="3"/>
  <c r="T186" i="3" s="1"/>
  <c r="R188" i="3"/>
  <c r="R187" i="3" s="1"/>
  <c r="R186" i="3" s="1"/>
  <c r="P188" i="3"/>
  <c r="P187" i="3" s="1"/>
  <c r="P186" i="3" s="1"/>
  <c r="BK188" i="3"/>
  <c r="BK187" i="3" s="1"/>
  <c r="J188" i="3"/>
  <c r="BE188" i="3" s="1"/>
  <c r="BI184" i="3"/>
  <c r="BH184" i="3"/>
  <c r="BG184" i="3"/>
  <c r="BF184" i="3"/>
  <c r="T184" i="3"/>
  <c r="T183" i="3" s="1"/>
  <c r="R184" i="3"/>
  <c r="R183" i="3"/>
  <c r="P184" i="3"/>
  <c r="P183" i="3" s="1"/>
  <c r="BK184" i="3"/>
  <c r="BK183" i="3" s="1"/>
  <c r="J183" i="3" s="1"/>
  <c r="J103" i="3" s="1"/>
  <c r="J184" i="3"/>
  <c r="BE184" i="3" s="1"/>
  <c r="BI180" i="3"/>
  <c r="BH180" i="3"/>
  <c r="BG180" i="3"/>
  <c r="BF180" i="3"/>
  <c r="T180" i="3"/>
  <c r="T179" i="3" s="1"/>
  <c r="R180" i="3"/>
  <c r="R179" i="3"/>
  <c r="P180" i="3"/>
  <c r="P179" i="3" s="1"/>
  <c r="BK180" i="3"/>
  <c r="BK179" i="3"/>
  <c r="J179" i="3" s="1"/>
  <c r="J102" i="3" s="1"/>
  <c r="J180" i="3"/>
  <c r="BE180" i="3" s="1"/>
  <c r="BI177" i="3"/>
  <c r="BH177" i="3"/>
  <c r="BG177" i="3"/>
  <c r="BF177" i="3"/>
  <c r="T177" i="3"/>
  <c r="T176" i="3" s="1"/>
  <c r="R177" i="3"/>
  <c r="R176" i="3"/>
  <c r="P177" i="3"/>
  <c r="P176" i="3" s="1"/>
  <c r="BK177" i="3"/>
  <c r="BK176" i="3"/>
  <c r="J176" i="3"/>
  <c r="J101" i="3" s="1"/>
  <c r="J177" i="3"/>
  <c r="BE177" i="3" s="1"/>
  <c r="BI170" i="3"/>
  <c r="BH170" i="3"/>
  <c r="BG170" i="3"/>
  <c r="BF170" i="3"/>
  <c r="T170" i="3"/>
  <c r="T169" i="3" s="1"/>
  <c r="R170" i="3"/>
  <c r="R169" i="3"/>
  <c r="P170" i="3"/>
  <c r="P169" i="3" s="1"/>
  <c r="BK170" i="3"/>
  <c r="BK169" i="3" s="1"/>
  <c r="J169" i="3" s="1"/>
  <c r="J100" i="3" s="1"/>
  <c r="J170" i="3"/>
  <c r="BE170" i="3" s="1"/>
  <c r="BI163" i="3"/>
  <c r="BH163" i="3"/>
  <c r="BG163" i="3"/>
  <c r="BF163" i="3"/>
  <c r="T163" i="3"/>
  <c r="T146" i="3" s="1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 s="1"/>
  <c r="BI156" i="3"/>
  <c r="BH156" i="3"/>
  <c r="BG156" i="3"/>
  <c r="BF156" i="3"/>
  <c r="T156" i="3"/>
  <c r="R156" i="3"/>
  <c r="P156" i="3"/>
  <c r="BK156" i="3"/>
  <c r="J156" i="3"/>
  <c r="BE156" i="3" s="1"/>
  <c r="BI147" i="3"/>
  <c r="BH147" i="3"/>
  <c r="BG147" i="3"/>
  <c r="BF147" i="3"/>
  <c r="T147" i="3"/>
  <c r="R147" i="3"/>
  <c r="R146" i="3" s="1"/>
  <c r="P147" i="3"/>
  <c r="P146" i="3"/>
  <c r="BK147" i="3"/>
  <c r="J147" i="3"/>
  <c r="BE147" i="3" s="1"/>
  <c r="BI140" i="3"/>
  <c r="BH140" i="3"/>
  <c r="BG140" i="3"/>
  <c r="BF140" i="3"/>
  <c r="T140" i="3"/>
  <c r="R140" i="3"/>
  <c r="P140" i="3"/>
  <c r="P127" i="3" s="1"/>
  <c r="P126" i="3" s="1"/>
  <c r="P125" i="3" s="1"/>
  <c r="AU96" i="1" s="1"/>
  <c r="BK140" i="3"/>
  <c r="BK127" i="3" s="1"/>
  <c r="J140" i="3"/>
  <c r="BE140" i="3" s="1"/>
  <c r="BI135" i="3"/>
  <c r="BH135" i="3"/>
  <c r="BG135" i="3"/>
  <c r="BF135" i="3"/>
  <c r="T135" i="3"/>
  <c r="T127" i="3" s="1"/>
  <c r="T126" i="3" s="1"/>
  <c r="R135" i="3"/>
  <c r="P135" i="3"/>
  <c r="BK135" i="3"/>
  <c r="J135" i="3"/>
  <c r="BE135" i="3" s="1"/>
  <c r="BI132" i="3"/>
  <c r="BH132" i="3"/>
  <c r="BG132" i="3"/>
  <c r="BF132" i="3"/>
  <c r="T132" i="3"/>
  <c r="R132" i="3"/>
  <c r="P132" i="3"/>
  <c r="BK132" i="3"/>
  <c r="J132" i="3"/>
  <c r="BE132" i="3"/>
  <c r="BI128" i="3"/>
  <c r="BH128" i="3"/>
  <c r="BG128" i="3"/>
  <c r="BF128" i="3"/>
  <c r="T128" i="3"/>
  <c r="R128" i="3"/>
  <c r="R127" i="3"/>
  <c r="R126" i="3" s="1"/>
  <c r="R125" i="3" s="1"/>
  <c r="P128" i="3"/>
  <c r="BK128" i="3"/>
  <c r="J128" i="3"/>
  <c r="BE128" i="3" s="1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F92" i="3"/>
  <c r="J17" i="3"/>
  <c r="J12" i="3"/>
  <c r="J119" i="3" s="1"/>
  <c r="J89" i="3"/>
  <c r="E7" i="3"/>
  <c r="J37" i="2"/>
  <c r="J36" i="2"/>
  <c r="AY95" i="1" s="1"/>
  <c r="J35" i="2"/>
  <c r="AX95" i="1"/>
  <c r="BI181" i="2"/>
  <c r="BH181" i="2"/>
  <c r="BG181" i="2"/>
  <c r="BF181" i="2"/>
  <c r="T181" i="2"/>
  <c r="T180" i="2" s="1"/>
  <c r="R181" i="2"/>
  <c r="R180" i="2"/>
  <c r="P181" i="2"/>
  <c r="P180" i="2" s="1"/>
  <c r="BK181" i="2"/>
  <c r="BK180" i="2"/>
  <c r="J180" i="2" s="1"/>
  <c r="J100" i="2" s="1"/>
  <c r="J181" i="2"/>
  <c r="BE181" i="2" s="1"/>
  <c r="BI176" i="2"/>
  <c r="BH176" i="2"/>
  <c r="BG176" i="2"/>
  <c r="BF176" i="2"/>
  <c r="T176" i="2"/>
  <c r="T175" i="2" s="1"/>
  <c r="R176" i="2"/>
  <c r="R175" i="2"/>
  <c r="P176" i="2"/>
  <c r="P175" i="2" s="1"/>
  <c r="BK176" i="2"/>
  <c r="BK175" i="2"/>
  <c r="J175" i="2" s="1"/>
  <c r="J99" i="2" s="1"/>
  <c r="J176" i="2"/>
  <c r="BE176" i="2" s="1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/>
  <c r="BI165" i="2"/>
  <c r="BH165" i="2"/>
  <c r="BG165" i="2"/>
  <c r="BF165" i="2"/>
  <c r="T165" i="2"/>
  <c r="R165" i="2"/>
  <c r="P165" i="2"/>
  <c r="BK165" i="2"/>
  <c r="J165" i="2"/>
  <c r="BE165" i="2" s="1"/>
  <c r="BI158" i="2"/>
  <c r="BH158" i="2"/>
  <c r="BG158" i="2"/>
  <c r="BF158" i="2"/>
  <c r="T158" i="2"/>
  <c r="R158" i="2"/>
  <c r="P158" i="2"/>
  <c r="BK158" i="2"/>
  <c r="J158" i="2"/>
  <c r="BE158" i="2" s="1"/>
  <c r="BI154" i="2"/>
  <c r="BH154" i="2"/>
  <c r="BG154" i="2"/>
  <c r="BF154" i="2"/>
  <c r="T154" i="2"/>
  <c r="R154" i="2"/>
  <c r="P154" i="2"/>
  <c r="BK154" i="2"/>
  <c r="J154" i="2"/>
  <c r="BE154" i="2" s="1"/>
  <c r="BI146" i="2"/>
  <c r="BH146" i="2"/>
  <c r="BG146" i="2"/>
  <c r="BF146" i="2"/>
  <c r="T146" i="2"/>
  <c r="R146" i="2"/>
  <c r="P146" i="2"/>
  <c r="BK146" i="2"/>
  <c r="J146" i="2"/>
  <c r="BE146" i="2"/>
  <c r="BI140" i="2"/>
  <c r="BH140" i="2"/>
  <c r="BG140" i="2"/>
  <c r="BF140" i="2"/>
  <c r="T140" i="2"/>
  <c r="R140" i="2"/>
  <c r="P140" i="2"/>
  <c r="BK140" i="2"/>
  <c r="J140" i="2"/>
  <c r="BE140" i="2" s="1"/>
  <c r="BI135" i="2"/>
  <c r="BH135" i="2"/>
  <c r="BG135" i="2"/>
  <c r="BF135" i="2"/>
  <c r="T135" i="2"/>
  <c r="R135" i="2"/>
  <c r="P135" i="2"/>
  <c r="BK135" i="2"/>
  <c r="J135" i="2"/>
  <c r="BE135" i="2"/>
  <c r="BI128" i="2"/>
  <c r="F37" i="2" s="1"/>
  <c r="BD95" i="1" s="1"/>
  <c r="BH128" i="2"/>
  <c r="BG128" i="2"/>
  <c r="BF128" i="2"/>
  <c r="T128" i="2"/>
  <c r="R128" i="2"/>
  <c r="P128" i="2"/>
  <c r="BK128" i="2"/>
  <c r="J128" i="2"/>
  <c r="BE128" i="2" s="1"/>
  <c r="BI123" i="2"/>
  <c r="BH123" i="2"/>
  <c r="BG123" i="2"/>
  <c r="BF123" i="2"/>
  <c r="T123" i="2"/>
  <c r="R123" i="2"/>
  <c r="R122" i="2" s="1"/>
  <c r="R121" i="2" s="1"/>
  <c r="R120" i="2" s="1"/>
  <c r="P123" i="2"/>
  <c r="BK123" i="2"/>
  <c r="J123" i="2"/>
  <c r="BE123" i="2"/>
  <c r="J117" i="2"/>
  <c r="J116" i="2"/>
  <c r="F116" i="2"/>
  <c r="F114" i="2"/>
  <c r="E112" i="2"/>
  <c r="J92" i="2"/>
  <c r="J91" i="2"/>
  <c r="F91" i="2"/>
  <c r="F89" i="2"/>
  <c r="E87" i="2"/>
  <c r="J18" i="2"/>
  <c r="E18" i="2"/>
  <c r="F92" i="2" s="1"/>
  <c r="F117" i="2"/>
  <c r="J17" i="2"/>
  <c r="J12" i="2"/>
  <c r="J114" i="2"/>
  <c r="J89" i="2"/>
  <c r="E7" i="2"/>
  <c r="E110" i="2"/>
  <c r="E85" i="2"/>
  <c r="AS94" i="1"/>
  <c r="L90" i="1"/>
  <c r="AM90" i="1"/>
  <c r="AM89" i="1"/>
  <c r="L89" i="1"/>
  <c r="AM87" i="1"/>
  <c r="L87" i="1"/>
  <c r="L85" i="1"/>
  <c r="L84" i="1"/>
  <c r="F34" i="5" l="1"/>
  <c r="BA98" i="1" s="1"/>
  <c r="F36" i="5"/>
  <c r="BC98" i="1" s="1"/>
  <c r="BK118" i="5"/>
  <c r="J118" i="5" s="1"/>
  <c r="J97" i="5" s="1"/>
  <c r="F37" i="5"/>
  <c r="BD98" i="1" s="1"/>
  <c r="J33" i="5"/>
  <c r="AV98" i="1" s="1"/>
  <c r="F37" i="4"/>
  <c r="BD97" i="1" s="1"/>
  <c r="BK123" i="4"/>
  <c r="J123" i="4" s="1"/>
  <c r="J98" i="4" s="1"/>
  <c r="J34" i="4"/>
  <c r="AW97" i="1" s="1"/>
  <c r="F36" i="3"/>
  <c r="BC96" i="1" s="1"/>
  <c r="J33" i="3"/>
  <c r="AV96" i="1" s="1"/>
  <c r="F35" i="3"/>
  <c r="BB96" i="1" s="1"/>
  <c r="F34" i="3"/>
  <c r="BA96" i="1" s="1"/>
  <c r="J34" i="2"/>
  <c r="AW95" i="1" s="1"/>
  <c r="F36" i="2"/>
  <c r="BC95" i="1" s="1"/>
  <c r="J33" i="2"/>
  <c r="AV95" i="1" s="1"/>
  <c r="T125" i="3"/>
  <c r="F33" i="4"/>
  <c r="AZ97" i="1" s="1"/>
  <c r="F34" i="2"/>
  <c r="BA95" i="1" s="1"/>
  <c r="F33" i="3"/>
  <c r="AZ96" i="1" s="1"/>
  <c r="F37" i="3"/>
  <c r="BD96" i="1" s="1"/>
  <c r="BK146" i="3"/>
  <c r="J146" i="3" s="1"/>
  <c r="J99" i="3" s="1"/>
  <c r="R123" i="4"/>
  <c r="R122" i="4" s="1"/>
  <c r="R121" i="4" s="1"/>
  <c r="F36" i="4"/>
  <c r="BC97" i="1" s="1"/>
  <c r="BK151" i="4"/>
  <c r="J151" i="4" s="1"/>
  <c r="J99" i="4" s="1"/>
  <c r="P165" i="4"/>
  <c r="T122" i="2"/>
  <c r="T121" i="2" s="1"/>
  <c r="T120" i="2" s="1"/>
  <c r="J127" i="3"/>
  <c r="J98" i="3" s="1"/>
  <c r="F33" i="5"/>
  <c r="AZ98" i="1" s="1"/>
  <c r="P118" i="5"/>
  <c r="P117" i="5" s="1"/>
  <c r="AU98" i="1" s="1"/>
  <c r="J34" i="5"/>
  <c r="AW98" i="1" s="1"/>
  <c r="F33" i="2"/>
  <c r="AZ95" i="1" s="1"/>
  <c r="P122" i="2"/>
  <c r="P121" i="2" s="1"/>
  <c r="P120" i="2" s="1"/>
  <c r="AU95" i="1" s="1"/>
  <c r="F35" i="2"/>
  <c r="BB95" i="1" s="1"/>
  <c r="J187" i="3"/>
  <c r="J105" i="3" s="1"/>
  <c r="BK186" i="3"/>
  <c r="J186" i="3" s="1"/>
  <c r="J104" i="3" s="1"/>
  <c r="J33" i="4"/>
  <c r="AV97" i="1" s="1"/>
  <c r="AT97" i="1" s="1"/>
  <c r="F34" i="4"/>
  <c r="BA97" i="1" s="1"/>
  <c r="BK122" i="2"/>
  <c r="E115" i="3"/>
  <c r="E85" i="3"/>
  <c r="J34" i="3"/>
  <c r="AW96" i="1" s="1"/>
  <c r="F118" i="4"/>
  <c r="P123" i="4"/>
  <c r="P122" i="4" s="1"/>
  <c r="P121" i="4" s="1"/>
  <c r="AU97" i="1" s="1"/>
  <c r="T123" i="4"/>
  <c r="T122" i="4" s="1"/>
  <c r="T121" i="4" s="1"/>
  <c r="F35" i="4"/>
  <c r="BB97" i="1" s="1"/>
  <c r="BK117" i="5" l="1"/>
  <c r="J117" i="5" s="1"/>
  <c r="J96" i="5" s="1"/>
  <c r="AT98" i="1"/>
  <c r="BD94" i="1"/>
  <c r="W33" i="1" s="1"/>
  <c r="BK122" i="4"/>
  <c r="J122" i="4" s="1"/>
  <c r="J97" i="4" s="1"/>
  <c r="BK126" i="3"/>
  <c r="J126" i="3" s="1"/>
  <c r="J97" i="3" s="1"/>
  <c r="AT96" i="1"/>
  <c r="AT95" i="1"/>
  <c r="BC94" i="1"/>
  <c r="AY94" i="1" s="1"/>
  <c r="BA94" i="1"/>
  <c r="AU94" i="1"/>
  <c r="BB94" i="1"/>
  <c r="J122" i="2"/>
  <c r="J98" i="2" s="1"/>
  <c r="BK121" i="2"/>
  <c r="AZ94" i="1"/>
  <c r="J30" i="5" l="1"/>
  <c r="BK121" i="4"/>
  <c r="J121" i="4" s="1"/>
  <c r="J96" i="4" s="1"/>
  <c r="BK125" i="3"/>
  <c r="J125" i="3" s="1"/>
  <c r="J96" i="3" s="1"/>
  <c r="W32" i="1"/>
  <c r="J121" i="2"/>
  <c r="J97" i="2" s="1"/>
  <c r="BK120" i="2"/>
  <c r="J120" i="2" s="1"/>
  <c r="W30" i="1"/>
  <c r="AW94" i="1"/>
  <c r="AK30" i="1" s="1"/>
  <c r="W29" i="1"/>
  <c r="AV94" i="1"/>
  <c r="W31" i="1"/>
  <c r="AX94" i="1"/>
  <c r="J39" i="5"/>
  <c r="AG98" i="1"/>
  <c r="AN98" i="1" s="1"/>
  <c r="J30" i="4" l="1"/>
  <c r="J39" i="4" s="1"/>
  <c r="J30" i="3"/>
  <c r="AG96" i="1" s="1"/>
  <c r="AN96" i="1" s="1"/>
  <c r="AT94" i="1"/>
  <c r="AK29" i="1"/>
  <c r="J96" i="2"/>
  <c r="J30" i="2"/>
  <c r="AG97" i="1" l="1"/>
  <c r="AN97" i="1" s="1"/>
  <c r="J39" i="3"/>
  <c r="AG95" i="1"/>
  <c r="J39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<sst xmlns="http://schemas.openxmlformats.org/spreadsheetml/2006/main" count="2481" uniqueCount="389">
  <si>
    <t>Export Komplet</t>
  </si>
  <si>
    <t/>
  </si>
  <si>
    <t>2.0</t>
  </si>
  <si>
    <t>ZAMOK</t>
  </si>
  <si>
    <t>False</t>
  </si>
  <si>
    <t>{05a375aa-dbc3-43e1-84bc-6d17f28facd4}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</si>
  <si>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</si>
  <si>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</si>
  <si>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</si>
  <si>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</si>
  <si>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</si>
  <si>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</si>
  <si>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</si>
  <si>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</si>
  <si>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2019J-126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</si>
  <si>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</si>
  <si>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</si>
  <si>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PŘÍVALOVÝCH  PRŮTOKŮ V LOKALITĚ ZA BYTOVKAMI V k.ú. LUBY</t>
  </si>
  <si>
    <t>KSO:</t>
  </si>
  <si>
    <t>CC-CZ:</t>
  </si>
  <si>
    <t>Místo:</t>
  </si>
  <si>
    <t>Klatovy, místní část Luby</t>
  </si>
  <si>
    <t>Datum:</t>
  </si>
  <si>
    <t>14. 11. 2019</t>
  </si>
  <si>
    <t>Zadavatel:</t>
  </si>
  <si>
    <t>IČ:</t>
  </si>
  <si>
    <t>00255661</t>
  </si>
  <si>
    <t>Město Klatovy</t>
  </si>
  <si>
    <t>DIČ:</t>
  </si>
  <si>
    <t>Uchazeč:</t>
  </si>
  <si>
    <t>Projektant:</t>
  </si>
  <si>
    <t>66366917</t>
  </si>
  <si>
    <t>Ing. Antonín Kavan</t>
  </si>
  <si>
    <t>True</t>
  </si>
  <si>
    <t>Zpracovatel:</t>
  </si>
  <si>
    <t>Jitka Durdíková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</si>
  <si>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</si>
  <si>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</si>
  <si>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</si>
  <si>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</si>
  <si>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</si>
  <si>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</si>
  <si>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</si>
  <si>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</si>
  <si>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</si>
  <si>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</si>
  <si>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</si>
  <si>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</si>
  <si>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</si>
  <si>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</si>
  <si>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</si>
  <si>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</si>
  <si>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</si>
  <si>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</si>
  <si>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</si>
  <si>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</si>
  <si>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</si>
  <si>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</si>
  <si>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</si>
  <si>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</si>
  <si>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</si>
  <si>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</si>
  <si>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</si>
  <si>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</si>
  <si>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</si>
  <si>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</si>
  <si>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</si>
  <si>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</si>
  <si>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</si>
  <si>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</si>
  <si>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</si>
  <si>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</si>
  <si>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</si>
  <si>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</si>
  <si>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</si>
  <si>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</si>
  <si>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</si>
  <si>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</si>
  <si>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</si>
  <si>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</si>
  <si>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</si>
  <si>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</si>
  <si>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</si>
  <si>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HRÁZ</t>
  </si>
  <si>
    <t>STA</t>
  </si>
  <si>
    <t>1</t>
  </si>
  <si>
    <t>{a28e92f5-ff6a-4359-a099-0c567a17099b}</t>
  </si>
  <si>
    <t>2</t>
  </si>
  <si>
    <t>SO 02</t>
  </si>
  <si>
    <t>VÝPUSTNÝ OBJEKT</t>
  </si>
  <si>
    <t>{1fbc1987-8081-4492-9cae-4e6a96f95ab1}</t>
  </si>
  <si>
    <t>SO 03</t>
  </si>
  <si>
    <t>BEZPEČNOSTNÍ PŘELIV</t>
  </si>
  <si>
    <t>{2a7eea53-7022-4eb1-876e-f694fa6dabc7}</t>
  </si>
  <si>
    <t>VON</t>
  </si>
  <si>
    <t>Vedlejší a ostatní náklady</t>
  </si>
  <si>
    <t>{db7f0d5a-81f1-4369-95b5-f975da1e0698}</t>
  </si>
  <si>
    <t>KRYCÍ LIST SOUPISU PRACÍ</t>
  </si>
  <si>
    <t>Objekt:</t>
  </si>
  <si>
    <t>SO 01 - HRÁZ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</si>
  <si>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</si>
  <si>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</si>
  <si>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</si>
  <si>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</si>
  <si>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</si>
  <si>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</si>
  <si>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</si>
  <si>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</si>
  <si>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</si>
  <si>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</si>
  <si>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</si>
  <si>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</si>
  <si>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</si>
  <si>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</si>
  <si>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</si>
  <si>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</si>
  <si>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</si>
  <si>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</si>
  <si>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</si>
  <si>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</si>
  <si>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</si>
  <si>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</si>
  <si>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</si>
  <si>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</si>
  <si>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</si>
  <si>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</si>
  <si>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</si>
  <si>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</si>
  <si>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</si>
  <si>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</si>
  <si>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2019 02</t>
  </si>
  <si>
    <t>4</t>
  </si>
  <si>
    <t>1708706773</t>
  </si>
  <si>
    <t>PP</t>
  </si>
  <si>
    <t>Sejmutí ornice nebo lesní půdy  s vodorovným přemístěním na hromady v místě upotřebení nebo na dočasné či trvalé skládky se složením, na vzdálenost do 50 m</t>
  </si>
  <si>
    <t>VV</t>
  </si>
  <si>
    <t>" sejmutí ornice z plochy hráze a zemníku v tl. 30 cm "</t>
  </si>
  <si>
    <t>" hráz " 2271,0*0,3</t>
  </si>
  <si>
    <t>" zemník " 2085,0*0,3</t>
  </si>
  <si>
    <t>131201103</t>
  </si>
  <si>
    <t>Hloubení jam nezapažených v hornině tř. 3 objemu do 5000 m3</t>
  </si>
  <si>
    <t>-1744996032</t>
  </si>
  <si>
    <t>Hloubení nezapažených jam a zářezů s urovnáním dna do předepsaného profilu a spádu v hornině tř. 3 přes 1 000 do 5 000 m3</t>
  </si>
  <si>
    <t>" výkop v zemníku " 2256,0</t>
  </si>
  <si>
    <t>" odpočet těsnící ostruha+patka " -736,0</t>
  </si>
  <si>
    <t>" výkop pro těsnící ostruhu+patku "</t>
  </si>
  <si>
    <t>" těsnící ostruha " 152,0*2,5*1,2</t>
  </si>
  <si>
    <t>" patka " 160,0*3,5*0,5</t>
  </si>
  <si>
    <t>3</t>
  </si>
  <si>
    <t>162201102</t>
  </si>
  <si>
    <t>Vodorovné přemístění do 50 m výkopku/sypaniny z horniny tř. 1 až 4</t>
  </si>
  <si>
    <t>840480149</t>
  </si>
  <si>
    <t>Vodorovné přemístění výkopku nebo sypaniny po suchu  na obvyklém dopravním prostředku, bez naložení výkopku, avšak se složením bez rozhrnutí z horniny tř. 1 až 4 na vzdálenost přes 20 do 50 m</t>
  </si>
  <si>
    <t>" sejmutí ornice z plochy hráze a zemníku v tl. 30 cm - zpět na hráz "</t>
  </si>
  <si>
    <t>162301101</t>
  </si>
  <si>
    <t>Vodorovné přemístění do 500 m výkopku/sypaniny z horniny tř. 1 až 4</t>
  </si>
  <si>
    <t>1582688445</t>
  </si>
  <si>
    <t>Vodorovné přemístění výkopku nebo sypaniny po suchu  na obvyklém dopravním prostředku, bez naložení výkopku, avšak se složením bez rozhrnutí z horniny tř. 1 až 4 na vzdálenost přes 50 do 500 m</t>
  </si>
  <si>
    <t>" přemístění do 100 m ze zemníku " 1520,0</t>
  </si>
  <si>
    <t>"  z výkop pro těsnící ostruhu+patku  do 100 m z mezideponie na hráz a do zemníku "</t>
  </si>
  <si>
    <t>" těsnící ostruha " 152,0*2,5*1,2*2</t>
  </si>
  <si>
    <t>" patka " 160,0*3,5*0,5*2</t>
  </si>
  <si>
    <t>5</t>
  </si>
  <si>
    <t>167101102</t>
  </si>
  <si>
    <t>Nakládání výkopku z hornin tř. 1 až 4 přes 100 m3</t>
  </si>
  <si>
    <t>1526733496</t>
  </si>
  <si>
    <t>Nakládání, skládání a překládání neulehlého výkopku nebo sypaniny  nakládání, množství přes 100 m3, z hornin tř. 1 až 4</t>
  </si>
  <si>
    <t>" naložení ornice pro přesun do hráze a zemníku zpět "</t>
  </si>
  <si>
    <t>"  naložení výkopku pro těsnící ostruhu+patku  do 100 m z mezideponie do zemníku "</t>
  </si>
  <si>
    <t>6</t>
  </si>
  <si>
    <t>171101101</t>
  </si>
  <si>
    <t>Uložení sypaniny z hornin soudržných do násypů zhutněných na 95 % PS</t>
  </si>
  <si>
    <t>2100192287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</si>
  <si>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</si>
  <si>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 xml:space="preserve">" hráz " 1800,0 </t>
  </si>
  <si>
    <t>" ostruha " 456,0</t>
  </si>
  <si>
    <t>7</t>
  </si>
  <si>
    <t>182201101</t>
  </si>
  <si>
    <t>Svahování násypů</t>
  </si>
  <si>
    <t>m2</t>
  </si>
  <si>
    <t>-1727592893</t>
  </si>
  <si>
    <t>Svahování trvalých svahů do projektovaných profilů  s potřebným přemístěním výkopku při svahování násypů v jakékoliv hornině</t>
  </si>
  <si>
    <t xml:space="preserve">" úprava svahů sklon do 1:2 " </t>
  </si>
  <si>
    <t>" vzdušní svah tělesa hráze " 5,5*90,0</t>
  </si>
  <si>
    <t>" úprava svahů sklon do 1:3 "</t>
  </si>
  <si>
    <t>" návodní svah tělesa hráze " 14,1*76,0</t>
  </si>
  <si>
    <t>" dno zátopy (zemníku) " 6,0*130,0</t>
  </si>
  <si>
    <t>8</t>
  </si>
  <si>
    <t>182301135</t>
  </si>
  <si>
    <t>Rozprostření ornice pl přes 500 m2 ve svahu přes 1:5 tl vrstvy do 300 mm</t>
  </si>
  <si>
    <t>2080693321</t>
  </si>
  <si>
    <t>Rozprostření a urovnání ornice ve svahu sklonu přes 1:5 při souvislé ploše přes 500 m2, tl. vrstvy přes 250 do 300 mm</t>
  </si>
  <si>
    <t>" rozhrnutí ornice na hrázi a v zemníku v tl. 30 cm "</t>
  </si>
  <si>
    <t>" hráz " 2271,0</t>
  </si>
  <si>
    <t>" zemník " 2085,0</t>
  </si>
  <si>
    <t>9</t>
  </si>
  <si>
    <t>181451162</t>
  </si>
  <si>
    <t>Založení trávníku zatravňovací textilií včetně textilie plochy přes 1000 m2 ve svahu do 1:2</t>
  </si>
  <si>
    <t>2069939681</t>
  </si>
  <si>
    <t>Založení trávníku na půdě předem připravené plochy přes 1000 m2 zatravňovací textilií na svahu přes 1:5 do 1:2</t>
  </si>
  <si>
    <t>10</t>
  </si>
  <si>
    <t>M</t>
  </si>
  <si>
    <t>00572470</t>
  </si>
  <si>
    <t>osivo směs travní univerzál</t>
  </si>
  <si>
    <t>kg</t>
  </si>
  <si>
    <t>-1518456369</t>
  </si>
  <si>
    <t>4356*0,015 'Přepočtené koeficientem množství</t>
  </si>
  <si>
    <t>Vodorovné konstrukce</t>
  </si>
  <si>
    <t>11</t>
  </si>
  <si>
    <t>464511123</t>
  </si>
  <si>
    <t>Pohoz z kamene záhozového hmotnosti nad 200 do 500 kg z terénu</t>
  </si>
  <si>
    <t>762558273</t>
  </si>
  <si>
    <t>Pohoz dna nebo svahů jakékoliv tloušťky  z kamene záhozového z terénu, hmotnosti jednotlivých kamenů přes 200 do 500 kg</t>
  </si>
  <si>
    <t xml:space="preserve">" rovnanina z LK 200-500 kg " </t>
  </si>
  <si>
    <t>" opěrná patka vzdušní líc " 160,0*3,5*0,5</t>
  </si>
  <si>
    <t>998</t>
  </si>
  <si>
    <t>Přesun hmot</t>
  </si>
  <si>
    <t>12</t>
  </si>
  <si>
    <t>998332011</t>
  </si>
  <si>
    <t>Přesun hmot pro úpravy vodních toků a kanály</t>
  </si>
  <si>
    <t>t</t>
  </si>
  <si>
    <t>1683154579</t>
  </si>
  <si>
    <t>Přesun hmot pro úpravy vodních toků a kanály, hráze rybníků apod.  dopravní vzdálenost do 500 m</t>
  </si>
  <si>
    <t>SO 02 - VÝPUSTNÝ OBJEKT</t>
  </si>
  <si>
    <t xml:space="preserve">    3 - Svislé a kompletní konstrukce</t>
  </si>
  <si>
    <t xml:space="preserve">    8 - Trubní vedení</t>
  </si>
  <si>
    <t xml:space="preserve">    9 - Ostatní konstrukce a práce, bourání</t>
  </si>
  <si>
    <t>PSV - Práce a dodávky PSV</t>
  </si>
  <si>
    <t xml:space="preserve">    767 - Konstrukce zámečnické</t>
  </si>
  <si>
    <t>131201101</t>
  </si>
  <si>
    <t>Hloubení jam nezapažených v hornině tř. 3 objemu do 100 m3</t>
  </si>
  <si>
    <t>-645830345</t>
  </si>
  <si>
    <t>Hloubení nezapažených jam a zářezů s urovnáním dna do předepsaného profilu a spádu v hornině tř. 3 do 100 m3</t>
  </si>
  <si>
    <t>" nátokový objekt " 2,4*2,4*1,2</t>
  </si>
  <si>
    <t>" horská vpust " 2,4*2,4*2,1</t>
  </si>
  <si>
    <t>132201201</t>
  </si>
  <si>
    <t>Hloubení rýh š do 2000 mm v hornině tř. 3 objemu do 100 m3</t>
  </si>
  <si>
    <t>1117471873</t>
  </si>
  <si>
    <t>Hloubení zapažených i nezapažených rýh šířky přes 600 do 2 000 mm  s urovnáním dna do předepsaného profilu a spádu v hornině tř. 3 do 100 m3</t>
  </si>
  <si>
    <t>" výpustné potrubí " 35,5*1,2*2,0</t>
  </si>
  <si>
    <t>-830088233</t>
  </si>
  <si>
    <t>-1427037619</t>
  </si>
  <si>
    <t xml:space="preserve">" výkopek uložen do tělesa hráze 95%PS " </t>
  </si>
  <si>
    <t>Svislé a kompletní konstrukce</t>
  </si>
  <si>
    <t>321321116</t>
  </si>
  <si>
    <t>Konstrukce vodních staveb ze ŽB mrazuvzdorného tř. C 30/37</t>
  </si>
  <si>
    <t>1978872465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</si>
  <si>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</si>
  <si>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 xml:space="preserve">" vodostavební beton C 30/37,XF3,XC3,S3 " </t>
  </si>
  <si>
    <t>" nátokový objekt " 1,6*1,6*1,35</t>
  </si>
  <si>
    <t>" odpočet  " -1,3*1,3*1,2</t>
  </si>
  <si>
    <t>" horská vpust " 1,6*1,6*2,32</t>
  </si>
  <si>
    <t>" odpočet " -1,3*1,3*2,17</t>
  </si>
  <si>
    <t>" výpustné potrubí " 35,5*1,0*0,9</t>
  </si>
  <si>
    <t>" odpočet potrubí " -35,5*0,2</t>
  </si>
  <si>
    <t>321351010</t>
  </si>
  <si>
    <t>Bednění konstrukcí vodních staveb rovinné - zřízení</t>
  </si>
  <si>
    <t>369602566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</si>
  <si>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</si>
  <si>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" nátokový objekt " 1,6*1,72*8</t>
  </si>
  <si>
    <t>" horská vpust " 1,6*2,68*8</t>
  </si>
  <si>
    <t>" výpustné potrubí " 35,5*0,9*2</t>
  </si>
  <si>
    <t>321352010</t>
  </si>
  <si>
    <t>Bednění konstrukcí vodních staveb rovinné - odstranění</t>
  </si>
  <si>
    <t>1764693541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</si>
  <si>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</si>
  <si>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321368211</t>
  </si>
  <si>
    <t>Výztuž železobetonových konstrukcí vodních staveb ze svařovaných sítí</t>
  </si>
  <si>
    <t>778443595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</si>
  <si>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</si>
  <si>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 xml:space="preserve">" výztuž ze svařovaných sítí KY 50 150/150/8 " </t>
  </si>
  <si>
    <t>" nátokový objekt " 6,88*5,38*0,001</t>
  </si>
  <si>
    <t>" horská vpust " 9,97*5,38*0,001</t>
  </si>
  <si>
    <t>" výpustné potrubí " 35,5*3,2*5,38*0,001</t>
  </si>
  <si>
    <t>452311171</t>
  </si>
  <si>
    <t>Podkladní desky z betonu prostého tř. C 30/37 otevřený výkop</t>
  </si>
  <si>
    <t>1246524297</t>
  </si>
  <si>
    <t>Podkladní a zajišťovací konstrukce z betonu prostého v otevřeném výkopu desky pod potrubí, stoky a drobné objekty z betonu tř. C 30/37</t>
  </si>
  <si>
    <t>" podkladní beton C30/37 tl.0,1m "</t>
  </si>
  <si>
    <t>" nátokový objekt " 1,9*1,9*0,1</t>
  </si>
  <si>
    <t>" horská vpust " 1,9*1,9*0,1</t>
  </si>
  <si>
    <t>" výpustné potrubí " 35,5*1,2*0,1</t>
  </si>
  <si>
    <t>Trubní vedení</t>
  </si>
  <si>
    <t>871425221</t>
  </si>
  <si>
    <t>Kanalizační potrubí z tvrdého PVC jednovrstvé tuhost třídy SN8 DN 500</t>
  </si>
  <si>
    <t>m</t>
  </si>
  <si>
    <t>-316802096</t>
  </si>
  <si>
    <t>Kanalizační potrubí z tvrdého PVC v otevřeném výkopu ve sklonu do 20 %, hladkého plnostěnného jednovrstvého, tuhost třídy SN 8 DN 500</t>
  </si>
  <si>
    <t>Ostatní konstrukce a práce, bourání</t>
  </si>
  <si>
    <t>953334121</t>
  </si>
  <si>
    <t>Bobtnavý pásek do pracovních spar betonových kcí bentonitový 20 x 25 mm</t>
  </si>
  <si>
    <t>1312918486</t>
  </si>
  <si>
    <t>Bobtnavý pásek do pracovních spar betonových konstrukcí bentonitový, rozměru 20 x 25 mm</t>
  </si>
  <si>
    <t>" těsnění výpustného potrubí na nátoku " 2,0</t>
  </si>
  <si>
    <t>998332011.1</t>
  </si>
  <si>
    <t>Přesun hmot pro vodní nádrže dopravní vzdálenost do 500 m</t>
  </si>
  <si>
    <t>1938750731</t>
  </si>
  <si>
    <t>Přesun hmot pro vodní nádrže  dopravní vzdálenost do 500 m</t>
  </si>
  <si>
    <t>PSV</t>
  </si>
  <si>
    <t>Práce a dodávky PSV</t>
  </si>
  <si>
    <t>767</t>
  </si>
  <si>
    <t>Konstrukce zámečnické</t>
  </si>
  <si>
    <t>13</t>
  </si>
  <si>
    <t>767995115</t>
  </si>
  <si>
    <t>Montáž atypických zámečnických konstrukcí hmotnosti do 100 kg</t>
  </si>
  <si>
    <t>16</t>
  </si>
  <si>
    <t>737389168</t>
  </si>
  <si>
    <t>Montáž ostatních atypických zámečnických konstrukcí  hmotnosti přes 50 do 100 kg</t>
  </si>
  <si>
    <t xml:space="preserve">" česle " 50,0 </t>
  </si>
  <si>
    <t>14</t>
  </si>
  <si>
    <t>553960001</t>
  </si>
  <si>
    <t>Atypické zámečnické konstrukce vč. pozinkování</t>
  </si>
  <si>
    <t>32</t>
  </si>
  <si>
    <t>-15202121</t>
  </si>
  <si>
    <t>998767101</t>
  </si>
  <si>
    <t>Přesun hmot tonážní pro zámečnické konstrukce v objektech v do 6 m</t>
  </si>
  <si>
    <t>-1202528211</t>
  </si>
  <si>
    <t>Přesun hmot pro zámečnické konstrukce  stanovený z hmotnosti přesunovaného materiálu vodorovná dopravní vzdálenost do 50 m v objektech výšky do 6 m</t>
  </si>
  <si>
    <t>SO 03 - BEZPEČNOSTNÍ PŘELIV</t>
  </si>
  <si>
    <t>-1950298649</t>
  </si>
  <si>
    <t>" bezpečnostní přeliv " 6,4*3,75*1,0</t>
  </si>
  <si>
    <t>" skluz " 5,6*6,4*0,8</t>
  </si>
  <si>
    <t>" vývar " 11,2*6,4*0,8</t>
  </si>
  <si>
    <t>132201101</t>
  </si>
  <si>
    <t>Hloubení rýh š do 600 mm v hornině tř. 3 objemu do 100 m3</t>
  </si>
  <si>
    <t>-1313271820</t>
  </si>
  <si>
    <t>Hloubení zapažených i nezapažených rýh šířky do 600 mm  s urovnáním dna do předepsaného profilu a spádu v hornině tř. 3 do 100 m3</t>
  </si>
  <si>
    <t>" prahy bezpečnostního přelivu " 22,8*0,4*0,9</t>
  </si>
  <si>
    <t>1602101079</t>
  </si>
  <si>
    <t>" patka v patě skluzu " 6,4*1,0*0,5</t>
  </si>
  <si>
    <t>1325839367</t>
  </si>
  <si>
    <t xml:space="preserve">" přemistění do 100 m " </t>
  </si>
  <si>
    <t>-2022632011</t>
  </si>
  <si>
    <t>49335730</t>
  </si>
  <si>
    <t>" prahy bezpečnostního přelivu " 22,8*0,4*0,8</t>
  </si>
  <si>
    <t>-230533391</t>
  </si>
  <si>
    <t>" prahy bezpečnostního přelivu " 22,8*0,8*2</t>
  </si>
  <si>
    <t>-1493933569</t>
  </si>
  <si>
    <t>1908817126</t>
  </si>
  <si>
    <t>" prahy bezpečnostního přelivu " 22,8*0,8*5,38*0,001</t>
  </si>
  <si>
    <t>-1527441901</t>
  </si>
  <si>
    <t>" prahy bezpečnostního přelivu " 22,8*0,6*0,1</t>
  </si>
  <si>
    <t>463212121</t>
  </si>
  <si>
    <t>Rovnanina z lomového kamene s vyklínováním spár těženým kamenivem</t>
  </si>
  <si>
    <t>937768833</t>
  </si>
  <si>
    <t>Rovnanina z lomového kamene upraveného, tříděného  jakékoliv tloušťky rovnaniny s vyplněním spár a dutin těženým kamenivem</t>
  </si>
  <si>
    <t xml:space="preserve">" rovnanina z LK 200-500 kg tl. 0,30 m s proštěrkováním " </t>
  </si>
  <si>
    <t>" opevnění přelivu " 4,7*7,2*0,3</t>
  </si>
  <si>
    <t>" opevnění skluzu " 5,6*8,13*0,3</t>
  </si>
  <si>
    <t>" opevnění odtoku od přelivu " 9,6*7,24*0,3</t>
  </si>
  <si>
    <t>" opevnění stávajícího příkopu " 18,0*5,5*0,3</t>
  </si>
  <si>
    <t>998973523</t>
  </si>
  <si>
    <t>VON - Vedlejší a ostatní náklady</t>
  </si>
  <si>
    <t xml:space="preserve">Díly </t>
  </si>
  <si>
    <t>83393861</t>
  </si>
  <si>
    <t>Ing.Miloslav Konopík</t>
  </si>
  <si>
    <t>Ing Antonín Kavan</t>
  </si>
  <si>
    <t>VRN - Vedlejší rozpočtové náklady</t>
  </si>
  <si>
    <t>VRN</t>
  </si>
  <si>
    <t>Vedlejší rozpočtové náklady</t>
  </si>
  <si>
    <t>R1</t>
  </si>
  <si>
    <t>Splnění podmínek vyjádření správců sítí při vstupech do ochranných pásem sítí. případné vytýčení inž.sítí a zařízení, včetně zajištění případné aktualizace vyjádření správců sítí, která pozbudou platnosti v období mezi předáním staveniště a vytyč.sítí</t>
  </si>
  <si>
    <t>soubor</t>
  </si>
  <si>
    <t>1024</t>
  </si>
  <si>
    <t>-1935434878</t>
  </si>
  <si>
    <t>R2</t>
  </si>
  <si>
    <t xml:space="preserve">Zajištění a zabezpečení staveniště, zřízení a likvidace zařízení staveniště, včetně případných přípojek, přístupů, skládek, deponií apod. </t>
  </si>
  <si>
    <t>1352305162</t>
  </si>
  <si>
    <t>R3</t>
  </si>
  <si>
    <t>Zajištění umístění štítku o povolení stavby a stejnopisu oznámení o zahájení prací oblastnímu inspektorátu práce na viditelném místě u vstupu na staveniště.*</t>
  </si>
  <si>
    <t>1633351080</t>
  </si>
  <si>
    <t>R4</t>
  </si>
  <si>
    <t>Provedení opatření vyplývajících z povodňového a havarijního plánu *</t>
  </si>
  <si>
    <t>650527692</t>
  </si>
  <si>
    <t>R5</t>
  </si>
  <si>
    <t xml:space="preserve">Protokolární předání stavbou dotčených pozemků a komunikací, uvedených do původního stavu, zpět jejich vlastníkům. </t>
  </si>
  <si>
    <t>-1085487087</t>
  </si>
  <si>
    <t>R6</t>
  </si>
  <si>
    <t>Zajištění a provedení zkoušek, rozborů a atestů nutných pro řádné provádění a dokončení díla, uvedených v projektové dokumentaci včetně předání jejich výsledků objednateli, jakož i provedení následujících zkoušek a rozborů: HUTNÍCÍ ZKOUŠKY TĚLESA HRÁZE 4x</t>
  </si>
  <si>
    <t>-2087181692</t>
  </si>
  <si>
    <t>R7</t>
  </si>
  <si>
    <t xml:space="preserve">Vytyčení stavby (případně pozemků nebo provedení jiných geodetických prací*) odborně způsobilou osobou v oboru zeměměřictví.* </t>
  </si>
  <si>
    <t>-996343181</t>
  </si>
  <si>
    <t>R9</t>
  </si>
  <si>
    <t>geodetické zaměření skutečného provedení stavby, předání tištěné 4x , CD 1x</t>
  </si>
  <si>
    <t>-1243436415</t>
  </si>
  <si>
    <t>PROJECT PLUS KLATOVY, spol. s r.o.</t>
  </si>
  <si>
    <t>49791788</t>
  </si>
  <si>
    <t>CZ49791788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</si>
</sst>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topLeftCell="A67" workbookViewId="0">
      <selection activeCell="AN97" sqref="AN97:AP97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58"/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1"/>
      <c r="AQ5" s="21"/>
      <c r="AR5" s="19"/>
      <c r="BE5" s="27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1"/>
      <c r="AQ6" s="21"/>
      <c r="AR6" s="19"/>
      <c r="BE6" s="27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7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9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7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7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9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387</v>
      </c>
      <c r="AO13" s="21"/>
      <c r="AP13" s="21"/>
      <c r="AQ13" s="21"/>
      <c r="AR13" s="19"/>
      <c r="BE13" s="279"/>
      <c r="BS13" s="16" t="s">
        <v>6</v>
      </c>
    </row>
    <row r="14" spans="1:74" ht="12.75">
      <c r="B14" s="20"/>
      <c r="C14" s="21"/>
      <c r="D14" s="21"/>
      <c r="E14" s="273" t="s">
        <v>386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8" t="s">
        <v>28</v>
      </c>
      <c r="AL14" s="21"/>
      <c r="AM14" s="21"/>
      <c r="AN14" s="30" t="s">
        <v>388</v>
      </c>
      <c r="AO14" s="21"/>
      <c r="AP14" s="21"/>
      <c r="AQ14" s="21"/>
      <c r="AR14" s="19"/>
      <c r="BE14" s="27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9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31</v>
      </c>
      <c r="AO16" s="21"/>
      <c r="AP16" s="21"/>
      <c r="AQ16" s="21"/>
      <c r="AR16" s="19"/>
      <c r="BE16" s="27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79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9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7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79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9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9"/>
    </row>
    <row r="23" spans="1:71" s="1" customFormat="1" ht="14.45" customHeight="1">
      <c r="B23" s="20"/>
      <c r="C23" s="21"/>
      <c r="D23" s="21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1"/>
      <c r="AP23" s="21"/>
      <c r="AQ23" s="21"/>
      <c r="AR23" s="19"/>
      <c r="BE23" s="27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9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6">
        <f>ROUND(AG94,2)</f>
        <v>2494011.0099999998</v>
      </c>
      <c r="AL26" s="257"/>
      <c r="AM26" s="257"/>
      <c r="AN26" s="257"/>
      <c r="AO26" s="257"/>
      <c r="AP26" s="35"/>
      <c r="AQ26" s="35"/>
      <c r="AR26" s="38"/>
      <c r="BE26" s="27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6" t="s">
        <v>38</v>
      </c>
      <c r="M28" s="276"/>
      <c r="N28" s="276"/>
      <c r="O28" s="276"/>
      <c r="P28" s="276"/>
      <c r="Q28" s="35"/>
      <c r="R28" s="35"/>
      <c r="S28" s="35"/>
      <c r="T28" s="35"/>
      <c r="U28" s="35"/>
      <c r="V28" s="35"/>
      <c r="W28" s="276" t="s">
        <v>39</v>
      </c>
      <c r="X28" s="276"/>
      <c r="Y28" s="276"/>
      <c r="Z28" s="276"/>
      <c r="AA28" s="276"/>
      <c r="AB28" s="276"/>
      <c r="AC28" s="276"/>
      <c r="AD28" s="276"/>
      <c r="AE28" s="276"/>
      <c r="AF28" s="35"/>
      <c r="AG28" s="35"/>
      <c r="AH28" s="35"/>
      <c r="AI28" s="35"/>
      <c r="AJ28" s="35"/>
      <c r="AK28" s="276" t="s">
        <v>40</v>
      </c>
      <c r="AL28" s="276"/>
      <c r="AM28" s="276"/>
      <c r="AN28" s="276"/>
      <c r="AO28" s="276"/>
      <c r="AP28" s="35"/>
      <c r="AQ28" s="35"/>
      <c r="AR28" s="38"/>
      <c r="BE28" s="279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77">
        <v>0.21</v>
      </c>
      <c r="M29" s="255"/>
      <c r="N29" s="255"/>
      <c r="O29" s="255"/>
      <c r="P29" s="255"/>
      <c r="Q29" s="40"/>
      <c r="R29" s="40"/>
      <c r="S29" s="40"/>
      <c r="T29" s="40"/>
      <c r="U29" s="40"/>
      <c r="V29" s="40"/>
      <c r="W29" s="254">
        <f>ROUND(AZ94, 2)</f>
        <v>2494011.0099999998</v>
      </c>
      <c r="X29" s="255"/>
      <c r="Y29" s="255"/>
      <c r="Z29" s="255"/>
      <c r="AA29" s="255"/>
      <c r="AB29" s="255"/>
      <c r="AC29" s="255"/>
      <c r="AD29" s="255"/>
      <c r="AE29" s="255"/>
      <c r="AF29" s="40"/>
      <c r="AG29" s="40"/>
      <c r="AH29" s="40"/>
      <c r="AI29" s="40"/>
      <c r="AJ29" s="40"/>
      <c r="AK29" s="254">
        <f>ROUND(AV94, 2)</f>
        <v>523742.31</v>
      </c>
      <c r="AL29" s="255"/>
      <c r="AM29" s="255"/>
      <c r="AN29" s="255"/>
      <c r="AO29" s="255"/>
      <c r="AP29" s="40"/>
      <c r="AQ29" s="40"/>
      <c r="AR29" s="41"/>
      <c r="BE29" s="280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77">
        <v>0.15</v>
      </c>
      <c r="M30" s="255"/>
      <c r="N30" s="255"/>
      <c r="O30" s="255"/>
      <c r="P30" s="255"/>
      <c r="Q30" s="40"/>
      <c r="R30" s="40"/>
      <c r="S30" s="40"/>
      <c r="T30" s="40"/>
      <c r="U30" s="40"/>
      <c r="V30" s="40"/>
      <c r="W30" s="254">
        <f>ROUND(BA94, 2)</f>
        <v>0</v>
      </c>
      <c r="X30" s="255"/>
      <c r="Y30" s="255"/>
      <c r="Z30" s="255"/>
      <c r="AA30" s="255"/>
      <c r="AB30" s="255"/>
      <c r="AC30" s="255"/>
      <c r="AD30" s="255"/>
      <c r="AE30" s="255"/>
      <c r="AF30" s="40"/>
      <c r="AG30" s="40"/>
      <c r="AH30" s="40"/>
      <c r="AI30" s="40"/>
      <c r="AJ30" s="40"/>
      <c r="AK30" s="254">
        <f>ROUND(AW94, 2)</f>
        <v>0</v>
      </c>
      <c r="AL30" s="255"/>
      <c r="AM30" s="255"/>
      <c r="AN30" s="255"/>
      <c r="AO30" s="255"/>
      <c r="AP30" s="40"/>
      <c r="AQ30" s="40"/>
      <c r="AR30" s="41"/>
      <c r="BE30" s="280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77">
        <v>0.21</v>
      </c>
      <c r="M31" s="255"/>
      <c r="N31" s="255"/>
      <c r="O31" s="255"/>
      <c r="P31" s="255"/>
      <c r="Q31" s="40"/>
      <c r="R31" s="40"/>
      <c r="S31" s="40"/>
      <c r="T31" s="40"/>
      <c r="U31" s="40"/>
      <c r="V31" s="40"/>
      <c r="W31" s="254">
        <f>ROUND(BB94, 2)</f>
        <v>0</v>
      </c>
      <c r="X31" s="255"/>
      <c r="Y31" s="255"/>
      <c r="Z31" s="255"/>
      <c r="AA31" s="255"/>
      <c r="AB31" s="255"/>
      <c r="AC31" s="255"/>
      <c r="AD31" s="255"/>
      <c r="AE31" s="255"/>
      <c r="AF31" s="40"/>
      <c r="AG31" s="40"/>
      <c r="AH31" s="40"/>
      <c r="AI31" s="40"/>
      <c r="AJ31" s="40"/>
      <c r="AK31" s="254">
        <v>0</v>
      </c>
      <c r="AL31" s="255"/>
      <c r="AM31" s="255"/>
      <c r="AN31" s="255"/>
      <c r="AO31" s="255"/>
      <c r="AP31" s="40"/>
      <c r="AQ31" s="40"/>
      <c r="AR31" s="41"/>
      <c r="BE31" s="280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77">
        <v>0.15</v>
      </c>
      <c r="M32" s="255"/>
      <c r="N32" s="255"/>
      <c r="O32" s="255"/>
      <c r="P32" s="255"/>
      <c r="Q32" s="40"/>
      <c r="R32" s="40"/>
      <c r="S32" s="40"/>
      <c r="T32" s="40"/>
      <c r="U32" s="40"/>
      <c r="V32" s="40"/>
      <c r="W32" s="254">
        <f>ROUND(BC94, 2)</f>
        <v>0</v>
      </c>
      <c r="X32" s="255"/>
      <c r="Y32" s="255"/>
      <c r="Z32" s="255"/>
      <c r="AA32" s="255"/>
      <c r="AB32" s="255"/>
      <c r="AC32" s="255"/>
      <c r="AD32" s="255"/>
      <c r="AE32" s="255"/>
      <c r="AF32" s="40"/>
      <c r="AG32" s="40"/>
      <c r="AH32" s="40"/>
      <c r="AI32" s="40"/>
      <c r="AJ32" s="40"/>
      <c r="AK32" s="254">
        <v>0</v>
      </c>
      <c r="AL32" s="255"/>
      <c r="AM32" s="255"/>
      <c r="AN32" s="255"/>
      <c r="AO32" s="255"/>
      <c r="AP32" s="40"/>
      <c r="AQ32" s="40"/>
      <c r="AR32" s="41"/>
      <c r="BE32" s="280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77">
        <v>0</v>
      </c>
      <c r="M33" s="255"/>
      <c r="N33" s="255"/>
      <c r="O33" s="255"/>
      <c r="P33" s="255"/>
      <c r="Q33" s="40"/>
      <c r="R33" s="40"/>
      <c r="S33" s="40"/>
      <c r="T33" s="40"/>
      <c r="U33" s="40"/>
      <c r="V33" s="40"/>
      <c r="W33" s="254">
        <f>ROUND(BD94, 2)</f>
        <v>0</v>
      </c>
      <c r="X33" s="255"/>
      <c r="Y33" s="255"/>
      <c r="Z33" s="255"/>
      <c r="AA33" s="255"/>
      <c r="AB33" s="255"/>
      <c r="AC33" s="255"/>
      <c r="AD33" s="255"/>
      <c r="AE33" s="255"/>
      <c r="AF33" s="40"/>
      <c r="AG33" s="40"/>
      <c r="AH33" s="40"/>
      <c r="AI33" s="40"/>
      <c r="AJ33" s="40"/>
      <c r="AK33" s="254">
        <v>0</v>
      </c>
      <c r="AL33" s="255"/>
      <c r="AM33" s="255"/>
      <c r="AN33" s="255"/>
      <c r="AO33" s="255"/>
      <c r="AP33" s="40"/>
      <c r="AQ33" s="40"/>
      <c r="AR33" s="41"/>
      <c r="BE33" s="28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9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87" t="s">
        <v>49</v>
      </c>
      <c r="Y35" s="288"/>
      <c r="Z35" s="288"/>
      <c r="AA35" s="288"/>
      <c r="AB35" s="288"/>
      <c r="AC35" s="44"/>
      <c r="AD35" s="44"/>
      <c r="AE35" s="44"/>
      <c r="AF35" s="44"/>
      <c r="AG35" s="44"/>
      <c r="AH35" s="44"/>
      <c r="AI35" s="44"/>
      <c r="AJ35" s="44"/>
      <c r="AK35" s="289">
        <f>SUM(AK26:AK33)</f>
        <v>3017753.32</v>
      </c>
      <c r="AL35" s="288"/>
      <c r="AM35" s="288"/>
      <c r="AN35" s="288"/>
      <c r="AO35" s="29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2019J-126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7" t="str">
        <f>K6</f>
        <v>SNÍŽENÍ PŘÍVALOVÝCH  PRŮTOKŮ V LOKALITĚ ZA BYTOVKAMI V k.ú. LUBY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268"/>
      <c r="AL85" s="268"/>
      <c r="AM85" s="268"/>
      <c r="AN85" s="268"/>
      <c r="AO85" s="268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Klatovy, místní část Luby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9" t="str">
        <f>IF(AN8= "","",AN8)</f>
        <v>14. 11. 2019</v>
      </c>
      <c r="AN87" s="269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6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Město Klatovy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65" t="str">
        <f>IF(E17="","",E17)</f>
        <v>Ing. Antonín Kavan</v>
      </c>
      <c r="AN89" s="266"/>
      <c r="AO89" s="266"/>
      <c r="AP89" s="266"/>
      <c r="AQ89" s="35"/>
      <c r="AR89" s="38"/>
      <c r="AS89" s="259" t="s">
        <v>57</v>
      </c>
      <c r="AT89" s="26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6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>PROJECT PLUS KLATOVY, spol. s r.o.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65" t="str">
        <f>IF(E20="","",E20)</f>
        <v>Jitka Durdíková</v>
      </c>
      <c r="AN90" s="266"/>
      <c r="AO90" s="266"/>
      <c r="AP90" s="266"/>
      <c r="AQ90" s="35"/>
      <c r="AR90" s="38"/>
      <c r="AS90" s="261"/>
      <c r="AT90" s="26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3"/>
      <c r="AT91" s="26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93" t="s">
        <v>58</v>
      </c>
      <c r="D92" s="284"/>
      <c r="E92" s="284"/>
      <c r="F92" s="284"/>
      <c r="G92" s="284"/>
      <c r="H92" s="72"/>
      <c r="I92" s="283" t="s">
        <v>59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6" t="s">
        <v>60</v>
      </c>
      <c r="AH92" s="284"/>
      <c r="AI92" s="284"/>
      <c r="AJ92" s="284"/>
      <c r="AK92" s="284"/>
      <c r="AL92" s="284"/>
      <c r="AM92" s="284"/>
      <c r="AN92" s="283" t="s">
        <v>61</v>
      </c>
      <c r="AO92" s="284"/>
      <c r="AP92" s="285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1">
        <f>ROUND(SUM(AG95:AG98),2)</f>
        <v>2494011.0099999998</v>
      </c>
      <c r="AH94" s="291"/>
      <c r="AI94" s="291"/>
      <c r="AJ94" s="291"/>
      <c r="AK94" s="291"/>
      <c r="AL94" s="291"/>
      <c r="AM94" s="291"/>
      <c r="AN94" s="292">
        <f>SUM(AG94,AT94)</f>
        <v>3017753.32</v>
      </c>
      <c r="AO94" s="292"/>
      <c r="AP94" s="292"/>
      <c r="AQ94" s="84" t="s">
        <v>1</v>
      </c>
      <c r="AR94" s="85"/>
      <c r="AS94" s="86">
        <f>ROUND(SUM(AS95:AS98),2)</f>
        <v>0</v>
      </c>
      <c r="AT94" s="87">
        <f>ROUND(SUM(AV94:AW94),2)</f>
        <v>523742.31</v>
      </c>
      <c r="AU94" s="88">
        <f>ROUND(SUM(AU95:AU98),5)</f>
        <v>0</v>
      </c>
      <c r="AV94" s="87">
        <f>ROUND(AZ94*L29,2)</f>
        <v>523742.31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2494011.0099999998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6.45" customHeight="1">
      <c r="A95" s="92" t="s">
        <v>81</v>
      </c>
      <c r="B95" s="93"/>
      <c r="C95" s="94"/>
      <c r="D95" s="294" t="s">
        <v>82</v>
      </c>
      <c r="E95" s="294"/>
      <c r="F95" s="294"/>
      <c r="G95" s="294"/>
      <c r="H95" s="294"/>
      <c r="I95" s="95"/>
      <c r="J95" s="294" t="s">
        <v>83</v>
      </c>
      <c r="K95" s="294"/>
      <c r="L95" s="294"/>
      <c r="M95" s="294"/>
      <c r="N95" s="294"/>
      <c r="O95" s="294"/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294"/>
      <c r="AD95" s="294"/>
      <c r="AE95" s="294"/>
      <c r="AF95" s="294"/>
      <c r="AG95" s="281">
        <f>'SO 01 - HRÁZ'!J30</f>
        <v>1531927.25</v>
      </c>
      <c r="AH95" s="282"/>
      <c r="AI95" s="282"/>
      <c r="AJ95" s="282"/>
      <c r="AK95" s="282"/>
      <c r="AL95" s="282"/>
      <c r="AM95" s="282"/>
      <c r="AN95" s="281">
        <f>SUM(AG95,AT95)</f>
        <v>1853631.97</v>
      </c>
      <c r="AO95" s="282"/>
      <c r="AP95" s="282"/>
      <c r="AQ95" s="96" t="s">
        <v>84</v>
      </c>
      <c r="AR95" s="97"/>
      <c r="AS95" s="98">
        <v>0</v>
      </c>
      <c r="AT95" s="99">
        <f>ROUND(SUM(AV95:AW95),2)</f>
        <v>321704.71999999997</v>
      </c>
      <c r="AU95" s="100">
        <f>'SO 01 - HRÁZ'!P120</f>
        <v>0</v>
      </c>
      <c r="AV95" s="99">
        <f>'SO 01 - HRÁZ'!J33</f>
        <v>321704.71999999997</v>
      </c>
      <c r="AW95" s="99">
        <f>'SO 01 - HRÁZ'!J34</f>
        <v>0</v>
      </c>
      <c r="AX95" s="99">
        <f>'SO 01 - HRÁZ'!J35</f>
        <v>0</v>
      </c>
      <c r="AY95" s="99">
        <f>'SO 01 - HRÁZ'!J36</f>
        <v>0</v>
      </c>
      <c r="AZ95" s="99">
        <f>'SO 01 - HRÁZ'!F33</f>
        <v>1531927.25</v>
      </c>
      <c r="BA95" s="99">
        <f>'SO 01 - HRÁZ'!F34</f>
        <v>0</v>
      </c>
      <c r="BB95" s="99">
        <f>'SO 01 - HRÁZ'!F35</f>
        <v>0</v>
      </c>
      <c r="BC95" s="99">
        <f>'SO 01 - HRÁZ'!F36</f>
        <v>0</v>
      </c>
      <c r="BD95" s="101">
        <f>'SO 01 - HRÁZ'!F37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6.45" customHeight="1">
      <c r="A96" s="92" t="s">
        <v>81</v>
      </c>
      <c r="B96" s="93"/>
      <c r="C96" s="94"/>
      <c r="D96" s="294" t="s">
        <v>88</v>
      </c>
      <c r="E96" s="294"/>
      <c r="F96" s="294"/>
      <c r="G96" s="294"/>
      <c r="H96" s="294"/>
      <c r="I96" s="95"/>
      <c r="J96" s="294" t="s">
        <v>89</v>
      </c>
      <c r="K96" s="294"/>
      <c r="L96" s="294"/>
      <c r="M96" s="294"/>
      <c r="N96" s="294"/>
      <c r="O96" s="294"/>
      <c r="P96" s="294"/>
      <c r="Q96" s="294"/>
      <c r="R96" s="294"/>
      <c r="S96" s="294"/>
      <c r="T96" s="294"/>
      <c r="U96" s="294"/>
      <c r="V96" s="294"/>
      <c r="W96" s="294"/>
      <c r="X96" s="294"/>
      <c r="Y96" s="294"/>
      <c r="Z96" s="294"/>
      <c r="AA96" s="294"/>
      <c r="AB96" s="294"/>
      <c r="AC96" s="294"/>
      <c r="AD96" s="294"/>
      <c r="AE96" s="294"/>
      <c r="AF96" s="294"/>
      <c r="AG96" s="281">
        <f>'SO 02 - VÝPUSTNÝ OBJEKT'!J30</f>
        <v>542000.80000000005</v>
      </c>
      <c r="AH96" s="282"/>
      <c r="AI96" s="282"/>
      <c r="AJ96" s="282"/>
      <c r="AK96" s="282"/>
      <c r="AL96" s="282"/>
      <c r="AM96" s="282"/>
      <c r="AN96" s="281">
        <f>SUM(AG96,AT96)</f>
        <v>655820.97000000009</v>
      </c>
      <c r="AO96" s="282"/>
      <c r="AP96" s="282"/>
      <c r="AQ96" s="96" t="s">
        <v>84</v>
      </c>
      <c r="AR96" s="97"/>
      <c r="AS96" s="98">
        <v>0</v>
      </c>
      <c r="AT96" s="99">
        <f>ROUND(SUM(AV96:AW96),2)</f>
        <v>113820.17</v>
      </c>
      <c r="AU96" s="100">
        <f>'SO 02 - VÝPUSTNÝ OBJEKT'!P125</f>
        <v>0</v>
      </c>
      <c r="AV96" s="99">
        <f>'SO 02 - VÝPUSTNÝ OBJEKT'!J33</f>
        <v>113820.17</v>
      </c>
      <c r="AW96" s="99">
        <f>'SO 02 - VÝPUSTNÝ OBJEKT'!J34</f>
        <v>0</v>
      </c>
      <c r="AX96" s="99">
        <f>'SO 02 - VÝPUSTNÝ OBJEKT'!J35</f>
        <v>0</v>
      </c>
      <c r="AY96" s="99">
        <f>'SO 02 - VÝPUSTNÝ OBJEKT'!J36</f>
        <v>0</v>
      </c>
      <c r="AZ96" s="99">
        <f>'SO 02 - VÝPUSTNÝ OBJEKT'!F33</f>
        <v>542000.80000000005</v>
      </c>
      <c r="BA96" s="99">
        <f>'SO 02 - VÝPUSTNÝ OBJEKT'!F34</f>
        <v>0</v>
      </c>
      <c r="BB96" s="99">
        <f>'SO 02 - VÝPUSTNÝ OBJEKT'!F35</f>
        <v>0</v>
      </c>
      <c r="BC96" s="99">
        <f>'SO 02 - VÝPUSTNÝ OBJEKT'!F36</f>
        <v>0</v>
      </c>
      <c r="BD96" s="101">
        <f>'SO 02 - VÝPUSTNÝ OBJEKT'!F37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26.45" customHeight="1">
      <c r="A97" s="92" t="s">
        <v>81</v>
      </c>
      <c r="B97" s="93"/>
      <c r="C97" s="94"/>
      <c r="D97" s="294" t="s">
        <v>91</v>
      </c>
      <c r="E97" s="294"/>
      <c r="F97" s="294"/>
      <c r="G97" s="294"/>
      <c r="H97" s="294"/>
      <c r="I97" s="95"/>
      <c r="J97" s="294" t="s">
        <v>92</v>
      </c>
      <c r="K97" s="294"/>
      <c r="L97" s="294"/>
      <c r="M97" s="294"/>
      <c r="N97" s="294"/>
      <c r="O97" s="294"/>
      <c r="P97" s="294"/>
      <c r="Q97" s="294"/>
      <c r="R97" s="294"/>
      <c r="S97" s="294"/>
      <c r="T97" s="294"/>
      <c r="U97" s="294"/>
      <c r="V97" s="294"/>
      <c r="W97" s="294"/>
      <c r="X97" s="294"/>
      <c r="Y97" s="294"/>
      <c r="Z97" s="294"/>
      <c r="AA97" s="294"/>
      <c r="AB97" s="294"/>
      <c r="AC97" s="294"/>
      <c r="AD97" s="294"/>
      <c r="AE97" s="294"/>
      <c r="AF97" s="294"/>
      <c r="AG97" s="281">
        <f>'SO 03 - BEZPEČNOSTNÍ PŘELIV'!J30</f>
        <v>346582.96</v>
      </c>
      <c r="AH97" s="282"/>
      <c r="AI97" s="282"/>
      <c r="AJ97" s="282"/>
      <c r="AK97" s="282"/>
      <c r="AL97" s="282"/>
      <c r="AM97" s="282"/>
      <c r="AN97" s="281">
        <f>SUM(AG97,AT97)</f>
        <v>419365.38</v>
      </c>
      <c r="AO97" s="282"/>
      <c r="AP97" s="282"/>
      <c r="AQ97" s="96" t="s">
        <v>84</v>
      </c>
      <c r="AR97" s="97"/>
      <c r="AS97" s="98">
        <v>0</v>
      </c>
      <c r="AT97" s="99">
        <f>ROUND(SUM(AV97:AW97),2)</f>
        <v>72782.42</v>
      </c>
      <c r="AU97" s="100">
        <f>'SO 03 - BEZPEČNOSTNÍ PŘELIV'!P121</f>
        <v>0</v>
      </c>
      <c r="AV97" s="99">
        <f>'SO 03 - BEZPEČNOSTNÍ PŘELIV'!J33</f>
        <v>72782.42</v>
      </c>
      <c r="AW97" s="99">
        <f>'SO 03 - BEZPEČNOSTNÍ PŘELIV'!J34</f>
        <v>0</v>
      </c>
      <c r="AX97" s="99">
        <f>'SO 03 - BEZPEČNOSTNÍ PŘELIV'!J35</f>
        <v>0</v>
      </c>
      <c r="AY97" s="99">
        <f>'SO 03 - BEZPEČNOSTNÍ PŘELIV'!J36</f>
        <v>0</v>
      </c>
      <c r="AZ97" s="99">
        <f>'SO 03 - BEZPEČNOSTNÍ PŘELIV'!F33</f>
        <v>346582.96</v>
      </c>
      <c r="BA97" s="99">
        <f>'SO 03 - BEZPEČNOSTNÍ PŘELIV'!F34</f>
        <v>0</v>
      </c>
      <c r="BB97" s="99">
        <f>'SO 03 - BEZPEČNOSTNÍ PŘELIV'!F35</f>
        <v>0</v>
      </c>
      <c r="BC97" s="99">
        <f>'SO 03 - BEZPEČNOSTNÍ PŘELIV'!F36</f>
        <v>0</v>
      </c>
      <c r="BD97" s="101">
        <f>'SO 03 - BEZPEČNOSTNÍ PŘELIV'!F37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14.45" customHeight="1">
      <c r="A98" s="92" t="s">
        <v>81</v>
      </c>
      <c r="B98" s="93"/>
      <c r="C98" s="94"/>
      <c r="D98" s="294" t="s">
        <v>94</v>
      </c>
      <c r="E98" s="294"/>
      <c r="F98" s="294"/>
      <c r="G98" s="294"/>
      <c r="H98" s="294"/>
      <c r="I98" s="95"/>
      <c r="J98" s="294" t="s">
        <v>95</v>
      </c>
      <c r="K98" s="294"/>
      <c r="L98" s="294"/>
      <c r="M98" s="294"/>
      <c r="N98" s="294"/>
      <c r="O98" s="294"/>
      <c r="P98" s="294"/>
      <c r="Q98" s="294"/>
      <c r="R98" s="294"/>
      <c r="S98" s="294"/>
      <c r="T98" s="294"/>
      <c r="U98" s="294"/>
      <c r="V98" s="294"/>
      <c r="W98" s="294"/>
      <c r="X98" s="294"/>
      <c r="Y98" s="294"/>
      <c r="Z98" s="294"/>
      <c r="AA98" s="294"/>
      <c r="AB98" s="294"/>
      <c r="AC98" s="294"/>
      <c r="AD98" s="294"/>
      <c r="AE98" s="294"/>
      <c r="AF98" s="294"/>
      <c r="AG98" s="281">
        <f>'VON - Vedlejší a ostatní ...'!J30</f>
        <v>73500</v>
      </c>
      <c r="AH98" s="282"/>
      <c r="AI98" s="282"/>
      <c r="AJ98" s="282"/>
      <c r="AK98" s="282"/>
      <c r="AL98" s="282"/>
      <c r="AM98" s="282"/>
      <c r="AN98" s="281">
        <f>SUM(AG98,AT98)</f>
        <v>88935</v>
      </c>
      <c r="AO98" s="282"/>
      <c r="AP98" s="282"/>
      <c r="AQ98" s="96" t="s">
        <v>84</v>
      </c>
      <c r="AR98" s="97"/>
      <c r="AS98" s="103">
        <v>0</v>
      </c>
      <c r="AT98" s="104">
        <f>ROUND(SUM(AV98:AW98),2)</f>
        <v>15435</v>
      </c>
      <c r="AU98" s="105">
        <f>'VON - Vedlejší a ostatní ...'!P117</f>
        <v>0</v>
      </c>
      <c r="AV98" s="104">
        <f>'VON - Vedlejší a ostatní ...'!J33</f>
        <v>15435</v>
      </c>
      <c r="AW98" s="104">
        <f>'VON - Vedlejší a ostatní ...'!J34</f>
        <v>0</v>
      </c>
      <c r="AX98" s="104">
        <f>'VON - Vedlejší a ostatní ...'!J35</f>
        <v>0</v>
      </c>
      <c r="AY98" s="104">
        <f>'VON - Vedlejší a ostatní ...'!J36</f>
        <v>0</v>
      </c>
      <c r="AZ98" s="104">
        <f>'VON - Vedlejší a ostatní ...'!F33</f>
        <v>73500</v>
      </c>
      <c r="BA98" s="104">
        <f>'VON - Vedlejší a ostatní ...'!F34</f>
        <v>0</v>
      </c>
      <c r="BB98" s="104">
        <f>'VON - Vedlejší a ostatní ...'!F35</f>
        <v>0</v>
      </c>
      <c r="BC98" s="104">
        <f>'VON - Vedlejší a ostatní ...'!F36</f>
        <v>0</v>
      </c>
      <c r="BD98" s="106">
        <f>'VON - Vedlejší a ostatní ...'!F37</f>
        <v>0</v>
      </c>
      <c r="BT98" s="102" t="s">
        <v>85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87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M8C5Asm9KDcv+TKQdy0HeuVLg4mawSI3KUon/8lIp+plNbH2x/8DpD9+dahu73GaD/duXlCg9g47paHRgNlmMg==" saltValue="BMpsnI1bRb3zb2EIPybHopqfh4HUbH/fF80n7eIjG+gLgEhrhUrhf45iImzZFmMt6N51llSXUGr/JKhtI6SNFQ==" spinCount="100000" sheet="1" objects="1" scenarios="1" formatColumns="0" formatRows="0"/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33:AO33"/>
    <mergeCell ref="AK26:AO26"/>
    <mergeCell ref="W29:AE29"/>
    <mergeCell ref="AK29:AO29"/>
    <mergeCell ref="W30:AE30"/>
    <mergeCell ref="AK30:AO30"/>
  </mergeCells>
  <hyperlinks>
    <hyperlink ref="A95" location="'SO 01 - HRÁZ'!C2" display="/" xr:uid="{00000000-0004-0000-0000-000000000000}"/>
    <hyperlink ref="A96" location="'SO 02 - VÝPUSTNÝ OBJEKT'!C2" display="/" xr:uid="{00000000-0004-0000-0000-000001000000}"/>
    <hyperlink ref="A97" location="'SO 03 - BEZPEČNOSTNÍ PŘELIV'!C2" display="/" xr:uid="{00000000-0004-0000-0000-000002000000}"/>
    <hyperlink ref="A98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3"/>
  <sheetViews>
    <sheetView showGridLines="0" workbookViewId="0">
      <selection activeCell="J33" sqref="J33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11.83203125" style="1" customWidth="1"/>
    <col min="9" max="9" width="17.33203125" style="107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7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6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5" customHeight="1">
      <c r="B7" s="19"/>
      <c r="E7" s="298" t="str">
        <f>'Rekapitulace stavby'!K6</f>
        <v>SNÍŽENÍ PŘÍVALOVÝCH  PRŮTOKŮ V LOKALITĚ ZA BYTOVKAMI V k.ú. LUBY</v>
      </c>
      <c r="F7" s="299"/>
      <c r="G7" s="299"/>
      <c r="H7" s="299"/>
      <c r="I7" s="107"/>
      <c r="L7" s="19"/>
    </row>
    <row r="8" spans="1:46" s="2" customFormat="1" ht="12" customHeight="1">
      <c r="A8" s="33"/>
      <c r="B8" s="38"/>
      <c r="C8" s="33"/>
      <c r="D8" s="113" t="s">
        <v>98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customHeight="1">
      <c r="A9" s="33"/>
      <c r="B9" s="38"/>
      <c r="C9" s="33"/>
      <c r="D9" s="33"/>
      <c r="E9" s="300" t="s">
        <v>99</v>
      </c>
      <c r="F9" s="301"/>
      <c r="G9" s="301"/>
      <c r="H9" s="301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14. 11. 2019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25</v>
      </c>
      <c r="J17" s="29" t="str">
        <f>'Rekapitulace stavby'!AN13</f>
        <v>49791788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PROJECT PLUS KLATOVY, spol. s r.o.</v>
      </c>
      <c r="F18" s="303"/>
      <c r="G18" s="303"/>
      <c r="H18" s="303"/>
      <c r="I18" s="116" t="s">
        <v>28</v>
      </c>
      <c r="J18" s="29" t="str">
        <f>'Rekapitulace stavby'!AN14</f>
        <v>CZ49791788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31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35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>
      <c r="A27" s="118"/>
      <c r="B27" s="119"/>
      <c r="C27" s="118"/>
      <c r="D27" s="118"/>
      <c r="E27" s="304" t="s">
        <v>1</v>
      </c>
      <c r="F27" s="304"/>
      <c r="G27" s="304"/>
      <c r="H27" s="30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ROUND(J120, 2)</f>
        <v>1531927.25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ROUND((SUM(BE120:BE182)),  2)</f>
        <v>1531927.25</v>
      </c>
      <c r="G33" s="33"/>
      <c r="H33" s="33"/>
      <c r="I33" s="130">
        <v>0.21</v>
      </c>
      <c r="J33" s="129">
        <f>ROUND(((SUM(BE120:BE182))*I33),  2)</f>
        <v>321704.71999999997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ROUND((SUM(BF120:BF182)),  2)</f>
        <v>0</v>
      </c>
      <c r="G34" s="33"/>
      <c r="H34" s="33"/>
      <c r="I34" s="130">
        <v>0.15</v>
      </c>
      <c r="J34" s="129">
        <f>ROUND(((SUM(BF120:BF182))*I34),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ROUND((SUM(BG120:BG182)),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ROUND((SUM(BH120:BH182)),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ROUND((SUM(BI120:BI182)),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1853631.97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>
      <c r="A85" s="33"/>
      <c r="B85" s="34"/>
      <c r="C85" s="35"/>
      <c r="D85" s="35"/>
      <c r="E85" s="296" t="str">
        <f>E7</f>
        <v>SNÍŽENÍ PŘÍVALOVÝCH  PRŮTOKŮ V LOKALITĚ ZA BYTOVKAMI V k.ú. LUBY</v>
      </c>
      <c r="F85" s="297"/>
      <c r="G85" s="297"/>
      <c r="H85" s="297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98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customHeight="1">
      <c r="A87" s="33"/>
      <c r="B87" s="34"/>
      <c r="C87" s="35"/>
      <c r="D87" s="35"/>
      <c r="E87" s="267" t="str">
        <f>E9</f>
        <v>SO 01 - HRÁZ</v>
      </c>
      <c r="F87" s="295"/>
      <c r="G87" s="295"/>
      <c r="H87" s="29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Klatovy, místní část Luby</v>
      </c>
      <c r="G89" s="35"/>
      <c r="H89" s="35"/>
      <c r="I89" s="116" t="s">
        <v>22</v>
      </c>
      <c r="J89" s="65" t="str">
        <f>IF(J12="","",J12)</f>
        <v>14. 11. 2019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6.45" customHeight="1">
      <c r="A91" s="33"/>
      <c r="B91" s="34"/>
      <c r="C91" s="28" t="s">
        <v>24</v>
      </c>
      <c r="D91" s="35"/>
      <c r="E91" s="35"/>
      <c r="F91" s="26" t="str">
        <f>E15</f>
        <v>Město Klatovy</v>
      </c>
      <c r="G91" s="35"/>
      <c r="H91" s="35"/>
      <c r="I91" s="116" t="s">
        <v>30</v>
      </c>
      <c r="J91" s="31" t="str">
        <f>E21</f>
        <v>Ing. Antonín Kavan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>
      <c r="A92" s="33"/>
      <c r="B92" s="34"/>
      <c r="C92" s="28" t="s">
        <v>29</v>
      </c>
      <c r="D92" s="35"/>
      <c r="E92" s="35"/>
      <c r="F92" s="26" t="str">
        <f>IF(E18="","",E18)</f>
        <v>PROJECT PLUS KLATOVY, spol. s r.o.</v>
      </c>
      <c r="G92" s="35"/>
      <c r="H92" s="35"/>
      <c r="I92" s="116" t="s">
        <v>34</v>
      </c>
      <c r="J92" s="31" t="str">
        <f>E24</f>
        <v>Jitka Durdíková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101</v>
      </c>
      <c r="D94" s="156"/>
      <c r="E94" s="156"/>
      <c r="F94" s="156"/>
      <c r="G94" s="156"/>
      <c r="H94" s="156"/>
      <c r="I94" s="157"/>
      <c r="J94" s="158" t="s">
        <v>102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103</v>
      </c>
      <c r="D96" s="35"/>
      <c r="E96" s="35"/>
      <c r="F96" s="35"/>
      <c r="G96" s="35"/>
      <c r="H96" s="35"/>
      <c r="I96" s="114"/>
      <c r="J96" s="83">
        <f>J120</f>
        <v>1531927.25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customHeight="1">
      <c r="B97" s="160"/>
      <c r="C97" s="161"/>
      <c r="D97" s="162" t="s">
        <v>105</v>
      </c>
      <c r="E97" s="163"/>
      <c r="F97" s="163"/>
      <c r="G97" s="163"/>
      <c r="H97" s="163"/>
      <c r="I97" s="164"/>
      <c r="J97" s="165">
        <f>J121</f>
        <v>1531927.25</v>
      </c>
      <c r="K97" s="161"/>
      <c r="L97" s="166"/>
    </row>
    <row r="98" spans="1:31" s="10" customFormat="1" ht="19.899999999999999" customHeight="1">
      <c r="B98" s="167"/>
      <c r="C98" s="168"/>
      <c r="D98" s="169" t="s">
        <v>106</v>
      </c>
      <c r="E98" s="170"/>
      <c r="F98" s="170"/>
      <c r="G98" s="170"/>
      <c r="H98" s="170"/>
      <c r="I98" s="171"/>
      <c r="J98" s="172">
        <f>J122</f>
        <v>1181828.51</v>
      </c>
      <c r="K98" s="168"/>
      <c r="L98" s="173"/>
    </row>
    <row r="99" spans="1:31" s="10" customFormat="1" ht="19.899999999999999" customHeight="1">
      <c r="B99" s="167"/>
      <c r="C99" s="168"/>
      <c r="D99" s="169" t="s">
        <v>107</v>
      </c>
      <c r="E99" s="170"/>
      <c r="F99" s="170"/>
      <c r="G99" s="170"/>
      <c r="H99" s="170"/>
      <c r="I99" s="171"/>
      <c r="J99" s="172">
        <f>J175</f>
        <v>350000</v>
      </c>
      <c r="K99" s="168"/>
      <c r="L99" s="173"/>
    </row>
    <row r="100" spans="1:31" s="10" customFormat="1" ht="19.899999999999999" customHeight="1">
      <c r="B100" s="167"/>
      <c r="C100" s="168"/>
      <c r="D100" s="169" t="s">
        <v>108</v>
      </c>
      <c r="E100" s="170"/>
      <c r="F100" s="170"/>
      <c r="G100" s="170"/>
      <c r="H100" s="170"/>
      <c r="I100" s="171"/>
      <c r="J100" s="172">
        <f>J180</f>
        <v>98.74</v>
      </c>
      <c r="K100" s="168"/>
      <c r="L100" s="173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114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151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154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109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4.45" customHeight="1">
      <c r="A110" s="33"/>
      <c r="B110" s="34"/>
      <c r="C110" s="35"/>
      <c r="D110" s="35"/>
      <c r="E110" s="296" t="str">
        <f>E7</f>
        <v>SNÍŽENÍ PŘÍVALOVÝCH  PRŮTOKŮ V LOKALITĚ ZA BYTOVKAMI V k.ú. LUBY</v>
      </c>
      <c r="F110" s="297"/>
      <c r="G110" s="297"/>
      <c r="H110" s="297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98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4.45" customHeight="1">
      <c r="A112" s="33"/>
      <c r="B112" s="34"/>
      <c r="C112" s="35"/>
      <c r="D112" s="35"/>
      <c r="E112" s="267" t="str">
        <f>E9</f>
        <v>SO 01 - HRÁZ</v>
      </c>
      <c r="F112" s="295"/>
      <c r="G112" s="295"/>
      <c r="H112" s="29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>Klatovy, místní část Luby</v>
      </c>
      <c r="G114" s="35"/>
      <c r="H114" s="35"/>
      <c r="I114" s="116" t="s">
        <v>22</v>
      </c>
      <c r="J114" s="65" t="str">
        <f>IF(J12="","",J12)</f>
        <v>14. 11. 2019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6.45" customHeight="1">
      <c r="A116" s="33"/>
      <c r="B116" s="34"/>
      <c r="C116" s="28" t="s">
        <v>24</v>
      </c>
      <c r="D116" s="35"/>
      <c r="E116" s="35"/>
      <c r="F116" s="26" t="str">
        <f>E15</f>
        <v>Město Klatovy</v>
      </c>
      <c r="G116" s="35"/>
      <c r="H116" s="35"/>
      <c r="I116" s="116" t="s">
        <v>30</v>
      </c>
      <c r="J116" s="31" t="str">
        <f>E21</f>
        <v>Ing. Antonín Kavan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6" customHeight="1">
      <c r="A117" s="33"/>
      <c r="B117" s="34"/>
      <c r="C117" s="28" t="s">
        <v>29</v>
      </c>
      <c r="D117" s="35"/>
      <c r="E117" s="35"/>
      <c r="F117" s="26" t="str">
        <f>IF(E18="","",E18)</f>
        <v>PROJECT PLUS KLATOVY, spol. s r.o.</v>
      </c>
      <c r="G117" s="35"/>
      <c r="H117" s="35"/>
      <c r="I117" s="116" t="s">
        <v>34</v>
      </c>
      <c r="J117" s="31" t="str">
        <f>E24</f>
        <v>Jitka Durdíková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74"/>
      <c r="B119" s="175"/>
      <c r="C119" s="176" t="s">
        <v>110</v>
      </c>
      <c r="D119" s="177" t="s">
        <v>62</v>
      </c>
      <c r="E119" s="177" t="s">
        <v>58</v>
      </c>
      <c r="F119" s="177" t="s">
        <v>59</v>
      </c>
      <c r="G119" s="177" t="s">
        <v>111</v>
      </c>
      <c r="H119" s="177" t="s">
        <v>112</v>
      </c>
      <c r="I119" s="178" t="s">
        <v>113</v>
      </c>
      <c r="J119" s="177" t="s">
        <v>102</v>
      </c>
      <c r="K119" s="179" t="s">
        <v>114</v>
      </c>
      <c r="L119" s="180"/>
      <c r="M119" s="74" t="s">
        <v>1</v>
      </c>
      <c r="N119" s="75" t="s">
        <v>41</v>
      </c>
      <c r="O119" s="75" t="s">
        <v>115</v>
      </c>
      <c r="P119" s="75" t="s">
        <v>116</v>
      </c>
      <c r="Q119" s="75" t="s">
        <v>117</v>
      </c>
      <c r="R119" s="75" t="s">
        <v>118</v>
      </c>
      <c r="S119" s="75" t="s">
        <v>119</v>
      </c>
      <c r="T119" s="76" t="s">
        <v>120</v>
      </c>
      <c r="U119" s="174"/>
      <c r="V119" s="174"/>
      <c r="W119" s="174"/>
      <c r="X119" s="174"/>
      <c r="Y119" s="174"/>
      <c r="Z119" s="174"/>
      <c r="AA119" s="174"/>
      <c r="AB119" s="174"/>
      <c r="AC119" s="174"/>
      <c r="AD119" s="174"/>
      <c r="AE119" s="174"/>
    </row>
    <row r="120" spans="1:65" s="2" customFormat="1" ht="22.9" customHeight="1">
      <c r="A120" s="33"/>
      <c r="B120" s="34"/>
      <c r="C120" s="81" t="s">
        <v>121</v>
      </c>
      <c r="D120" s="35"/>
      <c r="E120" s="35"/>
      <c r="F120" s="35"/>
      <c r="G120" s="35"/>
      <c r="H120" s="35"/>
      <c r="I120" s="114"/>
      <c r="J120" s="181">
        <f>BK120</f>
        <v>1531927.25</v>
      </c>
      <c r="K120" s="35"/>
      <c r="L120" s="38"/>
      <c r="M120" s="77"/>
      <c r="N120" s="182"/>
      <c r="O120" s="78"/>
      <c r="P120" s="183">
        <f>P121</f>
        <v>0</v>
      </c>
      <c r="Q120" s="78"/>
      <c r="R120" s="183">
        <f>R121</f>
        <v>0.41382000000000002</v>
      </c>
      <c r="S120" s="78"/>
      <c r="T120" s="184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76</v>
      </c>
      <c r="AU120" s="16" t="s">
        <v>104</v>
      </c>
      <c r="BK120" s="185">
        <f>BK121</f>
        <v>1531927.25</v>
      </c>
    </row>
    <row r="121" spans="1:65" s="12" customFormat="1" ht="25.9" customHeight="1">
      <c r="B121" s="186"/>
      <c r="C121" s="187"/>
      <c r="D121" s="188" t="s">
        <v>76</v>
      </c>
      <c r="E121" s="189" t="s">
        <v>122</v>
      </c>
      <c r="F121" s="189" t="s">
        <v>123</v>
      </c>
      <c r="G121" s="187"/>
      <c r="H121" s="187"/>
      <c r="I121" s="190"/>
      <c r="J121" s="191">
        <f>BK121</f>
        <v>1531927.25</v>
      </c>
      <c r="K121" s="187"/>
      <c r="L121" s="192"/>
      <c r="M121" s="193"/>
      <c r="N121" s="194"/>
      <c r="O121" s="194"/>
      <c r="P121" s="195">
        <f>P122+P175+P180</f>
        <v>0</v>
      </c>
      <c r="Q121" s="194"/>
      <c r="R121" s="195">
        <f>R122+R175+R180</f>
        <v>0.41382000000000002</v>
      </c>
      <c r="S121" s="194"/>
      <c r="T121" s="196">
        <f>T122+T175+T180</f>
        <v>0</v>
      </c>
      <c r="AR121" s="197" t="s">
        <v>85</v>
      </c>
      <c r="AT121" s="198" t="s">
        <v>76</v>
      </c>
      <c r="AU121" s="198" t="s">
        <v>77</v>
      </c>
      <c r="AY121" s="197" t="s">
        <v>124</v>
      </c>
      <c r="BK121" s="199">
        <f>BK122+BK175+BK180</f>
        <v>1531927.25</v>
      </c>
    </row>
    <row r="122" spans="1:65" s="12" customFormat="1" ht="22.9" customHeight="1">
      <c r="B122" s="186"/>
      <c r="C122" s="187"/>
      <c r="D122" s="188" t="s">
        <v>76</v>
      </c>
      <c r="E122" s="200" t="s">
        <v>85</v>
      </c>
      <c r="F122" s="200" t="s">
        <v>125</v>
      </c>
      <c r="G122" s="187"/>
      <c r="H122" s="187"/>
      <c r="I122" s="190"/>
      <c r="J122" s="201">
        <f>BK122</f>
        <v>1181828.51</v>
      </c>
      <c r="K122" s="187"/>
      <c r="L122" s="192"/>
      <c r="M122" s="193"/>
      <c r="N122" s="194"/>
      <c r="O122" s="194"/>
      <c r="P122" s="195">
        <f>SUM(P123:P174)</f>
        <v>0</v>
      </c>
      <c r="Q122" s="194"/>
      <c r="R122" s="195">
        <f>SUM(R123:R174)</f>
        <v>0.41382000000000002</v>
      </c>
      <c r="S122" s="194"/>
      <c r="T122" s="196">
        <f>SUM(T123:T174)</f>
        <v>0</v>
      </c>
      <c r="AR122" s="197" t="s">
        <v>85</v>
      </c>
      <c r="AT122" s="198" t="s">
        <v>76</v>
      </c>
      <c r="AU122" s="198" t="s">
        <v>85</v>
      </c>
      <c r="AY122" s="197" t="s">
        <v>124</v>
      </c>
      <c r="BK122" s="199">
        <f>SUM(BK123:BK174)</f>
        <v>1181828.51</v>
      </c>
    </row>
    <row r="123" spans="1:65" s="2" customFormat="1" ht="14.45" customHeight="1">
      <c r="A123" s="33"/>
      <c r="B123" s="34"/>
      <c r="C123" s="202" t="s">
        <v>85</v>
      </c>
      <c r="D123" s="202" t="s">
        <v>126</v>
      </c>
      <c r="E123" s="203" t="s">
        <v>127</v>
      </c>
      <c r="F123" s="204" t="s">
        <v>128</v>
      </c>
      <c r="G123" s="205" t="s">
        <v>129</v>
      </c>
      <c r="H123" s="206">
        <v>1306.8</v>
      </c>
      <c r="I123" s="207">
        <v>37</v>
      </c>
      <c r="J123" s="208">
        <f>ROUND(I123*H123,2)</f>
        <v>48351.6</v>
      </c>
      <c r="K123" s="204" t="s">
        <v>130</v>
      </c>
      <c r="L123" s="38"/>
      <c r="M123" s="209" t="s">
        <v>1</v>
      </c>
      <c r="N123" s="210" t="s">
        <v>42</v>
      </c>
      <c r="O123" s="70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3" t="s">
        <v>131</v>
      </c>
      <c r="AT123" s="213" t="s">
        <v>126</v>
      </c>
      <c r="AU123" s="213" t="s">
        <v>87</v>
      </c>
      <c r="AY123" s="16" t="s">
        <v>124</v>
      </c>
      <c r="BE123" s="214">
        <f>IF(N123="základní",J123,0)</f>
        <v>48351.6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85</v>
      </c>
      <c r="BK123" s="214">
        <f>ROUND(I123*H123,2)</f>
        <v>48351.6</v>
      </c>
      <c r="BL123" s="16" t="s">
        <v>131</v>
      </c>
      <c r="BM123" s="213" t="s">
        <v>132</v>
      </c>
    </row>
    <row r="124" spans="1:65" s="2" customFormat="1" ht="19.5">
      <c r="A124" s="33"/>
      <c r="B124" s="34"/>
      <c r="C124" s="35"/>
      <c r="D124" s="215" t="s">
        <v>133</v>
      </c>
      <c r="E124" s="35"/>
      <c r="F124" s="216" t="s">
        <v>134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133</v>
      </c>
      <c r="AU124" s="16" t="s">
        <v>87</v>
      </c>
    </row>
    <row r="125" spans="1:65" s="13" customFormat="1">
      <c r="B125" s="219"/>
      <c r="C125" s="220"/>
      <c r="D125" s="215" t="s">
        <v>135</v>
      </c>
      <c r="E125" s="221" t="s">
        <v>1</v>
      </c>
      <c r="F125" s="222" t="s">
        <v>136</v>
      </c>
      <c r="G125" s="220"/>
      <c r="H125" s="221" t="s">
        <v>1</v>
      </c>
      <c r="I125" s="223"/>
      <c r="J125" s="220"/>
      <c r="K125" s="220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135</v>
      </c>
      <c r="AU125" s="228" t="s">
        <v>87</v>
      </c>
      <c r="AV125" s="13" t="s">
        <v>85</v>
      </c>
      <c r="AW125" s="13" t="s">
        <v>33</v>
      </c>
      <c r="AX125" s="13" t="s">
        <v>77</v>
      </c>
      <c r="AY125" s="228" t="s">
        <v>124</v>
      </c>
    </row>
    <row r="126" spans="1:65" s="14" customFormat="1">
      <c r="B126" s="229"/>
      <c r="C126" s="230"/>
      <c r="D126" s="215" t="s">
        <v>135</v>
      </c>
      <c r="E126" s="231" t="s">
        <v>1</v>
      </c>
      <c r="F126" s="232" t="s">
        <v>137</v>
      </c>
      <c r="G126" s="230"/>
      <c r="H126" s="233">
        <v>681.3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135</v>
      </c>
      <c r="AU126" s="239" t="s">
        <v>87</v>
      </c>
      <c r="AV126" s="14" t="s">
        <v>87</v>
      </c>
      <c r="AW126" s="14" t="s">
        <v>33</v>
      </c>
      <c r="AX126" s="14" t="s">
        <v>77</v>
      </c>
      <c r="AY126" s="239" t="s">
        <v>124</v>
      </c>
    </row>
    <row r="127" spans="1:65" s="14" customFormat="1">
      <c r="B127" s="229"/>
      <c r="C127" s="230"/>
      <c r="D127" s="215" t="s">
        <v>135</v>
      </c>
      <c r="E127" s="231" t="s">
        <v>1</v>
      </c>
      <c r="F127" s="232" t="s">
        <v>138</v>
      </c>
      <c r="G127" s="230"/>
      <c r="H127" s="233">
        <v>625.5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135</v>
      </c>
      <c r="AU127" s="239" t="s">
        <v>87</v>
      </c>
      <c r="AV127" s="14" t="s">
        <v>87</v>
      </c>
      <c r="AW127" s="14" t="s">
        <v>33</v>
      </c>
      <c r="AX127" s="14" t="s">
        <v>77</v>
      </c>
      <c r="AY127" s="239" t="s">
        <v>124</v>
      </c>
    </row>
    <row r="128" spans="1:65" s="2" customFormat="1" ht="14.45" customHeight="1">
      <c r="A128" s="33"/>
      <c r="B128" s="34"/>
      <c r="C128" s="202" t="s">
        <v>87</v>
      </c>
      <c r="D128" s="202" t="s">
        <v>126</v>
      </c>
      <c r="E128" s="203" t="s">
        <v>139</v>
      </c>
      <c r="F128" s="204" t="s">
        <v>140</v>
      </c>
      <c r="G128" s="205" t="s">
        <v>129</v>
      </c>
      <c r="H128" s="206">
        <v>2256</v>
      </c>
      <c r="I128" s="207">
        <v>81.099999999999994</v>
      </c>
      <c r="J128" s="208">
        <f>ROUND(I128*H128,2)</f>
        <v>182961.6</v>
      </c>
      <c r="K128" s="204" t="s">
        <v>130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131</v>
      </c>
      <c r="AT128" s="213" t="s">
        <v>126</v>
      </c>
      <c r="AU128" s="213" t="s">
        <v>87</v>
      </c>
      <c r="AY128" s="16" t="s">
        <v>124</v>
      </c>
      <c r="BE128" s="214">
        <f>IF(N128="základní",J128,0)</f>
        <v>182961.6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182961.6</v>
      </c>
      <c r="BL128" s="16" t="s">
        <v>131</v>
      </c>
      <c r="BM128" s="213" t="s">
        <v>141</v>
      </c>
    </row>
    <row r="129" spans="1:65" s="2" customFormat="1" ht="19.5">
      <c r="A129" s="33"/>
      <c r="B129" s="34"/>
      <c r="C129" s="35"/>
      <c r="D129" s="215" t="s">
        <v>133</v>
      </c>
      <c r="E129" s="35"/>
      <c r="F129" s="216" t="s">
        <v>142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133</v>
      </c>
      <c r="AU129" s="16" t="s">
        <v>87</v>
      </c>
    </row>
    <row r="130" spans="1:65" s="14" customFormat="1">
      <c r="B130" s="229"/>
      <c r="C130" s="230"/>
      <c r="D130" s="215" t="s">
        <v>135</v>
      </c>
      <c r="E130" s="231" t="s">
        <v>1</v>
      </c>
      <c r="F130" s="232" t="s">
        <v>143</v>
      </c>
      <c r="G130" s="230"/>
      <c r="H130" s="233">
        <v>2256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135</v>
      </c>
      <c r="AU130" s="239" t="s">
        <v>87</v>
      </c>
      <c r="AV130" s="14" t="s">
        <v>87</v>
      </c>
      <c r="AW130" s="14" t="s">
        <v>33</v>
      </c>
      <c r="AX130" s="14" t="s">
        <v>77</v>
      </c>
      <c r="AY130" s="239" t="s">
        <v>124</v>
      </c>
    </row>
    <row r="131" spans="1:65" s="14" customFormat="1">
      <c r="B131" s="229"/>
      <c r="C131" s="230"/>
      <c r="D131" s="215" t="s">
        <v>135</v>
      </c>
      <c r="E131" s="231" t="s">
        <v>1</v>
      </c>
      <c r="F131" s="232" t="s">
        <v>144</v>
      </c>
      <c r="G131" s="230"/>
      <c r="H131" s="233">
        <v>-736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135</v>
      </c>
      <c r="AU131" s="239" t="s">
        <v>87</v>
      </c>
      <c r="AV131" s="14" t="s">
        <v>87</v>
      </c>
      <c r="AW131" s="14" t="s">
        <v>33</v>
      </c>
      <c r="AX131" s="14" t="s">
        <v>77</v>
      </c>
      <c r="AY131" s="239" t="s">
        <v>124</v>
      </c>
    </row>
    <row r="132" spans="1:65" s="13" customFormat="1">
      <c r="B132" s="219"/>
      <c r="C132" s="220"/>
      <c r="D132" s="215" t="s">
        <v>135</v>
      </c>
      <c r="E132" s="221" t="s">
        <v>1</v>
      </c>
      <c r="F132" s="222" t="s">
        <v>145</v>
      </c>
      <c r="G132" s="220"/>
      <c r="H132" s="221" t="s">
        <v>1</v>
      </c>
      <c r="I132" s="223"/>
      <c r="J132" s="220"/>
      <c r="K132" s="220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135</v>
      </c>
      <c r="AU132" s="228" t="s">
        <v>87</v>
      </c>
      <c r="AV132" s="13" t="s">
        <v>85</v>
      </c>
      <c r="AW132" s="13" t="s">
        <v>33</v>
      </c>
      <c r="AX132" s="13" t="s">
        <v>77</v>
      </c>
      <c r="AY132" s="228" t="s">
        <v>124</v>
      </c>
    </row>
    <row r="133" spans="1:65" s="14" customFormat="1">
      <c r="B133" s="229"/>
      <c r="C133" s="230"/>
      <c r="D133" s="215" t="s">
        <v>135</v>
      </c>
      <c r="E133" s="231" t="s">
        <v>1</v>
      </c>
      <c r="F133" s="232" t="s">
        <v>146</v>
      </c>
      <c r="G133" s="230"/>
      <c r="H133" s="233">
        <v>456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135</v>
      </c>
      <c r="AU133" s="239" t="s">
        <v>87</v>
      </c>
      <c r="AV133" s="14" t="s">
        <v>87</v>
      </c>
      <c r="AW133" s="14" t="s">
        <v>33</v>
      </c>
      <c r="AX133" s="14" t="s">
        <v>77</v>
      </c>
      <c r="AY133" s="239" t="s">
        <v>124</v>
      </c>
    </row>
    <row r="134" spans="1:65" s="14" customFormat="1">
      <c r="B134" s="229"/>
      <c r="C134" s="230"/>
      <c r="D134" s="215" t="s">
        <v>135</v>
      </c>
      <c r="E134" s="231" t="s">
        <v>1</v>
      </c>
      <c r="F134" s="232" t="s">
        <v>147</v>
      </c>
      <c r="G134" s="230"/>
      <c r="H134" s="233">
        <v>280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135</v>
      </c>
      <c r="AU134" s="239" t="s">
        <v>87</v>
      </c>
      <c r="AV134" s="14" t="s">
        <v>87</v>
      </c>
      <c r="AW134" s="14" t="s">
        <v>33</v>
      </c>
      <c r="AX134" s="14" t="s">
        <v>77</v>
      </c>
      <c r="AY134" s="239" t="s">
        <v>124</v>
      </c>
    </row>
    <row r="135" spans="1:65" s="2" customFormat="1" ht="14.45" customHeight="1">
      <c r="A135" s="33"/>
      <c r="B135" s="34"/>
      <c r="C135" s="202" t="s">
        <v>148</v>
      </c>
      <c r="D135" s="202" t="s">
        <v>126</v>
      </c>
      <c r="E135" s="203" t="s">
        <v>149</v>
      </c>
      <c r="F135" s="204" t="s">
        <v>150</v>
      </c>
      <c r="G135" s="205" t="s">
        <v>129</v>
      </c>
      <c r="H135" s="206">
        <v>1306.8</v>
      </c>
      <c r="I135" s="207">
        <v>36.200000000000003</v>
      </c>
      <c r="J135" s="208">
        <f>ROUND(I135*H135,2)</f>
        <v>47306.16</v>
      </c>
      <c r="K135" s="204" t="s">
        <v>130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131</v>
      </c>
      <c r="AT135" s="213" t="s">
        <v>126</v>
      </c>
      <c r="AU135" s="213" t="s">
        <v>87</v>
      </c>
      <c r="AY135" s="16" t="s">
        <v>124</v>
      </c>
      <c r="BE135" s="214">
        <f>IF(N135="základní",J135,0)</f>
        <v>47306.16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47306.16</v>
      </c>
      <c r="BL135" s="16" t="s">
        <v>131</v>
      </c>
      <c r="BM135" s="213" t="s">
        <v>151</v>
      </c>
    </row>
    <row r="136" spans="1:65" s="2" customFormat="1" ht="19.5">
      <c r="A136" s="33"/>
      <c r="B136" s="34"/>
      <c r="C136" s="35"/>
      <c r="D136" s="215" t="s">
        <v>133</v>
      </c>
      <c r="E136" s="35"/>
      <c r="F136" s="216" t="s">
        <v>152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133</v>
      </c>
      <c r="AU136" s="16" t="s">
        <v>87</v>
      </c>
    </row>
    <row r="137" spans="1:65" s="13" customFormat="1">
      <c r="B137" s="219"/>
      <c r="C137" s="220"/>
      <c r="D137" s="215" t="s">
        <v>135</v>
      </c>
      <c r="E137" s="221" t="s">
        <v>1</v>
      </c>
      <c r="F137" s="222" t="s">
        <v>153</v>
      </c>
      <c r="G137" s="220"/>
      <c r="H137" s="221" t="s">
        <v>1</v>
      </c>
      <c r="I137" s="223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135</v>
      </c>
      <c r="AU137" s="228" t="s">
        <v>87</v>
      </c>
      <c r="AV137" s="13" t="s">
        <v>85</v>
      </c>
      <c r="AW137" s="13" t="s">
        <v>33</v>
      </c>
      <c r="AX137" s="13" t="s">
        <v>77</v>
      </c>
      <c r="AY137" s="228" t="s">
        <v>124</v>
      </c>
    </row>
    <row r="138" spans="1:65" s="14" customFormat="1">
      <c r="B138" s="229"/>
      <c r="C138" s="230"/>
      <c r="D138" s="215" t="s">
        <v>135</v>
      </c>
      <c r="E138" s="231" t="s">
        <v>1</v>
      </c>
      <c r="F138" s="232" t="s">
        <v>137</v>
      </c>
      <c r="G138" s="230"/>
      <c r="H138" s="233">
        <v>681.3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135</v>
      </c>
      <c r="AU138" s="239" t="s">
        <v>87</v>
      </c>
      <c r="AV138" s="14" t="s">
        <v>87</v>
      </c>
      <c r="AW138" s="14" t="s">
        <v>33</v>
      </c>
      <c r="AX138" s="14" t="s">
        <v>77</v>
      </c>
      <c r="AY138" s="239" t="s">
        <v>124</v>
      </c>
    </row>
    <row r="139" spans="1:65" s="14" customFormat="1">
      <c r="B139" s="229"/>
      <c r="C139" s="230"/>
      <c r="D139" s="215" t="s">
        <v>135</v>
      </c>
      <c r="E139" s="231" t="s">
        <v>1</v>
      </c>
      <c r="F139" s="232" t="s">
        <v>138</v>
      </c>
      <c r="G139" s="230"/>
      <c r="H139" s="233">
        <v>625.5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135</v>
      </c>
      <c r="AU139" s="239" t="s">
        <v>87</v>
      </c>
      <c r="AV139" s="14" t="s">
        <v>87</v>
      </c>
      <c r="AW139" s="14" t="s">
        <v>33</v>
      </c>
      <c r="AX139" s="14" t="s">
        <v>77</v>
      </c>
      <c r="AY139" s="239" t="s">
        <v>124</v>
      </c>
    </row>
    <row r="140" spans="1:65" s="2" customFormat="1" ht="14.45" customHeight="1">
      <c r="A140" s="33"/>
      <c r="B140" s="34"/>
      <c r="C140" s="202" t="s">
        <v>131</v>
      </c>
      <c r="D140" s="202" t="s">
        <v>126</v>
      </c>
      <c r="E140" s="203" t="s">
        <v>154</v>
      </c>
      <c r="F140" s="204" t="s">
        <v>155</v>
      </c>
      <c r="G140" s="205" t="s">
        <v>129</v>
      </c>
      <c r="H140" s="206">
        <v>2992</v>
      </c>
      <c r="I140" s="207">
        <v>64.599999999999994</v>
      </c>
      <c r="J140" s="208">
        <f>ROUND(I140*H140,2)</f>
        <v>193283.20000000001</v>
      </c>
      <c r="K140" s="204" t="s">
        <v>130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131</v>
      </c>
      <c r="AT140" s="213" t="s">
        <v>126</v>
      </c>
      <c r="AU140" s="213" t="s">
        <v>87</v>
      </c>
      <c r="AY140" s="16" t="s">
        <v>124</v>
      </c>
      <c r="BE140" s="214">
        <f>IF(N140="základní",J140,0)</f>
        <v>193283.20000000001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193283.20000000001</v>
      </c>
      <c r="BL140" s="16" t="s">
        <v>131</v>
      </c>
      <c r="BM140" s="213" t="s">
        <v>156</v>
      </c>
    </row>
    <row r="141" spans="1:65" s="2" customFormat="1" ht="19.5">
      <c r="A141" s="33"/>
      <c r="B141" s="34"/>
      <c r="C141" s="35"/>
      <c r="D141" s="215" t="s">
        <v>133</v>
      </c>
      <c r="E141" s="35"/>
      <c r="F141" s="216" t="s">
        <v>157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133</v>
      </c>
      <c r="AU141" s="16" t="s">
        <v>87</v>
      </c>
    </row>
    <row r="142" spans="1:65" s="14" customFormat="1">
      <c r="B142" s="229"/>
      <c r="C142" s="230"/>
      <c r="D142" s="215" t="s">
        <v>135</v>
      </c>
      <c r="E142" s="231" t="s">
        <v>1</v>
      </c>
      <c r="F142" s="232" t="s">
        <v>158</v>
      </c>
      <c r="G142" s="230"/>
      <c r="H142" s="233">
        <v>1520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135</v>
      </c>
      <c r="AU142" s="239" t="s">
        <v>87</v>
      </c>
      <c r="AV142" s="14" t="s">
        <v>87</v>
      </c>
      <c r="AW142" s="14" t="s">
        <v>33</v>
      </c>
      <c r="AX142" s="14" t="s">
        <v>77</v>
      </c>
      <c r="AY142" s="239" t="s">
        <v>124</v>
      </c>
    </row>
    <row r="143" spans="1:65" s="13" customFormat="1">
      <c r="B143" s="219"/>
      <c r="C143" s="220"/>
      <c r="D143" s="215" t="s">
        <v>135</v>
      </c>
      <c r="E143" s="221" t="s">
        <v>1</v>
      </c>
      <c r="F143" s="222" t="s">
        <v>159</v>
      </c>
      <c r="G143" s="220"/>
      <c r="H143" s="221" t="s">
        <v>1</v>
      </c>
      <c r="I143" s="223"/>
      <c r="J143" s="220"/>
      <c r="K143" s="220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135</v>
      </c>
      <c r="AU143" s="228" t="s">
        <v>87</v>
      </c>
      <c r="AV143" s="13" t="s">
        <v>85</v>
      </c>
      <c r="AW143" s="13" t="s">
        <v>33</v>
      </c>
      <c r="AX143" s="13" t="s">
        <v>77</v>
      </c>
      <c r="AY143" s="228" t="s">
        <v>124</v>
      </c>
    </row>
    <row r="144" spans="1:65" s="14" customFormat="1">
      <c r="B144" s="229"/>
      <c r="C144" s="230"/>
      <c r="D144" s="215" t="s">
        <v>135</v>
      </c>
      <c r="E144" s="231" t="s">
        <v>1</v>
      </c>
      <c r="F144" s="232" t="s">
        <v>160</v>
      </c>
      <c r="G144" s="230"/>
      <c r="H144" s="233">
        <v>912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135</v>
      </c>
      <c r="AU144" s="239" t="s">
        <v>87</v>
      </c>
      <c r="AV144" s="14" t="s">
        <v>87</v>
      </c>
      <c r="AW144" s="14" t="s">
        <v>33</v>
      </c>
      <c r="AX144" s="14" t="s">
        <v>77</v>
      </c>
      <c r="AY144" s="239" t="s">
        <v>124</v>
      </c>
    </row>
    <row r="145" spans="1:65" s="14" customFormat="1">
      <c r="B145" s="229"/>
      <c r="C145" s="230"/>
      <c r="D145" s="215" t="s">
        <v>135</v>
      </c>
      <c r="E145" s="231" t="s">
        <v>1</v>
      </c>
      <c r="F145" s="232" t="s">
        <v>161</v>
      </c>
      <c r="G145" s="230"/>
      <c r="H145" s="233">
        <v>560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135</v>
      </c>
      <c r="AU145" s="239" t="s">
        <v>87</v>
      </c>
      <c r="AV145" s="14" t="s">
        <v>87</v>
      </c>
      <c r="AW145" s="14" t="s">
        <v>33</v>
      </c>
      <c r="AX145" s="14" t="s">
        <v>77</v>
      </c>
      <c r="AY145" s="239" t="s">
        <v>124</v>
      </c>
    </row>
    <row r="146" spans="1:65" s="2" customFormat="1" ht="14.45" customHeight="1">
      <c r="A146" s="33"/>
      <c r="B146" s="34"/>
      <c r="C146" s="202" t="s">
        <v>162</v>
      </c>
      <c r="D146" s="202" t="s">
        <v>126</v>
      </c>
      <c r="E146" s="203" t="s">
        <v>163</v>
      </c>
      <c r="F146" s="204" t="s">
        <v>164</v>
      </c>
      <c r="G146" s="205" t="s">
        <v>129</v>
      </c>
      <c r="H146" s="206">
        <v>2042.8</v>
      </c>
      <c r="I146" s="207">
        <v>57.1</v>
      </c>
      <c r="J146" s="208">
        <f>ROUND(I146*H146,2)</f>
        <v>116643.88</v>
      </c>
      <c r="K146" s="204" t="s">
        <v>130</v>
      </c>
      <c r="L146" s="38"/>
      <c r="M146" s="209" t="s">
        <v>1</v>
      </c>
      <c r="N146" s="210" t="s">
        <v>42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131</v>
      </c>
      <c r="AT146" s="213" t="s">
        <v>126</v>
      </c>
      <c r="AU146" s="213" t="s">
        <v>87</v>
      </c>
      <c r="AY146" s="16" t="s">
        <v>124</v>
      </c>
      <c r="BE146" s="214">
        <f>IF(N146="základní",J146,0)</f>
        <v>116643.88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116643.88</v>
      </c>
      <c r="BL146" s="16" t="s">
        <v>131</v>
      </c>
      <c r="BM146" s="213" t="s">
        <v>165</v>
      </c>
    </row>
    <row r="147" spans="1:65" s="2" customFormat="1" ht="19.5">
      <c r="A147" s="33"/>
      <c r="B147" s="34"/>
      <c r="C147" s="35"/>
      <c r="D147" s="215" t="s">
        <v>133</v>
      </c>
      <c r="E147" s="35"/>
      <c r="F147" s="216" t="s">
        <v>166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133</v>
      </c>
      <c r="AU147" s="16" t="s">
        <v>87</v>
      </c>
    </row>
    <row r="148" spans="1:65" s="13" customFormat="1">
      <c r="B148" s="219"/>
      <c r="C148" s="220"/>
      <c r="D148" s="215" t="s">
        <v>135</v>
      </c>
      <c r="E148" s="221" t="s">
        <v>1</v>
      </c>
      <c r="F148" s="222" t="s">
        <v>167</v>
      </c>
      <c r="G148" s="220"/>
      <c r="H148" s="221" t="s">
        <v>1</v>
      </c>
      <c r="I148" s="223"/>
      <c r="J148" s="220"/>
      <c r="K148" s="220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135</v>
      </c>
      <c r="AU148" s="228" t="s">
        <v>87</v>
      </c>
      <c r="AV148" s="13" t="s">
        <v>85</v>
      </c>
      <c r="AW148" s="13" t="s">
        <v>33</v>
      </c>
      <c r="AX148" s="13" t="s">
        <v>77</v>
      </c>
      <c r="AY148" s="228" t="s">
        <v>124</v>
      </c>
    </row>
    <row r="149" spans="1:65" s="14" customFormat="1">
      <c r="B149" s="229"/>
      <c r="C149" s="230"/>
      <c r="D149" s="215" t="s">
        <v>135</v>
      </c>
      <c r="E149" s="231" t="s">
        <v>1</v>
      </c>
      <c r="F149" s="232" t="s">
        <v>137</v>
      </c>
      <c r="G149" s="230"/>
      <c r="H149" s="233">
        <v>681.3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135</v>
      </c>
      <c r="AU149" s="239" t="s">
        <v>87</v>
      </c>
      <c r="AV149" s="14" t="s">
        <v>87</v>
      </c>
      <c r="AW149" s="14" t="s">
        <v>33</v>
      </c>
      <c r="AX149" s="14" t="s">
        <v>77</v>
      </c>
      <c r="AY149" s="239" t="s">
        <v>124</v>
      </c>
    </row>
    <row r="150" spans="1:65" s="14" customFormat="1">
      <c r="B150" s="229"/>
      <c r="C150" s="230"/>
      <c r="D150" s="215" t="s">
        <v>135</v>
      </c>
      <c r="E150" s="231" t="s">
        <v>1</v>
      </c>
      <c r="F150" s="232" t="s">
        <v>138</v>
      </c>
      <c r="G150" s="230"/>
      <c r="H150" s="233">
        <v>625.5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135</v>
      </c>
      <c r="AU150" s="239" t="s">
        <v>87</v>
      </c>
      <c r="AV150" s="14" t="s">
        <v>87</v>
      </c>
      <c r="AW150" s="14" t="s">
        <v>33</v>
      </c>
      <c r="AX150" s="14" t="s">
        <v>77</v>
      </c>
      <c r="AY150" s="239" t="s">
        <v>124</v>
      </c>
    </row>
    <row r="151" spans="1:65" s="13" customFormat="1">
      <c r="B151" s="219"/>
      <c r="C151" s="220"/>
      <c r="D151" s="215" t="s">
        <v>135</v>
      </c>
      <c r="E151" s="221" t="s">
        <v>1</v>
      </c>
      <c r="F151" s="222" t="s">
        <v>168</v>
      </c>
      <c r="G151" s="220"/>
      <c r="H151" s="221" t="s">
        <v>1</v>
      </c>
      <c r="I151" s="223"/>
      <c r="J151" s="220"/>
      <c r="K151" s="220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135</v>
      </c>
      <c r="AU151" s="228" t="s">
        <v>87</v>
      </c>
      <c r="AV151" s="13" t="s">
        <v>85</v>
      </c>
      <c r="AW151" s="13" t="s">
        <v>33</v>
      </c>
      <c r="AX151" s="13" t="s">
        <v>77</v>
      </c>
      <c r="AY151" s="228" t="s">
        <v>124</v>
      </c>
    </row>
    <row r="152" spans="1:65" s="14" customFormat="1">
      <c r="B152" s="229"/>
      <c r="C152" s="230"/>
      <c r="D152" s="215" t="s">
        <v>135</v>
      </c>
      <c r="E152" s="231" t="s">
        <v>1</v>
      </c>
      <c r="F152" s="232" t="s">
        <v>146</v>
      </c>
      <c r="G152" s="230"/>
      <c r="H152" s="233">
        <v>456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135</v>
      </c>
      <c r="AU152" s="239" t="s">
        <v>87</v>
      </c>
      <c r="AV152" s="14" t="s">
        <v>87</v>
      </c>
      <c r="AW152" s="14" t="s">
        <v>33</v>
      </c>
      <c r="AX152" s="14" t="s">
        <v>77</v>
      </c>
      <c r="AY152" s="239" t="s">
        <v>124</v>
      </c>
    </row>
    <row r="153" spans="1:65" s="14" customFormat="1">
      <c r="B153" s="229"/>
      <c r="C153" s="230"/>
      <c r="D153" s="215" t="s">
        <v>135</v>
      </c>
      <c r="E153" s="231" t="s">
        <v>1</v>
      </c>
      <c r="F153" s="232" t="s">
        <v>147</v>
      </c>
      <c r="G153" s="230"/>
      <c r="H153" s="233">
        <v>280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135</v>
      </c>
      <c r="AU153" s="239" t="s">
        <v>87</v>
      </c>
      <c r="AV153" s="14" t="s">
        <v>87</v>
      </c>
      <c r="AW153" s="14" t="s">
        <v>33</v>
      </c>
      <c r="AX153" s="14" t="s">
        <v>77</v>
      </c>
      <c r="AY153" s="239" t="s">
        <v>124</v>
      </c>
    </row>
    <row r="154" spans="1:65" s="2" customFormat="1" ht="14.45" customHeight="1">
      <c r="A154" s="33"/>
      <c r="B154" s="34"/>
      <c r="C154" s="202" t="s">
        <v>169</v>
      </c>
      <c r="D154" s="202" t="s">
        <v>126</v>
      </c>
      <c r="E154" s="203" t="s">
        <v>170</v>
      </c>
      <c r="F154" s="204" t="s">
        <v>171</v>
      </c>
      <c r="G154" s="205" t="s">
        <v>129</v>
      </c>
      <c r="H154" s="206">
        <v>2256</v>
      </c>
      <c r="I154" s="207">
        <v>62</v>
      </c>
      <c r="J154" s="208">
        <f>ROUND(I154*H154,2)</f>
        <v>139872</v>
      </c>
      <c r="K154" s="204" t="s">
        <v>130</v>
      </c>
      <c r="L154" s="38"/>
      <c r="M154" s="209" t="s">
        <v>1</v>
      </c>
      <c r="N154" s="210" t="s">
        <v>42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131</v>
      </c>
      <c r="AT154" s="213" t="s">
        <v>126</v>
      </c>
      <c r="AU154" s="213" t="s">
        <v>87</v>
      </c>
      <c r="AY154" s="16" t="s">
        <v>124</v>
      </c>
      <c r="BE154" s="214">
        <f>IF(N154="základní",J154,0)</f>
        <v>139872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85</v>
      </c>
      <c r="BK154" s="214">
        <f>ROUND(I154*H154,2)</f>
        <v>139872</v>
      </c>
      <c r="BL154" s="16" t="s">
        <v>131</v>
      </c>
      <c r="BM154" s="213" t="s">
        <v>172</v>
      </c>
    </row>
    <row r="155" spans="1:65" s="2" customFormat="1" ht="29.25">
      <c r="A155" s="33"/>
      <c r="B155" s="34"/>
      <c r="C155" s="35"/>
      <c r="D155" s="215" t="s">
        <v>133</v>
      </c>
      <c r="E155" s="35"/>
      <c r="F155" s="216" t="s">
        <v>173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133</v>
      </c>
      <c r="AU155" s="16" t="s">
        <v>87</v>
      </c>
    </row>
    <row r="156" spans="1:65" s="14" customFormat="1">
      <c r="B156" s="229"/>
      <c r="C156" s="230"/>
      <c r="D156" s="215" t="s">
        <v>135</v>
      </c>
      <c r="E156" s="231" t="s">
        <v>1</v>
      </c>
      <c r="F156" s="232" t="s">
        <v>174</v>
      </c>
      <c r="G156" s="230"/>
      <c r="H156" s="233">
        <v>1800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135</v>
      </c>
      <c r="AU156" s="239" t="s">
        <v>87</v>
      </c>
      <c r="AV156" s="14" t="s">
        <v>87</v>
      </c>
      <c r="AW156" s="14" t="s">
        <v>33</v>
      </c>
      <c r="AX156" s="14" t="s">
        <v>77</v>
      </c>
      <c r="AY156" s="239" t="s">
        <v>124</v>
      </c>
    </row>
    <row r="157" spans="1:65" s="14" customFormat="1">
      <c r="B157" s="229"/>
      <c r="C157" s="230"/>
      <c r="D157" s="215" t="s">
        <v>135</v>
      </c>
      <c r="E157" s="231" t="s">
        <v>1</v>
      </c>
      <c r="F157" s="232" t="s">
        <v>175</v>
      </c>
      <c r="G157" s="230"/>
      <c r="H157" s="233">
        <v>456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135</v>
      </c>
      <c r="AU157" s="239" t="s">
        <v>87</v>
      </c>
      <c r="AV157" s="14" t="s">
        <v>87</v>
      </c>
      <c r="AW157" s="14" t="s">
        <v>33</v>
      </c>
      <c r="AX157" s="14" t="s">
        <v>77</v>
      </c>
      <c r="AY157" s="239" t="s">
        <v>124</v>
      </c>
    </row>
    <row r="158" spans="1:65" s="2" customFormat="1" ht="14.45" customHeight="1">
      <c r="A158" s="33"/>
      <c r="B158" s="34"/>
      <c r="C158" s="202" t="s">
        <v>176</v>
      </c>
      <c r="D158" s="202" t="s">
        <v>126</v>
      </c>
      <c r="E158" s="203" t="s">
        <v>177</v>
      </c>
      <c r="F158" s="204" t="s">
        <v>178</v>
      </c>
      <c r="G158" s="205" t="s">
        <v>179</v>
      </c>
      <c r="H158" s="206">
        <v>2346.6</v>
      </c>
      <c r="I158" s="207">
        <v>36.200000000000003</v>
      </c>
      <c r="J158" s="208">
        <f>ROUND(I158*H158,2)</f>
        <v>84946.92</v>
      </c>
      <c r="K158" s="204" t="s">
        <v>130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131</v>
      </c>
      <c r="AT158" s="213" t="s">
        <v>126</v>
      </c>
      <c r="AU158" s="213" t="s">
        <v>87</v>
      </c>
      <c r="AY158" s="16" t="s">
        <v>124</v>
      </c>
      <c r="BE158" s="214">
        <f>IF(N158="základní",J158,0)</f>
        <v>84946.92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84946.92</v>
      </c>
      <c r="BL158" s="16" t="s">
        <v>131</v>
      </c>
      <c r="BM158" s="213" t="s">
        <v>180</v>
      </c>
    </row>
    <row r="159" spans="1:65" s="2" customFormat="1" ht="19.5">
      <c r="A159" s="33"/>
      <c r="B159" s="34"/>
      <c r="C159" s="35"/>
      <c r="D159" s="215" t="s">
        <v>133</v>
      </c>
      <c r="E159" s="35"/>
      <c r="F159" s="216" t="s">
        <v>181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133</v>
      </c>
      <c r="AU159" s="16" t="s">
        <v>87</v>
      </c>
    </row>
    <row r="160" spans="1:65" s="13" customFormat="1">
      <c r="B160" s="219"/>
      <c r="C160" s="220"/>
      <c r="D160" s="215" t="s">
        <v>135</v>
      </c>
      <c r="E160" s="221" t="s">
        <v>1</v>
      </c>
      <c r="F160" s="222" t="s">
        <v>182</v>
      </c>
      <c r="G160" s="220"/>
      <c r="H160" s="221" t="s">
        <v>1</v>
      </c>
      <c r="I160" s="223"/>
      <c r="J160" s="220"/>
      <c r="K160" s="220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135</v>
      </c>
      <c r="AU160" s="228" t="s">
        <v>87</v>
      </c>
      <c r="AV160" s="13" t="s">
        <v>85</v>
      </c>
      <c r="AW160" s="13" t="s">
        <v>33</v>
      </c>
      <c r="AX160" s="13" t="s">
        <v>77</v>
      </c>
      <c r="AY160" s="228" t="s">
        <v>124</v>
      </c>
    </row>
    <row r="161" spans="1:65" s="14" customFormat="1">
      <c r="B161" s="229"/>
      <c r="C161" s="230"/>
      <c r="D161" s="215" t="s">
        <v>135</v>
      </c>
      <c r="E161" s="231" t="s">
        <v>1</v>
      </c>
      <c r="F161" s="232" t="s">
        <v>183</v>
      </c>
      <c r="G161" s="230"/>
      <c r="H161" s="233">
        <v>495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135</v>
      </c>
      <c r="AU161" s="239" t="s">
        <v>87</v>
      </c>
      <c r="AV161" s="14" t="s">
        <v>87</v>
      </c>
      <c r="AW161" s="14" t="s">
        <v>33</v>
      </c>
      <c r="AX161" s="14" t="s">
        <v>77</v>
      </c>
      <c r="AY161" s="239" t="s">
        <v>124</v>
      </c>
    </row>
    <row r="162" spans="1:65" s="13" customFormat="1">
      <c r="B162" s="219"/>
      <c r="C162" s="220"/>
      <c r="D162" s="215" t="s">
        <v>135</v>
      </c>
      <c r="E162" s="221" t="s">
        <v>1</v>
      </c>
      <c r="F162" s="222" t="s">
        <v>184</v>
      </c>
      <c r="G162" s="220"/>
      <c r="H162" s="221" t="s">
        <v>1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135</v>
      </c>
      <c r="AU162" s="228" t="s">
        <v>87</v>
      </c>
      <c r="AV162" s="13" t="s">
        <v>85</v>
      </c>
      <c r="AW162" s="13" t="s">
        <v>33</v>
      </c>
      <c r="AX162" s="13" t="s">
        <v>77</v>
      </c>
      <c r="AY162" s="228" t="s">
        <v>124</v>
      </c>
    </row>
    <row r="163" spans="1:65" s="14" customFormat="1">
      <c r="B163" s="229"/>
      <c r="C163" s="230"/>
      <c r="D163" s="215" t="s">
        <v>135</v>
      </c>
      <c r="E163" s="231" t="s">
        <v>1</v>
      </c>
      <c r="F163" s="232" t="s">
        <v>185</v>
      </c>
      <c r="G163" s="230"/>
      <c r="H163" s="233">
        <v>1071.5999999999999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135</v>
      </c>
      <c r="AU163" s="239" t="s">
        <v>87</v>
      </c>
      <c r="AV163" s="14" t="s">
        <v>87</v>
      </c>
      <c r="AW163" s="14" t="s">
        <v>33</v>
      </c>
      <c r="AX163" s="14" t="s">
        <v>77</v>
      </c>
      <c r="AY163" s="239" t="s">
        <v>124</v>
      </c>
    </row>
    <row r="164" spans="1:65" s="14" customFormat="1">
      <c r="B164" s="229"/>
      <c r="C164" s="230"/>
      <c r="D164" s="215" t="s">
        <v>135</v>
      </c>
      <c r="E164" s="231" t="s">
        <v>1</v>
      </c>
      <c r="F164" s="232" t="s">
        <v>186</v>
      </c>
      <c r="G164" s="230"/>
      <c r="H164" s="233">
        <v>780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135</v>
      </c>
      <c r="AU164" s="239" t="s">
        <v>87</v>
      </c>
      <c r="AV164" s="14" t="s">
        <v>87</v>
      </c>
      <c r="AW164" s="14" t="s">
        <v>33</v>
      </c>
      <c r="AX164" s="14" t="s">
        <v>77</v>
      </c>
      <c r="AY164" s="239" t="s">
        <v>124</v>
      </c>
    </row>
    <row r="165" spans="1:65" s="2" customFormat="1" ht="14.45" customHeight="1">
      <c r="A165" s="33"/>
      <c r="B165" s="34"/>
      <c r="C165" s="202" t="s">
        <v>187</v>
      </c>
      <c r="D165" s="202" t="s">
        <v>126</v>
      </c>
      <c r="E165" s="203" t="s">
        <v>188</v>
      </c>
      <c r="F165" s="204" t="s">
        <v>189</v>
      </c>
      <c r="G165" s="205" t="s">
        <v>179</v>
      </c>
      <c r="H165" s="206">
        <v>4356</v>
      </c>
      <c r="I165" s="207">
        <v>35.200000000000003</v>
      </c>
      <c r="J165" s="208">
        <f>ROUND(I165*H165,2)</f>
        <v>153331.20000000001</v>
      </c>
      <c r="K165" s="204" t="s">
        <v>130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131</v>
      </c>
      <c r="AT165" s="213" t="s">
        <v>126</v>
      </c>
      <c r="AU165" s="213" t="s">
        <v>87</v>
      </c>
      <c r="AY165" s="16" t="s">
        <v>124</v>
      </c>
      <c r="BE165" s="214">
        <f>IF(N165="základní",J165,0)</f>
        <v>153331.20000000001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153331.20000000001</v>
      </c>
      <c r="BL165" s="16" t="s">
        <v>131</v>
      </c>
      <c r="BM165" s="213" t="s">
        <v>190</v>
      </c>
    </row>
    <row r="166" spans="1:65" s="2" customFormat="1" ht="19.5">
      <c r="A166" s="33"/>
      <c r="B166" s="34"/>
      <c r="C166" s="35"/>
      <c r="D166" s="215" t="s">
        <v>133</v>
      </c>
      <c r="E166" s="35"/>
      <c r="F166" s="216" t="s">
        <v>191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133</v>
      </c>
      <c r="AU166" s="16" t="s">
        <v>87</v>
      </c>
    </row>
    <row r="167" spans="1:65" s="13" customFormat="1">
      <c r="B167" s="219"/>
      <c r="C167" s="220"/>
      <c r="D167" s="215" t="s">
        <v>135</v>
      </c>
      <c r="E167" s="221" t="s">
        <v>1</v>
      </c>
      <c r="F167" s="222" t="s">
        <v>192</v>
      </c>
      <c r="G167" s="220"/>
      <c r="H167" s="221" t="s">
        <v>1</v>
      </c>
      <c r="I167" s="223"/>
      <c r="J167" s="220"/>
      <c r="K167" s="220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135</v>
      </c>
      <c r="AU167" s="228" t="s">
        <v>87</v>
      </c>
      <c r="AV167" s="13" t="s">
        <v>85</v>
      </c>
      <c r="AW167" s="13" t="s">
        <v>33</v>
      </c>
      <c r="AX167" s="13" t="s">
        <v>77</v>
      </c>
      <c r="AY167" s="228" t="s">
        <v>124</v>
      </c>
    </row>
    <row r="168" spans="1:65" s="14" customFormat="1">
      <c r="B168" s="229"/>
      <c r="C168" s="230"/>
      <c r="D168" s="215" t="s">
        <v>135</v>
      </c>
      <c r="E168" s="231" t="s">
        <v>1</v>
      </c>
      <c r="F168" s="232" t="s">
        <v>193</v>
      </c>
      <c r="G168" s="230"/>
      <c r="H168" s="233">
        <v>2271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135</v>
      </c>
      <c r="AU168" s="239" t="s">
        <v>87</v>
      </c>
      <c r="AV168" s="14" t="s">
        <v>87</v>
      </c>
      <c r="AW168" s="14" t="s">
        <v>33</v>
      </c>
      <c r="AX168" s="14" t="s">
        <v>77</v>
      </c>
      <c r="AY168" s="239" t="s">
        <v>124</v>
      </c>
    </row>
    <row r="169" spans="1:65" s="14" customFormat="1">
      <c r="B169" s="229"/>
      <c r="C169" s="230"/>
      <c r="D169" s="215" t="s">
        <v>135</v>
      </c>
      <c r="E169" s="231" t="s">
        <v>1</v>
      </c>
      <c r="F169" s="232" t="s">
        <v>194</v>
      </c>
      <c r="G169" s="230"/>
      <c r="H169" s="233">
        <v>2085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135</v>
      </c>
      <c r="AU169" s="239" t="s">
        <v>87</v>
      </c>
      <c r="AV169" s="14" t="s">
        <v>87</v>
      </c>
      <c r="AW169" s="14" t="s">
        <v>33</v>
      </c>
      <c r="AX169" s="14" t="s">
        <v>77</v>
      </c>
      <c r="AY169" s="239" t="s">
        <v>124</v>
      </c>
    </row>
    <row r="170" spans="1:65" s="2" customFormat="1" ht="14.45" customHeight="1">
      <c r="A170" s="33"/>
      <c r="B170" s="34"/>
      <c r="C170" s="202" t="s">
        <v>195</v>
      </c>
      <c r="D170" s="202" t="s">
        <v>126</v>
      </c>
      <c r="E170" s="203" t="s">
        <v>196</v>
      </c>
      <c r="F170" s="204" t="s">
        <v>197</v>
      </c>
      <c r="G170" s="205" t="s">
        <v>179</v>
      </c>
      <c r="H170" s="206">
        <v>4356</v>
      </c>
      <c r="I170" s="207">
        <v>47.4</v>
      </c>
      <c r="J170" s="208">
        <f>ROUND(I170*H170,2)</f>
        <v>206474.4</v>
      </c>
      <c r="K170" s="204" t="s">
        <v>130</v>
      </c>
      <c r="L170" s="38"/>
      <c r="M170" s="209" t="s">
        <v>1</v>
      </c>
      <c r="N170" s="210" t="s">
        <v>42</v>
      </c>
      <c r="O170" s="70"/>
      <c r="P170" s="211">
        <f>O170*H170</f>
        <v>0</v>
      </c>
      <c r="Q170" s="211">
        <v>8.0000000000000007E-5</v>
      </c>
      <c r="R170" s="211">
        <f>Q170*H170</f>
        <v>0.34848000000000001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131</v>
      </c>
      <c r="AT170" s="213" t="s">
        <v>126</v>
      </c>
      <c r="AU170" s="213" t="s">
        <v>87</v>
      </c>
      <c r="AY170" s="16" t="s">
        <v>124</v>
      </c>
      <c r="BE170" s="214">
        <f>IF(N170="základní",J170,0)</f>
        <v>206474.4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206474.4</v>
      </c>
      <c r="BL170" s="16" t="s">
        <v>131</v>
      </c>
      <c r="BM170" s="213" t="s">
        <v>198</v>
      </c>
    </row>
    <row r="171" spans="1:65" s="2" customFormat="1">
      <c r="A171" s="33"/>
      <c r="B171" s="34"/>
      <c r="C171" s="35"/>
      <c r="D171" s="215" t="s">
        <v>133</v>
      </c>
      <c r="E171" s="35"/>
      <c r="F171" s="216" t="s">
        <v>199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133</v>
      </c>
      <c r="AU171" s="16" t="s">
        <v>87</v>
      </c>
    </row>
    <row r="172" spans="1:65" s="2" customFormat="1" ht="14.45" customHeight="1">
      <c r="A172" s="33"/>
      <c r="B172" s="34"/>
      <c r="C172" s="240" t="s">
        <v>200</v>
      </c>
      <c r="D172" s="240" t="s">
        <v>201</v>
      </c>
      <c r="E172" s="241" t="s">
        <v>202</v>
      </c>
      <c r="F172" s="242" t="s">
        <v>203</v>
      </c>
      <c r="G172" s="243" t="s">
        <v>204</v>
      </c>
      <c r="H172" s="244">
        <v>65.34</v>
      </c>
      <c r="I172" s="245">
        <v>132.5</v>
      </c>
      <c r="J172" s="246">
        <f>ROUND(I172*H172,2)</f>
        <v>8657.5499999999993</v>
      </c>
      <c r="K172" s="242" t="s">
        <v>130</v>
      </c>
      <c r="L172" s="247"/>
      <c r="M172" s="248" t="s">
        <v>1</v>
      </c>
      <c r="N172" s="249" t="s">
        <v>42</v>
      </c>
      <c r="O172" s="70"/>
      <c r="P172" s="211">
        <f>O172*H172</f>
        <v>0</v>
      </c>
      <c r="Q172" s="211">
        <v>1E-3</v>
      </c>
      <c r="R172" s="211">
        <f>Q172*H172</f>
        <v>6.5340000000000009E-2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187</v>
      </c>
      <c r="AT172" s="213" t="s">
        <v>201</v>
      </c>
      <c r="AU172" s="213" t="s">
        <v>87</v>
      </c>
      <c r="AY172" s="16" t="s">
        <v>124</v>
      </c>
      <c r="BE172" s="214">
        <f>IF(N172="základní",J172,0)</f>
        <v>8657.5499999999993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8657.5499999999993</v>
      </c>
      <c r="BL172" s="16" t="s">
        <v>131</v>
      </c>
      <c r="BM172" s="213" t="s">
        <v>205</v>
      </c>
    </row>
    <row r="173" spans="1:65" s="2" customFormat="1">
      <c r="A173" s="33"/>
      <c r="B173" s="34"/>
      <c r="C173" s="35"/>
      <c r="D173" s="215" t="s">
        <v>133</v>
      </c>
      <c r="E173" s="35"/>
      <c r="F173" s="216" t="s">
        <v>203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133</v>
      </c>
      <c r="AU173" s="16" t="s">
        <v>87</v>
      </c>
    </row>
    <row r="174" spans="1:65" s="14" customFormat="1">
      <c r="B174" s="229"/>
      <c r="C174" s="230"/>
      <c r="D174" s="215" t="s">
        <v>135</v>
      </c>
      <c r="E174" s="230"/>
      <c r="F174" s="232" t="s">
        <v>206</v>
      </c>
      <c r="G174" s="230"/>
      <c r="H174" s="233">
        <v>65.34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135</v>
      </c>
      <c r="AU174" s="239" t="s">
        <v>87</v>
      </c>
      <c r="AV174" s="14" t="s">
        <v>87</v>
      </c>
      <c r="AW174" s="14" t="s">
        <v>4</v>
      </c>
      <c r="AX174" s="14" t="s">
        <v>85</v>
      </c>
      <c r="AY174" s="239" t="s">
        <v>124</v>
      </c>
    </row>
    <row r="175" spans="1:65" s="12" customFormat="1" ht="22.9" customHeight="1">
      <c r="B175" s="186"/>
      <c r="C175" s="187"/>
      <c r="D175" s="188" t="s">
        <v>76</v>
      </c>
      <c r="E175" s="200" t="s">
        <v>131</v>
      </c>
      <c r="F175" s="200" t="s">
        <v>207</v>
      </c>
      <c r="G175" s="187"/>
      <c r="H175" s="187"/>
      <c r="I175" s="190"/>
      <c r="J175" s="201">
        <f>BK175</f>
        <v>350000</v>
      </c>
      <c r="K175" s="187"/>
      <c r="L175" s="192"/>
      <c r="M175" s="193"/>
      <c r="N175" s="194"/>
      <c r="O175" s="194"/>
      <c r="P175" s="195">
        <f>SUM(P176:P179)</f>
        <v>0</v>
      </c>
      <c r="Q175" s="194"/>
      <c r="R175" s="195">
        <f>SUM(R176:R179)</f>
        <v>0</v>
      </c>
      <c r="S175" s="194"/>
      <c r="T175" s="196">
        <f>SUM(T176:T179)</f>
        <v>0</v>
      </c>
      <c r="AR175" s="197" t="s">
        <v>85</v>
      </c>
      <c r="AT175" s="198" t="s">
        <v>76</v>
      </c>
      <c r="AU175" s="198" t="s">
        <v>85</v>
      </c>
      <c r="AY175" s="197" t="s">
        <v>124</v>
      </c>
      <c r="BK175" s="199">
        <f>SUM(BK176:BK179)</f>
        <v>350000</v>
      </c>
    </row>
    <row r="176" spans="1:65" s="2" customFormat="1" ht="14.45" customHeight="1">
      <c r="A176" s="33"/>
      <c r="B176" s="34"/>
      <c r="C176" s="202" t="s">
        <v>208</v>
      </c>
      <c r="D176" s="202" t="s">
        <v>126</v>
      </c>
      <c r="E176" s="203" t="s">
        <v>209</v>
      </c>
      <c r="F176" s="204" t="s">
        <v>210</v>
      </c>
      <c r="G176" s="205" t="s">
        <v>129</v>
      </c>
      <c r="H176" s="206">
        <v>280</v>
      </c>
      <c r="I176" s="207">
        <v>1250</v>
      </c>
      <c r="J176" s="208">
        <f>ROUND(I176*H176,2)</f>
        <v>350000</v>
      </c>
      <c r="K176" s="204" t="s">
        <v>130</v>
      </c>
      <c r="L176" s="38"/>
      <c r="M176" s="209" t="s">
        <v>1</v>
      </c>
      <c r="N176" s="210" t="s">
        <v>42</v>
      </c>
      <c r="O176" s="70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131</v>
      </c>
      <c r="AT176" s="213" t="s">
        <v>126</v>
      </c>
      <c r="AU176" s="213" t="s">
        <v>87</v>
      </c>
      <c r="AY176" s="16" t="s">
        <v>124</v>
      </c>
      <c r="BE176" s="214">
        <f>IF(N176="základní",J176,0)</f>
        <v>350000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350000</v>
      </c>
      <c r="BL176" s="16" t="s">
        <v>131</v>
      </c>
      <c r="BM176" s="213" t="s">
        <v>211</v>
      </c>
    </row>
    <row r="177" spans="1:65" s="2" customFormat="1" ht="19.5">
      <c r="A177" s="33"/>
      <c r="B177" s="34"/>
      <c r="C177" s="35"/>
      <c r="D177" s="215" t="s">
        <v>133</v>
      </c>
      <c r="E177" s="35"/>
      <c r="F177" s="216" t="s">
        <v>212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133</v>
      </c>
      <c r="AU177" s="16" t="s">
        <v>87</v>
      </c>
    </row>
    <row r="178" spans="1:65" s="13" customFormat="1">
      <c r="B178" s="219"/>
      <c r="C178" s="220"/>
      <c r="D178" s="215" t="s">
        <v>135</v>
      </c>
      <c r="E178" s="221" t="s">
        <v>1</v>
      </c>
      <c r="F178" s="222" t="s">
        <v>213</v>
      </c>
      <c r="G178" s="220"/>
      <c r="H178" s="221" t="s">
        <v>1</v>
      </c>
      <c r="I178" s="223"/>
      <c r="J178" s="220"/>
      <c r="K178" s="220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135</v>
      </c>
      <c r="AU178" s="228" t="s">
        <v>87</v>
      </c>
      <c r="AV178" s="13" t="s">
        <v>85</v>
      </c>
      <c r="AW178" s="13" t="s">
        <v>33</v>
      </c>
      <c r="AX178" s="13" t="s">
        <v>77</v>
      </c>
      <c r="AY178" s="228" t="s">
        <v>124</v>
      </c>
    </row>
    <row r="179" spans="1:65" s="14" customFormat="1">
      <c r="B179" s="229"/>
      <c r="C179" s="230"/>
      <c r="D179" s="215" t="s">
        <v>135</v>
      </c>
      <c r="E179" s="231" t="s">
        <v>1</v>
      </c>
      <c r="F179" s="232" t="s">
        <v>214</v>
      </c>
      <c r="G179" s="230"/>
      <c r="H179" s="233">
        <v>280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135</v>
      </c>
      <c r="AU179" s="239" t="s">
        <v>87</v>
      </c>
      <c r="AV179" s="14" t="s">
        <v>87</v>
      </c>
      <c r="AW179" s="14" t="s">
        <v>33</v>
      </c>
      <c r="AX179" s="14" t="s">
        <v>77</v>
      </c>
      <c r="AY179" s="239" t="s">
        <v>124</v>
      </c>
    </row>
    <row r="180" spans="1:65" s="12" customFormat="1" ht="22.9" customHeight="1">
      <c r="B180" s="186"/>
      <c r="C180" s="187"/>
      <c r="D180" s="188" t="s">
        <v>76</v>
      </c>
      <c r="E180" s="200" t="s">
        <v>215</v>
      </c>
      <c r="F180" s="200" t="s">
        <v>216</v>
      </c>
      <c r="G180" s="187"/>
      <c r="H180" s="187"/>
      <c r="I180" s="190"/>
      <c r="J180" s="201">
        <f>BK180</f>
        <v>98.74</v>
      </c>
      <c r="K180" s="187"/>
      <c r="L180" s="192"/>
      <c r="M180" s="193"/>
      <c r="N180" s="194"/>
      <c r="O180" s="194"/>
      <c r="P180" s="195">
        <f>SUM(P181:P182)</f>
        <v>0</v>
      </c>
      <c r="Q180" s="194"/>
      <c r="R180" s="195">
        <f>SUM(R181:R182)</f>
        <v>0</v>
      </c>
      <c r="S180" s="194"/>
      <c r="T180" s="196">
        <f>SUM(T181:T182)</f>
        <v>0</v>
      </c>
      <c r="AR180" s="197" t="s">
        <v>85</v>
      </c>
      <c r="AT180" s="198" t="s">
        <v>76</v>
      </c>
      <c r="AU180" s="198" t="s">
        <v>85</v>
      </c>
      <c r="AY180" s="197" t="s">
        <v>124</v>
      </c>
      <c r="BK180" s="199">
        <f>SUM(BK181:BK182)</f>
        <v>98.74</v>
      </c>
    </row>
    <row r="181" spans="1:65" s="2" customFormat="1" ht="14.45" customHeight="1">
      <c r="A181" s="33"/>
      <c r="B181" s="34"/>
      <c r="C181" s="202" t="s">
        <v>217</v>
      </c>
      <c r="D181" s="202" t="s">
        <v>126</v>
      </c>
      <c r="E181" s="203" t="s">
        <v>218</v>
      </c>
      <c r="F181" s="204" t="s">
        <v>219</v>
      </c>
      <c r="G181" s="205" t="s">
        <v>220</v>
      </c>
      <c r="H181" s="206">
        <v>0.41399999999999998</v>
      </c>
      <c r="I181" s="207">
        <v>238.5</v>
      </c>
      <c r="J181" s="208">
        <f>ROUND(I181*H181,2)</f>
        <v>98.74</v>
      </c>
      <c r="K181" s="204" t="s">
        <v>130</v>
      </c>
      <c r="L181" s="38"/>
      <c r="M181" s="209" t="s">
        <v>1</v>
      </c>
      <c r="N181" s="210" t="s">
        <v>42</v>
      </c>
      <c r="O181" s="70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131</v>
      </c>
      <c r="AT181" s="213" t="s">
        <v>126</v>
      </c>
      <c r="AU181" s="213" t="s">
        <v>87</v>
      </c>
      <c r="AY181" s="16" t="s">
        <v>124</v>
      </c>
      <c r="BE181" s="214">
        <f>IF(N181="základní",J181,0)</f>
        <v>98.74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85</v>
      </c>
      <c r="BK181" s="214">
        <f>ROUND(I181*H181,2)</f>
        <v>98.74</v>
      </c>
      <c r="BL181" s="16" t="s">
        <v>131</v>
      </c>
      <c r="BM181" s="213" t="s">
        <v>221</v>
      </c>
    </row>
    <row r="182" spans="1:65" s="2" customFormat="1">
      <c r="A182" s="33"/>
      <c r="B182" s="34"/>
      <c r="C182" s="35"/>
      <c r="D182" s="215" t="s">
        <v>133</v>
      </c>
      <c r="E182" s="35"/>
      <c r="F182" s="216" t="s">
        <v>222</v>
      </c>
      <c r="G182" s="35"/>
      <c r="H182" s="35"/>
      <c r="I182" s="114"/>
      <c r="J182" s="35"/>
      <c r="K182" s="35"/>
      <c r="L182" s="38"/>
      <c r="M182" s="250"/>
      <c r="N182" s="251"/>
      <c r="O182" s="252"/>
      <c r="P182" s="252"/>
      <c r="Q182" s="252"/>
      <c r="R182" s="252"/>
      <c r="S182" s="252"/>
      <c r="T182" s="25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133</v>
      </c>
      <c r="AU182" s="16" t="s">
        <v>87</v>
      </c>
    </row>
    <row r="183" spans="1:65" s="2" customFormat="1" ht="6.95" customHeight="1">
      <c r="A183" s="33"/>
      <c r="B183" s="53"/>
      <c r="C183" s="54"/>
      <c r="D183" s="54"/>
      <c r="E183" s="54"/>
      <c r="F183" s="54"/>
      <c r="G183" s="54"/>
      <c r="H183" s="54"/>
      <c r="I183" s="151"/>
      <c r="J183" s="54"/>
      <c r="K183" s="54"/>
      <c r="L183" s="38"/>
      <c r="M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</row>
  </sheetData>
  <sheetProtection algorithmName="SHA-512" hashValue="FX6w+V5gTVtDI0hM7f91HR7mb75OlPTZgfHCmue+LxySHP7y6hsk/2N15vNn52IRUmUwepExYBlH2n5JISSz3w==" saltValue="TtG/6BPTtC6ZsG28qteHRepGH3qX5BPrMvtyMd5lcBkjKDHEwSmuDqrGtRN6JcKwGy+tQMGMNUtRPjblJJMDZQ==" spinCount="100000" sheet="1" objects="1" scenarios="1" formatColumns="0" formatRows="0" autoFilter="0"/>
  <autoFilter ref="C119:K182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6"/>
  <sheetViews>
    <sheetView showGridLines="0" topLeftCell="A107" workbookViewId="0">
      <selection activeCell="I140" sqref="I140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7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5" customHeight="1">
      <c r="B7" s="19"/>
      <c r="E7" s="298" t="str">
        <f>'Rekapitulace stavby'!K6</f>
        <v>SNÍŽENÍ PŘÍVALOVÝCH  PRŮTOKŮ V LOKALITĚ ZA BYTOVKAMI V k.ú. LUBY</v>
      </c>
      <c r="F7" s="299"/>
      <c r="G7" s="299"/>
      <c r="H7" s="299"/>
      <c r="I7" s="107"/>
      <c r="L7" s="19"/>
    </row>
    <row r="8" spans="1:46" s="2" customFormat="1" ht="12" customHeight="1">
      <c r="A8" s="33"/>
      <c r="B8" s="38"/>
      <c r="C8" s="33"/>
      <c r="D8" s="113" t="s">
        <v>98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customHeight="1">
      <c r="A9" s="33"/>
      <c r="B9" s="38"/>
      <c r="C9" s="33"/>
      <c r="D9" s="33"/>
      <c r="E9" s="300" t="s">
        <v>223</v>
      </c>
      <c r="F9" s="301"/>
      <c r="G9" s="301"/>
      <c r="H9" s="301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14. 11. 2019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25</v>
      </c>
      <c r="J17" s="29" t="str">
        <f>'Rekapitulace stavby'!AN13</f>
        <v>49791788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PROJECT PLUS KLATOVY, spol. s r.o.</v>
      </c>
      <c r="F18" s="303"/>
      <c r="G18" s="303"/>
      <c r="H18" s="303"/>
      <c r="I18" s="116" t="s">
        <v>28</v>
      </c>
      <c r="J18" s="29" t="str">
        <f>'Rekapitulace stavby'!AN14</f>
        <v>CZ49791788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31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35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>
      <c r="A27" s="118"/>
      <c r="B27" s="119"/>
      <c r="C27" s="118"/>
      <c r="D27" s="118"/>
      <c r="E27" s="304" t="s">
        <v>1</v>
      </c>
      <c r="F27" s="304"/>
      <c r="G27" s="304"/>
      <c r="H27" s="30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ROUND(J125, 2)</f>
        <v>542000.80000000005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ROUND((SUM(BE125:BE195)),  2)</f>
        <v>542000.80000000005</v>
      </c>
      <c r="G33" s="33"/>
      <c r="H33" s="33"/>
      <c r="I33" s="130">
        <v>0.21</v>
      </c>
      <c r="J33" s="129">
        <f>ROUND(((SUM(BE125:BE195))*I33),  2)</f>
        <v>113820.17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ROUND((SUM(BF125:BF195)),  2)</f>
        <v>0</v>
      </c>
      <c r="G34" s="33"/>
      <c r="H34" s="33"/>
      <c r="I34" s="130">
        <v>0.15</v>
      </c>
      <c r="J34" s="129">
        <f>ROUND(((SUM(BF125:BF195))*I34),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ROUND((SUM(BG125:BG195)),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ROUND((SUM(BH125:BH195)),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ROUND((SUM(BI125:BI195)),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655820.97000000009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>
      <c r="A85" s="33"/>
      <c r="B85" s="34"/>
      <c r="C85" s="35"/>
      <c r="D85" s="35"/>
      <c r="E85" s="296" t="str">
        <f>E7</f>
        <v>SNÍŽENÍ PŘÍVALOVÝCH  PRŮTOKŮ V LOKALITĚ ZA BYTOVKAMI V k.ú. LUBY</v>
      </c>
      <c r="F85" s="297"/>
      <c r="G85" s="297"/>
      <c r="H85" s="297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98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customHeight="1">
      <c r="A87" s="33"/>
      <c r="B87" s="34"/>
      <c r="C87" s="35"/>
      <c r="D87" s="35"/>
      <c r="E87" s="267" t="str">
        <f>E9</f>
        <v>SO 02 - VÝPUSTNÝ OBJEKT</v>
      </c>
      <c r="F87" s="295"/>
      <c r="G87" s="295"/>
      <c r="H87" s="29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Klatovy, místní část Luby</v>
      </c>
      <c r="G89" s="35"/>
      <c r="H89" s="35"/>
      <c r="I89" s="116" t="s">
        <v>22</v>
      </c>
      <c r="J89" s="65" t="str">
        <f>IF(J12="","",J12)</f>
        <v>14. 11. 2019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6.45" customHeight="1">
      <c r="A91" s="33"/>
      <c r="B91" s="34"/>
      <c r="C91" s="28" t="s">
        <v>24</v>
      </c>
      <c r="D91" s="35"/>
      <c r="E91" s="35"/>
      <c r="F91" s="26" t="str">
        <f>E15</f>
        <v>Město Klatovy</v>
      </c>
      <c r="G91" s="35"/>
      <c r="H91" s="35"/>
      <c r="I91" s="116" t="s">
        <v>30</v>
      </c>
      <c r="J91" s="31" t="str">
        <f>E21</f>
        <v>Ing. Antonín Kavan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>
      <c r="A92" s="33"/>
      <c r="B92" s="34"/>
      <c r="C92" s="28" t="s">
        <v>29</v>
      </c>
      <c r="D92" s="35"/>
      <c r="E92" s="35"/>
      <c r="F92" s="26" t="str">
        <f>IF(E18="","",E18)</f>
        <v>PROJECT PLUS KLATOVY, spol. s r.o.</v>
      </c>
      <c r="G92" s="35"/>
      <c r="H92" s="35"/>
      <c r="I92" s="116" t="s">
        <v>34</v>
      </c>
      <c r="J92" s="31" t="str">
        <f>E24</f>
        <v>Jitka Durdíková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101</v>
      </c>
      <c r="D94" s="156"/>
      <c r="E94" s="156"/>
      <c r="F94" s="156"/>
      <c r="G94" s="156"/>
      <c r="H94" s="156"/>
      <c r="I94" s="157"/>
      <c r="J94" s="158" t="s">
        <v>102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103</v>
      </c>
      <c r="D96" s="35"/>
      <c r="E96" s="35"/>
      <c r="F96" s="35"/>
      <c r="G96" s="35"/>
      <c r="H96" s="35"/>
      <c r="I96" s="114"/>
      <c r="J96" s="83">
        <f>J125</f>
        <v>542000.79999999993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customHeight="1">
      <c r="B97" s="160"/>
      <c r="C97" s="161"/>
      <c r="D97" s="162" t="s">
        <v>105</v>
      </c>
      <c r="E97" s="163"/>
      <c r="F97" s="163"/>
      <c r="G97" s="163"/>
      <c r="H97" s="163"/>
      <c r="I97" s="164"/>
      <c r="J97" s="165">
        <f>J126</f>
        <v>532447.79999999993</v>
      </c>
      <c r="K97" s="161"/>
      <c r="L97" s="166"/>
    </row>
    <row r="98" spans="1:31" s="10" customFormat="1" ht="19.899999999999999" customHeight="1">
      <c r="B98" s="167"/>
      <c r="C98" s="168"/>
      <c r="D98" s="169" t="s">
        <v>106</v>
      </c>
      <c r="E98" s="170"/>
      <c r="F98" s="170"/>
      <c r="G98" s="170"/>
      <c r="H98" s="170"/>
      <c r="I98" s="171"/>
      <c r="J98" s="172">
        <f>J127</f>
        <v>48113.36</v>
      </c>
      <c r="K98" s="168"/>
      <c r="L98" s="173"/>
    </row>
    <row r="99" spans="1:31" s="10" customFormat="1" ht="19.899999999999999" customHeight="1">
      <c r="B99" s="167"/>
      <c r="C99" s="168"/>
      <c r="D99" s="169" t="s">
        <v>224</v>
      </c>
      <c r="E99" s="170"/>
      <c r="F99" s="170"/>
      <c r="G99" s="170"/>
      <c r="H99" s="170"/>
      <c r="I99" s="171"/>
      <c r="J99" s="172">
        <f>J146</f>
        <v>316930.83999999997</v>
      </c>
      <c r="K99" s="168"/>
      <c r="L99" s="173"/>
    </row>
    <row r="100" spans="1:31" s="10" customFormat="1" ht="19.899999999999999" customHeight="1">
      <c r="B100" s="167"/>
      <c r="C100" s="168"/>
      <c r="D100" s="169" t="s">
        <v>107</v>
      </c>
      <c r="E100" s="170"/>
      <c r="F100" s="170"/>
      <c r="G100" s="170"/>
      <c r="H100" s="170"/>
      <c r="I100" s="171"/>
      <c r="J100" s="172">
        <f>J169</f>
        <v>17935.2</v>
      </c>
      <c r="K100" s="168"/>
      <c r="L100" s="173"/>
    </row>
    <row r="101" spans="1:31" s="10" customFormat="1" ht="19.899999999999999" customHeight="1">
      <c r="B101" s="167"/>
      <c r="C101" s="168"/>
      <c r="D101" s="169" t="s">
        <v>225</v>
      </c>
      <c r="E101" s="170"/>
      <c r="F101" s="170"/>
      <c r="G101" s="170"/>
      <c r="H101" s="170"/>
      <c r="I101" s="171"/>
      <c r="J101" s="172">
        <f>J176</f>
        <v>128844</v>
      </c>
      <c r="K101" s="168"/>
      <c r="L101" s="173"/>
    </row>
    <row r="102" spans="1:31" s="10" customFormat="1" ht="19.899999999999999" customHeight="1">
      <c r="B102" s="167"/>
      <c r="C102" s="168"/>
      <c r="D102" s="169" t="s">
        <v>226</v>
      </c>
      <c r="E102" s="170"/>
      <c r="F102" s="170"/>
      <c r="G102" s="170"/>
      <c r="H102" s="170"/>
      <c r="I102" s="171"/>
      <c r="J102" s="172">
        <f>J179</f>
        <v>600</v>
      </c>
      <c r="K102" s="168"/>
      <c r="L102" s="173"/>
    </row>
    <row r="103" spans="1:31" s="10" customFormat="1" ht="19.899999999999999" customHeight="1">
      <c r="B103" s="167"/>
      <c r="C103" s="168"/>
      <c r="D103" s="169" t="s">
        <v>108</v>
      </c>
      <c r="E103" s="170"/>
      <c r="F103" s="170"/>
      <c r="G103" s="170"/>
      <c r="H103" s="170"/>
      <c r="I103" s="171"/>
      <c r="J103" s="172">
        <f>J183</f>
        <v>20024.400000000001</v>
      </c>
      <c r="K103" s="168"/>
      <c r="L103" s="173"/>
    </row>
    <row r="104" spans="1:31" s="9" customFormat="1" ht="24.95" customHeight="1">
      <c r="B104" s="160"/>
      <c r="C104" s="161"/>
      <c r="D104" s="162" t="s">
        <v>227</v>
      </c>
      <c r="E104" s="163"/>
      <c r="F104" s="163"/>
      <c r="G104" s="163"/>
      <c r="H104" s="163"/>
      <c r="I104" s="164"/>
      <c r="J104" s="165">
        <f>J186</f>
        <v>9553</v>
      </c>
      <c r="K104" s="161"/>
      <c r="L104" s="166"/>
    </row>
    <row r="105" spans="1:31" s="10" customFormat="1" ht="19.899999999999999" customHeight="1">
      <c r="B105" s="167"/>
      <c r="C105" s="168"/>
      <c r="D105" s="169" t="s">
        <v>228</v>
      </c>
      <c r="E105" s="170"/>
      <c r="F105" s="170"/>
      <c r="G105" s="170"/>
      <c r="H105" s="170"/>
      <c r="I105" s="171"/>
      <c r="J105" s="172">
        <f>J187</f>
        <v>9553</v>
      </c>
      <c r="K105" s="168"/>
      <c r="L105" s="173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151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154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109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4.45" customHeight="1">
      <c r="A115" s="33"/>
      <c r="B115" s="34"/>
      <c r="C115" s="35"/>
      <c r="D115" s="35"/>
      <c r="E115" s="296" t="str">
        <f>E7</f>
        <v>SNÍŽENÍ PŘÍVALOVÝCH  PRŮTOKŮ V LOKALITĚ ZA BYTOVKAMI V k.ú. LUBY</v>
      </c>
      <c r="F115" s="297"/>
      <c r="G115" s="297"/>
      <c r="H115" s="297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98</v>
      </c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4.45" customHeight="1">
      <c r="A117" s="33"/>
      <c r="B117" s="34"/>
      <c r="C117" s="35"/>
      <c r="D117" s="35"/>
      <c r="E117" s="267" t="str">
        <f>E9</f>
        <v>SO 02 - VÝPUSTNÝ OBJEKT</v>
      </c>
      <c r="F117" s="295"/>
      <c r="G117" s="295"/>
      <c r="H117" s="29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F12</f>
        <v>Klatovy, místní část Luby</v>
      </c>
      <c r="G119" s="35"/>
      <c r="H119" s="35"/>
      <c r="I119" s="116" t="s">
        <v>22</v>
      </c>
      <c r="J119" s="65" t="str">
        <f>IF(J12="","",J12)</f>
        <v>14. 11. 2019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6.45" customHeight="1">
      <c r="A121" s="33"/>
      <c r="B121" s="34"/>
      <c r="C121" s="28" t="s">
        <v>24</v>
      </c>
      <c r="D121" s="35"/>
      <c r="E121" s="35"/>
      <c r="F121" s="26" t="str">
        <f>E15</f>
        <v>Město Klatovy</v>
      </c>
      <c r="G121" s="35"/>
      <c r="H121" s="35"/>
      <c r="I121" s="116" t="s">
        <v>30</v>
      </c>
      <c r="J121" s="31" t="str">
        <f>E21</f>
        <v>Ing. Antonín Kavan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6" customHeight="1">
      <c r="A122" s="33"/>
      <c r="B122" s="34"/>
      <c r="C122" s="28" t="s">
        <v>29</v>
      </c>
      <c r="D122" s="35"/>
      <c r="E122" s="35"/>
      <c r="F122" s="26" t="str">
        <f>IF(E18="","",E18)</f>
        <v>PROJECT PLUS KLATOVY, spol. s r.o.</v>
      </c>
      <c r="G122" s="35"/>
      <c r="H122" s="35"/>
      <c r="I122" s="116" t="s">
        <v>34</v>
      </c>
      <c r="J122" s="31" t="str">
        <f>E24</f>
        <v>Jitka Durdíková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114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74"/>
      <c r="B124" s="175"/>
      <c r="C124" s="176" t="s">
        <v>110</v>
      </c>
      <c r="D124" s="177" t="s">
        <v>62</v>
      </c>
      <c r="E124" s="177" t="s">
        <v>58</v>
      </c>
      <c r="F124" s="177" t="s">
        <v>59</v>
      </c>
      <c r="G124" s="177" t="s">
        <v>111</v>
      </c>
      <c r="H124" s="177" t="s">
        <v>112</v>
      </c>
      <c r="I124" s="178" t="s">
        <v>113</v>
      </c>
      <c r="J124" s="177" t="s">
        <v>102</v>
      </c>
      <c r="K124" s="179" t="s">
        <v>114</v>
      </c>
      <c r="L124" s="180"/>
      <c r="M124" s="74" t="s">
        <v>1</v>
      </c>
      <c r="N124" s="75" t="s">
        <v>41</v>
      </c>
      <c r="O124" s="75" t="s">
        <v>115</v>
      </c>
      <c r="P124" s="75" t="s">
        <v>116</v>
      </c>
      <c r="Q124" s="75" t="s">
        <v>117</v>
      </c>
      <c r="R124" s="75" t="s">
        <v>118</v>
      </c>
      <c r="S124" s="75" t="s">
        <v>119</v>
      </c>
      <c r="T124" s="76" t="s">
        <v>120</v>
      </c>
      <c r="U124" s="174"/>
      <c r="V124" s="174"/>
      <c r="W124" s="174"/>
      <c r="X124" s="174"/>
      <c r="Y124" s="174"/>
      <c r="Z124" s="174"/>
      <c r="AA124" s="174"/>
      <c r="AB124" s="174"/>
      <c r="AC124" s="174"/>
      <c r="AD124" s="174"/>
      <c r="AE124" s="174"/>
    </row>
    <row r="125" spans="1:65" s="2" customFormat="1" ht="22.9" customHeight="1">
      <c r="A125" s="33"/>
      <c r="B125" s="34"/>
      <c r="C125" s="81" t="s">
        <v>121</v>
      </c>
      <c r="D125" s="35"/>
      <c r="E125" s="35"/>
      <c r="F125" s="35"/>
      <c r="G125" s="35"/>
      <c r="H125" s="35"/>
      <c r="I125" s="114"/>
      <c r="J125" s="181">
        <f>BK125</f>
        <v>542000.79999999993</v>
      </c>
      <c r="K125" s="35"/>
      <c r="L125" s="38"/>
      <c r="M125" s="77"/>
      <c r="N125" s="182"/>
      <c r="O125" s="78"/>
      <c r="P125" s="183">
        <f>P126+P186</f>
        <v>0</v>
      </c>
      <c r="Q125" s="78"/>
      <c r="R125" s="183">
        <f>R126+R186</f>
        <v>83.487137719999993</v>
      </c>
      <c r="S125" s="78"/>
      <c r="T125" s="184">
        <f>T126+T186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76</v>
      </c>
      <c r="AU125" s="16" t="s">
        <v>104</v>
      </c>
      <c r="BK125" s="185">
        <f>BK126+BK186</f>
        <v>542000.79999999993</v>
      </c>
    </row>
    <row r="126" spans="1:65" s="12" customFormat="1" ht="25.9" customHeight="1">
      <c r="B126" s="186"/>
      <c r="C126" s="187"/>
      <c r="D126" s="188" t="s">
        <v>76</v>
      </c>
      <c r="E126" s="189" t="s">
        <v>122</v>
      </c>
      <c r="F126" s="189" t="s">
        <v>123</v>
      </c>
      <c r="G126" s="187"/>
      <c r="H126" s="187"/>
      <c r="I126" s="190"/>
      <c r="J126" s="191">
        <f>BK126</f>
        <v>532447.79999999993</v>
      </c>
      <c r="K126" s="187"/>
      <c r="L126" s="192"/>
      <c r="M126" s="193"/>
      <c r="N126" s="194"/>
      <c r="O126" s="194"/>
      <c r="P126" s="195">
        <f>P127+P146+P169+P176+P179+P183</f>
        <v>0</v>
      </c>
      <c r="Q126" s="194"/>
      <c r="R126" s="195">
        <f>R127+R146+R169+R176+R179+R183</f>
        <v>83.434637719999998</v>
      </c>
      <c r="S126" s="194"/>
      <c r="T126" s="196">
        <f>T127+T146+T169+T176+T179+T183</f>
        <v>0</v>
      </c>
      <c r="AR126" s="197" t="s">
        <v>85</v>
      </c>
      <c r="AT126" s="198" t="s">
        <v>76</v>
      </c>
      <c r="AU126" s="198" t="s">
        <v>77</v>
      </c>
      <c r="AY126" s="197" t="s">
        <v>124</v>
      </c>
      <c r="BK126" s="199">
        <f>BK127+BK146+BK169+BK176+BK179+BK183</f>
        <v>532447.79999999993</v>
      </c>
    </row>
    <row r="127" spans="1:65" s="12" customFormat="1" ht="22.9" customHeight="1">
      <c r="B127" s="186"/>
      <c r="C127" s="187"/>
      <c r="D127" s="188" t="s">
        <v>76</v>
      </c>
      <c r="E127" s="200" t="s">
        <v>85</v>
      </c>
      <c r="F127" s="200" t="s">
        <v>125</v>
      </c>
      <c r="G127" s="187"/>
      <c r="H127" s="187"/>
      <c r="I127" s="190"/>
      <c r="J127" s="201">
        <f>BK127</f>
        <v>48113.36</v>
      </c>
      <c r="K127" s="187"/>
      <c r="L127" s="192"/>
      <c r="M127" s="193"/>
      <c r="N127" s="194"/>
      <c r="O127" s="194"/>
      <c r="P127" s="195">
        <f>SUM(P128:P145)</f>
        <v>0</v>
      </c>
      <c r="Q127" s="194"/>
      <c r="R127" s="195">
        <f>SUM(R128:R145)</f>
        <v>0</v>
      </c>
      <c r="S127" s="194"/>
      <c r="T127" s="196">
        <f>SUM(T128:T145)</f>
        <v>0</v>
      </c>
      <c r="AR127" s="197" t="s">
        <v>85</v>
      </c>
      <c r="AT127" s="198" t="s">
        <v>76</v>
      </c>
      <c r="AU127" s="198" t="s">
        <v>85</v>
      </c>
      <c r="AY127" s="197" t="s">
        <v>124</v>
      </c>
      <c r="BK127" s="199">
        <f>SUM(BK128:BK145)</f>
        <v>48113.36</v>
      </c>
    </row>
    <row r="128" spans="1:65" s="2" customFormat="1" ht="14.45" customHeight="1">
      <c r="A128" s="33"/>
      <c r="B128" s="34"/>
      <c r="C128" s="202" t="s">
        <v>85</v>
      </c>
      <c r="D128" s="202" t="s">
        <v>126</v>
      </c>
      <c r="E128" s="203" t="s">
        <v>229</v>
      </c>
      <c r="F128" s="204" t="s">
        <v>230</v>
      </c>
      <c r="G128" s="205" t="s">
        <v>129</v>
      </c>
      <c r="H128" s="206">
        <v>19.007999999999999</v>
      </c>
      <c r="I128" s="207">
        <v>257</v>
      </c>
      <c r="J128" s="208">
        <f>ROUND(I128*H128,2)</f>
        <v>4885.0600000000004</v>
      </c>
      <c r="K128" s="204" t="s">
        <v>130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131</v>
      </c>
      <c r="AT128" s="213" t="s">
        <v>126</v>
      </c>
      <c r="AU128" s="213" t="s">
        <v>87</v>
      </c>
      <c r="AY128" s="16" t="s">
        <v>124</v>
      </c>
      <c r="BE128" s="214">
        <f>IF(N128="základní",J128,0)</f>
        <v>4885.0600000000004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4885.0600000000004</v>
      </c>
      <c r="BL128" s="16" t="s">
        <v>131</v>
      </c>
      <c r="BM128" s="213" t="s">
        <v>231</v>
      </c>
    </row>
    <row r="129" spans="1:65" s="2" customFormat="1">
      <c r="A129" s="33"/>
      <c r="B129" s="34"/>
      <c r="C129" s="35"/>
      <c r="D129" s="215" t="s">
        <v>133</v>
      </c>
      <c r="E129" s="35"/>
      <c r="F129" s="216" t="s">
        <v>232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133</v>
      </c>
      <c r="AU129" s="16" t="s">
        <v>87</v>
      </c>
    </row>
    <row r="130" spans="1:65" s="14" customFormat="1">
      <c r="B130" s="229"/>
      <c r="C130" s="230"/>
      <c r="D130" s="215" t="s">
        <v>135</v>
      </c>
      <c r="E130" s="231" t="s">
        <v>1</v>
      </c>
      <c r="F130" s="232" t="s">
        <v>233</v>
      </c>
      <c r="G130" s="230"/>
      <c r="H130" s="233">
        <v>6.9119999999999999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135</v>
      </c>
      <c r="AU130" s="239" t="s">
        <v>87</v>
      </c>
      <c r="AV130" s="14" t="s">
        <v>87</v>
      </c>
      <c r="AW130" s="14" t="s">
        <v>33</v>
      </c>
      <c r="AX130" s="14" t="s">
        <v>77</v>
      </c>
      <c r="AY130" s="239" t="s">
        <v>124</v>
      </c>
    </row>
    <row r="131" spans="1:65" s="14" customFormat="1">
      <c r="B131" s="229"/>
      <c r="C131" s="230"/>
      <c r="D131" s="215" t="s">
        <v>135</v>
      </c>
      <c r="E131" s="231" t="s">
        <v>1</v>
      </c>
      <c r="F131" s="232" t="s">
        <v>234</v>
      </c>
      <c r="G131" s="230"/>
      <c r="H131" s="233">
        <v>12.096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135</v>
      </c>
      <c r="AU131" s="239" t="s">
        <v>87</v>
      </c>
      <c r="AV131" s="14" t="s">
        <v>87</v>
      </c>
      <c r="AW131" s="14" t="s">
        <v>33</v>
      </c>
      <c r="AX131" s="14" t="s">
        <v>77</v>
      </c>
      <c r="AY131" s="239" t="s">
        <v>124</v>
      </c>
    </row>
    <row r="132" spans="1:65" s="2" customFormat="1" ht="14.45" customHeight="1">
      <c r="A132" s="33"/>
      <c r="B132" s="34"/>
      <c r="C132" s="202" t="s">
        <v>87</v>
      </c>
      <c r="D132" s="202" t="s">
        <v>126</v>
      </c>
      <c r="E132" s="203" t="s">
        <v>235</v>
      </c>
      <c r="F132" s="204" t="s">
        <v>236</v>
      </c>
      <c r="G132" s="205" t="s">
        <v>129</v>
      </c>
      <c r="H132" s="206">
        <v>85.2</v>
      </c>
      <c r="I132" s="207">
        <v>388</v>
      </c>
      <c r="J132" s="208">
        <f>ROUND(I132*H132,2)</f>
        <v>33057.599999999999</v>
      </c>
      <c r="K132" s="204" t="s">
        <v>130</v>
      </c>
      <c r="L132" s="38"/>
      <c r="M132" s="209" t="s">
        <v>1</v>
      </c>
      <c r="N132" s="210" t="s">
        <v>42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131</v>
      </c>
      <c r="AT132" s="213" t="s">
        <v>126</v>
      </c>
      <c r="AU132" s="213" t="s">
        <v>87</v>
      </c>
      <c r="AY132" s="16" t="s">
        <v>124</v>
      </c>
      <c r="BE132" s="214">
        <f>IF(N132="základní",J132,0)</f>
        <v>33057.599999999999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85</v>
      </c>
      <c r="BK132" s="214">
        <f>ROUND(I132*H132,2)</f>
        <v>33057.599999999999</v>
      </c>
      <c r="BL132" s="16" t="s">
        <v>131</v>
      </c>
      <c r="BM132" s="213" t="s">
        <v>237</v>
      </c>
    </row>
    <row r="133" spans="1:65" s="2" customFormat="1" ht="19.5">
      <c r="A133" s="33"/>
      <c r="B133" s="34"/>
      <c r="C133" s="35"/>
      <c r="D133" s="215" t="s">
        <v>133</v>
      </c>
      <c r="E133" s="35"/>
      <c r="F133" s="216" t="s">
        <v>238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133</v>
      </c>
      <c r="AU133" s="16" t="s">
        <v>87</v>
      </c>
    </row>
    <row r="134" spans="1:65" s="14" customFormat="1">
      <c r="B134" s="229"/>
      <c r="C134" s="230"/>
      <c r="D134" s="215" t="s">
        <v>135</v>
      </c>
      <c r="E134" s="231" t="s">
        <v>1</v>
      </c>
      <c r="F134" s="232" t="s">
        <v>239</v>
      </c>
      <c r="G134" s="230"/>
      <c r="H134" s="233">
        <v>85.2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135</v>
      </c>
      <c r="AU134" s="239" t="s">
        <v>87</v>
      </c>
      <c r="AV134" s="14" t="s">
        <v>87</v>
      </c>
      <c r="AW134" s="14" t="s">
        <v>33</v>
      </c>
      <c r="AX134" s="14" t="s">
        <v>77</v>
      </c>
      <c r="AY134" s="239" t="s">
        <v>124</v>
      </c>
    </row>
    <row r="135" spans="1:65" s="2" customFormat="1" ht="14.45" customHeight="1">
      <c r="A135" s="33"/>
      <c r="B135" s="34"/>
      <c r="C135" s="202" t="s">
        <v>148</v>
      </c>
      <c r="D135" s="202" t="s">
        <v>126</v>
      </c>
      <c r="E135" s="203" t="s">
        <v>149</v>
      </c>
      <c r="F135" s="204" t="s">
        <v>150</v>
      </c>
      <c r="G135" s="205" t="s">
        <v>129</v>
      </c>
      <c r="H135" s="206">
        <v>104.208</v>
      </c>
      <c r="I135" s="207">
        <v>35.799999999999997</v>
      </c>
      <c r="J135" s="208">
        <f>ROUND(I135*H135,2)</f>
        <v>3730.65</v>
      </c>
      <c r="K135" s="204" t="s">
        <v>130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131</v>
      </c>
      <c r="AT135" s="213" t="s">
        <v>126</v>
      </c>
      <c r="AU135" s="213" t="s">
        <v>87</v>
      </c>
      <c r="AY135" s="16" t="s">
        <v>124</v>
      </c>
      <c r="BE135" s="214">
        <f>IF(N135="základní",J135,0)</f>
        <v>3730.65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3730.65</v>
      </c>
      <c r="BL135" s="16" t="s">
        <v>131</v>
      </c>
      <c r="BM135" s="213" t="s">
        <v>240</v>
      </c>
    </row>
    <row r="136" spans="1:65" s="2" customFormat="1" ht="19.5">
      <c r="A136" s="33"/>
      <c r="B136" s="34"/>
      <c r="C136" s="35"/>
      <c r="D136" s="215" t="s">
        <v>133</v>
      </c>
      <c r="E136" s="35"/>
      <c r="F136" s="216" t="s">
        <v>152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133</v>
      </c>
      <c r="AU136" s="16" t="s">
        <v>87</v>
      </c>
    </row>
    <row r="137" spans="1:65" s="14" customFormat="1">
      <c r="B137" s="229"/>
      <c r="C137" s="230"/>
      <c r="D137" s="215" t="s">
        <v>135</v>
      </c>
      <c r="E137" s="231" t="s">
        <v>1</v>
      </c>
      <c r="F137" s="232" t="s">
        <v>233</v>
      </c>
      <c r="G137" s="230"/>
      <c r="H137" s="233">
        <v>6.9119999999999999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135</v>
      </c>
      <c r="AU137" s="239" t="s">
        <v>87</v>
      </c>
      <c r="AV137" s="14" t="s">
        <v>87</v>
      </c>
      <c r="AW137" s="14" t="s">
        <v>33</v>
      </c>
      <c r="AX137" s="14" t="s">
        <v>77</v>
      </c>
      <c r="AY137" s="239" t="s">
        <v>124</v>
      </c>
    </row>
    <row r="138" spans="1:65" s="14" customFormat="1">
      <c r="B138" s="229"/>
      <c r="C138" s="230"/>
      <c r="D138" s="215" t="s">
        <v>135</v>
      </c>
      <c r="E138" s="231" t="s">
        <v>1</v>
      </c>
      <c r="F138" s="232" t="s">
        <v>234</v>
      </c>
      <c r="G138" s="230"/>
      <c r="H138" s="233">
        <v>12.096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135</v>
      </c>
      <c r="AU138" s="239" t="s">
        <v>87</v>
      </c>
      <c r="AV138" s="14" t="s">
        <v>87</v>
      </c>
      <c r="AW138" s="14" t="s">
        <v>33</v>
      </c>
      <c r="AX138" s="14" t="s">
        <v>77</v>
      </c>
      <c r="AY138" s="239" t="s">
        <v>124</v>
      </c>
    </row>
    <row r="139" spans="1:65" s="14" customFormat="1">
      <c r="B139" s="229"/>
      <c r="C139" s="230"/>
      <c r="D139" s="215" t="s">
        <v>135</v>
      </c>
      <c r="E139" s="231" t="s">
        <v>1</v>
      </c>
      <c r="F139" s="232" t="s">
        <v>239</v>
      </c>
      <c r="G139" s="230"/>
      <c r="H139" s="233">
        <v>85.2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135</v>
      </c>
      <c r="AU139" s="239" t="s">
        <v>87</v>
      </c>
      <c r="AV139" s="14" t="s">
        <v>87</v>
      </c>
      <c r="AW139" s="14" t="s">
        <v>33</v>
      </c>
      <c r="AX139" s="14" t="s">
        <v>77</v>
      </c>
      <c r="AY139" s="239" t="s">
        <v>124</v>
      </c>
    </row>
    <row r="140" spans="1:65" s="2" customFormat="1" ht="14.45" customHeight="1">
      <c r="A140" s="33"/>
      <c r="B140" s="34"/>
      <c r="C140" s="202" t="s">
        <v>131</v>
      </c>
      <c r="D140" s="202" t="s">
        <v>126</v>
      </c>
      <c r="E140" s="203" t="s">
        <v>170</v>
      </c>
      <c r="F140" s="204" t="s">
        <v>171</v>
      </c>
      <c r="G140" s="205" t="s">
        <v>129</v>
      </c>
      <c r="H140" s="206">
        <v>104.208</v>
      </c>
      <c r="I140" s="207">
        <v>61.8</v>
      </c>
      <c r="J140" s="208">
        <f>ROUND(I140*H140,2)</f>
        <v>6440.05</v>
      </c>
      <c r="K140" s="204" t="s">
        <v>130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131</v>
      </c>
      <c r="AT140" s="213" t="s">
        <v>126</v>
      </c>
      <c r="AU140" s="213" t="s">
        <v>87</v>
      </c>
      <c r="AY140" s="16" t="s">
        <v>124</v>
      </c>
      <c r="BE140" s="214">
        <f>IF(N140="základní",J140,0)</f>
        <v>6440.05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6440.05</v>
      </c>
      <c r="BL140" s="16" t="s">
        <v>131</v>
      </c>
      <c r="BM140" s="213" t="s">
        <v>241</v>
      </c>
    </row>
    <row r="141" spans="1:65" s="2" customFormat="1" ht="29.25">
      <c r="A141" s="33"/>
      <c r="B141" s="34"/>
      <c r="C141" s="35"/>
      <c r="D141" s="215" t="s">
        <v>133</v>
      </c>
      <c r="E141" s="35"/>
      <c r="F141" s="216" t="s">
        <v>173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133</v>
      </c>
      <c r="AU141" s="16" t="s">
        <v>87</v>
      </c>
    </row>
    <row r="142" spans="1:65" s="13" customFormat="1">
      <c r="B142" s="219"/>
      <c r="C142" s="220"/>
      <c r="D142" s="215" t="s">
        <v>135</v>
      </c>
      <c r="E142" s="221" t="s">
        <v>1</v>
      </c>
      <c r="F142" s="222" t="s">
        <v>242</v>
      </c>
      <c r="G142" s="220"/>
      <c r="H142" s="221" t="s">
        <v>1</v>
      </c>
      <c r="I142" s="223"/>
      <c r="J142" s="220"/>
      <c r="K142" s="220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135</v>
      </c>
      <c r="AU142" s="228" t="s">
        <v>87</v>
      </c>
      <c r="AV142" s="13" t="s">
        <v>85</v>
      </c>
      <c r="AW142" s="13" t="s">
        <v>33</v>
      </c>
      <c r="AX142" s="13" t="s">
        <v>77</v>
      </c>
      <c r="AY142" s="228" t="s">
        <v>124</v>
      </c>
    </row>
    <row r="143" spans="1:65" s="14" customFormat="1">
      <c r="B143" s="229"/>
      <c r="C143" s="230"/>
      <c r="D143" s="215" t="s">
        <v>135</v>
      </c>
      <c r="E143" s="231" t="s">
        <v>1</v>
      </c>
      <c r="F143" s="232" t="s">
        <v>233</v>
      </c>
      <c r="G143" s="230"/>
      <c r="H143" s="233">
        <v>6.9119999999999999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135</v>
      </c>
      <c r="AU143" s="239" t="s">
        <v>87</v>
      </c>
      <c r="AV143" s="14" t="s">
        <v>87</v>
      </c>
      <c r="AW143" s="14" t="s">
        <v>33</v>
      </c>
      <c r="AX143" s="14" t="s">
        <v>77</v>
      </c>
      <c r="AY143" s="239" t="s">
        <v>124</v>
      </c>
    </row>
    <row r="144" spans="1:65" s="14" customFormat="1">
      <c r="B144" s="229"/>
      <c r="C144" s="230"/>
      <c r="D144" s="215" t="s">
        <v>135</v>
      </c>
      <c r="E144" s="231" t="s">
        <v>1</v>
      </c>
      <c r="F144" s="232" t="s">
        <v>234</v>
      </c>
      <c r="G144" s="230"/>
      <c r="H144" s="233">
        <v>12.096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135</v>
      </c>
      <c r="AU144" s="239" t="s">
        <v>87</v>
      </c>
      <c r="AV144" s="14" t="s">
        <v>87</v>
      </c>
      <c r="AW144" s="14" t="s">
        <v>33</v>
      </c>
      <c r="AX144" s="14" t="s">
        <v>77</v>
      </c>
      <c r="AY144" s="239" t="s">
        <v>124</v>
      </c>
    </row>
    <row r="145" spans="1:65" s="14" customFormat="1">
      <c r="B145" s="229"/>
      <c r="C145" s="230"/>
      <c r="D145" s="215" t="s">
        <v>135</v>
      </c>
      <c r="E145" s="231" t="s">
        <v>1</v>
      </c>
      <c r="F145" s="232" t="s">
        <v>239</v>
      </c>
      <c r="G145" s="230"/>
      <c r="H145" s="233">
        <v>85.2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135</v>
      </c>
      <c r="AU145" s="239" t="s">
        <v>87</v>
      </c>
      <c r="AV145" s="14" t="s">
        <v>87</v>
      </c>
      <c r="AW145" s="14" t="s">
        <v>33</v>
      </c>
      <c r="AX145" s="14" t="s">
        <v>77</v>
      </c>
      <c r="AY145" s="239" t="s">
        <v>124</v>
      </c>
    </row>
    <row r="146" spans="1:65" s="12" customFormat="1" ht="22.9" customHeight="1">
      <c r="B146" s="186"/>
      <c r="C146" s="187"/>
      <c r="D146" s="188" t="s">
        <v>76</v>
      </c>
      <c r="E146" s="200" t="s">
        <v>148</v>
      </c>
      <c r="F146" s="200" t="s">
        <v>243</v>
      </c>
      <c r="G146" s="187"/>
      <c r="H146" s="187"/>
      <c r="I146" s="190"/>
      <c r="J146" s="201">
        <f>BK146</f>
        <v>316930.83999999997</v>
      </c>
      <c r="K146" s="187"/>
      <c r="L146" s="192"/>
      <c r="M146" s="193"/>
      <c r="N146" s="194"/>
      <c r="O146" s="194"/>
      <c r="P146" s="195">
        <f>SUM(P147:P168)</f>
        <v>0</v>
      </c>
      <c r="Q146" s="194"/>
      <c r="R146" s="195">
        <f>SUM(R147:R168)</f>
        <v>81.901159419999999</v>
      </c>
      <c r="S146" s="194"/>
      <c r="T146" s="196">
        <f>SUM(T147:T168)</f>
        <v>0</v>
      </c>
      <c r="AR146" s="197" t="s">
        <v>85</v>
      </c>
      <c r="AT146" s="198" t="s">
        <v>76</v>
      </c>
      <c r="AU146" s="198" t="s">
        <v>85</v>
      </c>
      <c r="AY146" s="197" t="s">
        <v>124</v>
      </c>
      <c r="BK146" s="199">
        <f>SUM(BK147:BK168)</f>
        <v>316930.83999999997</v>
      </c>
    </row>
    <row r="147" spans="1:65" s="2" customFormat="1" ht="14.45" customHeight="1">
      <c r="A147" s="33"/>
      <c r="B147" s="34"/>
      <c r="C147" s="202" t="s">
        <v>162</v>
      </c>
      <c r="D147" s="202" t="s">
        <v>126</v>
      </c>
      <c r="E147" s="203" t="s">
        <v>244</v>
      </c>
      <c r="F147" s="204" t="s">
        <v>245</v>
      </c>
      <c r="G147" s="205" t="s">
        <v>129</v>
      </c>
      <c r="H147" s="206">
        <v>28.55</v>
      </c>
      <c r="I147" s="207">
        <v>4920</v>
      </c>
      <c r="J147" s="208">
        <f>ROUND(I147*H147,2)</f>
        <v>140466</v>
      </c>
      <c r="K147" s="204" t="s">
        <v>130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2.8089400000000002</v>
      </c>
      <c r="R147" s="211">
        <f>Q147*H147</f>
        <v>80.195237000000006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131</v>
      </c>
      <c r="AT147" s="213" t="s">
        <v>126</v>
      </c>
      <c r="AU147" s="213" t="s">
        <v>87</v>
      </c>
      <c r="AY147" s="16" t="s">
        <v>124</v>
      </c>
      <c r="BE147" s="214">
        <f>IF(N147="základní",J147,0)</f>
        <v>140466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140466</v>
      </c>
      <c r="BL147" s="16" t="s">
        <v>131</v>
      </c>
      <c r="BM147" s="213" t="s">
        <v>246</v>
      </c>
    </row>
    <row r="148" spans="1:65" s="2" customFormat="1" ht="29.25">
      <c r="A148" s="33"/>
      <c r="B148" s="34"/>
      <c r="C148" s="35"/>
      <c r="D148" s="215" t="s">
        <v>133</v>
      </c>
      <c r="E148" s="35"/>
      <c r="F148" s="216" t="s">
        <v>247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133</v>
      </c>
      <c r="AU148" s="16" t="s">
        <v>87</v>
      </c>
    </row>
    <row r="149" spans="1:65" s="13" customFormat="1">
      <c r="B149" s="219"/>
      <c r="C149" s="220"/>
      <c r="D149" s="215" t="s">
        <v>135</v>
      </c>
      <c r="E149" s="221" t="s">
        <v>1</v>
      </c>
      <c r="F149" s="222" t="s">
        <v>248</v>
      </c>
      <c r="G149" s="220"/>
      <c r="H149" s="221" t="s">
        <v>1</v>
      </c>
      <c r="I149" s="223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135</v>
      </c>
      <c r="AU149" s="228" t="s">
        <v>87</v>
      </c>
      <c r="AV149" s="13" t="s">
        <v>85</v>
      </c>
      <c r="AW149" s="13" t="s">
        <v>33</v>
      </c>
      <c r="AX149" s="13" t="s">
        <v>77</v>
      </c>
      <c r="AY149" s="228" t="s">
        <v>124</v>
      </c>
    </row>
    <row r="150" spans="1:65" s="14" customFormat="1">
      <c r="B150" s="229"/>
      <c r="C150" s="230"/>
      <c r="D150" s="215" t="s">
        <v>135</v>
      </c>
      <c r="E150" s="231" t="s">
        <v>1</v>
      </c>
      <c r="F150" s="232" t="s">
        <v>249</v>
      </c>
      <c r="G150" s="230"/>
      <c r="H150" s="233">
        <v>3.456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135</v>
      </c>
      <c r="AU150" s="239" t="s">
        <v>87</v>
      </c>
      <c r="AV150" s="14" t="s">
        <v>87</v>
      </c>
      <c r="AW150" s="14" t="s">
        <v>33</v>
      </c>
      <c r="AX150" s="14" t="s">
        <v>77</v>
      </c>
      <c r="AY150" s="239" t="s">
        <v>124</v>
      </c>
    </row>
    <row r="151" spans="1:65" s="14" customFormat="1">
      <c r="B151" s="229"/>
      <c r="C151" s="230"/>
      <c r="D151" s="215" t="s">
        <v>135</v>
      </c>
      <c r="E151" s="231" t="s">
        <v>1</v>
      </c>
      <c r="F151" s="232" t="s">
        <v>250</v>
      </c>
      <c r="G151" s="230"/>
      <c r="H151" s="233">
        <v>-2.028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135</v>
      </c>
      <c r="AU151" s="239" t="s">
        <v>87</v>
      </c>
      <c r="AV151" s="14" t="s">
        <v>87</v>
      </c>
      <c r="AW151" s="14" t="s">
        <v>33</v>
      </c>
      <c r="AX151" s="14" t="s">
        <v>77</v>
      </c>
      <c r="AY151" s="239" t="s">
        <v>124</v>
      </c>
    </row>
    <row r="152" spans="1:65" s="14" customFormat="1">
      <c r="B152" s="229"/>
      <c r="C152" s="230"/>
      <c r="D152" s="215" t="s">
        <v>135</v>
      </c>
      <c r="E152" s="231" t="s">
        <v>1</v>
      </c>
      <c r="F152" s="232" t="s">
        <v>251</v>
      </c>
      <c r="G152" s="230"/>
      <c r="H152" s="233">
        <v>5.9390000000000001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135</v>
      </c>
      <c r="AU152" s="239" t="s">
        <v>87</v>
      </c>
      <c r="AV152" s="14" t="s">
        <v>87</v>
      </c>
      <c r="AW152" s="14" t="s">
        <v>33</v>
      </c>
      <c r="AX152" s="14" t="s">
        <v>77</v>
      </c>
      <c r="AY152" s="239" t="s">
        <v>124</v>
      </c>
    </row>
    <row r="153" spans="1:65" s="14" customFormat="1">
      <c r="B153" s="229"/>
      <c r="C153" s="230"/>
      <c r="D153" s="215" t="s">
        <v>135</v>
      </c>
      <c r="E153" s="231" t="s">
        <v>1</v>
      </c>
      <c r="F153" s="232" t="s">
        <v>252</v>
      </c>
      <c r="G153" s="230"/>
      <c r="H153" s="233">
        <v>-3.6669999999999998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135</v>
      </c>
      <c r="AU153" s="239" t="s">
        <v>87</v>
      </c>
      <c r="AV153" s="14" t="s">
        <v>87</v>
      </c>
      <c r="AW153" s="14" t="s">
        <v>33</v>
      </c>
      <c r="AX153" s="14" t="s">
        <v>77</v>
      </c>
      <c r="AY153" s="239" t="s">
        <v>124</v>
      </c>
    </row>
    <row r="154" spans="1:65" s="14" customFormat="1">
      <c r="B154" s="229"/>
      <c r="C154" s="230"/>
      <c r="D154" s="215" t="s">
        <v>135</v>
      </c>
      <c r="E154" s="231" t="s">
        <v>1</v>
      </c>
      <c r="F154" s="232" t="s">
        <v>253</v>
      </c>
      <c r="G154" s="230"/>
      <c r="H154" s="233">
        <v>31.95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135</v>
      </c>
      <c r="AU154" s="239" t="s">
        <v>87</v>
      </c>
      <c r="AV154" s="14" t="s">
        <v>87</v>
      </c>
      <c r="AW154" s="14" t="s">
        <v>33</v>
      </c>
      <c r="AX154" s="14" t="s">
        <v>77</v>
      </c>
      <c r="AY154" s="239" t="s">
        <v>124</v>
      </c>
    </row>
    <row r="155" spans="1:65" s="14" customFormat="1">
      <c r="B155" s="229"/>
      <c r="C155" s="230"/>
      <c r="D155" s="215" t="s">
        <v>135</v>
      </c>
      <c r="E155" s="231" t="s">
        <v>1</v>
      </c>
      <c r="F155" s="232" t="s">
        <v>254</v>
      </c>
      <c r="G155" s="230"/>
      <c r="H155" s="233">
        <v>-7.1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135</v>
      </c>
      <c r="AU155" s="239" t="s">
        <v>87</v>
      </c>
      <c r="AV155" s="14" t="s">
        <v>87</v>
      </c>
      <c r="AW155" s="14" t="s">
        <v>33</v>
      </c>
      <c r="AX155" s="14" t="s">
        <v>77</v>
      </c>
      <c r="AY155" s="239" t="s">
        <v>124</v>
      </c>
    </row>
    <row r="156" spans="1:65" s="2" customFormat="1" ht="14.45" customHeight="1">
      <c r="A156" s="33"/>
      <c r="B156" s="34"/>
      <c r="C156" s="202" t="s">
        <v>169</v>
      </c>
      <c r="D156" s="202" t="s">
        <v>126</v>
      </c>
      <c r="E156" s="203" t="s">
        <v>255</v>
      </c>
      <c r="F156" s="204" t="s">
        <v>256</v>
      </c>
      <c r="G156" s="205" t="s">
        <v>179</v>
      </c>
      <c r="H156" s="206">
        <v>120.22</v>
      </c>
      <c r="I156" s="207">
        <v>967</v>
      </c>
      <c r="J156" s="208">
        <f>ROUND(I156*H156,2)</f>
        <v>116252.74</v>
      </c>
      <c r="K156" s="204" t="s">
        <v>130</v>
      </c>
      <c r="L156" s="38"/>
      <c r="M156" s="209" t="s">
        <v>1</v>
      </c>
      <c r="N156" s="210" t="s">
        <v>42</v>
      </c>
      <c r="O156" s="70"/>
      <c r="P156" s="211">
        <f>O156*H156</f>
        <v>0</v>
      </c>
      <c r="Q156" s="211">
        <v>7.26E-3</v>
      </c>
      <c r="R156" s="211">
        <f>Q156*H156</f>
        <v>0.87279719999999994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131</v>
      </c>
      <c r="AT156" s="213" t="s">
        <v>126</v>
      </c>
      <c r="AU156" s="213" t="s">
        <v>87</v>
      </c>
      <c r="AY156" s="16" t="s">
        <v>124</v>
      </c>
      <c r="BE156" s="214">
        <f>IF(N156="základní",J156,0)</f>
        <v>116252.74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116252.74</v>
      </c>
      <c r="BL156" s="16" t="s">
        <v>131</v>
      </c>
      <c r="BM156" s="213" t="s">
        <v>257</v>
      </c>
    </row>
    <row r="157" spans="1:65" s="2" customFormat="1" ht="29.25">
      <c r="A157" s="33"/>
      <c r="B157" s="34"/>
      <c r="C157" s="35"/>
      <c r="D157" s="215" t="s">
        <v>133</v>
      </c>
      <c r="E157" s="35"/>
      <c r="F157" s="216" t="s">
        <v>258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133</v>
      </c>
      <c r="AU157" s="16" t="s">
        <v>87</v>
      </c>
    </row>
    <row r="158" spans="1:65" s="14" customFormat="1">
      <c r="B158" s="229"/>
      <c r="C158" s="230"/>
      <c r="D158" s="215" t="s">
        <v>135</v>
      </c>
      <c r="E158" s="231" t="s">
        <v>1</v>
      </c>
      <c r="F158" s="232" t="s">
        <v>259</v>
      </c>
      <c r="G158" s="230"/>
      <c r="H158" s="233">
        <v>22.015999999999998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135</v>
      </c>
      <c r="AU158" s="239" t="s">
        <v>87</v>
      </c>
      <c r="AV158" s="14" t="s">
        <v>87</v>
      </c>
      <c r="AW158" s="14" t="s">
        <v>33</v>
      </c>
      <c r="AX158" s="14" t="s">
        <v>77</v>
      </c>
      <c r="AY158" s="239" t="s">
        <v>124</v>
      </c>
    </row>
    <row r="159" spans="1:65" s="14" customFormat="1">
      <c r="B159" s="229"/>
      <c r="C159" s="230"/>
      <c r="D159" s="215" t="s">
        <v>135</v>
      </c>
      <c r="E159" s="231" t="s">
        <v>1</v>
      </c>
      <c r="F159" s="232" t="s">
        <v>260</v>
      </c>
      <c r="G159" s="230"/>
      <c r="H159" s="233">
        <v>34.304000000000002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135</v>
      </c>
      <c r="AU159" s="239" t="s">
        <v>87</v>
      </c>
      <c r="AV159" s="14" t="s">
        <v>87</v>
      </c>
      <c r="AW159" s="14" t="s">
        <v>33</v>
      </c>
      <c r="AX159" s="14" t="s">
        <v>77</v>
      </c>
      <c r="AY159" s="239" t="s">
        <v>124</v>
      </c>
    </row>
    <row r="160" spans="1:65" s="14" customFormat="1">
      <c r="B160" s="229"/>
      <c r="C160" s="230"/>
      <c r="D160" s="215" t="s">
        <v>135</v>
      </c>
      <c r="E160" s="231" t="s">
        <v>1</v>
      </c>
      <c r="F160" s="232" t="s">
        <v>261</v>
      </c>
      <c r="G160" s="230"/>
      <c r="H160" s="233">
        <v>63.9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135</v>
      </c>
      <c r="AU160" s="239" t="s">
        <v>87</v>
      </c>
      <c r="AV160" s="14" t="s">
        <v>87</v>
      </c>
      <c r="AW160" s="14" t="s">
        <v>33</v>
      </c>
      <c r="AX160" s="14" t="s">
        <v>77</v>
      </c>
      <c r="AY160" s="239" t="s">
        <v>124</v>
      </c>
    </row>
    <row r="161" spans="1:65" s="2" customFormat="1" ht="14.45" customHeight="1">
      <c r="A161" s="33"/>
      <c r="B161" s="34"/>
      <c r="C161" s="202" t="s">
        <v>176</v>
      </c>
      <c r="D161" s="202" t="s">
        <v>126</v>
      </c>
      <c r="E161" s="203" t="s">
        <v>262</v>
      </c>
      <c r="F161" s="204" t="s">
        <v>263</v>
      </c>
      <c r="G161" s="205" t="s">
        <v>179</v>
      </c>
      <c r="H161" s="206">
        <v>120.22</v>
      </c>
      <c r="I161" s="207">
        <v>273</v>
      </c>
      <c r="J161" s="208">
        <f>ROUND(I161*H161,2)</f>
        <v>32820.06</v>
      </c>
      <c r="K161" s="204" t="s">
        <v>130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8.5999999999999998E-4</v>
      </c>
      <c r="R161" s="211">
        <f>Q161*H161</f>
        <v>0.1033892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131</v>
      </c>
      <c r="AT161" s="213" t="s">
        <v>126</v>
      </c>
      <c r="AU161" s="213" t="s">
        <v>87</v>
      </c>
      <c r="AY161" s="16" t="s">
        <v>124</v>
      </c>
      <c r="BE161" s="214">
        <f>IF(N161="základní",J161,0)</f>
        <v>32820.06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32820.06</v>
      </c>
      <c r="BL161" s="16" t="s">
        <v>131</v>
      </c>
      <c r="BM161" s="213" t="s">
        <v>264</v>
      </c>
    </row>
    <row r="162" spans="1:65" s="2" customFormat="1" ht="29.25">
      <c r="A162" s="33"/>
      <c r="B162" s="34"/>
      <c r="C162" s="35"/>
      <c r="D162" s="215" t="s">
        <v>133</v>
      </c>
      <c r="E162" s="35"/>
      <c r="F162" s="216" t="s">
        <v>265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133</v>
      </c>
      <c r="AU162" s="16" t="s">
        <v>87</v>
      </c>
    </row>
    <row r="163" spans="1:65" s="2" customFormat="1" ht="14.45" customHeight="1">
      <c r="A163" s="33"/>
      <c r="B163" s="34"/>
      <c r="C163" s="202" t="s">
        <v>187</v>
      </c>
      <c r="D163" s="202" t="s">
        <v>126</v>
      </c>
      <c r="E163" s="203" t="s">
        <v>266</v>
      </c>
      <c r="F163" s="204" t="s">
        <v>267</v>
      </c>
      <c r="G163" s="205" t="s">
        <v>220</v>
      </c>
      <c r="H163" s="206">
        <v>0.70199999999999996</v>
      </c>
      <c r="I163" s="207">
        <v>39020</v>
      </c>
      <c r="J163" s="208">
        <f>ROUND(I163*H163,2)</f>
        <v>27392.04</v>
      </c>
      <c r="K163" s="204" t="s">
        <v>130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1.0395099999999999</v>
      </c>
      <c r="R163" s="211">
        <f>Q163*H163</f>
        <v>0.72973601999999993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131</v>
      </c>
      <c r="AT163" s="213" t="s">
        <v>126</v>
      </c>
      <c r="AU163" s="213" t="s">
        <v>87</v>
      </c>
      <c r="AY163" s="16" t="s">
        <v>124</v>
      </c>
      <c r="BE163" s="214">
        <f>IF(N163="základní",J163,0)</f>
        <v>27392.04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27392.04</v>
      </c>
      <c r="BL163" s="16" t="s">
        <v>131</v>
      </c>
      <c r="BM163" s="213" t="s">
        <v>268</v>
      </c>
    </row>
    <row r="164" spans="1:65" s="2" customFormat="1" ht="29.25">
      <c r="A164" s="33"/>
      <c r="B164" s="34"/>
      <c r="C164" s="35"/>
      <c r="D164" s="215" t="s">
        <v>133</v>
      </c>
      <c r="E164" s="35"/>
      <c r="F164" s="216" t="s">
        <v>269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133</v>
      </c>
      <c r="AU164" s="16" t="s">
        <v>87</v>
      </c>
    </row>
    <row r="165" spans="1:65" s="13" customFormat="1">
      <c r="B165" s="219"/>
      <c r="C165" s="220"/>
      <c r="D165" s="215" t="s">
        <v>135</v>
      </c>
      <c r="E165" s="221" t="s">
        <v>1</v>
      </c>
      <c r="F165" s="222" t="s">
        <v>270</v>
      </c>
      <c r="G165" s="220"/>
      <c r="H165" s="221" t="s">
        <v>1</v>
      </c>
      <c r="I165" s="223"/>
      <c r="J165" s="220"/>
      <c r="K165" s="220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135</v>
      </c>
      <c r="AU165" s="228" t="s">
        <v>87</v>
      </c>
      <c r="AV165" s="13" t="s">
        <v>85</v>
      </c>
      <c r="AW165" s="13" t="s">
        <v>33</v>
      </c>
      <c r="AX165" s="13" t="s">
        <v>77</v>
      </c>
      <c r="AY165" s="228" t="s">
        <v>124</v>
      </c>
    </row>
    <row r="166" spans="1:65" s="14" customFormat="1">
      <c r="B166" s="229"/>
      <c r="C166" s="230"/>
      <c r="D166" s="215" t="s">
        <v>135</v>
      </c>
      <c r="E166" s="231" t="s">
        <v>1</v>
      </c>
      <c r="F166" s="232" t="s">
        <v>271</v>
      </c>
      <c r="G166" s="230"/>
      <c r="H166" s="233">
        <v>3.6999999999999998E-2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135</v>
      </c>
      <c r="AU166" s="239" t="s">
        <v>87</v>
      </c>
      <c r="AV166" s="14" t="s">
        <v>87</v>
      </c>
      <c r="AW166" s="14" t="s">
        <v>33</v>
      </c>
      <c r="AX166" s="14" t="s">
        <v>77</v>
      </c>
      <c r="AY166" s="239" t="s">
        <v>124</v>
      </c>
    </row>
    <row r="167" spans="1:65" s="14" customFormat="1">
      <c r="B167" s="229"/>
      <c r="C167" s="230"/>
      <c r="D167" s="215" t="s">
        <v>135</v>
      </c>
      <c r="E167" s="231" t="s">
        <v>1</v>
      </c>
      <c r="F167" s="232" t="s">
        <v>272</v>
      </c>
      <c r="G167" s="230"/>
      <c r="H167" s="233">
        <v>5.3999999999999999E-2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135</v>
      </c>
      <c r="AU167" s="239" t="s">
        <v>87</v>
      </c>
      <c r="AV167" s="14" t="s">
        <v>87</v>
      </c>
      <c r="AW167" s="14" t="s">
        <v>33</v>
      </c>
      <c r="AX167" s="14" t="s">
        <v>77</v>
      </c>
      <c r="AY167" s="239" t="s">
        <v>124</v>
      </c>
    </row>
    <row r="168" spans="1:65" s="14" customFormat="1">
      <c r="B168" s="229"/>
      <c r="C168" s="230"/>
      <c r="D168" s="215" t="s">
        <v>135</v>
      </c>
      <c r="E168" s="231" t="s">
        <v>1</v>
      </c>
      <c r="F168" s="232" t="s">
        <v>273</v>
      </c>
      <c r="G168" s="230"/>
      <c r="H168" s="233">
        <v>0.61099999999999999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135</v>
      </c>
      <c r="AU168" s="239" t="s">
        <v>87</v>
      </c>
      <c r="AV168" s="14" t="s">
        <v>87</v>
      </c>
      <c r="AW168" s="14" t="s">
        <v>33</v>
      </c>
      <c r="AX168" s="14" t="s">
        <v>77</v>
      </c>
      <c r="AY168" s="239" t="s">
        <v>124</v>
      </c>
    </row>
    <row r="169" spans="1:65" s="12" customFormat="1" ht="22.9" customHeight="1">
      <c r="B169" s="186"/>
      <c r="C169" s="187"/>
      <c r="D169" s="188" t="s">
        <v>76</v>
      </c>
      <c r="E169" s="200" t="s">
        <v>131</v>
      </c>
      <c r="F169" s="200" t="s">
        <v>207</v>
      </c>
      <c r="G169" s="187"/>
      <c r="H169" s="187"/>
      <c r="I169" s="190"/>
      <c r="J169" s="201">
        <f>BK169</f>
        <v>17935.2</v>
      </c>
      <c r="K169" s="187"/>
      <c r="L169" s="192"/>
      <c r="M169" s="193"/>
      <c r="N169" s="194"/>
      <c r="O169" s="194"/>
      <c r="P169" s="195">
        <f>SUM(P170:P175)</f>
        <v>0</v>
      </c>
      <c r="Q169" s="194"/>
      <c r="R169" s="195">
        <f>SUM(R170:R175)</f>
        <v>0</v>
      </c>
      <c r="S169" s="194"/>
      <c r="T169" s="196">
        <f>SUM(T170:T175)</f>
        <v>0</v>
      </c>
      <c r="AR169" s="197" t="s">
        <v>85</v>
      </c>
      <c r="AT169" s="198" t="s">
        <v>76</v>
      </c>
      <c r="AU169" s="198" t="s">
        <v>85</v>
      </c>
      <c r="AY169" s="197" t="s">
        <v>124</v>
      </c>
      <c r="BK169" s="199">
        <f>SUM(BK170:BK175)</f>
        <v>17935.2</v>
      </c>
    </row>
    <row r="170" spans="1:65" s="2" customFormat="1" ht="14.45" customHeight="1">
      <c r="A170" s="33"/>
      <c r="B170" s="34"/>
      <c r="C170" s="202" t="s">
        <v>195</v>
      </c>
      <c r="D170" s="202" t="s">
        <v>126</v>
      </c>
      <c r="E170" s="203" t="s">
        <v>274</v>
      </c>
      <c r="F170" s="204" t="s">
        <v>275</v>
      </c>
      <c r="G170" s="205" t="s">
        <v>129</v>
      </c>
      <c r="H170" s="206">
        <v>4.9820000000000002</v>
      </c>
      <c r="I170" s="207">
        <v>3600</v>
      </c>
      <c r="J170" s="208">
        <f>ROUND(I170*H170,2)</f>
        <v>17935.2</v>
      </c>
      <c r="K170" s="204" t="s">
        <v>130</v>
      </c>
      <c r="L170" s="38"/>
      <c r="M170" s="209" t="s">
        <v>1</v>
      </c>
      <c r="N170" s="210" t="s">
        <v>42</v>
      </c>
      <c r="O170" s="70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131</v>
      </c>
      <c r="AT170" s="213" t="s">
        <v>126</v>
      </c>
      <c r="AU170" s="213" t="s">
        <v>87</v>
      </c>
      <c r="AY170" s="16" t="s">
        <v>124</v>
      </c>
      <c r="BE170" s="214">
        <f>IF(N170="základní",J170,0)</f>
        <v>17935.2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17935.2</v>
      </c>
      <c r="BL170" s="16" t="s">
        <v>131</v>
      </c>
      <c r="BM170" s="213" t="s">
        <v>276</v>
      </c>
    </row>
    <row r="171" spans="1:65" s="2" customFormat="1" ht="19.5">
      <c r="A171" s="33"/>
      <c r="B171" s="34"/>
      <c r="C171" s="35"/>
      <c r="D171" s="215" t="s">
        <v>133</v>
      </c>
      <c r="E171" s="35"/>
      <c r="F171" s="216" t="s">
        <v>277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133</v>
      </c>
      <c r="AU171" s="16" t="s">
        <v>87</v>
      </c>
    </row>
    <row r="172" spans="1:65" s="13" customFormat="1">
      <c r="B172" s="219"/>
      <c r="C172" s="220"/>
      <c r="D172" s="215" t="s">
        <v>135</v>
      </c>
      <c r="E172" s="221" t="s">
        <v>1</v>
      </c>
      <c r="F172" s="222" t="s">
        <v>278</v>
      </c>
      <c r="G172" s="220"/>
      <c r="H172" s="221" t="s">
        <v>1</v>
      </c>
      <c r="I172" s="223"/>
      <c r="J172" s="220"/>
      <c r="K172" s="220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135</v>
      </c>
      <c r="AU172" s="228" t="s">
        <v>87</v>
      </c>
      <c r="AV172" s="13" t="s">
        <v>85</v>
      </c>
      <c r="AW172" s="13" t="s">
        <v>33</v>
      </c>
      <c r="AX172" s="13" t="s">
        <v>77</v>
      </c>
      <c r="AY172" s="228" t="s">
        <v>124</v>
      </c>
    </row>
    <row r="173" spans="1:65" s="14" customFormat="1">
      <c r="B173" s="229"/>
      <c r="C173" s="230"/>
      <c r="D173" s="215" t="s">
        <v>135</v>
      </c>
      <c r="E173" s="231" t="s">
        <v>1</v>
      </c>
      <c r="F173" s="232" t="s">
        <v>279</v>
      </c>
      <c r="G173" s="230"/>
      <c r="H173" s="233">
        <v>0.36099999999999999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135</v>
      </c>
      <c r="AU173" s="239" t="s">
        <v>87</v>
      </c>
      <c r="AV173" s="14" t="s">
        <v>87</v>
      </c>
      <c r="AW173" s="14" t="s">
        <v>33</v>
      </c>
      <c r="AX173" s="14" t="s">
        <v>77</v>
      </c>
      <c r="AY173" s="239" t="s">
        <v>124</v>
      </c>
    </row>
    <row r="174" spans="1:65" s="14" customFormat="1">
      <c r="B174" s="229"/>
      <c r="C174" s="230"/>
      <c r="D174" s="215" t="s">
        <v>135</v>
      </c>
      <c r="E174" s="231" t="s">
        <v>1</v>
      </c>
      <c r="F174" s="232" t="s">
        <v>280</v>
      </c>
      <c r="G174" s="230"/>
      <c r="H174" s="233">
        <v>0.36099999999999999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135</v>
      </c>
      <c r="AU174" s="239" t="s">
        <v>87</v>
      </c>
      <c r="AV174" s="14" t="s">
        <v>87</v>
      </c>
      <c r="AW174" s="14" t="s">
        <v>33</v>
      </c>
      <c r="AX174" s="14" t="s">
        <v>77</v>
      </c>
      <c r="AY174" s="239" t="s">
        <v>124</v>
      </c>
    </row>
    <row r="175" spans="1:65" s="14" customFormat="1">
      <c r="B175" s="229"/>
      <c r="C175" s="230"/>
      <c r="D175" s="215" t="s">
        <v>135</v>
      </c>
      <c r="E175" s="231" t="s">
        <v>1</v>
      </c>
      <c r="F175" s="232" t="s">
        <v>281</v>
      </c>
      <c r="G175" s="230"/>
      <c r="H175" s="233">
        <v>4.26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135</v>
      </c>
      <c r="AU175" s="239" t="s">
        <v>87</v>
      </c>
      <c r="AV175" s="14" t="s">
        <v>87</v>
      </c>
      <c r="AW175" s="14" t="s">
        <v>33</v>
      </c>
      <c r="AX175" s="14" t="s">
        <v>77</v>
      </c>
      <c r="AY175" s="239" t="s">
        <v>124</v>
      </c>
    </row>
    <row r="176" spans="1:65" s="12" customFormat="1" ht="22.9" customHeight="1">
      <c r="B176" s="186"/>
      <c r="C176" s="187"/>
      <c r="D176" s="188" t="s">
        <v>76</v>
      </c>
      <c r="E176" s="200" t="s">
        <v>187</v>
      </c>
      <c r="F176" s="200" t="s">
        <v>282</v>
      </c>
      <c r="G176" s="187"/>
      <c r="H176" s="187"/>
      <c r="I176" s="190"/>
      <c r="J176" s="201">
        <f>BK176</f>
        <v>128844</v>
      </c>
      <c r="K176" s="187"/>
      <c r="L176" s="192"/>
      <c r="M176" s="193"/>
      <c r="N176" s="194"/>
      <c r="O176" s="194"/>
      <c r="P176" s="195">
        <f>SUM(P177:P178)</f>
        <v>0</v>
      </c>
      <c r="Q176" s="194"/>
      <c r="R176" s="195">
        <f>SUM(R177:R178)</f>
        <v>1.5307383000000001</v>
      </c>
      <c r="S176" s="194"/>
      <c r="T176" s="196">
        <f>SUM(T177:T178)</f>
        <v>0</v>
      </c>
      <c r="AR176" s="197" t="s">
        <v>85</v>
      </c>
      <c r="AT176" s="198" t="s">
        <v>76</v>
      </c>
      <c r="AU176" s="198" t="s">
        <v>85</v>
      </c>
      <c r="AY176" s="197" t="s">
        <v>124</v>
      </c>
      <c r="BK176" s="199">
        <f>SUM(BK177:BK178)</f>
        <v>128844</v>
      </c>
    </row>
    <row r="177" spans="1:65" s="2" customFormat="1" ht="14.45" customHeight="1">
      <c r="A177" s="33"/>
      <c r="B177" s="34"/>
      <c r="C177" s="202" t="s">
        <v>200</v>
      </c>
      <c r="D177" s="202" t="s">
        <v>126</v>
      </c>
      <c r="E177" s="203" t="s">
        <v>283</v>
      </c>
      <c r="F177" s="204" t="s">
        <v>284</v>
      </c>
      <c r="G177" s="205" t="s">
        <v>285</v>
      </c>
      <c r="H177" s="206">
        <v>35.79</v>
      </c>
      <c r="I177" s="207">
        <v>3600</v>
      </c>
      <c r="J177" s="208">
        <f>ROUND(I177*H177,2)</f>
        <v>128844</v>
      </c>
      <c r="K177" s="204" t="s">
        <v>130</v>
      </c>
      <c r="L177" s="38"/>
      <c r="M177" s="209" t="s">
        <v>1</v>
      </c>
      <c r="N177" s="210" t="s">
        <v>42</v>
      </c>
      <c r="O177" s="70"/>
      <c r="P177" s="211">
        <f>O177*H177</f>
        <v>0</v>
      </c>
      <c r="Q177" s="211">
        <v>4.2770000000000002E-2</v>
      </c>
      <c r="R177" s="211">
        <f>Q177*H177</f>
        <v>1.5307383000000001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131</v>
      </c>
      <c r="AT177" s="213" t="s">
        <v>126</v>
      </c>
      <c r="AU177" s="213" t="s">
        <v>87</v>
      </c>
      <c r="AY177" s="16" t="s">
        <v>124</v>
      </c>
      <c r="BE177" s="214">
        <f>IF(N177="základní",J177,0)</f>
        <v>128844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128844</v>
      </c>
      <c r="BL177" s="16" t="s">
        <v>131</v>
      </c>
      <c r="BM177" s="213" t="s">
        <v>286</v>
      </c>
    </row>
    <row r="178" spans="1:65" s="2" customFormat="1" ht="19.5">
      <c r="A178" s="33"/>
      <c r="B178" s="34"/>
      <c r="C178" s="35"/>
      <c r="D178" s="215" t="s">
        <v>133</v>
      </c>
      <c r="E178" s="35"/>
      <c r="F178" s="216" t="s">
        <v>287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133</v>
      </c>
      <c r="AU178" s="16" t="s">
        <v>87</v>
      </c>
    </row>
    <row r="179" spans="1:65" s="12" customFormat="1" ht="22.9" customHeight="1">
      <c r="B179" s="186"/>
      <c r="C179" s="187"/>
      <c r="D179" s="188" t="s">
        <v>76</v>
      </c>
      <c r="E179" s="200" t="s">
        <v>195</v>
      </c>
      <c r="F179" s="200" t="s">
        <v>288</v>
      </c>
      <c r="G179" s="187"/>
      <c r="H179" s="187"/>
      <c r="I179" s="190"/>
      <c r="J179" s="201">
        <f>BK179</f>
        <v>600</v>
      </c>
      <c r="K179" s="187"/>
      <c r="L179" s="192"/>
      <c r="M179" s="193"/>
      <c r="N179" s="194"/>
      <c r="O179" s="194"/>
      <c r="P179" s="195">
        <f>SUM(P180:P182)</f>
        <v>0</v>
      </c>
      <c r="Q179" s="194"/>
      <c r="R179" s="195">
        <f>SUM(R180:R182)</f>
        <v>2.7399999999999998E-3</v>
      </c>
      <c r="S179" s="194"/>
      <c r="T179" s="196">
        <f>SUM(T180:T182)</f>
        <v>0</v>
      </c>
      <c r="AR179" s="197" t="s">
        <v>85</v>
      </c>
      <c r="AT179" s="198" t="s">
        <v>76</v>
      </c>
      <c r="AU179" s="198" t="s">
        <v>85</v>
      </c>
      <c r="AY179" s="197" t="s">
        <v>124</v>
      </c>
      <c r="BK179" s="199">
        <f>SUM(BK180:BK182)</f>
        <v>600</v>
      </c>
    </row>
    <row r="180" spans="1:65" s="2" customFormat="1" ht="14.45" customHeight="1">
      <c r="A180" s="33"/>
      <c r="B180" s="34"/>
      <c r="C180" s="202" t="s">
        <v>208</v>
      </c>
      <c r="D180" s="202" t="s">
        <v>126</v>
      </c>
      <c r="E180" s="203" t="s">
        <v>289</v>
      </c>
      <c r="F180" s="204" t="s">
        <v>290</v>
      </c>
      <c r="G180" s="205" t="s">
        <v>285</v>
      </c>
      <c r="H180" s="206">
        <v>2</v>
      </c>
      <c r="I180" s="207">
        <v>300</v>
      </c>
      <c r="J180" s="208">
        <f>ROUND(I180*H180,2)</f>
        <v>600</v>
      </c>
      <c r="K180" s="204" t="s">
        <v>130</v>
      </c>
      <c r="L180" s="38"/>
      <c r="M180" s="209" t="s">
        <v>1</v>
      </c>
      <c r="N180" s="210" t="s">
        <v>42</v>
      </c>
      <c r="O180" s="70"/>
      <c r="P180" s="211">
        <f>O180*H180</f>
        <v>0</v>
      </c>
      <c r="Q180" s="211">
        <v>1.3699999999999999E-3</v>
      </c>
      <c r="R180" s="211">
        <f>Q180*H180</f>
        <v>2.7399999999999998E-3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131</v>
      </c>
      <c r="AT180" s="213" t="s">
        <v>126</v>
      </c>
      <c r="AU180" s="213" t="s">
        <v>87</v>
      </c>
      <c r="AY180" s="16" t="s">
        <v>124</v>
      </c>
      <c r="BE180" s="214">
        <f>IF(N180="základní",J180,0)</f>
        <v>600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600</v>
      </c>
      <c r="BL180" s="16" t="s">
        <v>131</v>
      </c>
      <c r="BM180" s="213" t="s">
        <v>291</v>
      </c>
    </row>
    <row r="181" spans="1:65" s="2" customFormat="1">
      <c r="A181" s="33"/>
      <c r="B181" s="34"/>
      <c r="C181" s="35"/>
      <c r="D181" s="215" t="s">
        <v>133</v>
      </c>
      <c r="E181" s="35"/>
      <c r="F181" s="216" t="s">
        <v>292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133</v>
      </c>
      <c r="AU181" s="16" t="s">
        <v>87</v>
      </c>
    </row>
    <row r="182" spans="1:65" s="14" customFormat="1">
      <c r="B182" s="229"/>
      <c r="C182" s="230"/>
      <c r="D182" s="215" t="s">
        <v>135</v>
      </c>
      <c r="E182" s="231" t="s">
        <v>1</v>
      </c>
      <c r="F182" s="232" t="s">
        <v>293</v>
      </c>
      <c r="G182" s="230"/>
      <c r="H182" s="233">
        <v>2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135</v>
      </c>
      <c r="AU182" s="239" t="s">
        <v>87</v>
      </c>
      <c r="AV182" s="14" t="s">
        <v>87</v>
      </c>
      <c r="AW182" s="14" t="s">
        <v>33</v>
      </c>
      <c r="AX182" s="14" t="s">
        <v>77</v>
      </c>
      <c r="AY182" s="239" t="s">
        <v>124</v>
      </c>
    </row>
    <row r="183" spans="1:65" s="12" customFormat="1" ht="22.9" customHeight="1">
      <c r="B183" s="186"/>
      <c r="C183" s="187"/>
      <c r="D183" s="188" t="s">
        <v>76</v>
      </c>
      <c r="E183" s="200" t="s">
        <v>215</v>
      </c>
      <c r="F183" s="200" t="s">
        <v>216</v>
      </c>
      <c r="G183" s="187"/>
      <c r="H183" s="187"/>
      <c r="I183" s="190"/>
      <c r="J183" s="201">
        <f>BK183</f>
        <v>20024.400000000001</v>
      </c>
      <c r="K183" s="187"/>
      <c r="L183" s="192"/>
      <c r="M183" s="193"/>
      <c r="N183" s="194"/>
      <c r="O183" s="194"/>
      <c r="P183" s="195">
        <f>SUM(P184:P185)</f>
        <v>0</v>
      </c>
      <c r="Q183" s="194"/>
      <c r="R183" s="195">
        <f>SUM(R184:R185)</f>
        <v>0</v>
      </c>
      <c r="S183" s="194"/>
      <c r="T183" s="196">
        <f>SUM(T184:T185)</f>
        <v>0</v>
      </c>
      <c r="AR183" s="197" t="s">
        <v>85</v>
      </c>
      <c r="AT183" s="198" t="s">
        <v>76</v>
      </c>
      <c r="AU183" s="198" t="s">
        <v>85</v>
      </c>
      <c r="AY183" s="197" t="s">
        <v>124</v>
      </c>
      <c r="BK183" s="199">
        <f>SUM(BK184:BK185)</f>
        <v>20024.400000000001</v>
      </c>
    </row>
    <row r="184" spans="1:65" s="2" customFormat="1" ht="14.45" customHeight="1">
      <c r="A184" s="33"/>
      <c r="B184" s="34"/>
      <c r="C184" s="202" t="s">
        <v>217</v>
      </c>
      <c r="D184" s="202" t="s">
        <v>126</v>
      </c>
      <c r="E184" s="203" t="s">
        <v>294</v>
      </c>
      <c r="F184" s="204" t="s">
        <v>295</v>
      </c>
      <c r="G184" s="205" t="s">
        <v>220</v>
      </c>
      <c r="H184" s="206">
        <v>83.435000000000002</v>
      </c>
      <c r="I184" s="207">
        <v>240</v>
      </c>
      <c r="J184" s="208">
        <f>ROUND(I184*H184,2)</f>
        <v>20024.400000000001</v>
      </c>
      <c r="K184" s="204" t="s">
        <v>130</v>
      </c>
      <c r="L184" s="38"/>
      <c r="M184" s="209" t="s">
        <v>1</v>
      </c>
      <c r="N184" s="210" t="s">
        <v>42</v>
      </c>
      <c r="O184" s="70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131</v>
      </c>
      <c r="AT184" s="213" t="s">
        <v>126</v>
      </c>
      <c r="AU184" s="213" t="s">
        <v>87</v>
      </c>
      <c r="AY184" s="16" t="s">
        <v>124</v>
      </c>
      <c r="BE184" s="214">
        <f>IF(N184="základní",J184,0)</f>
        <v>20024.400000000001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85</v>
      </c>
      <c r="BK184" s="214">
        <f>ROUND(I184*H184,2)</f>
        <v>20024.400000000001</v>
      </c>
      <c r="BL184" s="16" t="s">
        <v>131</v>
      </c>
      <c r="BM184" s="213" t="s">
        <v>296</v>
      </c>
    </row>
    <row r="185" spans="1:65" s="2" customFormat="1">
      <c r="A185" s="33"/>
      <c r="B185" s="34"/>
      <c r="C185" s="35"/>
      <c r="D185" s="215" t="s">
        <v>133</v>
      </c>
      <c r="E185" s="35"/>
      <c r="F185" s="216" t="s">
        <v>297</v>
      </c>
      <c r="G185" s="35"/>
      <c r="H185" s="35"/>
      <c r="I185" s="114"/>
      <c r="J185" s="35"/>
      <c r="K185" s="35"/>
      <c r="L185" s="38"/>
      <c r="M185" s="217"/>
      <c r="N185" s="218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133</v>
      </c>
      <c r="AU185" s="16" t="s">
        <v>87</v>
      </c>
    </row>
    <row r="186" spans="1:65" s="12" customFormat="1" ht="25.9" customHeight="1">
      <c r="B186" s="186"/>
      <c r="C186" s="187"/>
      <c r="D186" s="188" t="s">
        <v>76</v>
      </c>
      <c r="E186" s="189" t="s">
        <v>298</v>
      </c>
      <c r="F186" s="189" t="s">
        <v>299</v>
      </c>
      <c r="G186" s="187"/>
      <c r="H186" s="187"/>
      <c r="I186" s="190"/>
      <c r="J186" s="191">
        <f>BK186</f>
        <v>9553</v>
      </c>
      <c r="K186" s="187"/>
      <c r="L186" s="192"/>
      <c r="M186" s="193"/>
      <c r="N186" s="194"/>
      <c r="O186" s="194"/>
      <c r="P186" s="195">
        <f>P187</f>
        <v>0</v>
      </c>
      <c r="Q186" s="194"/>
      <c r="R186" s="195">
        <f>R187</f>
        <v>5.2500000000000005E-2</v>
      </c>
      <c r="S186" s="194"/>
      <c r="T186" s="196">
        <f>T187</f>
        <v>0</v>
      </c>
      <c r="AR186" s="197" t="s">
        <v>87</v>
      </c>
      <c r="AT186" s="198" t="s">
        <v>76</v>
      </c>
      <c r="AU186" s="198" t="s">
        <v>77</v>
      </c>
      <c r="AY186" s="197" t="s">
        <v>124</v>
      </c>
      <c r="BK186" s="199">
        <f>BK187</f>
        <v>9553</v>
      </c>
    </row>
    <row r="187" spans="1:65" s="12" customFormat="1" ht="22.9" customHeight="1">
      <c r="B187" s="186"/>
      <c r="C187" s="187"/>
      <c r="D187" s="188" t="s">
        <v>76</v>
      </c>
      <c r="E187" s="200" t="s">
        <v>300</v>
      </c>
      <c r="F187" s="200" t="s">
        <v>301</v>
      </c>
      <c r="G187" s="187"/>
      <c r="H187" s="187"/>
      <c r="I187" s="190"/>
      <c r="J187" s="201">
        <f>BK187</f>
        <v>9553</v>
      </c>
      <c r="K187" s="187"/>
      <c r="L187" s="192"/>
      <c r="M187" s="193"/>
      <c r="N187" s="194"/>
      <c r="O187" s="194"/>
      <c r="P187" s="195">
        <f>SUM(P188:P195)</f>
        <v>0</v>
      </c>
      <c r="Q187" s="194"/>
      <c r="R187" s="195">
        <f>SUM(R188:R195)</f>
        <v>5.2500000000000005E-2</v>
      </c>
      <c r="S187" s="194"/>
      <c r="T187" s="196">
        <f>SUM(T188:T195)</f>
        <v>0</v>
      </c>
      <c r="AR187" s="197" t="s">
        <v>87</v>
      </c>
      <c r="AT187" s="198" t="s">
        <v>76</v>
      </c>
      <c r="AU187" s="198" t="s">
        <v>85</v>
      </c>
      <c r="AY187" s="197" t="s">
        <v>124</v>
      </c>
      <c r="BK187" s="199">
        <f>SUM(BK188:BK195)</f>
        <v>9553</v>
      </c>
    </row>
    <row r="188" spans="1:65" s="2" customFormat="1" ht="14.45" customHeight="1">
      <c r="A188" s="33"/>
      <c r="B188" s="34"/>
      <c r="C188" s="202" t="s">
        <v>302</v>
      </c>
      <c r="D188" s="202" t="s">
        <v>126</v>
      </c>
      <c r="E188" s="203" t="s">
        <v>303</v>
      </c>
      <c r="F188" s="204" t="s">
        <v>304</v>
      </c>
      <c r="G188" s="205" t="s">
        <v>204</v>
      </c>
      <c r="H188" s="206">
        <v>50</v>
      </c>
      <c r="I188" s="207">
        <v>50</v>
      </c>
      <c r="J188" s="208">
        <f>ROUND(I188*H188,2)</f>
        <v>2500</v>
      </c>
      <c r="K188" s="204" t="s">
        <v>130</v>
      </c>
      <c r="L188" s="38"/>
      <c r="M188" s="209" t="s">
        <v>1</v>
      </c>
      <c r="N188" s="210" t="s">
        <v>42</v>
      </c>
      <c r="O188" s="70"/>
      <c r="P188" s="211">
        <f>O188*H188</f>
        <v>0</v>
      </c>
      <c r="Q188" s="211">
        <v>5.0000000000000002E-5</v>
      </c>
      <c r="R188" s="211">
        <f>Q188*H188</f>
        <v>2.5000000000000001E-3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305</v>
      </c>
      <c r="AT188" s="213" t="s">
        <v>126</v>
      </c>
      <c r="AU188" s="213" t="s">
        <v>87</v>
      </c>
      <c r="AY188" s="16" t="s">
        <v>124</v>
      </c>
      <c r="BE188" s="214">
        <f>IF(N188="základní",J188,0)</f>
        <v>2500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2500</v>
      </c>
      <c r="BL188" s="16" t="s">
        <v>305</v>
      </c>
      <c r="BM188" s="213" t="s">
        <v>306</v>
      </c>
    </row>
    <row r="189" spans="1:65" s="2" customFormat="1">
      <c r="A189" s="33"/>
      <c r="B189" s="34"/>
      <c r="C189" s="35"/>
      <c r="D189" s="215" t="s">
        <v>133</v>
      </c>
      <c r="E189" s="35"/>
      <c r="F189" s="216" t="s">
        <v>307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133</v>
      </c>
      <c r="AU189" s="16" t="s">
        <v>87</v>
      </c>
    </row>
    <row r="190" spans="1:65" s="14" customFormat="1">
      <c r="B190" s="229"/>
      <c r="C190" s="230"/>
      <c r="D190" s="215" t="s">
        <v>135</v>
      </c>
      <c r="E190" s="231" t="s">
        <v>1</v>
      </c>
      <c r="F190" s="232" t="s">
        <v>308</v>
      </c>
      <c r="G190" s="230"/>
      <c r="H190" s="233">
        <v>50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135</v>
      </c>
      <c r="AU190" s="239" t="s">
        <v>87</v>
      </c>
      <c r="AV190" s="14" t="s">
        <v>87</v>
      </c>
      <c r="AW190" s="14" t="s">
        <v>33</v>
      </c>
      <c r="AX190" s="14" t="s">
        <v>77</v>
      </c>
      <c r="AY190" s="239" t="s">
        <v>124</v>
      </c>
    </row>
    <row r="191" spans="1:65" s="2" customFormat="1" ht="14.45" customHeight="1">
      <c r="A191" s="33"/>
      <c r="B191" s="34"/>
      <c r="C191" s="240" t="s">
        <v>309</v>
      </c>
      <c r="D191" s="240" t="s">
        <v>201</v>
      </c>
      <c r="E191" s="241" t="s">
        <v>310</v>
      </c>
      <c r="F191" s="242" t="s">
        <v>311</v>
      </c>
      <c r="G191" s="243" t="s">
        <v>204</v>
      </c>
      <c r="H191" s="244">
        <v>50</v>
      </c>
      <c r="I191" s="245">
        <v>140</v>
      </c>
      <c r="J191" s="246">
        <f>ROUND(I191*H191,2)</f>
        <v>7000</v>
      </c>
      <c r="K191" s="242" t="s">
        <v>1</v>
      </c>
      <c r="L191" s="247"/>
      <c r="M191" s="248" t="s">
        <v>1</v>
      </c>
      <c r="N191" s="249" t="s">
        <v>42</v>
      </c>
      <c r="O191" s="70"/>
      <c r="P191" s="211">
        <f>O191*H191</f>
        <v>0</v>
      </c>
      <c r="Q191" s="211">
        <v>1E-3</v>
      </c>
      <c r="R191" s="211">
        <f>Q191*H191</f>
        <v>0.05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312</v>
      </c>
      <c r="AT191" s="213" t="s">
        <v>201</v>
      </c>
      <c r="AU191" s="213" t="s">
        <v>87</v>
      </c>
      <c r="AY191" s="16" t="s">
        <v>124</v>
      </c>
      <c r="BE191" s="214">
        <f>IF(N191="základní",J191,0)</f>
        <v>7000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85</v>
      </c>
      <c r="BK191" s="214">
        <f>ROUND(I191*H191,2)</f>
        <v>7000</v>
      </c>
      <c r="BL191" s="16" t="s">
        <v>305</v>
      </c>
      <c r="BM191" s="213" t="s">
        <v>313</v>
      </c>
    </row>
    <row r="192" spans="1:65" s="2" customFormat="1">
      <c r="A192" s="33"/>
      <c r="B192" s="34"/>
      <c r="C192" s="35"/>
      <c r="D192" s="215" t="s">
        <v>133</v>
      </c>
      <c r="E192" s="35"/>
      <c r="F192" s="216" t="s">
        <v>311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133</v>
      </c>
      <c r="AU192" s="16" t="s">
        <v>87</v>
      </c>
    </row>
    <row r="193" spans="1:65" s="14" customFormat="1">
      <c r="B193" s="229"/>
      <c r="C193" s="230"/>
      <c r="D193" s="215" t="s">
        <v>135</v>
      </c>
      <c r="E193" s="231" t="s">
        <v>1</v>
      </c>
      <c r="F193" s="232" t="s">
        <v>308</v>
      </c>
      <c r="G193" s="230"/>
      <c r="H193" s="233">
        <v>50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AT193" s="239" t="s">
        <v>135</v>
      </c>
      <c r="AU193" s="239" t="s">
        <v>87</v>
      </c>
      <c r="AV193" s="14" t="s">
        <v>87</v>
      </c>
      <c r="AW193" s="14" t="s">
        <v>33</v>
      </c>
      <c r="AX193" s="14" t="s">
        <v>77</v>
      </c>
      <c r="AY193" s="239" t="s">
        <v>124</v>
      </c>
    </row>
    <row r="194" spans="1:65" s="2" customFormat="1" ht="14.45" customHeight="1">
      <c r="A194" s="33"/>
      <c r="B194" s="34"/>
      <c r="C194" s="202" t="s">
        <v>8</v>
      </c>
      <c r="D194" s="202" t="s">
        <v>126</v>
      </c>
      <c r="E194" s="203" t="s">
        <v>314</v>
      </c>
      <c r="F194" s="204" t="s">
        <v>315</v>
      </c>
      <c r="G194" s="205" t="s">
        <v>220</v>
      </c>
      <c r="H194" s="206">
        <v>5.2999999999999999E-2</v>
      </c>
      <c r="I194" s="207">
        <v>1000</v>
      </c>
      <c r="J194" s="208">
        <f>ROUND(I194*H194,2)</f>
        <v>53</v>
      </c>
      <c r="K194" s="204" t="s">
        <v>130</v>
      </c>
      <c r="L194" s="38"/>
      <c r="M194" s="209" t="s">
        <v>1</v>
      </c>
      <c r="N194" s="210" t="s">
        <v>42</v>
      </c>
      <c r="O194" s="70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305</v>
      </c>
      <c r="AT194" s="213" t="s">
        <v>126</v>
      </c>
      <c r="AU194" s="213" t="s">
        <v>87</v>
      </c>
      <c r="AY194" s="16" t="s">
        <v>124</v>
      </c>
      <c r="BE194" s="214">
        <f>IF(N194="základní",J194,0)</f>
        <v>53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53</v>
      </c>
      <c r="BL194" s="16" t="s">
        <v>305</v>
      </c>
      <c r="BM194" s="213" t="s">
        <v>316</v>
      </c>
    </row>
    <row r="195" spans="1:65" s="2" customFormat="1" ht="19.5">
      <c r="A195" s="33"/>
      <c r="B195" s="34"/>
      <c r="C195" s="35"/>
      <c r="D195" s="215" t="s">
        <v>133</v>
      </c>
      <c r="E195" s="35"/>
      <c r="F195" s="216" t="s">
        <v>317</v>
      </c>
      <c r="G195" s="35"/>
      <c r="H195" s="35"/>
      <c r="I195" s="114"/>
      <c r="J195" s="35"/>
      <c r="K195" s="35"/>
      <c r="L195" s="38"/>
      <c r="M195" s="250"/>
      <c r="N195" s="251"/>
      <c r="O195" s="252"/>
      <c r="P195" s="252"/>
      <c r="Q195" s="252"/>
      <c r="R195" s="252"/>
      <c r="S195" s="252"/>
      <c r="T195" s="25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133</v>
      </c>
      <c r="AU195" s="16" t="s">
        <v>87</v>
      </c>
    </row>
    <row r="196" spans="1:65" s="2" customFormat="1" ht="6.95" customHeight="1">
      <c r="A196" s="33"/>
      <c r="B196" s="53"/>
      <c r="C196" s="54"/>
      <c r="D196" s="54"/>
      <c r="E196" s="54"/>
      <c r="F196" s="54"/>
      <c r="G196" s="54"/>
      <c r="H196" s="54"/>
      <c r="I196" s="151"/>
      <c r="J196" s="54"/>
      <c r="K196" s="54"/>
      <c r="L196" s="38"/>
      <c r="M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</row>
  </sheetData>
  <sheetProtection algorithmName="SHA-512" hashValue="mPN3gUrNw1vaQl8TOgxWJ1AxxIveE17tAWaMddJ9Ni1rUNbJ3VMLYI2ADQTpIgW0QYr32EGTD6n9n17iZ+i5VA==" saltValue="Gy3q8wwWfes0qd2eBXy3G40j12aUWTDFtU/b88jtWao++JjoAShy0zilx3JnCM7XdP9QkyCEwkb/bT+VVRQ48A==" spinCount="100000" sheet="1" objects="1" scenarios="1" formatColumns="0" formatRows="0" autoFilter="0"/>
  <autoFilter ref="C124:K195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80"/>
  <sheetViews>
    <sheetView showGridLines="0" topLeftCell="A92" workbookViewId="0">
      <selection activeCell="I179" sqref="I179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7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6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5" customHeight="1">
      <c r="B7" s="19"/>
      <c r="E7" s="298" t="str">
        <f>'Rekapitulace stavby'!K6</f>
        <v>SNÍŽENÍ PŘÍVALOVÝCH  PRŮTOKŮ V LOKALITĚ ZA BYTOVKAMI V k.ú. LUBY</v>
      </c>
      <c r="F7" s="299"/>
      <c r="G7" s="299"/>
      <c r="H7" s="299"/>
      <c r="I7" s="107"/>
      <c r="L7" s="19"/>
    </row>
    <row r="8" spans="1:46" s="2" customFormat="1" ht="12" customHeight="1">
      <c r="A8" s="33"/>
      <c r="B8" s="38"/>
      <c r="C8" s="33"/>
      <c r="D8" s="113" t="s">
        <v>98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customHeight="1">
      <c r="A9" s="33"/>
      <c r="B9" s="38"/>
      <c r="C9" s="33"/>
      <c r="D9" s="33"/>
      <c r="E9" s="300" t="s">
        <v>318</v>
      </c>
      <c r="F9" s="301"/>
      <c r="G9" s="301"/>
      <c r="H9" s="301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14. 11. 2019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25</v>
      </c>
      <c r="J17" s="29" t="str">
        <f>'Rekapitulace stavby'!AN13</f>
        <v>49791788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PROJECT PLUS KLATOVY, spol. s r.o.</v>
      </c>
      <c r="F18" s="303"/>
      <c r="G18" s="303"/>
      <c r="H18" s="303"/>
      <c r="I18" s="116" t="s">
        <v>28</v>
      </c>
      <c r="J18" s="29" t="str">
        <f>'Rekapitulace stavby'!AN14</f>
        <v>CZ49791788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31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32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35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>
      <c r="A27" s="118"/>
      <c r="B27" s="119"/>
      <c r="C27" s="118"/>
      <c r="D27" s="118"/>
      <c r="E27" s="304" t="s">
        <v>1</v>
      </c>
      <c r="F27" s="304"/>
      <c r="G27" s="304"/>
      <c r="H27" s="30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ROUND(J121, 2)</f>
        <v>346582.96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ROUND((SUM(BE121:BE179)),  2)</f>
        <v>346582.96</v>
      </c>
      <c r="G33" s="33"/>
      <c r="H33" s="33"/>
      <c r="I33" s="130">
        <v>0.21</v>
      </c>
      <c r="J33" s="129">
        <f>ROUND(((SUM(BE121:BE179))*I33),  2)</f>
        <v>72782.42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ROUND((SUM(BF121:BF179)),  2)</f>
        <v>0</v>
      </c>
      <c r="G34" s="33"/>
      <c r="H34" s="33"/>
      <c r="I34" s="130">
        <v>0.15</v>
      </c>
      <c r="J34" s="129">
        <f>ROUND(((SUM(BF121:BF179))*I34),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ROUND((SUM(BG121:BG179)),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ROUND((SUM(BH121:BH179)),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ROUND((SUM(BI121:BI179)),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419365.38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>
      <c r="A85" s="33"/>
      <c r="B85" s="34"/>
      <c r="C85" s="35"/>
      <c r="D85" s="35"/>
      <c r="E85" s="296" t="str">
        <f>E7</f>
        <v>SNÍŽENÍ PŘÍVALOVÝCH  PRŮTOKŮ V LOKALITĚ ZA BYTOVKAMI V k.ú. LUBY</v>
      </c>
      <c r="F85" s="297"/>
      <c r="G85" s="297"/>
      <c r="H85" s="297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98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customHeight="1">
      <c r="A87" s="33"/>
      <c r="B87" s="34"/>
      <c r="C87" s="35"/>
      <c r="D87" s="35"/>
      <c r="E87" s="267" t="str">
        <f>E9</f>
        <v>SO 03 - BEZPEČNOSTNÍ PŘELIV</v>
      </c>
      <c r="F87" s="295"/>
      <c r="G87" s="295"/>
      <c r="H87" s="29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Klatovy, místní část Luby</v>
      </c>
      <c r="G89" s="35"/>
      <c r="H89" s="35"/>
      <c r="I89" s="116" t="s">
        <v>22</v>
      </c>
      <c r="J89" s="65" t="str">
        <f>IF(J12="","",J12)</f>
        <v>14. 11. 2019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6.45" customHeight="1">
      <c r="A91" s="33"/>
      <c r="B91" s="34"/>
      <c r="C91" s="28" t="s">
        <v>24</v>
      </c>
      <c r="D91" s="35"/>
      <c r="E91" s="35"/>
      <c r="F91" s="26" t="str">
        <f>E15</f>
        <v>Město Klatovy</v>
      </c>
      <c r="G91" s="35"/>
      <c r="H91" s="35"/>
      <c r="I91" s="116" t="s">
        <v>30</v>
      </c>
      <c r="J91" s="31" t="str">
        <f>E21</f>
        <v>Ing. Antonín Kavan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>
      <c r="A92" s="33"/>
      <c r="B92" s="34"/>
      <c r="C92" s="28" t="s">
        <v>29</v>
      </c>
      <c r="D92" s="35"/>
      <c r="E92" s="35"/>
      <c r="F92" s="26" t="str">
        <f>IF(E18="","",E18)</f>
        <v>PROJECT PLUS KLATOVY, spol. s r.o.</v>
      </c>
      <c r="G92" s="35"/>
      <c r="H92" s="35"/>
      <c r="I92" s="116" t="s">
        <v>34</v>
      </c>
      <c r="J92" s="31" t="str">
        <f>E24</f>
        <v>Jitka Durdíková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101</v>
      </c>
      <c r="D94" s="156"/>
      <c r="E94" s="156"/>
      <c r="F94" s="156"/>
      <c r="G94" s="156"/>
      <c r="H94" s="156"/>
      <c r="I94" s="157"/>
      <c r="J94" s="158" t="s">
        <v>102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103</v>
      </c>
      <c r="D96" s="35"/>
      <c r="E96" s="35"/>
      <c r="F96" s="35"/>
      <c r="G96" s="35"/>
      <c r="H96" s="35"/>
      <c r="I96" s="114"/>
      <c r="J96" s="83">
        <f>J121</f>
        <v>346582.96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customHeight="1">
      <c r="B97" s="160"/>
      <c r="C97" s="161"/>
      <c r="D97" s="162" t="s">
        <v>105</v>
      </c>
      <c r="E97" s="163"/>
      <c r="F97" s="163"/>
      <c r="G97" s="163"/>
      <c r="H97" s="163"/>
      <c r="I97" s="164"/>
      <c r="J97" s="165">
        <f>J122</f>
        <v>346582.96</v>
      </c>
      <c r="K97" s="161"/>
      <c r="L97" s="166"/>
    </row>
    <row r="98" spans="1:31" s="10" customFormat="1" ht="19.899999999999999" customHeight="1">
      <c r="B98" s="167"/>
      <c r="C98" s="168"/>
      <c r="D98" s="169" t="s">
        <v>106</v>
      </c>
      <c r="E98" s="170"/>
      <c r="F98" s="170"/>
      <c r="G98" s="170"/>
      <c r="H98" s="170"/>
      <c r="I98" s="171"/>
      <c r="J98" s="172">
        <f>J123</f>
        <v>49878.45</v>
      </c>
      <c r="K98" s="168"/>
      <c r="L98" s="173"/>
    </row>
    <row r="99" spans="1:31" s="10" customFormat="1" ht="19.899999999999999" customHeight="1">
      <c r="B99" s="167"/>
      <c r="C99" s="168"/>
      <c r="D99" s="169" t="s">
        <v>224</v>
      </c>
      <c r="E99" s="170"/>
      <c r="F99" s="170"/>
      <c r="G99" s="170"/>
      <c r="H99" s="170"/>
      <c r="I99" s="171"/>
      <c r="J99" s="172">
        <f>J151</f>
        <v>85247.319999999992</v>
      </c>
      <c r="K99" s="168"/>
      <c r="L99" s="173"/>
    </row>
    <row r="100" spans="1:31" s="10" customFormat="1" ht="19.899999999999999" customHeight="1">
      <c r="B100" s="167"/>
      <c r="C100" s="168"/>
      <c r="D100" s="169" t="s">
        <v>107</v>
      </c>
      <c r="E100" s="170"/>
      <c r="F100" s="170"/>
      <c r="G100" s="170"/>
      <c r="H100" s="170"/>
      <c r="I100" s="171"/>
      <c r="J100" s="172">
        <f>J165</f>
        <v>206443.11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108</v>
      </c>
      <c r="E101" s="170"/>
      <c r="F101" s="170"/>
      <c r="G101" s="170"/>
      <c r="H101" s="170"/>
      <c r="I101" s="171"/>
      <c r="J101" s="172">
        <f>J177</f>
        <v>5014.08</v>
      </c>
      <c r="K101" s="168"/>
      <c r="L101" s="173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114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151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154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109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4.45" customHeight="1">
      <c r="A111" s="33"/>
      <c r="B111" s="34"/>
      <c r="C111" s="35"/>
      <c r="D111" s="35"/>
      <c r="E111" s="296" t="str">
        <f>E7</f>
        <v>SNÍŽENÍ PŘÍVALOVÝCH  PRŮTOKŮ V LOKALITĚ ZA BYTOVKAMI V k.ú. LUBY</v>
      </c>
      <c r="F111" s="297"/>
      <c r="G111" s="297"/>
      <c r="H111" s="297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98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4.45" customHeight="1">
      <c r="A113" s="33"/>
      <c r="B113" s="34"/>
      <c r="C113" s="35"/>
      <c r="D113" s="35"/>
      <c r="E113" s="267" t="str">
        <f>E9</f>
        <v>SO 03 - BEZPEČNOSTNÍ PŘELIV</v>
      </c>
      <c r="F113" s="295"/>
      <c r="G113" s="295"/>
      <c r="H113" s="29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F12</f>
        <v>Klatovy, místní část Luby</v>
      </c>
      <c r="G115" s="35"/>
      <c r="H115" s="35"/>
      <c r="I115" s="116" t="s">
        <v>22</v>
      </c>
      <c r="J115" s="65" t="str">
        <f>IF(J12="","",J12)</f>
        <v>14. 11. 2019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6.45" customHeight="1">
      <c r="A117" s="33"/>
      <c r="B117" s="34"/>
      <c r="C117" s="28" t="s">
        <v>24</v>
      </c>
      <c r="D117" s="35"/>
      <c r="E117" s="35"/>
      <c r="F117" s="26" t="str">
        <f>E15</f>
        <v>Město Klatovy</v>
      </c>
      <c r="G117" s="35"/>
      <c r="H117" s="35"/>
      <c r="I117" s="116" t="s">
        <v>30</v>
      </c>
      <c r="J117" s="31" t="str">
        <f>E21</f>
        <v>Ing. Antonín Kavan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6" customHeight="1">
      <c r="A118" s="33"/>
      <c r="B118" s="34"/>
      <c r="C118" s="28" t="s">
        <v>29</v>
      </c>
      <c r="D118" s="35"/>
      <c r="E118" s="35"/>
      <c r="F118" s="26" t="str">
        <f>IF(E18="","",E18)</f>
        <v>PROJECT PLUS KLATOVY, spol. s r.o.</v>
      </c>
      <c r="G118" s="35"/>
      <c r="H118" s="35"/>
      <c r="I118" s="116" t="s">
        <v>34</v>
      </c>
      <c r="J118" s="31" t="str">
        <f>E24</f>
        <v>Jitka Durdíková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74"/>
      <c r="B120" s="175"/>
      <c r="C120" s="176" t="s">
        <v>110</v>
      </c>
      <c r="D120" s="177" t="s">
        <v>62</v>
      </c>
      <c r="E120" s="177" t="s">
        <v>58</v>
      </c>
      <c r="F120" s="177" t="s">
        <v>59</v>
      </c>
      <c r="G120" s="177" t="s">
        <v>111</v>
      </c>
      <c r="H120" s="177" t="s">
        <v>112</v>
      </c>
      <c r="I120" s="178" t="s">
        <v>113</v>
      </c>
      <c r="J120" s="177" t="s">
        <v>102</v>
      </c>
      <c r="K120" s="179" t="s">
        <v>114</v>
      </c>
      <c r="L120" s="180"/>
      <c r="M120" s="74" t="s">
        <v>1</v>
      </c>
      <c r="N120" s="75" t="s">
        <v>41</v>
      </c>
      <c r="O120" s="75" t="s">
        <v>115</v>
      </c>
      <c r="P120" s="75" t="s">
        <v>116</v>
      </c>
      <c r="Q120" s="75" t="s">
        <v>117</v>
      </c>
      <c r="R120" s="75" t="s">
        <v>118</v>
      </c>
      <c r="S120" s="75" t="s">
        <v>119</v>
      </c>
      <c r="T120" s="76" t="s">
        <v>120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pans="1:65" s="2" customFormat="1" ht="22.9" customHeight="1">
      <c r="A121" s="33"/>
      <c r="B121" s="34"/>
      <c r="C121" s="81" t="s">
        <v>121</v>
      </c>
      <c r="D121" s="35"/>
      <c r="E121" s="35"/>
      <c r="F121" s="35"/>
      <c r="G121" s="35"/>
      <c r="H121" s="35"/>
      <c r="I121" s="114"/>
      <c r="J121" s="181">
        <f>BK121</f>
        <v>346582.96</v>
      </c>
      <c r="K121" s="35"/>
      <c r="L121" s="38"/>
      <c r="M121" s="77"/>
      <c r="N121" s="182"/>
      <c r="O121" s="78"/>
      <c r="P121" s="183">
        <f>P122</f>
        <v>0</v>
      </c>
      <c r="Q121" s="78"/>
      <c r="R121" s="183">
        <f>R122</f>
        <v>20.892115820000001</v>
      </c>
      <c r="S121" s="78"/>
      <c r="T121" s="184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76</v>
      </c>
      <c r="AU121" s="16" t="s">
        <v>104</v>
      </c>
      <c r="BK121" s="185">
        <f>BK122</f>
        <v>346582.96</v>
      </c>
    </row>
    <row r="122" spans="1:65" s="12" customFormat="1" ht="25.9" customHeight="1">
      <c r="B122" s="186"/>
      <c r="C122" s="187"/>
      <c r="D122" s="188" t="s">
        <v>76</v>
      </c>
      <c r="E122" s="189" t="s">
        <v>122</v>
      </c>
      <c r="F122" s="189" t="s">
        <v>123</v>
      </c>
      <c r="G122" s="187"/>
      <c r="H122" s="187"/>
      <c r="I122" s="190"/>
      <c r="J122" s="191">
        <f>BK122</f>
        <v>346582.96</v>
      </c>
      <c r="K122" s="187"/>
      <c r="L122" s="192"/>
      <c r="M122" s="193"/>
      <c r="N122" s="194"/>
      <c r="O122" s="194"/>
      <c r="P122" s="195">
        <f>P123+P151+P165+P177</f>
        <v>0</v>
      </c>
      <c r="Q122" s="194"/>
      <c r="R122" s="195">
        <f>R123+R151+R165+R177</f>
        <v>20.892115820000001</v>
      </c>
      <c r="S122" s="194"/>
      <c r="T122" s="196">
        <f>T123+T151+T165+T177</f>
        <v>0</v>
      </c>
      <c r="AR122" s="197" t="s">
        <v>85</v>
      </c>
      <c r="AT122" s="198" t="s">
        <v>76</v>
      </c>
      <c r="AU122" s="198" t="s">
        <v>77</v>
      </c>
      <c r="AY122" s="197" t="s">
        <v>124</v>
      </c>
      <c r="BK122" s="199">
        <f>BK123+BK151+BK165+BK177</f>
        <v>346582.96</v>
      </c>
    </row>
    <row r="123" spans="1:65" s="12" customFormat="1" ht="22.9" customHeight="1">
      <c r="B123" s="186"/>
      <c r="C123" s="187"/>
      <c r="D123" s="188" t="s">
        <v>76</v>
      </c>
      <c r="E123" s="200" t="s">
        <v>85</v>
      </c>
      <c r="F123" s="200" t="s">
        <v>125</v>
      </c>
      <c r="G123" s="187"/>
      <c r="H123" s="187"/>
      <c r="I123" s="190"/>
      <c r="J123" s="201">
        <f>BK123</f>
        <v>49878.45</v>
      </c>
      <c r="K123" s="187"/>
      <c r="L123" s="192"/>
      <c r="M123" s="193"/>
      <c r="N123" s="194"/>
      <c r="O123" s="194"/>
      <c r="P123" s="195">
        <f>SUM(P124:P150)</f>
        <v>0</v>
      </c>
      <c r="Q123" s="194"/>
      <c r="R123" s="195">
        <f>SUM(R124:R150)</f>
        <v>0</v>
      </c>
      <c r="S123" s="194"/>
      <c r="T123" s="196">
        <f>SUM(T124:T150)</f>
        <v>0</v>
      </c>
      <c r="AR123" s="197" t="s">
        <v>85</v>
      </c>
      <c r="AT123" s="198" t="s">
        <v>76</v>
      </c>
      <c r="AU123" s="198" t="s">
        <v>85</v>
      </c>
      <c r="AY123" s="197" t="s">
        <v>124</v>
      </c>
      <c r="BK123" s="199">
        <f>SUM(BK124:BK150)</f>
        <v>49878.45</v>
      </c>
    </row>
    <row r="124" spans="1:65" s="2" customFormat="1" ht="14.45" customHeight="1">
      <c r="A124" s="33"/>
      <c r="B124" s="34"/>
      <c r="C124" s="202" t="s">
        <v>85</v>
      </c>
      <c r="D124" s="202" t="s">
        <v>126</v>
      </c>
      <c r="E124" s="203" t="s">
        <v>229</v>
      </c>
      <c r="F124" s="204" t="s">
        <v>230</v>
      </c>
      <c r="G124" s="205" t="s">
        <v>129</v>
      </c>
      <c r="H124" s="206">
        <v>110.01600000000001</v>
      </c>
      <c r="I124" s="207">
        <v>257</v>
      </c>
      <c r="J124" s="208">
        <f>ROUND(I124*H124,2)</f>
        <v>28274.11</v>
      </c>
      <c r="K124" s="204" t="s">
        <v>130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131</v>
      </c>
      <c r="AT124" s="213" t="s">
        <v>126</v>
      </c>
      <c r="AU124" s="213" t="s">
        <v>87</v>
      </c>
      <c r="AY124" s="16" t="s">
        <v>124</v>
      </c>
      <c r="BE124" s="214">
        <f>IF(N124="základní",J124,0)</f>
        <v>28274.11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28274.11</v>
      </c>
      <c r="BL124" s="16" t="s">
        <v>131</v>
      </c>
      <c r="BM124" s="213" t="s">
        <v>319</v>
      </c>
    </row>
    <row r="125" spans="1:65" s="2" customFormat="1">
      <c r="A125" s="33"/>
      <c r="B125" s="34"/>
      <c r="C125" s="35"/>
      <c r="D125" s="215" t="s">
        <v>133</v>
      </c>
      <c r="E125" s="35"/>
      <c r="F125" s="216" t="s">
        <v>232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133</v>
      </c>
      <c r="AU125" s="16" t="s">
        <v>87</v>
      </c>
    </row>
    <row r="126" spans="1:65" s="14" customFormat="1">
      <c r="B126" s="229"/>
      <c r="C126" s="230"/>
      <c r="D126" s="215" t="s">
        <v>135</v>
      </c>
      <c r="E126" s="231" t="s">
        <v>1</v>
      </c>
      <c r="F126" s="232" t="s">
        <v>320</v>
      </c>
      <c r="G126" s="230"/>
      <c r="H126" s="233">
        <v>24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135</v>
      </c>
      <c r="AU126" s="239" t="s">
        <v>87</v>
      </c>
      <c r="AV126" s="14" t="s">
        <v>87</v>
      </c>
      <c r="AW126" s="14" t="s">
        <v>33</v>
      </c>
      <c r="AX126" s="14" t="s">
        <v>77</v>
      </c>
      <c r="AY126" s="239" t="s">
        <v>124</v>
      </c>
    </row>
    <row r="127" spans="1:65" s="14" customFormat="1">
      <c r="B127" s="229"/>
      <c r="C127" s="230"/>
      <c r="D127" s="215" t="s">
        <v>135</v>
      </c>
      <c r="E127" s="231" t="s">
        <v>1</v>
      </c>
      <c r="F127" s="232" t="s">
        <v>321</v>
      </c>
      <c r="G127" s="230"/>
      <c r="H127" s="233">
        <v>28.672000000000001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135</v>
      </c>
      <c r="AU127" s="239" t="s">
        <v>87</v>
      </c>
      <c r="AV127" s="14" t="s">
        <v>87</v>
      </c>
      <c r="AW127" s="14" t="s">
        <v>33</v>
      </c>
      <c r="AX127" s="14" t="s">
        <v>77</v>
      </c>
      <c r="AY127" s="239" t="s">
        <v>124</v>
      </c>
    </row>
    <row r="128" spans="1:65" s="14" customFormat="1">
      <c r="B128" s="229"/>
      <c r="C128" s="230"/>
      <c r="D128" s="215" t="s">
        <v>135</v>
      </c>
      <c r="E128" s="231" t="s">
        <v>1</v>
      </c>
      <c r="F128" s="232" t="s">
        <v>322</v>
      </c>
      <c r="G128" s="230"/>
      <c r="H128" s="233">
        <v>57.344000000000001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135</v>
      </c>
      <c r="AU128" s="239" t="s">
        <v>87</v>
      </c>
      <c r="AV128" s="14" t="s">
        <v>87</v>
      </c>
      <c r="AW128" s="14" t="s">
        <v>33</v>
      </c>
      <c r="AX128" s="14" t="s">
        <v>77</v>
      </c>
      <c r="AY128" s="239" t="s">
        <v>124</v>
      </c>
    </row>
    <row r="129" spans="1:65" s="2" customFormat="1" ht="14.45" customHeight="1">
      <c r="A129" s="33"/>
      <c r="B129" s="34"/>
      <c r="C129" s="202" t="s">
        <v>87</v>
      </c>
      <c r="D129" s="202" t="s">
        <v>126</v>
      </c>
      <c r="E129" s="203" t="s">
        <v>323</v>
      </c>
      <c r="F129" s="204" t="s">
        <v>324</v>
      </c>
      <c r="G129" s="205" t="s">
        <v>129</v>
      </c>
      <c r="H129" s="206">
        <v>8.2080000000000002</v>
      </c>
      <c r="I129" s="207">
        <v>608</v>
      </c>
      <c r="J129" s="208">
        <f>ROUND(I129*H129,2)</f>
        <v>4990.46</v>
      </c>
      <c r="K129" s="204" t="s">
        <v>130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131</v>
      </c>
      <c r="AT129" s="213" t="s">
        <v>126</v>
      </c>
      <c r="AU129" s="213" t="s">
        <v>87</v>
      </c>
      <c r="AY129" s="16" t="s">
        <v>124</v>
      </c>
      <c r="BE129" s="214">
        <f>IF(N129="základní",J129,0)</f>
        <v>4990.46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4990.46</v>
      </c>
      <c r="BL129" s="16" t="s">
        <v>131</v>
      </c>
      <c r="BM129" s="213" t="s">
        <v>325</v>
      </c>
    </row>
    <row r="130" spans="1:65" s="2" customFormat="1" ht="19.5">
      <c r="A130" s="33"/>
      <c r="B130" s="34"/>
      <c r="C130" s="35"/>
      <c r="D130" s="215" t="s">
        <v>133</v>
      </c>
      <c r="E130" s="35"/>
      <c r="F130" s="216" t="s">
        <v>326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133</v>
      </c>
      <c r="AU130" s="16" t="s">
        <v>87</v>
      </c>
    </row>
    <row r="131" spans="1:65" s="14" customFormat="1">
      <c r="B131" s="229"/>
      <c r="C131" s="230"/>
      <c r="D131" s="215" t="s">
        <v>135</v>
      </c>
      <c r="E131" s="231" t="s">
        <v>1</v>
      </c>
      <c r="F131" s="232" t="s">
        <v>327</v>
      </c>
      <c r="G131" s="230"/>
      <c r="H131" s="233">
        <v>8.2080000000000002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135</v>
      </c>
      <c r="AU131" s="239" t="s">
        <v>87</v>
      </c>
      <c r="AV131" s="14" t="s">
        <v>87</v>
      </c>
      <c r="AW131" s="14" t="s">
        <v>33</v>
      </c>
      <c r="AX131" s="14" t="s">
        <v>77</v>
      </c>
      <c r="AY131" s="239" t="s">
        <v>124</v>
      </c>
    </row>
    <row r="132" spans="1:65" s="2" customFormat="1" ht="14.45" customHeight="1">
      <c r="A132" s="33"/>
      <c r="B132" s="34"/>
      <c r="C132" s="202" t="s">
        <v>148</v>
      </c>
      <c r="D132" s="202" t="s">
        <v>126</v>
      </c>
      <c r="E132" s="203" t="s">
        <v>235</v>
      </c>
      <c r="F132" s="204" t="s">
        <v>236</v>
      </c>
      <c r="G132" s="205" t="s">
        <v>129</v>
      </c>
      <c r="H132" s="206">
        <v>3.2</v>
      </c>
      <c r="I132" s="207">
        <v>388</v>
      </c>
      <c r="J132" s="208">
        <f>ROUND(I132*H132,2)</f>
        <v>1241.5999999999999</v>
      </c>
      <c r="K132" s="204" t="s">
        <v>130</v>
      </c>
      <c r="L132" s="38"/>
      <c r="M132" s="209" t="s">
        <v>1</v>
      </c>
      <c r="N132" s="210" t="s">
        <v>42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131</v>
      </c>
      <c r="AT132" s="213" t="s">
        <v>126</v>
      </c>
      <c r="AU132" s="213" t="s">
        <v>87</v>
      </c>
      <c r="AY132" s="16" t="s">
        <v>124</v>
      </c>
      <c r="BE132" s="214">
        <f>IF(N132="základní",J132,0)</f>
        <v>1241.5999999999999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85</v>
      </c>
      <c r="BK132" s="214">
        <f>ROUND(I132*H132,2)</f>
        <v>1241.5999999999999</v>
      </c>
      <c r="BL132" s="16" t="s">
        <v>131</v>
      </c>
      <c r="BM132" s="213" t="s">
        <v>328</v>
      </c>
    </row>
    <row r="133" spans="1:65" s="2" customFormat="1" ht="19.5">
      <c r="A133" s="33"/>
      <c r="B133" s="34"/>
      <c r="C133" s="35"/>
      <c r="D133" s="215" t="s">
        <v>133</v>
      </c>
      <c r="E133" s="35"/>
      <c r="F133" s="216" t="s">
        <v>238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133</v>
      </c>
      <c r="AU133" s="16" t="s">
        <v>87</v>
      </c>
    </row>
    <row r="134" spans="1:65" s="14" customFormat="1">
      <c r="B134" s="229"/>
      <c r="C134" s="230"/>
      <c r="D134" s="215" t="s">
        <v>135</v>
      </c>
      <c r="E134" s="231" t="s">
        <v>1</v>
      </c>
      <c r="F134" s="232" t="s">
        <v>329</v>
      </c>
      <c r="G134" s="230"/>
      <c r="H134" s="233">
        <v>3.2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135</v>
      </c>
      <c r="AU134" s="239" t="s">
        <v>87</v>
      </c>
      <c r="AV134" s="14" t="s">
        <v>87</v>
      </c>
      <c r="AW134" s="14" t="s">
        <v>33</v>
      </c>
      <c r="AX134" s="14" t="s">
        <v>77</v>
      </c>
      <c r="AY134" s="239" t="s">
        <v>124</v>
      </c>
    </row>
    <row r="135" spans="1:65" s="2" customFormat="1" ht="14.45" customHeight="1">
      <c r="A135" s="33"/>
      <c r="B135" s="34"/>
      <c r="C135" s="202" t="s">
        <v>131</v>
      </c>
      <c r="D135" s="202" t="s">
        <v>126</v>
      </c>
      <c r="E135" s="203" t="s">
        <v>154</v>
      </c>
      <c r="F135" s="204" t="s">
        <v>155</v>
      </c>
      <c r="G135" s="205" t="s">
        <v>129</v>
      </c>
      <c r="H135" s="206">
        <v>121.42400000000001</v>
      </c>
      <c r="I135" s="207">
        <v>64.599999999999994</v>
      </c>
      <c r="J135" s="208">
        <f>ROUND(I135*H135,2)</f>
        <v>7843.99</v>
      </c>
      <c r="K135" s="204" t="s">
        <v>130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131</v>
      </c>
      <c r="AT135" s="213" t="s">
        <v>126</v>
      </c>
      <c r="AU135" s="213" t="s">
        <v>87</v>
      </c>
      <c r="AY135" s="16" t="s">
        <v>124</v>
      </c>
      <c r="BE135" s="214">
        <f>IF(N135="základní",J135,0)</f>
        <v>7843.99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7843.99</v>
      </c>
      <c r="BL135" s="16" t="s">
        <v>131</v>
      </c>
      <c r="BM135" s="213" t="s">
        <v>330</v>
      </c>
    </row>
    <row r="136" spans="1:65" s="2" customFormat="1" ht="19.5">
      <c r="A136" s="33"/>
      <c r="B136" s="34"/>
      <c r="C136" s="35"/>
      <c r="D136" s="215" t="s">
        <v>133</v>
      </c>
      <c r="E136" s="35"/>
      <c r="F136" s="216" t="s">
        <v>157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133</v>
      </c>
      <c r="AU136" s="16" t="s">
        <v>87</v>
      </c>
    </row>
    <row r="137" spans="1:65" s="13" customFormat="1">
      <c r="B137" s="219"/>
      <c r="C137" s="220"/>
      <c r="D137" s="215" t="s">
        <v>135</v>
      </c>
      <c r="E137" s="221" t="s">
        <v>1</v>
      </c>
      <c r="F137" s="222" t="s">
        <v>331</v>
      </c>
      <c r="G137" s="220"/>
      <c r="H137" s="221" t="s">
        <v>1</v>
      </c>
      <c r="I137" s="223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135</v>
      </c>
      <c r="AU137" s="228" t="s">
        <v>87</v>
      </c>
      <c r="AV137" s="13" t="s">
        <v>85</v>
      </c>
      <c r="AW137" s="13" t="s">
        <v>33</v>
      </c>
      <c r="AX137" s="13" t="s">
        <v>77</v>
      </c>
      <c r="AY137" s="228" t="s">
        <v>124</v>
      </c>
    </row>
    <row r="138" spans="1:65" s="14" customFormat="1">
      <c r="B138" s="229"/>
      <c r="C138" s="230"/>
      <c r="D138" s="215" t="s">
        <v>135</v>
      </c>
      <c r="E138" s="231" t="s">
        <v>1</v>
      </c>
      <c r="F138" s="232" t="s">
        <v>320</v>
      </c>
      <c r="G138" s="230"/>
      <c r="H138" s="233">
        <v>24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135</v>
      </c>
      <c r="AU138" s="239" t="s">
        <v>87</v>
      </c>
      <c r="AV138" s="14" t="s">
        <v>87</v>
      </c>
      <c r="AW138" s="14" t="s">
        <v>33</v>
      </c>
      <c r="AX138" s="14" t="s">
        <v>77</v>
      </c>
      <c r="AY138" s="239" t="s">
        <v>124</v>
      </c>
    </row>
    <row r="139" spans="1:65" s="14" customFormat="1">
      <c r="B139" s="229"/>
      <c r="C139" s="230"/>
      <c r="D139" s="215" t="s">
        <v>135</v>
      </c>
      <c r="E139" s="231" t="s">
        <v>1</v>
      </c>
      <c r="F139" s="232" t="s">
        <v>321</v>
      </c>
      <c r="G139" s="230"/>
      <c r="H139" s="233">
        <v>28.672000000000001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135</v>
      </c>
      <c r="AU139" s="239" t="s">
        <v>87</v>
      </c>
      <c r="AV139" s="14" t="s">
        <v>87</v>
      </c>
      <c r="AW139" s="14" t="s">
        <v>33</v>
      </c>
      <c r="AX139" s="14" t="s">
        <v>77</v>
      </c>
      <c r="AY139" s="239" t="s">
        <v>124</v>
      </c>
    </row>
    <row r="140" spans="1:65" s="14" customFormat="1">
      <c r="B140" s="229"/>
      <c r="C140" s="230"/>
      <c r="D140" s="215" t="s">
        <v>135</v>
      </c>
      <c r="E140" s="231" t="s">
        <v>1</v>
      </c>
      <c r="F140" s="232" t="s">
        <v>322</v>
      </c>
      <c r="G140" s="230"/>
      <c r="H140" s="233">
        <v>57.344000000000001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135</v>
      </c>
      <c r="AU140" s="239" t="s">
        <v>87</v>
      </c>
      <c r="AV140" s="14" t="s">
        <v>87</v>
      </c>
      <c r="AW140" s="14" t="s">
        <v>33</v>
      </c>
      <c r="AX140" s="14" t="s">
        <v>77</v>
      </c>
      <c r="AY140" s="239" t="s">
        <v>124</v>
      </c>
    </row>
    <row r="141" spans="1:65" s="14" customFormat="1">
      <c r="B141" s="229"/>
      <c r="C141" s="230"/>
      <c r="D141" s="215" t="s">
        <v>135</v>
      </c>
      <c r="E141" s="231" t="s">
        <v>1</v>
      </c>
      <c r="F141" s="232" t="s">
        <v>327</v>
      </c>
      <c r="G141" s="230"/>
      <c r="H141" s="233">
        <v>8.2080000000000002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135</v>
      </c>
      <c r="AU141" s="239" t="s">
        <v>87</v>
      </c>
      <c r="AV141" s="14" t="s">
        <v>87</v>
      </c>
      <c r="AW141" s="14" t="s">
        <v>33</v>
      </c>
      <c r="AX141" s="14" t="s">
        <v>77</v>
      </c>
      <c r="AY141" s="239" t="s">
        <v>124</v>
      </c>
    </row>
    <row r="142" spans="1:65" s="14" customFormat="1">
      <c r="B142" s="229"/>
      <c r="C142" s="230"/>
      <c r="D142" s="215" t="s">
        <v>135</v>
      </c>
      <c r="E142" s="231" t="s">
        <v>1</v>
      </c>
      <c r="F142" s="232" t="s">
        <v>329</v>
      </c>
      <c r="G142" s="230"/>
      <c r="H142" s="233">
        <v>3.2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135</v>
      </c>
      <c r="AU142" s="239" t="s">
        <v>87</v>
      </c>
      <c r="AV142" s="14" t="s">
        <v>87</v>
      </c>
      <c r="AW142" s="14" t="s">
        <v>33</v>
      </c>
      <c r="AX142" s="14" t="s">
        <v>77</v>
      </c>
      <c r="AY142" s="239" t="s">
        <v>124</v>
      </c>
    </row>
    <row r="143" spans="1:65" s="2" customFormat="1" ht="14.45" customHeight="1">
      <c r="A143" s="33"/>
      <c r="B143" s="34"/>
      <c r="C143" s="202" t="s">
        <v>162</v>
      </c>
      <c r="D143" s="202" t="s">
        <v>126</v>
      </c>
      <c r="E143" s="203" t="s">
        <v>170</v>
      </c>
      <c r="F143" s="204" t="s">
        <v>171</v>
      </c>
      <c r="G143" s="205" t="s">
        <v>129</v>
      </c>
      <c r="H143" s="206">
        <v>121.42400000000001</v>
      </c>
      <c r="I143" s="207">
        <v>62</v>
      </c>
      <c r="J143" s="208">
        <f>ROUND(I143*H143,2)</f>
        <v>7528.29</v>
      </c>
      <c r="K143" s="204" t="s">
        <v>130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131</v>
      </c>
      <c r="AT143" s="213" t="s">
        <v>126</v>
      </c>
      <c r="AU143" s="213" t="s">
        <v>87</v>
      </c>
      <c r="AY143" s="16" t="s">
        <v>124</v>
      </c>
      <c r="BE143" s="214">
        <f>IF(N143="základní",J143,0)</f>
        <v>7528.29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7528.29</v>
      </c>
      <c r="BL143" s="16" t="s">
        <v>131</v>
      </c>
      <c r="BM143" s="213" t="s">
        <v>332</v>
      </c>
    </row>
    <row r="144" spans="1:65" s="2" customFormat="1" ht="29.25">
      <c r="A144" s="33"/>
      <c r="B144" s="34"/>
      <c r="C144" s="35"/>
      <c r="D144" s="215" t="s">
        <v>133</v>
      </c>
      <c r="E144" s="35"/>
      <c r="F144" s="216" t="s">
        <v>173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133</v>
      </c>
      <c r="AU144" s="16" t="s">
        <v>87</v>
      </c>
    </row>
    <row r="145" spans="1:65" s="13" customFormat="1">
      <c r="B145" s="219"/>
      <c r="C145" s="220"/>
      <c r="D145" s="215" t="s">
        <v>135</v>
      </c>
      <c r="E145" s="221" t="s">
        <v>1</v>
      </c>
      <c r="F145" s="222" t="s">
        <v>242</v>
      </c>
      <c r="G145" s="220"/>
      <c r="H145" s="221" t="s">
        <v>1</v>
      </c>
      <c r="I145" s="223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135</v>
      </c>
      <c r="AU145" s="228" t="s">
        <v>87</v>
      </c>
      <c r="AV145" s="13" t="s">
        <v>85</v>
      </c>
      <c r="AW145" s="13" t="s">
        <v>33</v>
      </c>
      <c r="AX145" s="13" t="s">
        <v>77</v>
      </c>
      <c r="AY145" s="228" t="s">
        <v>124</v>
      </c>
    </row>
    <row r="146" spans="1:65" s="14" customFormat="1">
      <c r="B146" s="229"/>
      <c r="C146" s="230"/>
      <c r="D146" s="215" t="s">
        <v>135</v>
      </c>
      <c r="E146" s="231" t="s">
        <v>1</v>
      </c>
      <c r="F146" s="232" t="s">
        <v>320</v>
      </c>
      <c r="G146" s="230"/>
      <c r="H146" s="233">
        <v>24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135</v>
      </c>
      <c r="AU146" s="239" t="s">
        <v>87</v>
      </c>
      <c r="AV146" s="14" t="s">
        <v>87</v>
      </c>
      <c r="AW146" s="14" t="s">
        <v>33</v>
      </c>
      <c r="AX146" s="14" t="s">
        <v>77</v>
      </c>
      <c r="AY146" s="239" t="s">
        <v>124</v>
      </c>
    </row>
    <row r="147" spans="1:65" s="14" customFormat="1">
      <c r="B147" s="229"/>
      <c r="C147" s="230"/>
      <c r="D147" s="215" t="s">
        <v>135</v>
      </c>
      <c r="E147" s="231" t="s">
        <v>1</v>
      </c>
      <c r="F147" s="232" t="s">
        <v>321</v>
      </c>
      <c r="G147" s="230"/>
      <c r="H147" s="233">
        <v>28.672000000000001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135</v>
      </c>
      <c r="AU147" s="239" t="s">
        <v>87</v>
      </c>
      <c r="AV147" s="14" t="s">
        <v>87</v>
      </c>
      <c r="AW147" s="14" t="s">
        <v>33</v>
      </c>
      <c r="AX147" s="14" t="s">
        <v>77</v>
      </c>
      <c r="AY147" s="239" t="s">
        <v>124</v>
      </c>
    </row>
    <row r="148" spans="1:65" s="14" customFormat="1">
      <c r="B148" s="229"/>
      <c r="C148" s="230"/>
      <c r="D148" s="215" t="s">
        <v>135</v>
      </c>
      <c r="E148" s="231" t="s">
        <v>1</v>
      </c>
      <c r="F148" s="232" t="s">
        <v>322</v>
      </c>
      <c r="G148" s="230"/>
      <c r="H148" s="233">
        <v>57.344000000000001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135</v>
      </c>
      <c r="AU148" s="239" t="s">
        <v>87</v>
      </c>
      <c r="AV148" s="14" t="s">
        <v>87</v>
      </c>
      <c r="AW148" s="14" t="s">
        <v>33</v>
      </c>
      <c r="AX148" s="14" t="s">
        <v>77</v>
      </c>
      <c r="AY148" s="239" t="s">
        <v>124</v>
      </c>
    </row>
    <row r="149" spans="1:65" s="14" customFormat="1">
      <c r="B149" s="229"/>
      <c r="C149" s="230"/>
      <c r="D149" s="215" t="s">
        <v>135</v>
      </c>
      <c r="E149" s="231" t="s">
        <v>1</v>
      </c>
      <c r="F149" s="232" t="s">
        <v>327</v>
      </c>
      <c r="G149" s="230"/>
      <c r="H149" s="233">
        <v>8.2080000000000002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135</v>
      </c>
      <c r="AU149" s="239" t="s">
        <v>87</v>
      </c>
      <c r="AV149" s="14" t="s">
        <v>87</v>
      </c>
      <c r="AW149" s="14" t="s">
        <v>33</v>
      </c>
      <c r="AX149" s="14" t="s">
        <v>77</v>
      </c>
      <c r="AY149" s="239" t="s">
        <v>124</v>
      </c>
    </row>
    <row r="150" spans="1:65" s="14" customFormat="1">
      <c r="B150" s="229"/>
      <c r="C150" s="230"/>
      <c r="D150" s="215" t="s">
        <v>135</v>
      </c>
      <c r="E150" s="231" t="s">
        <v>1</v>
      </c>
      <c r="F150" s="232" t="s">
        <v>329</v>
      </c>
      <c r="G150" s="230"/>
      <c r="H150" s="233">
        <v>3.2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135</v>
      </c>
      <c r="AU150" s="239" t="s">
        <v>87</v>
      </c>
      <c r="AV150" s="14" t="s">
        <v>87</v>
      </c>
      <c r="AW150" s="14" t="s">
        <v>33</v>
      </c>
      <c r="AX150" s="14" t="s">
        <v>77</v>
      </c>
      <c r="AY150" s="239" t="s">
        <v>124</v>
      </c>
    </row>
    <row r="151" spans="1:65" s="12" customFormat="1" ht="22.9" customHeight="1">
      <c r="B151" s="186"/>
      <c r="C151" s="187"/>
      <c r="D151" s="188" t="s">
        <v>76</v>
      </c>
      <c r="E151" s="200" t="s">
        <v>148</v>
      </c>
      <c r="F151" s="200" t="s">
        <v>243</v>
      </c>
      <c r="G151" s="187"/>
      <c r="H151" s="187"/>
      <c r="I151" s="190"/>
      <c r="J151" s="201">
        <f>BK151</f>
        <v>85247.319999999992</v>
      </c>
      <c r="K151" s="187"/>
      <c r="L151" s="192"/>
      <c r="M151" s="193"/>
      <c r="N151" s="194"/>
      <c r="O151" s="194"/>
      <c r="P151" s="195">
        <f>SUM(P152:P164)</f>
        <v>0</v>
      </c>
      <c r="Q151" s="194"/>
      <c r="R151" s="195">
        <f>SUM(R152:R164)</f>
        <v>20.892115820000001</v>
      </c>
      <c r="S151" s="194"/>
      <c r="T151" s="196">
        <f>SUM(T152:T164)</f>
        <v>0</v>
      </c>
      <c r="AR151" s="197" t="s">
        <v>85</v>
      </c>
      <c r="AT151" s="198" t="s">
        <v>76</v>
      </c>
      <c r="AU151" s="198" t="s">
        <v>85</v>
      </c>
      <c r="AY151" s="197" t="s">
        <v>124</v>
      </c>
      <c r="BK151" s="199">
        <f>SUM(BK152:BK164)</f>
        <v>85247.319999999992</v>
      </c>
    </row>
    <row r="152" spans="1:65" s="2" customFormat="1" ht="14.45" customHeight="1">
      <c r="A152" s="33"/>
      <c r="B152" s="34"/>
      <c r="C152" s="202" t="s">
        <v>169</v>
      </c>
      <c r="D152" s="202" t="s">
        <v>126</v>
      </c>
      <c r="E152" s="203" t="s">
        <v>244</v>
      </c>
      <c r="F152" s="204" t="s">
        <v>245</v>
      </c>
      <c r="G152" s="205" t="s">
        <v>129</v>
      </c>
      <c r="H152" s="206">
        <v>7.2960000000000003</v>
      </c>
      <c r="I152" s="207">
        <v>4920</v>
      </c>
      <c r="J152" s="208">
        <f>ROUND(I152*H152,2)</f>
        <v>35896.32</v>
      </c>
      <c r="K152" s="204" t="s">
        <v>130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2.8089400000000002</v>
      </c>
      <c r="R152" s="211">
        <f>Q152*H152</f>
        <v>20.494026240000004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131</v>
      </c>
      <c r="AT152" s="213" t="s">
        <v>126</v>
      </c>
      <c r="AU152" s="213" t="s">
        <v>87</v>
      </c>
      <c r="AY152" s="16" t="s">
        <v>124</v>
      </c>
      <c r="BE152" s="214">
        <f>IF(N152="základní",J152,0)</f>
        <v>35896.32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35896.32</v>
      </c>
      <c r="BL152" s="16" t="s">
        <v>131</v>
      </c>
      <c r="BM152" s="213" t="s">
        <v>333</v>
      </c>
    </row>
    <row r="153" spans="1:65" s="2" customFormat="1" ht="29.25">
      <c r="A153" s="33"/>
      <c r="B153" s="34"/>
      <c r="C153" s="35"/>
      <c r="D153" s="215" t="s">
        <v>133</v>
      </c>
      <c r="E153" s="35"/>
      <c r="F153" s="216" t="s">
        <v>247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133</v>
      </c>
      <c r="AU153" s="16" t="s">
        <v>87</v>
      </c>
    </row>
    <row r="154" spans="1:65" s="13" customFormat="1">
      <c r="B154" s="219"/>
      <c r="C154" s="220"/>
      <c r="D154" s="215" t="s">
        <v>135</v>
      </c>
      <c r="E154" s="221" t="s">
        <v>1</v>
      </c>
      <c r="F154" s="222" t="s">
        <v>248</v>
      </c>
      <c r="G154" s="220"/>
      <c r="H154" s="221" t="s">
        <v>1</v>
      </c>
      <c r="I154" s="223"/>
      <c r="J154" s="220"/>
      <c r="K154" s="220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135</v>
      </c>
      <c r="AU154" s="228" t="s">
        <v>87</v>
      </c>
      <c r="AV154" s="13" t="s">
        <v>85</v>
      </c>
      <c r="AW154" s="13" t="s">
        <v>33</v>
      </c>
      <c r="AX154" s="13" t="s">
        <v>77</v>
      </c>
      <c r="AY154" s="228" t="s">
        <v>124</v>
      </c>
    </row>
    <row r="155" spans="1:65" s="14" customFormat="1">
      <c r="B155" s="229"/>
      <c r="C155" s="230"/>
      <c r="D155" s="215" t="s">
        <v>135</v>
      </c>
      <c r="E155" s="231" t="s">
        <v>1</v>
      </c>
      <c r="F155" s="232" t="s">
        <v>334</v>
      </c>
      <c r="G155" s="230"/>
      <c r="H155" s="233">
        <v>7.2960000000000003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135</v>
      </c>
      <c r="AU155" s="239" t="s">
        <v>87</v>
      </c>
      <c r="AV155" s="14" t="s">
        <v>87</v>
      </c>
      <c r="AW155" s="14" t="s">
        <v>33</v>
      </c>
      <c r="AX155" s="14" t="s">
        <v>77</v>
      </c>
      <c r="AY155" s="239" t="s">
        <v>124</v>
      </c>
    </row>
    <row r="156" spans="1:65" s="2" customFormat="1" ht="14.45" customHeight="1">
      <c r="A156" s="33"/>
      <c r="B156" s="34"/>
      <c r="C156" s="202" t="s">
        <v>176</v>
      </c>
      <c r="D156" s="202" t="s">
        <v>126</v>
      </c>
      <c r="E156" s="203" t="s">
        <v>255</v>
      </c>
      <c r="F156" s="204" t="s">
        <v>256</v>
      </c>
      <c r="G156" s="205" t="s">
        <v>179</v>
      </c>
      <c r="H156" s="206">
        <v>36.479999999999997</v>
      </c>
      <c r="I156" s="207">
        <v>982</v>
      </c>
      <c r="J156" s="208">
        <f>ROUND(I156*H156,2)</f>
        <v>35823.360000000001</v>
      </c>
      <c r="K156" s="204" t="s">
        <v>130</v>
      </c>
      <c r="L156" s="38"/>
      <c r="M156" s="209" t="s">
        <v>1</v>
      </c>
      <c r="N156" s="210" t="s">
        <v>42</v>
      </c>
      <c r="O156" s="70"/>
      <c r="P156" s="211">
        <f>O156*H156</f>
        <v>0</v>
      </c>
      <c r="Q156" s="211">
        <v>7.26E-3</v>
      </c>
      <c r="R156" s="211">
        <f>Q156*H156</f>
        <v>0.26484479999999999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131</v>
      </c>
      <c r="AT156" s="213" t="s">
        <v>126</v>
      </c>
      <c r="AU156" s="213" t="s">
        <v>87</v>
      </c>
      <c r="AY156" s="16" t="s">
        <v>124</v>
      </c>
      <c r="BE156" s="214">
        <f>IF(N156="základní",J156,0)</f>
        <v>35823.360000000001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35823.360000000001</v>
      </c>
      <c r="BL156" s="16" t="s">
        <v>131</v>
      </c>
      <c r="BM156" s="213" t="s">
        <v>335</v>
      </c>
    </row>
    <row r="157" spans="1:65" s="2" customFormat="1" ht="29.25">
      <c r="A157" s="33"/>
      <c r="B157" s="34"/>
      <c r="C157" s="35"/>
      <c r="D157" s="215" t="s">
        <v>133</v>
      </c>
      <c r="E157" s="35"/>
      <c r="F157" s="216" t="s">
        <v>258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133</v>
      </c>
      <c r="AU157" s="16" t="s">
        <v>87</v>
      </c>
    </row>
    <row r="158" spans="1:65" s="14" customFormat="1">
      <c r="B158" s="229"/>
      <c r="C158" s="230"/>
      <c r="D158" s="215" t="s">
        <v>135</v>
      </c>
      <c r="E158" s="231" t="s">
        <v>1</v>
      </c>
      <c r="F158" s="232" t="s">
        <v>336</v>
      </c>
      <c r="G158" s="230"/>
      <c r="H158" s="233">
        <v>36.479999999999997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135</v>
      </c>
      <c r="AU158" s="239" t="s">
        <v>87</v>
      </c>
      <c r="AV158" s="14" t="s">
        <v>87</v>
      </c>
      <c r="AW158" s="14" t="s">
        <v>33</v>
      </c>
      <c r="AX158" s="14" t="s">
        <v>77</v>
      </c>
      <c r="AY158" s="239" t="s">
        <v>124</v>
      </c>
    </row>
    <row r="159" spans="1:65" s="2" customFormat="1" ht="14.45" customHeight="1">
      <c r="A159" s="33"/>
      <c r="B159" s="34"/>
      <c r="C159" s="202" t="s">
        <v>187</v>
      </c>
      <c r="D159" s="202" t="s">
        <v>126</v>
      </c>
      <c r="E159" s="203" t="s">
        <v>262</v>
      </c>
      <c r="F159" s="204" t="s">
        <v>263</v>
      </c>
      <c r="G159" s="205" t="s">
        <v>179</v>
      </c>
      <c r="H159" s="206">
        <v>36.479999999999997</v>
      </c>
      <c r="I159" s="207">
        <v>266</v>
      </c>
      <c r="J159" s="208">
        <f>ROUND(I159*H159,2)</f>
        <v>9703.68</v>
      </c>
      <c r="K159" s="204" t="s">
        <v>130</v>
      </c>
      <c r="L159" s="38"/>
      <c r="M159" s="209" t="s">
        <v>1</v>
      </c>
      <c r="N159" s="210" t="s">
        <v>42</v>
      </c>
      <c r="O159" s="70"/>
      <c r="P159" s="211">
        <f>O159*H159</f>
        <v>0</v>
      </c>
      <c r="Q159" s="211">
        <v>8.5999999999999998E-4</v>
      </c>
      <c r="R159" s="211">
        <f>Q159*H159</f>
        <v>3.1372799999999999E-2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131</v>
      </c>
      <c r="AT159" s="213" t="s">
        <v>126</v>
      </c>
      <c r="AU159" s="213" t="s">
        <v>87</v>
      </c>
      <c r="AY159" s="16" t="s">
        <v>124</v>
      </c>
      <c r="BE159" s="214">
        <f>IF(N159="základní",J159,0)</f>
        <v>9703.68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9703.68</v>
      </c>
      <c r="BL159" s="16" t="s">
        <v>131</v>
      </c>
      <c r="BM159" s="213" t="s">
        <v>337</v>
      </c>
    </row>
    <row r="160" spans="1:65" s="2" customFormat="1" ht="29.25">
      <c r="A160" s="33"/>
      <c r="B160" s="34"/>
      <c r="C160" s="35"/>
      <c r="D160" s="215" t="s">
        <v>133</v>
      </c>
      <c r="E160" s="35"/>
      <c r="F160" s="216" t="s">
        <v>265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133</v>
      </c>
      <c r="AU160" s="16" t="s">
        <v>87</v>
      </c>
    </row>
    <row r="161" spans="1:65" s="2" customFormat="1" ht="14.45" customHeight="1">
      <c r="A161" s="33"/>
      <c r="B161" s="34"/>
      <c r="C161" s="202" t="s">
        <v>195</v>
      </c>
      <c r="D161" s="202" t="s">
        <v>126</v>
      </c>
      <c r="E161" s="203" t="s">
        <v>266</v>
      </c>
      <c r="F161" s="204" t="s">
        <v>267</v>
      </c>
      <c r="G161" s="205" t="s">
        <v>220</v>
      </c>
      <c r="H161" s="206">
        <v>9.8000000000000004E-2</v>
      </c>
      <c r="I161" s="207">
        <v>39020</v>
      </c>
      <c r="J161" s="208">
        <f>ROUND(I161*H161,2)</f>
        <v>3823.96</v>
      </c>
      <c r="K161" s="204" t="s">
        <v>130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1.0395099999999999</v>
      </c>
      <c r="R161" s="211">
        <f>Q161*H161</f>
        <v>0.10187198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131</v>
      </c>
      <c r="AT161" s="213" t="s">
        <v>126</v>
      </c>
      <c r="AU161" s="213" t="s">
        <v>87</v>
      </c>
      <c r="AY161" s="16" t="s">
        <v>124</v>
      </c>
      <c r="BE161" s="214">
        <f>IF(N161="základní",J161,0)</f>
        <v>3823.96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3823.96</v>
      </c>
      <c r="BL161" s="16" t="s">
        <v>131</v>
      </c>
      <c r="BM161" s="213" t="s">
        <v>338</v>
      </c>
    </row>
    <row r="162" spans="1:65" s="2" customFormat="1" ht="29.25">
      <c r="A162" s="33"/>
      <c r="B162" s="34"/>
      <c r="C162" s="35"/>
      <c r="D162" s="215" t="s">
        <v>133</v>
      </c>
      <c r="E162" s="35"/>
      <c r="F162" s="216" t="s">
        <v>269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133</v>
      </c>
      <c r="AU162" s="16" t="s">
        <v>87</v>
      </c>
    </row>
    <row r="163" spans="1:65" s="13" customFormat="1">
      <c r="B163" s="219"/>
      <c r="C163" s="220"/>
      <c r="D163" s="215" t="s">
        <v>135</v>
      </c>
      <c r="E163" s="221" t="s">
        <v>1</v>
      </c>
      <c r="F163" s="222" t="s">
        <v>270</v>
      </c>
      <c r="G163" s="220"/>
      <c r="H163" s="221" t="s">
        <v>1</v>
      </c>
      <c r="I163" s="223"/>
      <c r="J163" s="220"/>
      <c r="K163" s="220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135</v>
      </c>
      <c r="AU163" s="228" t="s">
        <v>87</v>
      </c>
      <c r="AV163" s="13" t="s">
        <v>85</v>
      </c>
      <c r="AW163" s="13" t="s">
        <v>33</v>
      </c>
      <c r="AX163" s="13" t="s">
        <v>77</v>
      </c>
      <c r="AY163" s="228" t="s">
        <v>124</v>
      </c>
    </row>
    <row r="164" spans="1:65" s="14" customFormat="1">
      <c r="B164" s="229"/>
      <c r="C164" s="230"/>
      <c r="D164" s="215" t="s">
        <v>135</v>
      </c>
      <c r="E164" s="231" t="s">
        <v>1</v>
      </c>
      <c r="F164" s="232" t="s">
        <v>339</v>
      </c>
      <c r="G164" s="230"/>
      <c r="H164" s="233">
        <v>9.8000000000000004E-2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135</v>
      </c>
      <c r="AU164" s="239" t="s">
        <v>87</v>
      </c>
      <c r="AV164" s="14" t="s">
        <v>87</v>
      </c>
      <c r="AW164" s="14" t="s">
        <v>33</v>
      </c>
      <c r="AX164" s="14" t="s">
        <v>77</v>
      </c>
      <c r="AY164" s="239" t="s">
        <v>124</v>
      </c>
    </row>
    <row r="165" spans="1:65" s="12" customFormat="1" ht="22.9" customHeight="1">
      <c r="B165" s="186"/>
      <c r="C165" s="187"/>
      <c r="D165" s="188" t="s">
        <v>76</v>
      </c>
      <c r="E165" s="200" t="s">
        <v>131</v>
      </c>
      <c r="F165" s="200" t="s">
        <v>207</v>
      </c>
      <c r="G165" s="187"/>
      <c r="H165" s="187"/>
      <c r="I165" s="190"/>
      <c r="J165" s="201">
        <f>BK165</f>
        <v>206443.11</v>
      </c>
      <c r="K165" s="187"/>
      <c r="L165" s="192"/>
      <c r="M165" s="193"/>
      <c r="N165" s="194"/>
      <c r="O165" s="194"/>
      <c r="P165" s="195">
        <f>SUM(P166:P176)</f>
        <v>0</v>
      </c>
      <c r="Q165" s="194"/>
      <c r="R165" s="195">
        <f>SUM(R166:R176)</f>
        <v>0</v>
      </c>
      <c r="S165" s="194"/>
      <c r="T165" s="196">
        <f>SUM(T166:T176)</f>
        <v>0</v>
      </c>
      <c r="AR165" s="197" t="s">
        <v>85</v>
      </c>
      <c r="AT165" s="198" t="s">
        <v>76</v>
      </c>
      <c r="AU165" s="198" t="s">
        <v>85</v>
      </c>
      <c r="AY165" s="197" t="s">
        <v>124</v>
      </c>
      <c r="BK165" s="199">
        <f>SUM(BK166:BK176)</f>
        <v>206443.11</v>
      </c>
    </row>
    <row r="166" spans="1:65" s="2" customFormat="1" ht="14.45" customHeight="1">
      <c r="A166" s="33"/>
      <c r="B166" s="34"/>
      <c r="C166" s="202" t="s">
        <v>200</v>
      </c>
      <c r="D166" s="202" t="s">
        <v>126</v>
      </c>
      <c r="E166" s="203" t="s">
        <v>274</v>
      </c>
      <c r="F166" s="204" t="s">
        <v>275</v>
      </c>
      <c r="G166" s="205" t="s">
        <v>129</v>
      </c>
      <c r="H166" s="206">
        <v>1.3680000000000001</v>
      </c>
      <c r="I166" s="207">
        <v>3600</v>
      </c>
      <c r="J166" s="208">
        <f>ROUND(I166*H166,2)</f>
        <v>4924.8</v>
      </c>
      <c r="K166" s="204" t="s">
        <v>130</v>
      </c>
      <c r="L166" s="38"/>
      <c r="M166" s="209" t="s">
        <v>1</v>
      </c>
      <c r="N166" s="210" t="s">
        <v>42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131</v>
      </c>
      <c r="AT166" s="213" t="s">
        <v>126</v>
      </c>
      <c r="AU166" s="213" t="s">
        <v>87</v>
      </c>
      <c r="AY166" s="16" t="s">
        <v>124</v>
      </c>
      <c r="BE166" s="214">
        <f>IF(N166="základní",J166,0)</f>
        <v>4924.8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4924.8</v>
      </c>
      <c r="BL166" s="16" t="s">
        <v>131</v>
      </c>
      <c r="BM166" s="213" t="s">
        <v>340</v>
      </c>
    </row>
    <row r="167" spans="1:65" s="2" customFormat="1" ht="19.5">
      <c r="A167" s="33"/>
      <c r="B167" s="34"/>
      <c r="C167" s="35"/>
      <c r="D167" s="215" t="s">
        <v>133</v>
      </c>
      <c r="E167" s="35"/>
      <c r="F167" s="216" t="s">
        <v>277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133</v>
      </c>
      <c r="AU167" s="16" t="s">
        <v>87</v>
      </c>
    </row>
    <row r="168" spans="1:65" s="13" customFormat="1">
      <c r="B168" s="219"/>
      <c r="C168" s="220"/>
      <c r="D168" s="215" t="s">
        <v>135</v>
      </c>
      <c r="E168" s="221" t="s">
        <v>1</v>
      </c>
      <c r="F168" s="222" t="s">
        <v>278</v>
      </c>
      <c r="G168" s="220"/>
      <c r="H168" s="221" t="s">
        <v>1</v>
      </c>
      <c r="I168" s="223"/>
      <c r="J168" s="220"/>
      <c r="K168" s="220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135</v>
      </c>
      <c r="AU168" s="228" t="s">
        <v>87</v>
      </c>
      <c r="AV168" s="13" t="s">
        <v>85</v>
      </c>
      <c r="AW168" s="13" t="s">
        <v>33</v>
      </c>
      <c r="AX168" s="13" t="s">
        <v>77</v>
      </c>
      <c r="AY168" s="228" t="s">
        <v>124</v>
      </c>
    </row>
    <row r="169" spans="1:65" s="14" customFormat="1">
      <c r="B169" s="229"/>
      <c r="C169" s="230"/>
      <c r="D169" s="215" t="s">
        <v>135</v>
      </c>
      <c r="E169" s="231" t="s">
        <v>1</v>
      </c>
      <c r="F169" s="232" t="s">
        <v>341</v>
      </c>
      <c r="G169" s="230"/>
      <c r="H169" s="233">
        <v>1.3680000000000001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135</v>
      </c>
      <c r="AU169" s="239" t="s">
        <v>87</v>
      </c>
      <c r="AV169" s="14" t="s">
        <v>87</v>
      </c>
      <c r="AW169" s="14" t="s">
        <v>33</v>
      </c>
      <c r="AX169" s="14" t="s">
        <v>77</v>
      </c>
      <c r="AY169" s="239" t="s">
        <v>124</v>
      </c>
    </row>
    <row r="170" spans="1:65" s="2" customFormat="1" ht="14.45" customHeight="1">
      <c r="A170" s="33"/>
      <c r="B170" s="34"/>
      <c r="C170" s="202" t="s">
        <v>208</v>
      </c>
      <c r="D170" s="202" t="s">
        <v>126</v>
      </c>
      <c r="E170" s="203" t="s">
        <v>342</v>
      </c>
      <c r="F170" s="204" t="s">
        <v>343</v>
      </c>
      <c r="G170" s="205" t="s">
        <v>129</v>
      </c>
      <c r="H170" s="206">
        <v>74.361000000000004</v>
      </c>
      <c r="I170" s="207">
        <v>2710</v>
      </c>
      <c r="J170" s="208">
        <f>ROUND(I170*H170,2)</f>
        <v>201518.31</v>
      </c>
      <c r="K170" s="204" t="s">
        <v>130</v>
      </c>
      <c r="L170" s="38"/>
      <c r="M170" s="209" t="s">
        <v>1</v>
      </c>
      <c r="N170" s="210" t="s">
        <v>42</v>
      </c>
      <c r="O170" s="70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131</v>
      </c>
      <c r="AT170" s="213" t="s">
        <v>126</v>
      </c>
      <c r="AU170" s="213" t="s">
        <v>87</v>
      </c>
      <c r="AY170" s="16" t="s">
        <v>124</v>
      </c>
      <c r="BE170" s="214">
        <f>IF(N170="základní",J170,0)</f>
        <v>201518.31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201518.31</v>
      </c>
      <c r="BL170" s="16" t="s">
        <v>131</v>
      </c>
      <c r="BM170" s="213" t="s">
        <v>344</v>
      </c>
    </row>
    <row r="171" spans="1:65" s="2" customFormat="1" ht="19.5">
      <c r="A171" s="33"/>
      <c r="B171" s="34"/>
      <c r="C171" s="35"/>
      <c r="D171" s="215" t="s">
        <v>133</v>
      </c>
      <c r="E171" s="35"/>
      <c r="F171" s="216" t="s">
        <v>345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133</v>
      </c>
      <c r="AU171" s="16" t="s">
        <v>87</v>
      </c>
    </row>
    <row r="172" spans="1:65" s="13" customFormat="1">
      <c r="B172" s="219"/>
      <c r="C172" s="220"/>
      <c r="D172" s="215" t="s">
        <v>135</v>
      </c>
      <c r="E172" s="221" t="s">
        <v>1</v>
      </c>
      <c r="F172" s="222" t="s">
        <v>346</v>
      </c>
      <c r="G172" s="220"/>
      <c r="H172" s="221" t="s">
        <v>1</v>
      </c>
      <c r="I172" s="223"/>
      <c r="J172" s="220"/>
      <c r="K172" s="220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135</v>
      </c>
      <c r="AU172" s="228" t="s">
        <v>87</v>
      </c>
      <c r="AV172" s="13" t="s">
        <v>85</v>
      </c>
      <c r="AW172" s="13" t="s">
        <v>33</v>
      </c>
      <c r="AX172" s="13" t="s">
        <v>77</v>
      </c>
      <c r="AY172" s="228" t="s">
        <v>124</v>
      </c>
    </row>
    <row r="173" spans="1:65" s="14" customFormat="1">
      <c r="B173" s="229"/>
      <c r="C173" s="230"/>
      <c r="D173" s="215" t="s">
        <v>135</v>
      </c>
      <c r="E173" s="231" t="s">
        <v>1</v>
      </c>
      <c r="F173" s="232" t="s">
        <v>347</v>
      </c>
      <c r="G173" s="230"/>
      <c r="H173" s="233">
        <v>10.151999999999999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135</v>
      </c>
      <c r="AU173" s="239" t="s">
        <v>87</v>
      </c>
      <c r="AV173" s="14" t="s">
        <v>87</v>
      </c>
      <c r="AW173" s="14" t="s">
        <v>33</v>
      </c>
      <c r="AX173" s="14" t="s">
        <v>77</v>
      </c>
      <c r="AY173" s="239" t="s">
        <v>124</v>
      </c>
    </row>
    <row r="174" spans="1:65" s="14" customFormat="1">
      <c r="B174" s="229"/>
      <c r="C174" s="230"/>
      <c r="D174" s="215" t="s">
        <v>135</v>
      </c>
      <c r="E174" s="231" t="s">
        <v>1</v>
      </c>
      <c r="F174" s="232" t="s">
        <v>348</v>
      </c>
      <c r="G174" s="230"/>
      <c r="H174" s="233">
        <v>13.657999999999999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135</v>
      </c>
      <c r="AU174" s="239" t="s">
        <v>87</v>
      </c>
      <c r="AV174" s="14" t="s">
        <v>87</v>
      </c>
      <c r="AW174" s="14" t="s">
        <v>33</v>
      </c>
      <c r="AX174" s="14" t="s">
        <v>77</v>
      </c>
      <c r="AY174" s="239" t="s">
        <v>124</v>
      </c>
    </row>
    <row r="175" spans="1:65" s="14" customFormat="1">
      <c r="B175" s="229"/>
      <c r="C175" s="230"/>
      <c r="D175" s="215" t="s">
        <v>135</v>
      </c>
      <c r="E175" s="231" t="s">
        <v>1</v>
      </c>
      <c r="F175" s="232" t="s">
        <v>349</v>
      </c>
      <c r="G175" s="230"/>
      <c r="H175" s="233">
        <v>20.850999999999999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135</v>
      </c>
      <c r="AU175" s="239" t="s">
        <v>87</v>
      </c>
      <c r="AV175" s="14" t="s">
        <v>87</v>
      </c>
      <c r="AW175" s="14" t="s">
        <v>33</v>
      </c>
      <c r="AX175" s="14" t="s">
        <v>77</v>
      </c>
      <c r="AY175" s="239" t="s">
        <v>124</v>
      </c>
    </row>
    <row r="176" spans="1:65" s="14" customFormat="1">
      <c r="B176" s="229"/>
      <c r="C176" s="230"/>
      <c r="D176" s="215" t="s">
        <v>135</v>
      </c>
      <c r="E176" s="231" t="s">
        <v>1</v>
      </c>
      <c r="F176" s="232" t="s">
        <v>350</v>
      </c>
      <c r="G176" s="230"/>
      <c r="H176" s="233">
        <v>29.7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AT176" s="239" t="s">
        <v>135</v>
      </c>
      <c r="AU176" s="239" t="s">
        <v>87</v>
      </c>
      <c r="AV176" s="14" t="s">
        <v>87</v>
      </c>
      <c r="AW176" s="14" t="s">
        <v>33</v>
      </c>
      <c r="AX176" s="14" t="s">
        <v>77</v>
      </c>
      <c r="AY176" s="239" t="s">
        <v>124</v>
      </c>
    </row>
    <row r="177" spans="1:65" s="12" customFormat="1" ht="22.9" customHeight="1">
      <c r="B177" s="186"/>
      <c r="C177" s="187"/>
      <c r="D177" s="188" t="s">
        <v>76</v>
      </c>
      <c r="E177" s="200" t="s">
        <v>215</v>
      </c>
      <c r="F177" s="200" t="s">
        <v>216</v>
      </c>
      <c r="G177" s="187"/>
      <c r="H177" s="187"/>
      <c r="I177" s="190"/>
      <c r="J177" s="201">
        <f>BK177</f>
        <v>5014.08</v>
      </c>
      <c r="K177" s="187"/>
      <c r="L177" s="192"/>
      <c r="M177" s="193"/>
      <c r="N177" s="194"/>
      <c r="O177" s="194"/>
      <c r="P177" s="195">
        <f>SUM(P178:P179)</f>
        <v>0</v>
      </c>
      <c r="Q177" s="194"/>
      <c r="R177" s="195">
        <f>SUM(R178:R179)</f>
        <v>0</v>
      </c>
      <c r="S177" s="194"/>
      <c r="T177" s="196">
        <f>SUM(T178:T179)</f>
        <v>0</v>
      </c>
      <c r="AR177" s="197" t="s">
        <v>85</v>
      </c>
      <c r="AT177" s="198" t="s">
        <v>76</v>
      </c>
      <c r="AU177" s="198" t="s">
        <v>85</v>
      </c>
      <c r="AY177" s="197" t="s">
        <v>124</v>
      </c>
      <c r="BK177" s="199">
        <f>SUM(BK178:BK179)</f>
        <v>5014.08</v>
      </c>
    </row>
    <row r="178" spans="1:65" s="2" customFormat="1" ht="14.45" customHeight="1">
      <c r="A178" s="33"/>
      <c r="B178" s="34"/>
      <c r="C178" s="202" t="s">
        <v>217</v>
      </c>
      <c r="D178" s="202" t="s">
        <v>126</v>
      </c>
      <c r="E178" s="203" t="s">
        <v>294</v>
      </c>
      <c r="F178" s="204" t="s">
        <v>295</v>
      </c>
      <c r="G178" s="205" t="s">
        <v>220</v>
      </c>
      <c r="H178" s="206">
        <v>20.891999999999999</v>
      </c>
      <c r="I178" s="207">
        <v>240</v>
      </c>
      <c r="J178" s="208">
        <f>ROUND(I178*H178,2)</f>
        <v>5014.08</v>
      </c>
      <c r="K178" s="204" t="s">
        <v>130</v>
      </c>
      <c r="L178" s="38"/>
      <c r="M178" s="209" t="s">
        <v>1</v>
      </c>
      <c r="N178" s="210" t="s">
        <v>42</v>
      </c>
      <c r="O178" s="70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131</v>
      </c>
      <c r="AT178" s="213" t="s">
        <v>126</v>
      </c>
      <c r="AU178" s="213" t="s">
        <v>87</v>
      </c>
      <c r="AY178" s="16" t="s">
        <v>124</v>
      </c>
      <c r="BE178" s="214">
        <f>IF(N178="základní",J178,0)</f>
        <v>5014.08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85</v>
      </c>
      <c r="BK178" s="214">
        <f>ROUND(I178*H178,2)</f>
        <v>5014.08</v>
      </c>
      <c r="BL178" s="16" t="s">
        <v>131</v>
      </c>
      <c r="BM178" s="213" t="s">
        <v>351</v>
      </c>
    </row>
    <row r="179" spans="1:65" s="2" customFormat="1">
      <c r="A179" s="33"/>
      <c r="B179" s="34"/>
      <c r="C179" s="35"/>
      <c r="D179" s="215" t="s">
        <v>133</v>
      </c>
      <c r="E179" s="35"/>
      <c r="F179" s="216" t="s">
        <v>297</v>
      </c>
      <c r="G179" s="35"/>
      <c r="H179" s="35"/>
      <c r="I179" s="114"/>
      <c r="J179" s="35"/>
      <c r="K179" s="35"/>
      <c r="L179" s="38"/>
      <c r="M179" s="250"/>
      <c r="N179" s="251"/>
      <c r="O179" s="252"/>
      <c r="P179" s="252"/>
      <c r="Q179" s="252"/>
      <c r="R179" s="252"/>
      <c r="S179" s="252"/>
      <c r="T179" s="25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133</v>
      </c>
      <c r="AU179" s="16" t="s">
        <v>87</v>
      </c>
    </row>
    <row r="180" spans="1:65" s="2" customFormat="1" ht="6.95" customHeight="1">
      <c r="A180" s="33"/>
      <c r="B180" s="53"/>
      <c r="C180" s="54"/>
      <c r="D180" s="54"/>
      <c r="E180" s="54"/>
      <c r="F180" s="54"/>
      <c r="G180" s="54"/>
      <c r="H180" s="54"/>
      <c r="I180" s="151"/>
      <c r="J180" s="54"/>
      <c r="K180" s="54"/>
      <c r="L180" s="38"/>
      <c r="M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</row>
  </sheetData>
  <sheetProtection algorithmName="SHA-512" hashValue="O8bRsifq51F1e3w4BADyjtoN+mFJxtIdLmYlqeu51jBAs9oshG4hDcQI4vCq09rg59Xc8ZpCKYQGtKnDgdWKBg==" saltValue="m1nrfkaAtjFItB77B2OoUnmXdKmCUIRVRoY/AflcefZQ9F6vOby/sPucuoZ8bsDBBoD31d2tVoRXdkpIB6QE4g==" spinCount="100000" sheet="1" objects="1" scenarios="1" formatColumns="0" formatRows="0" autoFilter="0"/>
  <autoFilter ref="C120:K179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0"/>
  <sheetViews>
    <sheetView showGridLines="0" workbookViewId="0">
      <selection activeCell="I1" sqref="I1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107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6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5" customHeight="1">
      <c r="B7" s="19"/>
      <c r="E7" s="298" t="str">
        <f>'Rekapitulace stavby'!K6</f>
        <v>SNÍŽENÍ PŘÍVALOVÝCH  PRŮTOKŮ V LOKALITĚ ZA BYTOVKAMI V k.ú. LUBY</v>
      </c>
      <c r="F7" s="299"/>
      <c r="G7" s="299"/>
      <c r="H7" s="299"/>
      <c r="I7" s="107"/>
      <c r="L7" s="19"/>
    </row>
    <row r="8" spans="1:46" s="2" customFormat="1" ht="12" customHeight="1">
      <c r="A8" s="33"/>
      <c r="B8" s="38"/>
      <c r="C8" s="33"/>
      <c r="D8" s="113" t="s">
        <v>98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customHeight="1">
      <c r="A9" s="33"/>
      <c r="B9" s="38"/>
      <c r="C9" s="33"/>
      <c r="D9" s="33"/>
      <c r="E9" s="300" t="s">
        <v>352</v>
      </c>
      <c r="F9" s="301"/>
      <c r="G9" s="301"/>
      <c r="H9" s="301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353</v>
      </c>
      <c r="G12" s="33"/>
      <c r="H12" s="33"/>
      <c r="I12" s="116" t="s">
        <v>22</v>
      </c>
      <c r="J12" s="117" t="str">
        <f>'Rekapitulace stavby'!AN8</f>
        <v>14. 11. 2019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354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355</v>
      </c>
      <c r="F15" s="33"/>
      <c r="G15" s="33"/>
      <c r="H15" s="33"/>
      <c r="I15" s="116" t="s">
        <v>28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25</v>
      </c>
      <c r="J17" s="29" t="str">
        <f>'Rekapitulace stavby'!AN13</f>
        <v>49791788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PROJECT PLUS KLATOVY, spol. s r.o.</v>
      </c>
      <c r="F18" s="303"/>
      <c r="G18" s="303"/>
      <c r="H18" s="303"/>
      <c r="I18" s="116" t="s">
        <v>28</v>
      </c>
      <c r="J18" s="29" t="str">
        <f>'Rekapitulace stavby'!AN14</f>
        <v>CZ49791788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31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356</v>
      </c>
      <c r="F21" s="33"/>
      <c r="G21" s="33"/>
      <c r="H21" s="33"/>
      <c r="I21" s="116" t="s">
        <v>28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35</v>
      </c>
      <c r="F24" s="33"/>
      <c r="G24" s="33"/>
      <c r="H24" s="33"/>
      <c r="I24" s="116" t="s">
        <v>28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>
      <c r="A27" s="118"/>
      <c r="B27" s="119"/>
      <c r="C27" s="118"/>
      <c r="D27" s="118"/>
      <c r="E27" s="304" t="s">
        <v>1</v>
      </c>
      <c r="F27" s="304"/>
      <c r="G27" s="304"/>
      <c r="H27" s="30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ROUND(J117, 2)</f>
        <v>73500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ROUND((SUM(BE117:BE129)),  2)</f>
        <v>73500</v>
      </c>
      <c r="G33" s="33"/>
      <c r="H33" s="33"/>
      <c r="I33" s="130">
        <v>0.21</v>
      </c>
      <c r="J33" s="129">
        <f>ROUND(((SUM(BE117:BE129))*I33),  2)</f>
        <v>15435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ROUND((SUM(BF117:BF129)),  2)</f>
        <v>0</v>
      </c>
      <c r="G34" s="33"/>
      <c r="H34" s="33"/>
      <c r="I34" s="130">
        <v>0.15</v>
      </c>
      <c r="J34" s="129">
        <f>ROUND(((SUM(BF117:BF129))*I34),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ROUND((SUM(BG117:BG129)),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ROUND((SUM(BH117:BH129)),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ROUND((SUM(BI117:BI129)),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88935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100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>
      <c r="A85" s="33"/>
      <c r="B85" s="34"/>
      <c r="C85" s="35"/>
      <c r="D85" s="35"/>
      <c r="E85" s="296" t="str">
        <f>E7</f>
        <v>SNÍŽENÍ PŘÍVALOVÝCH  PRŮTOKŮ V LOKALITĚ ZA BYTOVKAMI V k.ú. LUBY</v>
      </c>
      <c r="F85" s="297"/>
      <c r="G85" s="297"/>
      <c r="H85" s="297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98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customHeight="1">
      <c r="A87" s="33"/>
      <c r="B87" s="34"/>
      <c r="C87" s="35"/>
      <c r="D87" s="35"/>
      <c r="E87" s="267" t="str">
        <f>E9</f>
        <v>VON - Vedlejší a ostatní náklady</v>
      </c>
      <c r="F87" s="295"/>
      <c r="G87" s="295"/>
      <c r="H87" s="29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Díly </v>
      </c>
      <c r="G89" s="35"/>
      <c r="H89" s="35"/>
      <c r="I89" s="116" t="s">
        <v>22</v>
      </c>
      <c r="J89" s="65" t="str">
        <f>IF(J12="","",J12)</f>
        <v>14. 11. 2019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6.45" customHeight="1">
      <c r="A91" s="33"/>
      <c r="B91" s="34"/>
      <c r="C91" s="28" t="s">
        <v>24</v>
      </c>
      <c r="D91" s="35"/>
      <c r="E91" s="35"/>
      <c r="F91" s="26" t="str">
        <f>E15</f>
        <v>Ing.Miloslav Konopík</v>
      </c>
      <c r="G91" s="35"/>
      <c r="H91" s="35"/>
      <c r="I91" s="116" t="s">
        <v>30</v>
      </c>
      <c r="J91" s="31" t="str">
        <f>E21</f>
        <v>Ing Antonín Kavan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>
      <c r="A92" s="33"/>
      <c r="B92" s="34"/>
      <c r="C92" s="28" t="s">
        <v>29</v>
      </c>
      <c r="D92" s="35"/>
      <c r="E92" s="35"/>
      <c r="F92" s="26" t="str">
        <f>IF(E18="","",E18)</f>
        <v>PROJECT PLUS KLATOVY, spol. s r.o.</v>
      </c>
      <c r="G92" s="35"/>
      <c r="H92" s="35"/>
      <c r="I92" s="116" t="s">
        <v>34</v>
      </c>
      <c r="J92" s="31" t="str">
        <f>E24</f>
        <v>Jitka Durdíková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101</v>
      </c>
      <c r="D94" s="156"/>
      <c r="E94" s="156"/>
      <c r="F94" s="156"/>
      <c r="G94" s="156"/>
      <c r="H94" s="156"/>
      <c r="I94" s="157"/>
      <c r="J94" s="158" t="s">
        <v>102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103</v>
      </c>
      <c r="D96" s="35"/>
      <c r="E96" s="35"/>
      <c r="F96" s="35"/>
      <c r="G96" s="35"/>
      <c r="H96" s="35"/>
      <c r="I96" s="114"/>
      <c r="J96" s="83">
        <f>J117</f>
        <v>73500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104</v>
      </c>
    </row>
    <row r="97" spans="1:31" s="9" customFormat="1" ht="24.95" customHeight="1">
      <c r="B97" s="160"/>
      <c r="C97" s="161"/>
      <c r="D97" s="162" t="s">
        <v>357</v>
      </c>
      <c r="E97" s="163"/>
      <c r="F97" s="163"/>
      <c r="G97" s="163"/>
      <c r="H97" s="163"/>
      <c r="I97" s="164"/>
      <c r="J97" s="165">
        <f>J118</f>
        <v>73500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109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4.45" customHeight="1">
      <c r="A107" s="33"/>
      <c r="B107" s="34"/>
      <c r="C107" s="35"/>
      <c r="D107" s="35"/>
      <c r="E107" s="296" t="str">
        <f>E7</f>
        <v>SNÍŽENÍ PŘÍVALOVÝCH  PRŮTOKŮ V LOKALITĚ ZA BYTOVKAMI V k.ú. LUBY</v>
      </c>
      <c r="F107" s="297"/>
      <c r="G107" s="297"/>
      <c r="H107" s="297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98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4.45" customHeight="1">
      <c r="A109" s="33"/>
      <c r="B109" s="34"/>
      <c r="C109" s="35"/>
      <c r="D109" s="35"/>
      <c r="E109" s="267" t="str">
        <f>E9</f>
        <v>VON - Vedlejší a ostatní náklady</v>
      </c>
      <c r="F109" s="295"/>
      <c r="G109" s="295"/>
      <c r="H109" s="29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Díly </v>
      </c>
      <c r="G111" s="35"/>
      <c r="H111" s="35"/>
      <c r="I111" s="116" t="s">
        <v>22</v>
      </c>
      <c r="J111" s="65" t="str">
        <f>IF(J12="","",J12)</f>
        <v>14. 11. 2019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6.45" customHeight="1">
      <c r="A113" s="33"/>
      <c r="B113" s="34"/>
      <c r="C113" s="28" t="s">
        <v>24</v>
      </c>
      <c r="D113" s="35"/>
      <c r="E113" s="35"/>
      <c r="F113" s="26" t="str">
        <f>E15</f>
        <v>Ing.Miloslav Konopík</v>
      </c>
      <c r="G113" s="35"/>
      <c r="H113" s="35"/>
      <c r="I113" s="116" t="s">
        <v>30</v>
      </c>
      <c r="J113" s="31" t="str">
        <f>E21</f>
        <v>Ing Antonín Kavan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6" customHeight="1">
      <c r="A114" s="33"/>
      <c r="B114" s="34"/>
      <c r="C114" s="28" t="s">
        <v>29</v>
      </c>
      <c r="D114" s="35"/>
      <c r="E114" s="35"/>
      <c r="F114" s="26" t="str">
        <f>IF(E18="","",E18)</f>
        <v>PROJECT PLUS KLATOVY, spol. s r.o.</v>
      </c>
      <c r="G114" s="35"/>
      <c r="H114" s="35"/>
      <c r="I114" s="116" t="s">
        <v>34</v>
      </c>
      <c r="J114" s="31" t="str">
        <f>E24</f>
        <v>Jitka Durdíková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110</v>
      </c>
      <c r="D116" s="177" t="s">
        <v>62</v>
      </c>
      <c r="E116" s="177" t="s">
        <v>58</v>
      </c>
      <c r="F116" s="177" t="s">
        <v>59</v>
      </c>
      <c r="G116" s="177" t="s">
        <v>111</v>
      </c>
      <c r="H116" s="177" t="s">
        <v>112</v>
      </c>
      <c r="I116" s="178" t="s">
        <v>113</v>
      </c>
      <c r="J116" s="177" t="s">
        <v>102</v>
      </c>
      <c r="K116" s="179" t="s">
        <v>114</v>
      </c>
      <c r="L116" s="180"/>
      <c r="M116" s="74" t="s">
        <v>1</v>
      </c>
      <c r="N116" s="75" t="s">
        <v>41</v>
      </c>
      <c r="O116" s="75" t="s">
        <v>115</v>
      </c>
      <c r="P116" s="75" t="s">
        <v>116</v>
      </c>
      <c r="Q116" s="75" t="s">
        <v>117</v>
      </c>
      <c r="R116" s="75" t="s">
        <v>118</v>
      </c>
      <c r="S116" s="75" t="s">
        <v>119</v>
      </c>
      <c r="T116" s="76" t="s">
        <v>120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121</v>
      </c>
      <c r="D117" s="35"/>
      <c r="E117" s="35"/>
      <c r="F117" s="35"/>
      <c r="G117" s="35"/>
      <c r="H117" s="35"/>
      <c r="I117" s="114"/>
      <c r="J117" s="181">
        <f>BK117</f>
        <v>73500</v>
      </c>
      <c r="K117" s="35"/>
      <c r="L117" s="38"/>
      <c r="M117" s="77"/>
      <c r="N117" s="182"/>
      <c r="O117" s="78"/>
      <c r="P117" s="183">
        <f>P118</f>
        <v>0</v>
      </c>
      <c r="Q117" s="78"/>
      <c r="R117" s="183">
        <f>R118</f>
        <v>0</v>
      </c>
      <c r="S117" s="78"/>
      <c r="T117" s="18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104</v>
      </c>
      <c r="BK117" s="185">
        <f>BK118</f>
        <v>73500</v>
      </c>
    </row>
    <row r="118" spans="1:65" s="12" customFormat="1" ht="25.9" customHeight="1">
      <c r="B118" s="186"/>
      <c r="C118" s="187"/>
      <c r="D118" s="188" t="s">
        <v>76</v>
      </c>
      <c r="E118" s="189" t="s">
        <v>358</v>
      </c>
      <c r="F118" s="189" t="s">
        <v>359</v>
      </c>
      <c r="G118" s="187"/>
      <c r="H118" s="187"/>
      <c r="I118" s="190"/>
      <c r="J118" s="191">
        <f>BK118</f>
        <v>73500</v>
      </c>
      <c r="K118" s="187"/>
      <c r="L118" s="192"/>
      <c r="M118" s="193"/>
      <c r="N118" s="194"/>
      <c r="O118" s="194"/>
      <c r="P118" s="195">
        <f>SUM(P119:P129)</f>
        <v>0</v>
      </c>
      <c r="Q118" s="194"/>
      <c r="R118" s="195">
        <f>SUM(R119:R129)</f>
        <v>0</v>
      </c>
      <c r="S118" s="194"/>
      <c r="T118" s="196">
        <f>SUM(T119:T129)</f>
        <v>0</v>
      </c>
      <c r="AR118" s="197" t="s">
        <v>162</v>
      </c>
      <c r="AT118" s="198" t="s">
        <v>76</v>
      </c>
      <c r="AU118" s="198" t="s">
        <v>77</v>
      </c>
      <c r="AY118" s="197" t="s">
        <v>124</v>
      </c>
      <c r="BK118" s="199">
        <f>SUM(BK119:BK129)</f>
        <v>73500</v>
      </c>
    </row>
    <row r="119" spans="1:65" s="2" customFormat="1" ht="32.450000000000003" customHeight="1">
      <c r="A119" s="33"/>
      <c r="B119" s="34"/>
      <c r="C119" s="202" t="s">
        <v>85</v>
      </c>
      <c r="D119" s="202" t="s">
        <v>126</v>
      </c>
      <c r="E119" s="203" t="s">
        <v>360</v>
      </c>
      <c r="F119" s="204" t="s">
        <v>361</v>
      </c>
      <c r="G119" s="205" t="s">
        <v>362</v>
      </c>
      <c r="H119" s="206">
        <v>1</v>
      </c>
      <c r="I119" s="207">
        <v>3000</v>
      </c>
      <c r="J119" s="208">
        <f t="shared" ref="J119:J124" si="0">ROUND(I119*H119,2)</f>
        <v>3000</v>
      </c>
      <c r="K119" s="204" t="s">
        <v>1</v>
      </c>
      <c r="L119" s="38"/>
      <c r="M119" s="209" t="s">
        <v>1</v>
      </c>
      <c r="N119" s="210" t="s">
        <v>42</v>
      </c>
      <c r="O119" s="70"/>
      <c r="P119" s="211">
        <f t="shared" ref="P119:P124" si="1">O119*H119</f>
        <v>0</v>
      </c>
      <c r="Q119" s="211">
        <v>0</v>
      </c>
      <c r="R119" s="211">
        <f t="shared" ref="R119:R124" si="2">Q119*H119</f>
        <v>0</v>
      </c>
      <c r="S119" s="211">
        <v>0</v>
      </c>
      <c r="T119" s="212">
        <f t="shared" ref="T119:T124" si="3"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3" t="s">
        <v>363</v>
      </c>
      <c r="AT119" s="213" t="s">
        <v>126</v>
      </c>
      <c r="AU119" s="213" t="s">
        <v>85</v>
      </c>
      <c r="AY119" s="16" t="s">
        <v>124</v>
      </c>
      <c r="BE119" s="214">
        <f t="shared" ref="BE119:BE124" si="4">IF(N119="základní",J119,0)</f>
        <v>3000</v>
      </c>
      <c r="BF119" s="214">
        <f t="shared" ref="BF119:BF124" si="5">IF(N119="snížená",J119,0)</f>
        <v>0</v>
      </c>
      <c r="BG119" s="214">
        <f t="shared" ref="BG119:BG124" si="6">IF(N119="zákl. přenesená",J119,0)</f>
        <v>0</v>
      </c>
      <c r="BH119" s="214">
        <f t="shared" ref="BH119:BH124" si="7">IF(N119="sníž. přenesená",J119,0)</f>
        <v>0</v>
      </c>
      <c r="BI119" s="214">
        <f t="shared" ref="BI119:BI124" si="8">IF(N119="nulová",J119,0)</f>
        <v>0</v>
      </c>
      <c r="BJ119" s="16" t="s">
        <v>85</v>
      </c>
      <c r="BK119" s="214">
        <f t="shared" ref="BK119:BK124" si="9">ROUND(I119*H119,2)</f>
        <v>3000</v>
      </c>
      <c r="BL119" s="16" t="s">
        <v>363</v>
      </c>
      <c r="BM119" s="213" t="s">
        <v>364</v>
      </c>
    </row>
    <row r="120" spans="1:65" s="2" customFormat="1" ht="21.6" customHeight="1">
      <c r="A120" s="33"/>
      <c r="B120" s="34"/>
      <c r="C120" s="202" t="s">
        <v>87</v>
      </c>
      <c r="D120" s="202" t="s">
        <v>126</v>
      </c>
      <c r="E120" s="203" t="s">
        <v>365</v>
      </c>
      <c r="F120" s="204" t="s">
        <v>366</v>
      </c>
      <c r="G120" s="205" t="s">
        <v>362</v>
      </c>
      <c r="H120" s="206">
        <v>1</v>
      </c>
      <c r="I120" s="207">
        <v>2000</v>
      </c>
      <c r="J120" s="208">
        <f t="shared" si="0"/>
        <v>2000</v>
      </c>
      <c r="K120" s="204" t="s">
        <v>1</v>
      </c>
      <c r="L120" s="38"/>
      <c r="M120" s="209" t="s">
        <v>1</v>
      </c>
      <c r="N120" s="210" t="s">
        <v>42</v>
      </c>
      <c r="O120" s="70"/>
      <c r="P120" s="211">
        <f t="shared" si="1"/>
        <v>0</v>
      </c>
      <c r="Q120" s="211">
        <v>0</v>
      </c>
      <c r="R120" s="211">
        <f t="shared" si="2"/>
        <v>0</v>
      </c>
      <c r="S120" s="211">
        <v>0</v>
      </c>
      <c r="T120" s="212">
        <f t="shared" si="3"/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13" t="s">
        <v>363</v>
      </c>
      <c r="AT120" s="213" t="s">
        <v>126</v>
      </c>
      <c r="AU120" s="213" t="s">
        <v>85</v>
      </c>
      <c r="AY120" s="16" t="s">
        <v>124</v>
      </c>
      <c r="BE120" s="214">
        <f t="shared" si="4"/>
        <v>2000</v>
      </c>
      <c r="BF120" s="214">
        <f t="shared" si="5"/>
        <v>0</v>
      </c>
      <c r="BG120" s="214">
        <f t="shared" si="6"/>
        <v>0</v>
      </c>
      <c r="BH120" s="214">
        <f t="shared" si="7"/>
        <v>0</v>
      </c>
      <c r="BI120" s="214">
        <f t="shared" si="8"/>
        <v>0</v>
      </c>
      <c r="BJ120" s="16" t="s">
        <v>85</v>
      </c>
      <c r="BK120" s="214">
        <f t="shared" si="9"/>
        <v>2000</v>
      </c>
      <c r="BL120" s="16" t="s">
        <v>363</v>
      </c>
      <c r="BM120" s="213" t="s">
        <v>367</v>
      </c>
    </row>
    <row r="121" spans="1:65" s="2" customFormat="1" ht="21.6" customHeight="1">
      <c r="A121" s="33"/>
      <c r="B121" s="34"/>
      <c r="C121" s="202" t="s">
        <v>148</v>
      </c>
      <c r="D121" s="202" t="s">
        <v>126</v>
      </c>
      <c r="E121" s="203" t="s">
        <v>368</v>
      </c>
      <c r="F121" s="204" t="s">
        <v>369</v>
      </c>
      <c r="G121" s="205" t="s">
        <v>362</v>
      </c>
      <c r="H121" s="206">
        <v>1</v>
      </c>
      <c r="I121" s="207">
        <v>500</v>
      </c>
      <c r="J121" s="208">
        <f t="shared" si="0"/>
        <v>500</v>
      </c>
      <c r="K121" s="204" t="s">
        <v>1</v>
      </c>
      <c r="L121" s="38"/>
      <c r="M121" s="209" t="s">
        <v>1</v>
      </c>
      <c r="N121" s="210" t="s">
        <v>42</v>
      </c>
      <c r="O121" s="70"/>
      <c r="P121" s="211">
        <f t="shared" si="1"/>
        <v>0</v>
      </c>
      <c r="Q121" s="211">
        <v>0</v>
      </c>
      <c r="R121" s="211">
        <f t="shared" si="2"/>
        <v>0</v>
      </c>
      <c r="S121" s="211">
        <v>0</v>
      </c>
      <c r="T121" s="212">
        <f t="shared" si="3"/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3" t="s">
        <v>363</v>
      </c>
      <c r="AT121" s="213" t="s">
        <v>126</v>
      </c>
      <c r="AU121" s="213" t="s">
        <v>85</v>
      </c>
      <c r="AY121" s="16" t="s">
        <v>124</v>
      </c>
      <c r="BE121" s="214">
        <f t="shared" si="4"/>
        <v>500</v>
      </c>
      <c r="BF121" s="214">
        <f t="shared" si="5"/>
        <v>0</v>
      </c>
      <c r="BG121" s="214">
        <f t="shared" si="6"/>
        <v>0</v>
      </c>
      <c r="BH121" s="214">
        <f t="shared" si="7"/>
        <v>0</v>
      </c>
      <c r="BI121" s="214">
        <f t="shared" si="8"/>
        <v>0</v>
      </c>
      <c r="BJ121" s="16" t="s">
        <v>85</v>
      </c>
      <c r="BK121" s="214">
        <f t="shared" si="9"/>
        <v>500</v>
      </c>
      <c r="BL121" s="16" t="s">
        <v>363</v>
      </c>
      <c r="BM121" s="213" t="s">
        <v>370</v>
      </c>
    </row>
    <row r="122" spans="1:65" s="2" customFormat="1" ht="14.45" customHeight="1">
      <c r="A122" s="33"/>
      <c r="B122" s="34"/>
      <c r="C122" s="202" t="s">
        <v>131</v>
      </c>
      <c r="D122" s="202" t="s">
        <v>126</v>
      </c>
      <c r="E122" s="203" t="s">
        <v>371</v>
      </c>
      <c r="F122" s="204" t="s">
        <v>372</v>
      </c>
      <c r="G122" s="205" t="s">
        <v>362</v>
      </c>
      <c r="H122" s="206">
        <v>1</v>
      </c>
      <c r="I122" s="207">
        <v>3000</v>
      </c>
      <c r="J122" s="208">
        <f t="shared" si="0"/>
        <v>3000</v>
      </c>
      <c r="K122" s="204" t="s">
        <v>1</v>
      </c>
      <c r="L122" s="38"/>
      <c r="M122" s="209" t="s">
        <v>1</v>
      </c>
      <c r="N122" s="210" t="s">
        <v>42</v>
      </c>
      <c r="O122" s="70"/>
      <c r="P122" s="211">
        <f t="shared" si="1"/>
        <v>0</v>
      </c>
      <c r="Q122" s="211">
        <v>0</v>
      </c>
      <c r="R122" s="211">
        <f t="shared" si="2"/>
        <v>0</v>
      </c>
      <c r="S122" s="211">
        <v>0</v>
      </c>
      <c r="T122" s="212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363</v>
      </c>
      <c r="AT122" s="213" t="s">
        <v>126</v>
      </c>
      <c r="AU122" s="213" t="s">
        <v>85</v>
      </c>
      <c r="AY122" s="16" t="s">
        <v>124</v>
      </c>
      <c r="BE122" s="214">
        <f t="shared" si="4"/>
        <v>3000</v>
      </c>
      <c r="BF122" s="214">
        <f t="shared" si="5"/>
        <v>0</v>
      </c>
      <c r="BG122" s="214">
        <f t="shared" si="6"/>
        <v>0</v>
      </c>
      <c r="BH122" s="214">
        <f t="shared" si="7"/>
        <v>0</v>
      </c>
      <c r="BI122" s="214">
        <f t="shared" si="8"/>
        <v>0</v>
      </c>
      <c r="BJ122" s="16" t="s">
        <v>85</v>
      </c>
      <c r="BK122" s="214">
        <f t="shared" si="9"/>
        <v>3000</v>
      </c>
      <c r="BL122" s="16" t="s">
        <v>363</v>
      </c>
      <c r="BM122" s="213" t="s">
        <v>373</v>
      </c>
    </row>
    <row r="123" spans="1:65" s="2" customFormat="1" ht="21.6" customHeight="1">
      <c r="A123" s="33"/>
      <c r="B123" s="34"/>
      <c r="C123" s="202" t="s">
        <v>162</v>
      </c>
      <c r="D123" s="202" t="s">
        <v>126</v>
      </c>
      <c r="E123" s="203" t="s">
        <v>374</v>
      </c>
      <c r="F123" s="204" t="s">
        <v>375</v>
      </c>
      <c r="G123" s="205" t="s">
        <v>362</v>
      </c>
      <c r="H123" s="206">
        <v>1</v>
      </c>
      <c r="I123" s="207">
        <v>5000</v>
      </c>
      <c r="J123" s="208">
        <f t="shared" si="0"/>
        <v>5000</v>
      </c>
      <c r="K123" s="204" t="s">
        <v>1</v>
      </c>
      <c r="L123" s="38"/>
      <c r="M123" s="209" t="s">
        <v>1</v>
      </c>
      <c r="N123" s="210" t="s">
        <v>42</v>
      </c>
      <c r="O123" s="70"/>
      <c r="P123" s="211">
        <f t="shared" si="1"/>
        <v>0</v>
      </c>
      <c r="Q123" s="211">
        <v>0</v>
      </c>
      <c r="R123" s="211">
        <f t="shared" si="2"/>
        <v>0</v>
      </c>
      <c r="S123" s="211">
        <v>0</v>
      </c>
      <c r="T123" s="212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3" t="s">
        <v>363</v>
      </c>
      <c r="AT123" s="213" t="s">
        <v>126</v>
      </c>
      <c r="AU123" s="213" t="s">
        <v>85</v>
      </c>
      <c r="AY123" s="16" t="s">
        <v>124</v>
      </c>
      <c r="BE123" s="214">
        <f t="shared" si="4"/>
        <v>5000</v>
      </c>
      <c r="BF123" s="214">
        <f t="shared" si="5"/>
        <v>0</v>
      </c>
      <c r="BG123" s="214">
        <f t="shared" si="6"/>
        <v>0</v>
      </c>
      <c r="BH123" s="214">
        <f t="shared" si="7"/>
        <v>0</v>
      </c>
      <c r="BI123" s="214">
        <f t="shared" si="8"/>
        <v>0</v>
      </c>
      <c r="BJ123" s="16" t="s">
        <v>85</v>
      </c>
      <c r="BK123" s="214">
        <f t="shared" si="9"/>
        <v>5000</v>
      </c>
      <c r="BL123" s="16" t="s">
        <v>363</v>
      </c>
      <c r="BM123" s="213" t="s">
        <v>376</v>
      </c>
    </row>
    <row r="124" spans="1:65" s="2" customFormat="1" ht="32.450000000000003" customHeight="1">
      <c r="A124" s="33"/>
      <c r="B124" s="34"/>
      <c r="C124" s="202" t="s">
        <v>169</v>
      </c>
      <c r="D124" s="202" t="s">
        <v>126</v>
      </c>
      <c r="E124" s="203" t="s">
        <v>377</v>
      </c>
      <c r="F124" s="204" t="s">
        <v>378</v>
      </c>
      <c r="G124" s="205" t="s">
        <v>362</v>
      </c>
      <c r="H124" s="206">
        <v>1</v>
      </c>
      <c r="I124" s="207">
        <v>20000</v>
      </c>
      <c r="J124" s="208">
        <f t="shared" si="0"/>
        <v>20000</v>
      </c>
      <c r="K124" s="204" t="s">
        <v>1</v>
      </c>
      <c r="L124" s="38"/>
      <c r="M124" s="209" t="s">
        <v>1</v>
      </c>
      <c r="N124" s="210" t="s">
        <v>42</v>
      </c>
      <c r="O124" s="70"/>
      <c r="P124" s="211">
        <f t="shared" si="1"/>
        <v>0</v>
      </c>
      <c r="Q124" s="211">
        <v>0</v>
      </c>
      <c r="R124" s="211">
        <f t="shared" si="2"/>
        <v>0</v>
      </c>
      <c r="S124" s="211">
        <v>0</v>
      </c>
      <c r="T124" s="212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131</v>
      </c>
      <c r="AT124" s="213" t="s">
        <v>126</v>
      </c>
      <c r="AU124" s="213" t="s">
        <v>85</v>
      </c>
      <c r="AY124" s="16" t="s">
        <v>124</v>
      </c>
      <c r="BE124" s="214">
        <f t="shared" si="4"/>
        <v>20000</v>
      </c>
      <c r="BF124" s="214">
        <f t="shared" si="5"/>
        <v>0</v>
      </c>
      <c r="BG124" s="214">
        <f t="shared" si="6"/>
        <v>0</v>
      </c>
      <c r="BH124" s="214">
        <f t="shared" si="7"/>
        <v>0</v>
      </c>
      <c r="BI124" s="214">
        <f t="shared" si="8"/>
        <v>0</v>
      </c>
      <c r="BJ124" s="16" t="s">
        <v>85</v>
      </c>
      <c r="BK124" s="214">
        <f t="shared" si="9"/>
        <v>20000</v>
      </c>
      <c r="BL124" s="16" t="s">
        <v>131</v>
      </c>
      <c r="BM124" s="213" t="s">
        <v>379</v>
      </c>
    </row>
    <row r="125" spans="1:65" s="2" customFormat="1" ht="29.25">
      <c r="A125" s="33"/>
      <c r="B125" s="34"/>
      <c r="C125" s="35"/>
      <c r="D125" s="215" t="s">
        <v>133</v>
      </c>
      <c r="E125" s="35"/>
      <c r="F125" s="216" t="s">
        <v>378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133</v>
      </c>
      <c r="AU125" s="16" t="s">
        <v>85</v>
      </c>
    </row>
    <row r="126" spans="1:65" s="2" customFormat="1" ht="21.6" customHeight="1">
      <c r="A126" s="33"/>
      <c r="B126" s="34"/>
      <c r="C126" s="202" t="s">
        <v>176</v>
      </c>
      <c r="D126" s="202" t="s">
        <v>126</v>
      </c>
      <c r="E126" s="203" t="s">
        <v>380</v>
      </c>
      <c r="F126" s="204" t="s">
        <v>381</v>
      </c>
      <c r="G126" s="205" t="s">
        <v>362</v>
      </c>
      <c r="H126" s="206">
        <v>1</v>
      </c>
      <c r="I126" s="207">
        <v>20000</v>
      </c>
      <c r="J126" s="208">
        <f>ROUND(I126*H126,2)</f>
        <v>20000</v>
      </c>
      <c r="K126" s="204" t="s">
        <v>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131</v>
      </c>
      <c r="AT126" s="213" t="s">
        <v>126</v>
      </c>
      <c r="AU126" s="213" t="s">
        <v>85</v>
      </c>
      <c r="AY126" s="16" t="s">
        <v>124</v>
      </c>
      <c r="BE126" s="214">
        <f>IF(N126="základní",J126,0)</f>
        <v>20000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20000</v>
      </c>
      <c r="BL126" s="16" t="s">
        <v>131</v>
      </c>
      <c r="BM126" s="213" t="s">
        <v>382</v>
      </c>
    </row>
    <row r="127" spans="1:65" s="2" customFormat="1" ht="19.5">
      <c r="A127" s="33"/>
      <c r="B127" s="34"/>
      <c r="C127" s="35"/>
      <c r="D127" s="215" t="s">
        <v>133</v>
      </c>
      <c r="E127" s="35"/>
      <c r="F127" s="216" t="s">
        <v>381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133</v>
      </c>
      <c r="AU127" s="16" t="s">
        <v>85</v>
      </c>
    </row>
    <row r="128" spans="1:65" s="2" customFormat="1" ht="14.45" customHeight="1">
      <c r="A128" s="33"/>
      <c r="B128" s="34"/>
      <c r="C128" s="202" t="s">
        <v>187</v>
      </c>
      <c r="D128" s="202" t="s">
        <v>126</v>
      </c>
      <c r="E128" s="203" t="s">
        <v>383</v>
      </c>
      <c r="F128" s="204" t="s">
        <v>384</v>
      </c>
      <c r="G128" s="205" t="s">
        <v>362</v>
      </c>
      <c r="H128" s="206">
        <v>1</v>
      </c>
      <c r="I128" s="207">
        <v>20000</v>
      </c>
      <c r="J128" s="208">
        <f>ROUND(I128*H128,2)</f>
        <v>20000</v>
      </c>
      <c r="K128" s="204" t="s">
        <v>1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363</v>
      </c>
      <c r="AT128" s="213" t="s">
        <v>126</v>
      </c>
      <c r="AU128" s="213" t="s">
        <v>85</v>
      </c>
      <c r="AY128" s="16" t="s">
        <v>124</v>
      </c>
      <c r="BE128" s="214">
        <f>IF(N128="základní",J128,0)</f>
        <v>20000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20000</v>
      </c>
      <c r="BL128" s="16" t="s">
        <v>363</v>
      </c>
      <c r="BM128" s="213" t="s">
        <v>385</v>
      </c>
    </row>
    <row r="129" spans="1:47" s="2" customFormat="1">
      <c r="A129" s="33"/>
      <c r="B129" s="34"/>
      <c r="C129" s="35"/>
      <c r="D129" s="215" t="s">
        <v>133</v>
      </c>
      <c r="E129" s="35"/>
      <c r="F129" s="216" t="s">
        <v>384</v>
      </c>
      <c r="G129" s="35"/>
      <c r="H129" s="35"/>
      <c r="I129" s="114"/>
      <c r="J129" s="35"/>
      <c r="K129" s="35"/>
      <c r="L129" s="38"/>
      <c r="M129" s="250"/>
      <c r="N129" s="251"/>
      <c r="O129" s="252"/>
      <c r="P129" s="252"/>
      <c r="Q129" s="252"/>
      <c r="R129" s="252"/>
      <c r="S129" s="252"/>
      <c r="T129" s="25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133</v>
      </c>
      <c r="AU129" s="16" t="s">
        <v>85</v>
      </c>
    </row>
    <row r="130" spans="1:47" s="2" customFormat="1" ht="6.95" customHeight="1">
      <c r="A130" s="33"/>
      <c r="B130" s="53"/>
      <c r="C130" s="54"/>
      <c r="D130" s="54"/>
      <c r="E130" s="54"/>
      <c r="F130" s="54"/>
      <c r="G130" s="54"/>
      <c r="H130" s="54"/>
      <c r="I130" s="151"/>
      <c r="J130" s="54"/>
      <c r="K130" s="54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VpS/9chtUniR5gHx+WAl5rDuCinBsanE8oLMabxKvd0fH4QKzk9D7wLp/I1DjCS2MPEoMM7aw9wW8D61Wucs0w==" saltValue="r1liAXfziSvsFhRFCuvNIC0VLmE2J+PXT9RjHyxlBdjrLI9dHMpVVThyag9igfyGRh2WXusyzGBTwEHnJkUOOA==" spinCount="100000" sheet="1" objects="1" scenarios="1" formatColumns="0" formatRows="0" autoFilter="0"/>
  <autoFilter ref="C116:K129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HRÁZ</vt:lpstr>
      <vt:lpstr>SO 02 - VÝPUSTNÝ OBJEKT</vt:lpstr>
      <vt:lpstr>SO 03 - BEZPEČNOSTNÍ PŘELIV</vt:lpstr>
      <vt:lpstr>VON - Vedlejší a ostatní ...</vt:lpstr>
      <vt:lpstr>'Rekapitulace stavby'!Názvy_tisku</vt:lpstr>
      <vt:lpstr>'SO 01 - HRÁZ'!Názvy_tisku</vt:lpstr>
      <vt:lpstr>'SO 02 - VÝPUSTNÝ OBJEKT'!Názvy_tisku</vt:lpstr>
      <vt:lpstr>'SO 03 - BEZPEČNOSTNÍ PŘELIV'!Názvy_tisku</vt:lpstr>
      <vt:lpstr>'VON - Vedlejší a ostatní ...'!Názvy_tisku</vt:lpstr>
      <vt:lpstr>'Rekapitulace stavby'!Oblast_tisku</vt:lpstr>
      <vt:lpstr>'SO 01 - HRÁZ'!Oblast_tisku</vt:lpstr>
      <vt:lpstr>'SO 02 - VÝPUSTNÝ OBJEKT'!Oblast_tisku</vt:lpstr>
      <vt:lpstr>'SO 03 - BEZPEČNOSTNÍ PŘELIV'!Oblast_tisku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LAPTOP-J\Jitule</dc:creator>
  <cp:lastModifiedBy>Vrkocova</cp:lastModifiedBy>
  <cp:lastPrinted>2020-02-19T08:27:08Z</cp:lastPrinted>
  <dcterms:created xsi:type="dcterms:W3CDTF">2019-11-15T10:15:35Z</dcterms:created>
  <dcterms:modified xsi:type="dcterms:W3CDTF">2020-02-19T08:27:14Z</dcterms:modified>
</cp:coreProperties>
</file>