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ace stavby" sheetId="1" r:id="rId1"/>
    <sheet name="SO 101 - KOMUNIKACE" sheetId="2" r:id="rId2"/>
    <sheet name="Seznam figur" sheetId="3" r:id="rId3"/>
    <sheet name="Pokyny pro vyplnění" sheetId="4" r:id="rId4"/>
  </sheets>
  <definedNames>
    <definedName name="_xlnm._FilterDatabase" localSheetId="1" hidden="1">'SO 101 - KOMUNIKACE'!$C$91:$K$501</definedName>
    <definedName name="_xlnm.Print_Titles" localSheetId="0">'Rekapitulace stavby'!$52:$52</definedName>
    <definedName name="_xlnm.Print_Titles" localSheetId="2">'Seznam figur'!$9:$9</definedName>
    <definedName name="_xlnm.Print_Titles" localSheetId="1">'SO 101 - KOMUNIKACE'!$91:$91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figur'!$C$4:$G$92</definedName>
    <definedName name="_xlnm.Print_Area" localSheetId="1">'SO 101 - KOMUNIKACE'!$C$4:$J$39,'SO 101 - KOMUNIKACE'!$C$45:$J$73,'SO 101 - KOMUNIKACE'!$C$79:$K$501</definedName>
  </definedNames>
  <calcPr calcId="145621"/>
</workbook>
</file>

<file path=xl/calcChain.xml><?xml version="1.0" encoding="utf-8"?>
<calcChain xmlns="http://schemas.openxmlformats.org/spreadsheetml/2006/main">
  <c r="D7" i="3" l="1"/>
  <c r="J37" i="2"/>
  <c r="J36" i="2"/>
  <c r="AY55" i="1"/>
  <c r="J35" i="2"/>
  <c r="AX55" i="1" s="1"/>
  <c r="BI501" i="2"/>
  <c r="BH501" i="2"/>
  <c r="BG501" i="2"/>
  <c r="BF501" i="2"/>
  <c r="T501" i="2"/>
  <c r="T500" i="2" s="1"/>
  <c r="R501" i="2"/>
  <c r="R500" i="2"/>
  <c r="P501" i="2"/>
  <c r="P500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6" i="2"/>
  <c r="BH486" i="2"/>
  <c r="BG486" i="2"/>
  <c r="BF486" i="2"/>
  <c r="T486" i="2"/>
  <c r="T485" i="2" s="1"/>
  <c r="R486" i="2"/>
  <c r="R485" i="2" s="1"/>
  <c r="P486" i="2"/>
  <c r="P485" i="2" s="1"/>
  <c r="BI479" i="2"/>
  <c r="BH479" i="2"/>
  <c r="BG479" i="2"/>
  <c r="BF479" i="2"/>
  <c r="T479" i="2"/>
  <c r="T478" i="2" s="1"/>
  <c r="R479" i="2"/>
  <c r="R478" i="2" s="1"/>
  <c r="P479" i="2"/>
  <c r="P478" i="2" s="1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6" i="2"/>
  <c r="BH466" i="2"/>
  <c r="BG466" i="2"/>
  <c r="BF466" i="2"/>
  <c r="T466" i="2"/>
  <c r="R466" i="2"/>
  <c r="P466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0" i="2"/>
  <c r="BH260" i="2"/>
  <c r="BG260" i="2"/>
  <c r="BF260" i="2"/>
  <c r="T260" i="2"/>
  <c r="R260" i="2"/>
  <c r="P260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35" i="2"/>
  <c r="BH235" i="2"/>
  <c r="BG235" i="2"/>
  <c r="BF235" i="2"/>
  <c r="T235" i="2"/>
  <c r="R235" i="2"/>
  <c r="P235" i="2"/>
  <c r="BI229" i="2"/>
  <c r="BH229" i="2"/>
  <c r="BG229" i="2"/>
  <c r="BF229" i="2"/>
  <c r="T229" i="2"/>
  <c r="T228" i="2" s="1"/>
  <c r="R229" i="2"/>
  <c r="R228" i="2" s="1"/>
  <c r="P229" i="2"/>
  <c r="P228" i="2" s="1"/>
  <c r="BI223" i="2"/>
  <c r="BH223" i="2"/>
  <c r="BG223" i="2"/>
  <c r="BF223" i="2"/>
  <c r="T223" i="2"/>
  <c r="T222" i="2" s="1"/>
  <c r="R223" i="2"/>
  <c r="R222" i="2" s="1"/>
  <c r="P223" i="2"/>
  <c r="P222" i="2" s="1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65" i="2"/>
  <c r="BH165" i="2"/>
  <c r="BG165" i="2"/>
  <c r="BF165" i="2"/>
  <c r="T165" i="2"/>
  <c r="R165" i="2"/>
  <c r="P165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BI119" i="2"/>
  <c r="BH119" i="2"/>
  <c r="BG119" i="2"/>
  <c r="BF119" i="2"/>
  <c r="T119" i="2"/>
  <c r="R119" i="2"/>
  <c r="P119" i="2"/>
  <c r="BI109" i="2"/>
  <c r="BH109" i="2"/>
  <c r="BG109" i="2"/>
  <c r="BF109" i="2"/>
  <c r="T109" i="2"/>
  <c r="R109" i="2"/>
  <c r="P109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J89" i="2"/>
  <c r="J88" i="2"/>
  <c r="F88" i="2"/>
  <c r="F86" i="2"/>
  <c r="E84" i="2"/>
  <c r="J55" i="2"/>
  <c r="J54" i="2"/>
  <c r="F54" i="2"/>
  <c r="F52" i="2"/>
  <c r="E50" i="2"/>
  <c r="J18" i="2"/>
  <c r="E18" i="2"/>
  <c r="F89" i="2" s="1"/>
  <c r="J17" i="2"/>
  <c r="J12" i="2"/>
  <c r="J86" i="2" s="1"/>
  <c r="E7" i="2"/>
  <c r="E82" i="2" s="1"/>
  <c r="L50" i="1"/>
  <c r="AM50" i="1"/>
  <c r="AM49" i="1"/>
  <c r="L49" i="1"/>
  <c r="AM47" i="1"/>
  <c r="L47" i="1"/>
  <c r="L45" i="1"/>
  <c r="L44" i="1"/>
  <c r="BK501" i="2"/>
  <c r="J427" i="2"/>
  <c r="J307" i="2"/>
  <c r="BK165" i="2"/>
  <c r="BK456" i="2"/>
  <c r="J410" i="2"/>
  <c r="BK317" i="2"/>
  <c r="BK219" i="2"/>
  <c r="BK119" i="2"/>
  <c r="J495" i="2"/>
  <c r="J456" i="2"/>
  <c r="BK416" i="2"/>
  <c r="BK377" i="2"/>
  <c r="BK346" i="2"/>
  <c r="J279" i="2"/>
  <c r="BK197" i="2"/>
  <c r="BK125" i="2"/>
  <c r="BK324" i="2"/>
  <c r="J284" i="2"/>
  <c r="BK223" i="2"/>
  <c r="J179" i="2"/>
  <c r="J125" i="2"/>
  <c r="J501" i="2"/>
  <c r="BK474" i="2"/>
  <c r="J422" i="2"/>
  <c r="J385" i="2"/>
  <c r="BK328" i="2"/>
  <c r="J274" i="2"/>
  <c r="J197" i="2"/>
  <c r="F36" i="2"/>
  <c r="J486" i="2"/>
  <c r="J416" i="2"/>
  <c r="BK337" i="2"/>
  <c r="BK194" i="2"/>
  <c r="J474" i="2"/>
  <c r="BK400" i="2"/>
  <c r="BK342" i="2"/>
  <c r="BK269" i="2"/>
  <c r="BK179" i="2"/>
  <c r="F35" i="2"/>
  <c r="J186" i="2"/>
  <c r="BK495" i="2"/>
  <c r="J453" i="2"/>
  <c r="J390" i="2"/>
  <c r="J317" i="2"/>
  <c r="BK215" i="2"/>
  <c r="F34" i="2"/>
  <c r="J189" i="2"/>
  <c r="F37" i="2"/>
  <c r="BK498" i="2"/>
  <c r="J439" i="2"/>
  <c r="BK360" i="2"/>
  <c r="BK293" i="2"/>
  <c r="BK131" i="2"/>
  <c r="J431" i="2"/>
  <c r="BK369" i="2"/>
  <c r="BK302" i="2"/>
  <c r="J211" i="2"/>
  <c r="J100" i="2"/>
  <c r="BK491" i="2"/>
  <c r="J436" i="2"/>
  <c r="J403" i="2"/>
  <c r="J333" i="2"/>
  <c r="BK289" i="2"/>
  <c r="J215" i="2"/>
  <c r="J148" i="2"/>
  <c r="J342" i="2"/>
  <c r="J298" i="2"/>
  <c r="J269" i="2"/>
  <c r="BK211" i="2"/>
  <c r="J158" i="2"/>
  <c r="J95" i="2"/>
  <c r="J493" i="2"/>
  <c r="BK431" i="2"/>
  <c r="J396" i="2"/>
  <c r="J346" i="2"/>
  <c r="J293" i="2"/>
  <c r="BK235" i="2"/>
  <c r="BK109" i="2"/>
  <c r="BK493" i="2"/>
  <c r="BK466" i="2"/>
  <c r="BK442" i="2"/>
  <c r="BK436" i="2"/>
  <c r="BK413" i="2"/>
  <c r="BK396" i="2"/>
  <c r="BK373" i="2"/>
  <c r="BK351" i="2"/>
  <c r="J312" i="2"/>
  <c r="BK245" i="2"/>
  <c r="J175" i="2"/>
  <c r="J109" i="2"/>
  <c r="J119" i="2"/>
  <c r="BK471" i="2"/>
  <c r="J400" i="2"/>
  <c r="J328" i="2"/>
  <c r="J229" i="2"/>
  <c r="BK100" i="2"/>
  <c r="BK439" i="2"/>
  <c r="J381" i="2"/>
  <c r="J250" i="2"/>
  <c r="BK153" i="2"/>
  <c r="J498" i="2"/>
  <c r="J471" i="2"/>
  <c r="BK422" i="2"/>
  <c r="BK385" i="2"/>
  <c r="J355" i="2"/>
  <c r="BK307" i="2"/>
  <c r="J235" i="2"/>
  <c r="J165" i="2"/>
  <c r="BK355" i="2"/>
  <c r="BK312" i="2"/>
  <c r="J245" i="2"/>
  <c r="BK189" i="2"/>
  <c r="BK143" i="2"/>
  <c r="BK497" i="2"/>
  <c r="BK486" i="2"/>
  <c r="J445" i="2"/>
  <c r="BK403" i="2"/>
  <c r="J364" i="2"/>
  <c r="BK319" i="2"/>
  <c r="J260" i="2"/>
  <c r="BK175" i="2"/>
  <c r="J499" i="2"/>
  <c r="J479" i="2"/>
  <c r="BK453" i="2"/>
  <c r="BK427" i="2"/>
  <c r="J419" i="2"/>
  <c r="J406" i="2"/>
  <c r="BK381" i="2"/>
  <c r="BK364" i="2"/>
  <c r="J337" i="2"/>
  <c r="BK298" i="2"/>
  <c r="J223" i="2"/>
  <c r="J131" i="2"/>
  <c r="BK136" i="2"/>
  <c r="J373" i="2"/>
  <c r="BK250" i="2"/>
  <c r="BK148" i="2"/>
  <c r="BK445" i="2"/>
  <c r="BK390" i="2"/>
  <c r="BK333" i="2"/>
  <c r="BK229" i="2"/>
  <c r="J143" i="2"/>
  <c r="J466" i="2"/>
  <c r="J413" i="2"/>
  <c r="J377" i="2"/>
  <c r="J302" i="2"/>
  <c r="J219" i="2"/>
  <c r="J136" i="2"/>
  <c r="J497" i="2"/>
  <c r="J490" i="2"/>
  <c r="J324" i="2"/>
  <c r="BK274" i="2"/>
  <c r="J153" i="2"/>
  <c r="AS54" i="1"/>
  <c r="BK158" i="2"/>
  <c r="BK490" i="2"/>
  <c r="BK406" i="2"/>
  <c r="J351" i="2"/>
  <c r="BK279" i="2"/>
  <c r="J491" i="2"/>
  <c r="BK419" i="2"/>
  <c r="J360" i="2"/>
  <c r="BK284" i="2"/>
  <c r="J194" i="2"/>
  <c r="BK499" i="2"/>
  <c r="BK479" i="2"/>
  <c r="J442" i="2"/>
  <c r="BK410" i="2"/>
  <c r="J369" i="2"/>
  <c r="J319" i="2"/>
  <c r="BK260" i="2"/>
  <c r="BK186" i="2"/>
  <c r="J34" i="2"/>
  <c r="J289" i="2"/>
  <c r="J206" i="2"/>
  <c r="BK206" i="2"/>
  <c r="BK95" i="2"/>
  <c r="BK234" i="2" l="1"/>
  <c r="J234" i="2"/>
  <c r="J64" i="2"/>
  <c r="BK395" i="2"/>
  <c r="J395" i="2" s="1"/>
  <c r="J66" i="2" s="1"/>
  <c r="T94" i="2"/>
  <c r="R395" i="2"/>
  <c r="R489" i="2"/>
  <c r="R234" i="2"/>
  <c r="T395" i="2"/>
  <c r="BK496" i="2"/>
  <c r="J496" i="2" s="1"/>
  <c r="J71" i="2" s="1"/>
  <c r="BK311" i="2"/>
  <c r="J311" i="2" s="1"/>
  <c r="J65" i="2" s="1"/>
  <c r="R311" i="2"/>
  <c r="P489" i="2"/>
  <c r="T489" i="2"/>
  <c r="P94" i="2"/>
  <c r="T234" i="2"/>
  <c r="T311" i="2"/>
  <c r="BK489" i="2"/>
  <c r="J489" i="2" s="1"/>
  <c r="J70" i="2" s="1"/>
  <c r="T496" i="2"/>
  <c r="BK94" i="2"/>
  <c r="P234" i="2"/>
  <c r="R496" i="2"/>
  <c r="R94" i="2"/>
  <c r="P311" i="2"/>
  <c r="P395" i="2"/>
  <c r="P496" i="2"/>
  <c r="BK485" i="2"/>
  <c r="J485" i="2"/>
  <c r="J68" i="2" s="1"/>
  <c r="BK222" i="2"/>
  <c r="J222" i="2"/>
  <c r="J62" i="2"/>
  <c r="BK478" i="2"/>
  <c r="J478" i="2"/>
  <c r="J67" i="2"/>
  <c r="BK500" i="2"/>
  <c r="J500" i="2" s="1"/>
  <c r="J72" i="2" s="1"/>
  <c r="BK228" i="2"/>
  <c r="J228" i="2"/>
  <c r="J63" i="2" s="1"/>
  <c r="AW55" i="1"/>
  <c r="BC55" i="1"/>
  <c r="BA55" i="1"/>
  <c r="BD55" i="1"/>
  <c r="E48" i="2"/>
  <c r="J52" i="2"/>
  <c r="F55" i="2"/>
  <c r="BE95" i="2"/>
  <c r="BE100" i="2"/>
  <c r="BE109" i="2"/>
  <c r="BE119" i="2"/>
  <c r="BE125" i="2"/>
  <c r="BE131" i="2"/>
  <c r="BE136" i="2"/>
  <c r="BE143" i="2"/>
  <c r="BE148" i="2"/>
  <c r="BE153" i="2"/>
  <c r="BE158" i="2"/>
  <c r="BE165" i="2"/>
  <c r="BE175" i="2"/>
  <c r="BE179" i="2"/>
  <c r="BE186" i="2"/>
  <c r="BE189" i="2"/>
  <c r="BE194" i="2"/>
  <c r="BE197" i="2"/>
  <c r="BE206" i="2"/>
  <c r="BE211" i="2"/>
  <c r="BE215" i="2"/>
  <c r="BE219" i="2"/>
  <c r="BE223" i="2"/>
  <c r="BE229" i="2"/>
  <c r="BE235" i="2"/>
  <c r="BE245" i="2"/>
  <c r="BE250" i="2"/>
  <c r="BE260" i="2"/>
  <c r="BE269" i="2"/>
  <c r="BE274" i="2"/>
  <c r="BE279" i="2"/>
  <c r="BE284" i="2"/>
  <c r="BE289" i="2"/>
  <c r="BE293" i="2"/>
  <c r="BE298" i="2"/>
  <c r="BE302" i="2"/>
  <c r="BE307" i="2"/>
  <c r="BE312" i="2"/>
  <c r="BE317" i="2"/>
  <c r="BE319" i="2"/>
  <c r="BE324" i="2"/>
  <c r="BE328" i="2"/>
  <c r="BE333" i="2"/>
  <c r="BE337" i="2"/>
  <c r="BE342" i="2"/>
  <c r="BE346" i="2"/>
  <c r="BE351" i="2"/>
  <c r="BE355" i="2"/>
  <c r="BE360" i="2"/>
  <c r="BE364" i="2"/>
  <c r="BE369" i="2"/>
  <c r="BE373" i="2"/>
  <c r="BE377" i="2"/>
  <c r="BE381" i="2"/>
  <c r="BE385" i="2"/>
  <c r="BE390" i="2"/>
  <c r="BE396" i="2"/>
  <c r="BE400" i="2"/>
  <c r="BE403" i="2"/>
  <c r="BE406" i="2"/>
  <c r="BE410" i="2"/>
  <c r="BE413" i="2"/>
  <c r="BE416" i="2"/>
  <c r="BE419" i="2"/>
  <c r="BE422" i="2"/>
  <c r="BE427" i="2"/>
  <c r="BE431" i="2"/>
  <c r="BE436" i="2"/>
  <c r="BE439" i="2"/>
  <c r="BE442" i="2"/>
  <c r="BE445" i="2"/>
  <c r="BE453" i="2"/>
  <c r="BE456" i="2"/>
  <c r="BE466" i="2"/>
  <c r="BE471" i="2"/>
  <c r="BE474" i="2"/>
  <c r="BE479" i="2"/>
  <c r="BE486" i="2"/>
  <c r="BE490" i="2"/>
  <c r="BE491" i="2"/>
  <c r="BE493" i="2"/>
  <c r="BE495" i="2"/>
  <c r="BE497" i="2"/>
  <c r="BE498" i="2"/>
  <c r="BE499" i="2"/>
  <c r="BE501" i="2"/>
  <c r="BB55" i="1"/>
  <c r="BB54" i="1" s="1"/>
  <c r="W31" i="1" s="1"/>
  <c r="BA54" i="1"/>
  <c r="W30" i="1"/>
  <c r="BC54" i="1"/>
  <c r="W32" i="1" s="1"/>
  <c r="BD54" i="1"/>
  <c r="W33" i="1"/>
  <c r="R93" i="2" l="1"/>
  <c r="T93" i="2"/>
  <c r="P93" i="2"/>
  <c r="R488" i="2"/>
  <c r="R92" i="2" s="1"/>
  <c r="BK93" i="2"/>
  <c r="J93" i="2"/>
  <c r="J60" i="2"/>
  <c r="T488" i="2"/>
  <c r="T92" i="2"/>
  <c r="P488" i="2"/>
  <c r="P92" i="2"/>
  <c r="AU55" i="1" s="1"/>
  <c r="AU54" i="1" s="1"/>
  <c r="J94" i="2"/>
  <c r="J61" i="2"/>
  <c r="BK488" i="2"/>
  <c r="J488" i="2" s="1"/>
  <c r="J69" i="2" s="1"/>
  <c r="J33" i="2"/>
  <c r="AV55" i="1" s="1"/>
  <c r="AT55" i="1" s="1"/>
  <c r="AW54" i="1"/>
  <c r="AK30" i="1"/>
  <c r="AY54" i="1"/>
  <c r="AX54" i="1"/>
  <c r="F33" i="2"/>
  <c r="AZ55" i="1" s="1"/>
  <c r="AZ54" i="1" s="1"/>
  <c r="W29" i="1" s="1"/>
  <c r="BK92" i="2" l="1"/>
  <c r="J92" i="2" s="1"/>
  <c r="J59" i="2" s="1"/>
  <c r="AV54" i="1"/>
  <c r="AK29" i="1" s="1"/>
  <c r="J30" i="2" l="1"/>
  <c r="AG55" i="1" s="1"/>
  <c r="AG54" i="1" s="1"/>
  <c r="AT54" i="1"/>
  <c r="AN54" i="1" l="1"/>
  <c r="AK26" i="1"/>
  <c r="AK35" i="1" s="1"/>
  <c r="J39" i="2"/>
  <c r="AN55" i="1"/>
</calcChain>
</file>

<file path=xl/sharedStrings.xml><?xml version="1.0" encoding="utf-8"?>
<sst xmlns="http://schemas.openxmlformats.org/spreadsheetml/2006/main" count="4979" uniqueCount="834">
  <si>
    <t>Export Komplet</t>
  </si>
  <si>
    <t>VZ</t>
  </si>
  <si>
    <t>2.0</t>
  </si>
  <si>
    <t>ZAMOK</t>
  </si>
  <si>
    <t>False</t>
  </si>
  <si>
    <t>{dc60e3a5-bdb9-4dcf-a775-651fe611a27b}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</si>
  <si>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</si>
  <si>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</si>
  <si>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</si>
  <si>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</si>
  <si>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</si>
  <si>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</si>
  <si>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</si>
  <si>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</si>
  <si>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</si>
  <si>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</si>
  <si>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</si>
  <si>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MK TOČNÍK K ŽELEZNIČNÍ TRATI</t>
  </si>
  <si>
    <t>KSO:</t>
  </si>
  <si>
    <t/>
  </si>
  <si>
    <t>CC-CZ:</t>
  </si>
  <si>
    <t>Místo:</t>
  </si>
  <si>
    <t>TOČNÍK U KLATOV</t>
  </si>
  <si>
    <t>Datum:</t>
  </si>
  <si>
    <t>18. 7. 2023</t>
  </si>
  <si>
    <t>Zadavatel:</t>
  </si>
  <si>
    <t>IČ:</t>
  </si>
  <si>
    <t>MĚSTO KLATOVY</t>
  </si>
  <si>
    <t>DIČ:</t>
  </si>
  <si>
    <t>Účastník:</t>
  </si>
  <si>
    <t>Vyplň údaj</t>
  </si>
  <si>
    <t>Projektant:</t>
  </si>
  <si>
    <t>MACÁN PROJEKCE DS s.r.o.</t>
  </si>
  <si>
    <t>True</t>
  </si>
  <si>
    <t>Zpracovatel:</t>
  </si>
  <si>
    <t>KAREL MACÁN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</si>
  <si>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</si>
  <si>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</si>
  <si>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</si>
  <si>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</si>
  <si>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</si>
  <si>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</si>
  <si>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</si>
  <si>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</si>
  <si>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</si>
  <si>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</si>
  <si>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</si>
  <si>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</si>
  <si>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</si>
  <si>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</si>
  <si>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</si>
  <si>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</si>
  <si>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</si>
  <si>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</si>
  <si>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</si>
  <si>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</si>
  <si>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</si>
  <si>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</si>
  <si>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</si>
  <si>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</si>
  <si>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</si>
  <si>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</si>
  <si>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</si>
  <si>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</si>
  <si>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</si>
  <si>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</si>
  <si>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</si>
  <si>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</si>
  <si>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</si>
  <si>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</si>
  <si>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</si>
  <si>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</si>
  <si>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</si>
  <si>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</si>
  <si>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</si>
  <si>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</si>
  <si>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</si>
  <si>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</si>
  <si>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</si>
  <si>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</si>
  <si>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</si>
  <si>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{32d3c086-aea0-400f-856b-771e21a3fdf3}</t>
  </si>
  <si>
    <t>2</t>
  </si>
  <si>
    <t>odkop_1</t>
  </si>
  <si>
    <t>odkopávky pro spodní stavbu</t>
  </si>
  <si>
    <t>m3</t>
  </si>
  <si>
    <t>581,095</t>
  </si>
  <si>
    <t>hloub_1</t>
  </si>
  <si>
    <t>hloubení pro trativody</t>
  </si>
  <si>
    <t>35,65</t>
  </si>
  <si>
    <t>KRYCÍ LIST SOUPISU PRACÍ</t>
  </si>
  <si>
    <t>odkop_2</t>
  </si>
  <si>
    <t>odkopávky pro sanace</t>
  </si>
  <si>
    <t>501,4</t>
  </si>
  <si>
    <t>hloub_2</t>
  </si>
  <si>
    <t>hloubení pro přípojky</t>
  </si>
  <si>
    <t>66</t>
  </si>
  <si>
    <t>sanace</t>
  </si>
  <si>
    <t>sanace aktivní zóny</t>
  </si>
  <si>
    <t>hloub_3</t>
  </si>
  <si>
    <t>hloubení jam pro UV</t>
  </si>
  <si>
    <t>10</t>
  </si>
  <si>
    <t>Objekt:</t>
  </si>
  <si>
    <t>obsyp</t>
  </si>
  <si>
    <t>obsyp potrubí</t>
  </si>
  <si>
    <t>19,8</t>
  </si>
  <si>
    <t>SO 101 - KOMUNIKACE</t>
  </si>
  <si>
    <t>lože</t>
  </si>
  <si>
    <t>lože pod potrubí</t>
  </si>
  <si>
    <t>6,6</t>
  </si>
  <si>
    <t>trávník</t>
  </si>
  <si>
    <t>trávník nový</t>
  </si>
  <si>
    <t>m2</t>
  </si>
  <si>
    <t>265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</si>
  <si>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</si>
  <si>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</si>
  <si>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</si>
  <si>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</si>
  <si>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</si>
  <si>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</si>
  <si>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</si>
  <si>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</si>
  <si>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</si>
  <si>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</si>
  <si>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</si>
  <si>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</si>
  <si>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</si>
  <si>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</si>
  <si>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</si>
  <si>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</si>
  <si>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</si>
  <si>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</si>
  <si>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</si>
  <si>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</si>
  <si>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</si>
  <si>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</si>
  <si>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</si>
  <si>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</si>
  <si>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</si>
  <si>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</si>
  <si>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</si>
  <si>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</si>
  <si>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</si>
  <si>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</si>
  <si>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</si>
  <si>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</si>
  <si>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</si>
  <si>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</si>
  <si>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</si>
  <si>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111251101R</t>
  </si>
  <si>
    <t>Odstranění křovin a stromů s odstraněním kořenů strojně průměru kmene do 100 mm v rovině nebo ve svahu sklonu terénu do 1:5, při celkové ploše do 100 m2 včetně naložení odvozu a likvidace v souladu se zákonem o odpadech - zajišťuje zhotovitel</t>
  </si>
  <si>
    <t>CS ÚRS 2026 01</t>
  </si>
  <si>
    <t>4</t>
  </si>
  <si>
    <t>-149982160</t>
  </si>
  <si>
    <t>Online PSC</t>
  </si>
  <si>
    <t>https://podminky.urs.cz/item/CS_URS_2026_01/111251101R</t>
  </si>
  <si>
    <t>VV</t>
  </si>
  <si>
    <t>stávající křoviny</t>
  </si>
  <si>
    <t>Součet</t>
  </si>
  <si>
    <t>122252205</t>
  </si>
  <si>
    <t>Odkopávky a prokopávky nezapažené pro silnice a dálnice strojně v hornině třídy těžitelnosti I přes 500 do 1 000 m3</t>
  </si>
  <si>
    <t>-227266424</t>
  </si>
  <si>
    <t>https://podminky.urs.cz/item/CS_URS_2026_01/122252205</t>
  </si>
  <si>
    <t>komunikace - odkop pro spodní stavbu</t>
  </si>
  <si>
    <t>940*0,46*1,15</t>
  </si>
  <si>
    <t>parkovací pruhy - odkop pro spodní stavbu</t>
  </si>
  <si>
    <t>30*0,47*1,15</t>
  </si>
  <si>
    <t>sjezdy - odkop pro spodní stavbu</t>
  </si>
  <si>
    <t>138*0,49</t>
  </si>
  <si>
    <t>3</t>
  </si>
  <si>
    <t>122252204</t>
  </si>
  <si>
    <t>Odkopávky a prokopávky nezapažené pro silnice a dálnice strojně v hornině třídy těžitelnosti I přes 100 do 500 m3</t>
  </si>
  <si>
    <t>5993546</t>
  </si>
  <si>
    <t>https://podminky.urs.cz/item/CS_URS_2026_01/122252204</t>
  </si>
  <si>
    <t>P</t>
  </si>
  <si>
    <t>Poznámka k položce:_x000D_
výkop sanace podloží</t>
  </si>
  <si>
    <t>komunikace - sanace aktivní zóny</t>
  </si>
  <si>
    <t>940*0,4*1,15</t>
  </si>
  <si>
    <t>parkovací pruhy - sanace aktivní zóny</t>
  </si>
  <si>
    <t>30*0,4*1,15</t>
  </si>
  <si>
    <t>sjezdy - sanace aktivní zóny</t>
  </si>
  <si>
    <t>138*0,4</t>
  </si>
  <si>
    <t>132151101</t>
  </si>
  <si>
    <t>Hloubení nezapažených rýh šířky do 800 mm strojně s urovnáním dna do předepsaného profilu a spádu v hornině třídy těžitelnosti I skupiny 1 a 2 do 20 m3</t>
  </si>
  <si>
    <t>1288603543</t>
  </si>
  <si>
    <t>https://podminky.urs.cz/item/CS_URS_2026_01/132151101</t>
  </si>
  <si>
    <t>Poznámka k položce:_x000D_
výkop drenáž</t>
  </si>
  <si>
    <t>trativody</t>
  </si>
  <si>
    <t>0,5*0,46*155</t>
  </si>
  <si>
    <t>5</t>
  </si>
  <si>
    <t>132154201</t>
  </si>
  <si>
    <t>Hloubení zapažených rýh šířky přes 800 do 2 000 mm strojně s urovnáním dna do předepsaného profilu a spádu v hornině třídy těžitelnosti I skupiny 1 a 2 do 20 m3</t>
  </si>
  <si>
    <t>1248565986</t>
  </si>
  <si>
    <t>https://podminky.urs.cz/item/CS_URS_2026_01/132154201</t>
  </si>
  <si>
    <t>Poznámka k položce:_x000D_
výkop přípojky UV a DRAIN</t>
  </si>
  <si>
    <t>přípojky UV a DRAIN</t>
  </si>
  <si>
    <t>1*1,5*44</t>
  </si>
  <si>
    <t>6</t>
  </si>
  <si>
    <t>131151103</t>
  </si>
  <si>
    <t>Hloubení nezapažených jam a zářezů strojně s urovnáním dna do předepsaného profilu a spádu v hornině třídy těžitelnosti I skupiny 1 a 2 přes 50 do 100 m3</t>
  </si>
  <si>
    <t>280364666</t>
  </si>
  <si>
    <t>https://podminky.urs.cz/item/CS_URS_2026_01/131151103</t>
  </si>
  <si>
    <t>hloubení pro UV</t>
  </si>
  <si>
    <t>5*2</t>
  </si>
  <si>
    <t>7</t>
  </si>
  <si>
    <t>139001101</t>
  </si>
  <si>
    <t>Příplatek k cenám hloubených vykopávek za ztížení vykopávky v blízkosti podzemního vedení nebo výbušnin pro jakoukoliv třídu horniny</t>
  </si>
  <si>
    <t>1080366216</t>
  </si>
  <si>
    <t>https://podminky.urs.cz/item/CS_URS_2026_01/139001101</t>
  </si>
  <si>
    <t>ruční hloubení předpoklad 20% objemu hloubení</t>
  </si>
  <si>
    <t>hloub_1*0,2</t>
  </si>
  <si>
    <t>hloub_2*0,2</t>
  </si>
  <si>
    <t>hloub_3*0,2</t>
  </si>
  <si>
    <t>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</si>
  <si>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</si>
  <si>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</si>
  <si>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</si>
  <si>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-492092587</t>
  </si>
  <si>
    <t>https://podminky.urs.cz/item/CS_URS_2026_01/119001405</t>
  </si>
  <si>
    <t>předpoklad</t>
  </si>
  <si>
    <t>11</t>
  </si>
  <si>
    <t>9</t>
  </si>
  <si>
    <t>151101101</t>
  </si>
  <si>
    <t>Zřízení pažení a rozepření stěn rýh pro podzemní vedení příložné pro jakoukoliv mezerovitost, hloubky do 2 m</t>
  </si>
  <si>
    <t>198416855</t>
  </si>
  <si>
    <t>https://podminky.urs.cz/item/CS_URS_2026_01/151101101</t>
  </si>
  <si>
    <t>2*1,5*44</t>
  </si>
  <si>
    <t>151101111</t>
  </si>
  <si>
    <t>Odstranění pažení a rozepření stěn rýh pro podzemní vedení s uložením materiálu na vzdálenost do 3 m od kraje výkopu příložné, hloubky do 2 m</t>
  </si>
  <si>
    <t>1044231790</t>
  </si>
  <si>
    <t>https://podminky.urs.cz/item/CS_URS_2026_01/151101111</t>
  </si>
  <si>
    <t>162701105R</t>
  </si>
  <si>
    <t>Vodorovné přemístění výkopku nebo sypaniny po suchu na obvyklém dopravním prostředku, bez naložení výkopku, avšak se složením a rozhrnutím z horniny tř. 1 až 4 včetně likvidace v souladu se zákonem o odpadech - zajišťuje zhotovitel</t>
  </si>
  <si>
    <t>-2140593763</t>
  </si>
  <si>
    <t>171151112</t>
  </si>
  <si>
    <t>Uložení sypanin do násypů strojně s rozprostřením sypaniny ve vrstvách a s hrubým urovnáním zhutněných z hornin nesoudržných kamenitých</t>
  </si>
  <si>
    <t>-1284564213</t>
  </si>
  <si>
    <t>https://podminky.urs.cz/item/CS_URS_2026_01/171151112</t>
  </si>
  <si>
    <t>Poznámka k položce:_x000D_
sanace aktivní zóny</t>
  </si>
  <si>
    <t>13</t>
  </si>
  <si>
    <t>M</t>
  </si>
  <si>
    <t>58344229.1</t>
  </si>
  <si>
    <t>Kamenná sypanina frakce 0/125 mm</t>
  </si>
  <si>
    <t>t</t>
  </si>
  <si>
    <t>-728621796</t>
  </si>
  <si>
    <t>matreriál do sanace aktivní zóny</t>
  </si>
  <si>
    <t>sanace*2</t>
  </si>
  <si>
    <t>14</t>
  </si>
  <si>
    <t>174151101</t>
  </si>
  <si>
    <t>Zásyp sypaninou z jakékoliv horniny strojně s uložením výkopku ve vrstvách se zhutněním jam, šachet, rýh nebo kolem objektů v těchto vykopávkách</t>
  </si>
  <si>
    <t>-778263557</t>
  </si>
  <si>
    <t>https://podminky.urs.cz/item/CS_URS_2026_01/174151101</t>
  </si>
  <si>
    <t>hloub_3*0,5</t>
  </si>
  <si>
    <t>-lože</t>
  </si>
  <si>
    <t>-obsyp</t>
  </si>
  <si>
    <t>15</t>
  </si>
  <si>
    <t>58344171</t>
  </si>
  <si>
    <t>štěrkodrť frakce 0/32</t>
  </si>
  <si>
    <t>-1278427399</t>
  </si>
  <si>
    <t>Poznámka k položce:_x000D_
materiál pro zásyp</t>
  </si>
  <si>
    <t>44,6*2 "Přepočtené koeficientem množství</t>
  </si>
  <si>
    <t>16</t>
  </si>
  <si>
    <t>175151101.1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</si>
  <si>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</si>
  <si>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-1612625419</t>
  </si>
  <si>
    <t>https://podminky.urs.cz/item/CS_URS_2026_01/175151101.1</t>
  </si>
  <si>
    <t>1*0,45*44</t>
  </si>
  <si>
    <t>17</t>
  </si>
  <si>
    <t>58337303</t>
  </si>
  <si>
    <t>štěrkopísek frakce 0/8</t>
  </si>
  <si>
    <t>238950602</t>
  </si>
  <si>
    <t>Poznámka k položce:_x000D_
materiál pro obsyp</t>
  </si>
  <si>
    <t>19,8*2 "Přepočtené koeficientem množství</t>
  </si>
  <si>
    <t>18</t>
  </si>
  <si>
    <t>181951112</t>
  </si>
  <si>
    <t>Úprava pláně vyrovnáním výškových rozdílů strojně v hornině třídy těžitelnosti I, skupiny 1 až 3 se zhutněním</t>
  </si>
  <si>
    <t>-1477608908</t>
  </si>
  <si>
    <t>https://podminky.urs.cz/item/CS_URS_2026_01/181951112</t>
  </si>
  <si>
    <t>komunikace</t>
  </si>
  <si>
    <t>940*1,15</t>
  </si>
  <si>
    <t>parkovací pruhy</t>
  </si>
  <si>
    <t>30*1,15</t>
  </si>
  <si>
    <t>sjezdy</t>
  </si>
  <si>
    <t>138</t>
  </si>
  <si>
    <t>19</t>
  </si>
  <si>
    <t>181351003</t>
  </si>
  <si>
    <t>Rozprostření a urovnání ornice v rovině nebo ve svahu sklonu do 1:5 strojně při souvislé ploše do 100 m2, tl. vrstvy do 200 mm</t>
  </si>
  <si>
    <t>927564191</t>
  </si>
  <si>
    <t>https://podminky.urs.cz/item/CS_URS_2026_01/181351003</t>
  </si>
  <si>
    <t>20</t>
  </si>
  <si>
    <t>10364101</t>
  </si>
  <si>
    <t>zemina pro terénní úpravy - ornice</t>
  </si>
  <si>
    <t>-2118281265</t>
  </si>
  <si>
    <t>trávník*0,2*1,8</t>
  </si>
  <si>
    <t>181411131</t>
  </si>
  <si>
    <t>Založení trávníku na půdě předem připravené plochy do 1000 m2 výsevem včetně utažení parkového v rovině nebo na svahu do 1:5</t>
  </si>
  <si>
    <t>-1257021779</t>
  </si>
  <si>
    <t>https://podminky.urs.cz/item/CS_URS_2026_01/181411131</t>
  </si>
  <si>
    <t>22</t>
  </si>
  <si>
    <t>00572410</t>
  </si>
  <si>
    <t>osivo směs travní parková</t>
  </si>
  <si>
    <t>kg</t>
  </si>
  <si>
    <t>-1087187835</t>
  </si>
  <si>
    <t>trávník*0,02</t>
  </si>
  <si>
    <t>Zakládání</t>
  </si>
  <si>
    <t>23</t>
  </si>
  <si>
    <t>212752112</t>
  </si>
  <si>
    <t>Trativody z drenážních trubek pro liniové stavby a komunikace se zřízením betonového lože pod trubky a s jejich obsypem v otevřeném výkopu trubka korugovaná sendvičová PE-HD SN 4 perforace 220° DN 150</t>
  </si>
  <si>
    <t>383820602</t>
  </si>
  <si>
    <t>https://podminky.urs.cz/item/CS_URS_2026_01/212752112</t>
  </si>
  <si>
    <t>155</t>
  </si>
  <si>
    <t>Vodorovné konstrukce</t>
  </si>
  <si>
    <t>24</t>
  </si>
  <si>
    <t>451573111</t>
  </si>
  <si>
    <t>Lože pod potrubí, stoky a drobné objekty v otevřeném výkopu ze štěrkopísku frakce do 22 mm</t>
  </si>
  <si>
    <t>744629504</t>
  </si>
  <si>
    <t>https://podminky.urs.cz/item/CS_URS_2026_01/451573111</t>
  </si>
  <si>
    <t>1*0,15*44</t>
  </si>
  <si>
    <t>Komunikace pozemní</t>
  </si>
  <si>
    <t>25</t>
  </si>
  <si>
    <t>571907118</t>
  </si>
  <si>
    <t>Posyp podkladu nebo krytu s rozprostřením a zhutněním kamenivem drceným nebo těženým, v množství přes 65 do 70 kg/m2</t>
  </si>
  <si>
    <t>711892888</t>
  </si>
  <si>
    <t>https://podminky.urs.cz/item/CS_URS_2026_01/571907118</t>
  </si>
  <si>
    <t>Poznámka k položce:_x000D_
dorovnání zemní pláně</t>
  </si>
  <si>
    <t>26</t>
  </si>
  <si>
    <t>569841111</t>
  </si>
  <si>
    <t>Zpevnění krajnic nebo komunikací pro pěší s rozprostřením a zhutněním, po zhutnění štěrkodrtí tl. 120 mm</t>
  </si>
  <si>
    <t>1321863386</t>
  </si>
  <si>
    <t>https://podminky.urs.cz/item/CS_URS_2026_01/569841111</t>
  </si>
  <si>
    <t>krajnice</t>
  </si>
  <si>
    <t>27</t>
  </si>
  <si>
    <t>564851011</t>
  </si>
  <si>
    <t>Podklad ze štěrkodrti ŠD s rozprostřením a zhutněním plochy jednotlivě do 100 m2, po zhutnění tl. 150 mm</t>
  </si>
  <si>
    <t>-182103530</t>
  </si>
  <si>
    <t>https://podminky.urs.cz/item/CS_URS_2026_01/564851011</t>
  </si>
  <si>
    <t>Poznámka k položce:_x000D_
vrchní podkladní vrstva</t>
  </si>
  <si>
    <t>28</t>
  </si>
  <si>
    <t>564861011</t>
  </si>
  <si>
    <t>Podklad ze štěrkodrti ŠD s rozprostřením a zhutněním plochy jednotlivě do 100 m2, po zhutnění tl. 200 mm</t>
  </si>
  <si>
    <t>286802608</t>
  </si>
  <si>
    <t>https://podminky.urs.cz/item/CS_URS_2026_01/564861011</t>
  </si>
  <si>
    <t>29</t>
  </si>
  <si>
    <t>565155121</t>
  </si>
  <si>
    <t>Asfaltový beton vrstva podkladní ACP 16 (obalované kamenivo střednězrnné - OKS) s rozprostřením a zhutněním v pruhu šířky přes 3 m, po zhutnění tl. 70 mm</t>
  </si>
  <si>
    <t>-228052381</t>
  </si>
  <si>
    <t>https://podminky.urs.cz/item/CS_URS_2026_01/565155121</t>
  </si>
  <si>
    <t>940</t>
  </si>
  <si>
    <t>30</t>
  </si>
  <si>
    <t>573231106</t>
  </si>
  <si>
    <t>Postřik spojovací PS bez posypu kamenivem ze silniční emulze, v množství 0,30 kg/m2</t>
  </si>
  <si>
    <t>407373432</t>
  </si>
  <si>
    <t>https://podminky.urs.cz/item/CS_URS_2026_01/573231106</t>
  </si>
  <si>
    <t>31</t>
  </si>
  <si>
    <t>577134121</t>
  </si>
  <si>
    <t>Asfaltový beton vrstva obrusná ACO 11 (ABS) s rozprostřením a se zhutněním z nemodifikovaného asfaltu v pruhu šířky přes 3 m tř. I, po zhutnění tl. 40 mm</t>
  </si>
  <si>
    <t>1341169868</t>
  </si>
  <si>
    <t>https://podminky.urs.cz/item/CS_URS_2026_01/577134121</t>
  </si>
  <si>
    <t>32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</si>
  <si>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</si>
  <si>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</si>
  <si>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-642667573</t>
  </si>
  <si>
    <t>https://podminky.urs.cz/item/CS_URS_2026_01/596212212</t>
  </si>
  <si>
    <t>33</t>
  </si>
  <si>
    <t>59245020</t>
  </si>
  <si>
    <t>dlažba skladebná betonová 200x100mm tl 80mm přírodní</t>
  </si>
  <si>
    <t>-699707991</t>
  </si>
  <si>
    <t>138*1,02</t>
  </si>
  <si>
    <t>34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</si>
  <si>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</si>
  <si>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</si>
  <si>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-1610936564</t>
  </si>
  <si>
    <t>https://podminky.urs.cz/item/CS_URS_2026_01/596212210</t>
  </si>
  <si>
    <t>dlažba pro nevidomé tl. 80 mm</t>
  </si>
  <si>
    <t>35</t>
  </si>
  <si>
    <t>59245225</t>
  </si>
  <si>
    <t>dlažba tvar obdélník betonová pro nevidomé 200x100x80mm přírodní</t>
  </si>
  <si>
    <t>490905820</t>
  </si>
  <si>
    <t>6*1,02</t>
  </si>
  <si>
    <t>36</t>
  </si>
  <si>
    <t>596412112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</si>
  <si>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</si>
  <si>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1767373043</t>
  </si>
  <si>
    <t>https://podminky.urs.cz/item/CS_URS_2026_01/596412112</t>
  </si>
  <si>
    <t>37</t>
  </si>
  <si>
    <t>59246081</t>
  </si>
  <si>
    <t>dlažba plošná vegetační betonová 240x170mm tl 80mm přírodní</t>
  </si>
  <si>
    <t>1164282348</t>
  </si>
  <si>
    <t>30*1,02</t>
  </si>
  <si>
    <t>Trubní vedení</t>
  </si>
  <si>
    <t>38</t>
  </si>
  <si>
    <t>871313121</t>
  </si>
  <si>
    <t>Montáž kanalizačního potrubí z tvrdého PVC-U hladkého plnostěnného tuhost SN 8 DN 160</t>
  </si>
  <si>
    <t>1834962920</t>
  </si>
  <si>
    <t>https://podminky.urs.cz/item/CS_URS_2026_01/871313121</t>
  </si>
  <si>
    <t>přípojky DN 150 mm</t>
  </si>
  <si>
    <t>44</t>
  </si>
  <si>
    <t>39</t>
  </si>
  <si>
    <t>28611164</t>
  </si>
  <si>
    <t>trubka kanalizační PVC-U plnostěnná jednovrstvá DN 160x1000mm SN8</t>
  </si>
  <si>
    <t>651619198</t>
  </si>
  <si>
    <t>44*1,03 "Přepočtené koeficientem množství</t>
  </si>
  <si>
    <t>40</t>
  </si>
  <si>
    <t>877310310</t>
  </si>
  <si>
    <t>Montáž kolen na kanalizačním potrubí z PP nebo tvrdého PVC trub hladkých plnostěnných DN 150</t>
  </si>
  <si>
    <t>kus</t>
  </si>
  <si>
    <t>707909931</t>
  </si>
  <si>
    <t>https://podminky.urs.cz/item/CS_URS_2026_01/877310310</t>
  </si>
  <si>
    <t>3 kolena / 1 UV</t>
  </si>
  <si>
    <t>3*5</t>
  </si>
  <si>
    <t>41</t>
  </si>
  <si>
    <t>28611361</t>
  </si>
  <si>
    <t>koleno kanalizační PVC KG 160x45°</t>
  </si>
  <si>
    <t>-628659665</t>
  </si>
  <si>
    <t>42</t>
  </si>
  <si>
    <t>895941302</t>
  </si>
  <si>
    <t>Osazení vpusti uliční z betonových dílců DN 450 dno s kalištěm</t>
  </si>
  <si>
    <t>-951243981</t>
  </si>
  <si>
    <t>https://podminky.urs.cz/item/CS_URS_2026_01/895941302</t>
  </si>
  <si>
    <t>vpusti nové</t>
  </si>
  <si>
    <t>43</t>
  </si>
  <si>
    <t>59223852</t>
  </si>
  <si>
    <t>dno pro uliční vpusť s kalovou prohlubní betonové 450x300x50mm</t>
  </si>
  <si>
    <t>703649061</t>
  </si>
  <si>
    <t>895941332</t>
  </si>
  <si>
    <t>Osazení vpusti uliční z betonových dílců DN 450 skruž průběžná se zápachovou uzávěrkou</t>
  </si>
  <si>
    <t>74900301</t>
  </si>
  <si>
    <t>https://podminky.urs.cz/item/CS_URS_2026_01/895941332</t>
  </si>
  <si>
    <t>45</t>
  </si>
  <si>
    <t>59223330</t>
  </si>
  <si>
    <t>vpusť uliční DN 450 skruž průběžná 450/570x50mm betonová se zápachovou uzávěrkou 150mm PVC</t>
  </si>
  <si>
    <t>-1510603684</t>
  </si>
  <si>
    <t>46</t>
  </si>
  <si>
    <t>895941323</t>
  </si>
  <si>
    <t>Osazení vpusti uliční z betonových dílců DN 450 skruž středová 570 mm</t>
  </si>
  <si>
    <t>1309846410</t>
  </si>
  <si>
    <t>https://podminky.urs.cz/item/CS_URS_2026_01/895941323</t>
  </si>
  <si>
    <t>47</t>
  </si>
  <si>
    <t>59224488</t>
  </si>
  <si>
    <t>vpusť uliční DN 450 skruž střední betonová 450/570x50mm</t>
  </si>
  <si>
    <t>1296704575</t>
  </si>
  <si>
    <t>48</t>
  </si>
  <si>
    <t>895941313</t>
  </si>
  <si>
    <t>Osazení vpusti uliční z betonových dílců DN 450 skruž horní 295 mm</t>
  </si>
  <si>
    <t>-1263239749</t>
  </si>
  <si>
    <t>https://podminky.urs.cz/item/CS_URS_2026_01/895941313</t>
  </si>
  <si>
    <t>49</t>
  </si>
  <si>
    <t>59224485</t>
  </si>
  <si>
    <t>vpusť uliční DN 450 skruž horní betonová 450/295x50mm</t>
  </si>
  <si>
    <t>-1564955447</t>
  </si>
  <si>
    <t>50</t>
  </si>
  <si>
    <t>899204112</t>
  </si>
  <si>
    <t>Osazení mříží litinových včetně rámů a košů na bahno pro třídu zatížení D400, E600</t>
  </si>
  <si>
    <t>265033510</t>
  </si>
  <si>
    <t>https://podminky.urs.cz/item/CS_URS_2026_01/899204112</t>
  </si>
  <si>
    <t>51</t>
  </si>
  <si>
    <t>59223260</t>
  </si>
  <si>
    <t>mříž vtoková litinová k uliční vpusti C250/D400 500x500mm</t>
  </si>
  <si>
    <t>1690431652</t>
  </si>
  <si>
    <t>52</t>
  </si>
  <si>
    <t>59223260R</t>
  </si>
  <si>
    <t>mříž vtoková obrubníková vpust 530x500mm</t>
  </si>
  <si>
    <t>674015919</t>
  </si>
  <si>
    <t>53</t>
  </si>
  <si>
    <t>59223871</t>
  </si>
  <si>
    <t>koš vysoký pro uliční vpusti žárově Pz plech pro rám 500/500mm</t>
  </si>
  <si>
    <t>1445626040</t>
  </si>
  <si>
    <t>54</t>
  </si>
  <si>
    <t>59224483R</t>
  </si>
  <si>
    <t>vpusť uliční DN 450 vyrovnávací prstenec pro rám 500x500mm</t>
  </si>
  <si>
    <t>-440552771</t>
  </si>
  <si>
    <t>55</t>
  </si>
  <si>
    <t>899132121</t>
  </si>
  <si>
    <t>Výměna (výšková úprava) poklopu kanalizačního s rámem pevným s ošetřením podkladních vrstev hloubky do 25 cm</t>
  </si>
  <si>
    <t>-1944911039</t>
  </si>
  <si>
    <t>https://podminky.urs.cz/item/CS_URS_2026_01/899132121</t>
  </si>
  <si>
    <t>výšková úprava stávajících poklopů</t>
  </si>
  <si>
    <t>56</t>
  </si>
  <si>
    <t>899132212</t>
  </si>
  <si>
    <t>Výměna (výšková úprava) poklopu vodovodního samonivelačního nebo pevného šoupátkového</t>
  </si>
  <si>
    <t>543390400</t>
  </si>
  <si>
    <t>https://podminky.urs.cz/item/CS_URS_2026_01/899132212</t>
  </si>
  <si>
    <t>Ostatní konstrukce a práce, bourání</t>
  </si>
  <si>
    <t>57</t>
  </si>
  <si>
    <t>914111111</t>
  </si>
  <si>
    <t>Montáž svislé dopravní značky základní velikosti do 1 m2 objímkami na sloupky nebo konzoly</t>
  </si>
  <si>
    <t>176769522</t>
  </si>
  <si>
    <t>https://podminky.urs.cz/item/CS_URS_2026_01/914111111</t>
  </si>
  <si>
    <t>58</t>
  </si>
  <si>
    <t>40445654</t>
  </si>
  <si>
    <t>informativní značky zónové IZ5 1000x750mm</t>
  </si>
  <si>
    <t>867798559</t>
  </si>
  <si>
    <t>59</t>
  </si>
  <si>
    <t>40445623</t>
  </si>
  <si>
    <t>informativní značky provozní IP1-IP3, IP4b-IP7, IP10a, b 750x750mm retroreflexní</t>
  </si>
  <si>
    <t>-282222752</t>
  </si>
  <si>
    <t>60</t>
  </si>
  <si>
    <t>914511113</t>
  </si>
  <si>
    <t>Montáž sloupku dopravních značek délky do 3,5 m do hliníkové patky pro sloupek D 70 mm</t>
  </si>
  <si>
    <t>-647328397</t>
  </si>
  <si>
    <t>https://podminky.urs.cz/item/CS_URS_2026_01/914511113</t>
  </si>
  <si>
    <t>61</t>
  </si>
  <si>
    <t>40445225</t>
  </si>
  <si>
    <t>sloupek pro dopravní značku Zn D 60mm v 3,5m</t>
  </si>
  <si>
    <t>-164553001</t>
  </si>
  <si>
    <t>62</t>
  </si>
  <si>
    <t>40445240</t>
  </si>
  <si>
    <t>patka pro sloupek Al D 60mm</t>
  </si>
  <si>
    <t>-56486966</t>
  </si>
  <si>
    <t>63</t>
  </si>
  <si>
    <t>40445256</t>
  </si>
  <si>
    <t>svorka upínací na sloupek dopravní značky D 60mm</t>
  </si>
  <si>
    <t>-114711915</t>
  </si>
  <si>
    <t>2*3</t>
  </si>
  <si>
    <t>64</t>
  </si>
  <si>
    <t>40445253</t>
  </si>
  <si>
    <t>víčko plastové na sloupek D 60mm</t>
  </si>
  <si>
    <t>-1100914088</t>
  </si>
  <si>
    <t>65</t>
  </si>
  <si>
    <t>916111123</t>
  </si>
  <si>
    <t>Osazení silniční obruby z betonových tvarovek v jedné řadě s ložem tl. přes 50 do 100 mm, s vyplněním a zatřením spár cementovou maltou z betonových tvarovek s boční opěrou z betonu prostého, do lože z betonu prostého téže značky._x000D_
Včetně výplně spáry betonem mezi silniční obrubou a přídlažbou.</t>
  </si>
  <si>
    <t>-2065541502</t>
  </si>
  <si>
    <t>https://podminky.urs.cz/item/CS_URS_2026_01/916111123</t>
  </si>
  <si>
    <t>přídlažba z betonových tvarovek</t>
  </si>
  <si>
    <t>381</t>
  </si>
  <si>
    <t>-1934140303</t>
  </si>
  <si>
    <t>381*0,1*1,02</t>
  </si>
  <si>
    <t>67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</si>
  <si>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</si>
  <si>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</si>
  <si>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-1608612293</t>
  </si>
  <si>
    <t>https://podminky.urs.cz/item/CS_URS_2026_01/916131213</t>
  </si>
  <si>
    <t>betonový silniční obrubník</t>
  </si>
  <si>
    <t>21+319</t>
  </si>
  <si>
    <t>68</t>
  </si>
  <si>
    <t>59217031</t>
  </si>
  <si>
    <t>obrubník silniční betonový 1000x150x250mm</t>
  </si>
  <si>
    <t>1487415544</t>
  </si>
  <si>
    <t>248*1,02</t>
  </si>
  <si>
    <t>69</t>
  </si>
  <si>
    <t>59217029</t>
  </si>
  <si>
    <t>obrubník silniční betonový nájezdový 1000x150x150mm</t>
  </si>
  <si>
    <t>1970900874</t>
  </si>
  <si>
    <t>14*1,02</t>
  </si>
  <si>
    <t>70</t>
  </si>
  <si>
    <t>59217076</t>
  </si>
  <si>
    <t>obrubník silniční betonový přechodový 1000x150x250mm</t>
  </si>
  <si>
    <t>-1098484488</t>
  </si>
  <si>
    <t>2*1,02</t>
  </si>
  <si>
    <t>71</t>
  </si>
  <si>
    <t>59217078</t>
  </si>
  <si>
    <t>obrubník silniční obloukový betonový R 0,5-2m 150x250mm</t>
  </si>
  <si>
    <t>-533867328</t>
  </si>
  <si>
    <t>R 0,5m</t>
  </si>
  <si>
    <t>R 1,0m</t>
  </si>
  <si>
    <t>R 2,0m</t>
  </si>
  <si>
    <t>72</t>
  </si>
  <si>
    <t>59217026</t>
  </si>
  <si>
    <t>obrubník silniční betonový 500x150x250mm</t>
  </si>
  <si>
    <t>-1036311408</t>
  </si>
  <si>
    <t>73</t>
  </si>
  <si>
    <t>919726122</t>
  </si>
  <si>
    <t>Geotextilie netkaná pro ochranu, separaci nebo filtraci měrná hmotnost přes 200 do 300 g/m2</t>
  </si>
  <si>
    <t>-374405557</t>
  </si>
  <si>
    <t>https://podminky.urs.cz/item/CS_URS_2026_01/919726122</t>
  </si>
  <si>
    <t>Poznámka k položce:_x000D_
geotextilie pod sanační vrstvu</t>
  </si>
  <si>
    <t>74</t>
  </si>
  <si>
    <t>935932415</t>
  </si>
  <si>
    <t>Odvodňovací plastový žlab pro třídu zatížení D 400 vnitřní šířky 100 mm s krycím roštem můstkovým z litiny</t>
  </si>
  <si>
    <t>-251256294</t>
  </si>
  <si>
    <t>https://podminky.urs.cz/item/CS_URS_2026_01/935932415</t>
  </si>
  <si>
    <t>drain</t>
  </si>
  <si>
    <t>75</t>
  </si>
  <si>
    <t>919735112</t>
  </si>
  <si>
    <t>Řezání stávajícího živičného krytu nebo podkladu hloubky přes 50 do 100 mm</t>
  </si>
  <si>
    <t>-1082973835</t>
  </si>
  <si>
    <t>76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</si>
  <si>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</si>
  <si>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</si>
  <si>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455236801</t>
  </si>
  <si>
    <t>https://podminky.urs.cz/item/CS_URS_2026_01/919732211</t>
  </si>
  <si>
    <t>997</t>
  </si>
  <si>
    <t>Přesun sutě</t>
  </si>
  <si>
    <t>77</t>
  </si>
  <si>
    <t>997211511R</t>
  </si>
  <si>
    <t xml:space="preserve">Vodorovná doprava suti nebo vybouraných hmot suti se složením a hrubým urovnáním, včetně likvidace v souladu se zákonem o odpadech - zajišťuje zhotovitel </t>
  </si>
  <si>
    <t>1639465408</t>
  </si>
  <si>
    <t>z položky 899132121 výšková úprava kanalizačního poklopu</t>
  </si>
  <si>
    <t>z položky 899132212 výšková úprava šoupátkového poklopu</t>
  </si>
  <si>
    <t>0,6</t>
  </si>
  <si>
    <t>998</t>
  </si>
  <si>
    <t>Přesun hmot</t>
  </si>
  <si>
    <t>78</t>
  </si>
  <si>
    <t>998225111</t>
  </si>
  <si>
    <t>Přesun hmot pro komunikace s krytem z kameniva, monolitickým betonovým nebo živičným dopravní vzdálenost do 200 m jakékoliv délky objektu</t>
  </si>
  <si>
    <t>-1106094214</t>
  </si>
  <si>
    <t>https://podminky.urs.cz/item/CS_URS_2026_01/998225111</t>
  </si>
  <si>
    <t>VRN</t>
  </si>
  <si>
    <t>Vedlejší rozpočtové náklady</t>
  </si>
  <si>
    <t>VRN1</t>
  </si>
  <si>
    <t>Průzkumné, geodetické a projektové práce</t>
  </si>
  <si>
    <t>79</t>
  </si>
  <si>
    <t>012203000</t>
  </si>
  <si>
    <t>Geodetické práce při provádění stavby</t>
  </si>
  <si>
    <t>ks</t>
  </si>
  <si>
    <t>1024</t>
  </si>
  <si>
    <t>-1424032232</t>
  </si>
  <si>
    <t>80</t>
  </si>
  <si>
    <t>012303000</t>
  </si>
  <si>
    <t>Geodetické práce po výstavbě</t>
  </si>
  <si>
    <t>-1505936096</t>
  </si>
  <si>
    <t>Poznámka k položce:_x000D_
zaměření skutečného provedení stavby</t>
  </si>
  <si>
    <t>81</t>
  </si>
  <si>
    <t>012414000</t>
  </si>
  <si>
    <t>Geometrický plán</t>
  </si>
  <si>
    <t>832766290</t>
  </si>
  <si>
    <t>Poznámka k položce:_x000D_
Vyhotovení geometrického plánu po dokončení stavby</t>
  </si>
  <si>
    <t>82</t>
  </si>
  <si>
    <t>013254000</t>
  </si>
  <si>
    <t>Dokumentace skutečného provedení stavby</t>
  </si>
  <si>
    <t>-1160762532</t>
  </si>
  <si>
    <t>VRN3</t>
  </si>
  <si>
    <t>Zařízení staveniště</t>
  </si>
  <si>
    <t>83</t>
  </si>
  <si>
    <t>030001000</t>
  </si>
  <si>
    <t>-1780811136</t>
  </si>
  <si>
    <t>84</t>
  </si>
  <si>
    <t>034303000</t>
  </si>
  <si>
    <t>Dopravní značení na staveništi včetně inženýrské činnosti (projednání jedntlivých etap s úřady), včetně zajištění značení pro jednotlivé etapy DIO a kontroly a údržby DIO po celou dobu trvání uzavírky.</t>
  </si>
  <si>
    <t>kč</t>
  </si>
  <si>
    <t>16561679</t>
  </si>
  <si>
    <t>85</t>
  </si>
  <si>
    <t>039103000</t>
  </si>
  <si>
    <t>Rozebrání, bourání a odvoz zařízení staveniště</t>
  </si>
  <si>
    <t>826906245</t>
  </si>
  <si>
    <t>VRN4</t>
  </si>
  <si>
    <t>Inženýrská činnost</t>
  </si>
  <si>
    <t>86</t>
  </si>
  <si>
    <t>043002000</t>
  </si>
  <si>
    <t>Zkoušky a ostatní měření</t>
  </si>
  <si>
    <t>kpl</t>
  </si>
  <si>
    <t>-707687315</t>
  </si>
  <si>
    <t>SEZNAM FIGUR</t>
  </si>
  <si>
    <t>Výměra</t>
  </si>
  <si>
    <t>Použití figury:</t>
  </si>
  <si>
    <t>Vodorovné přemístění výkopku nebo sypaniny po suchu  na obvyklém dopravním prostředku, bez naložení výkopku, avšak se složením a rozhrnutím z horniny tř. 1 až 4 včetně likvidace v souladu se zákonem o odpadech - zajišťuje zhotovitel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</si>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</sst>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19001405" TargetMode="External"/><Relationship Id="rId13" Type="http://schemas.openxmlformats.org/officeDocument/2006/relationships/hyperlink" Target="https://podminky.urs.cz/item/CS_URS_2026_01/175151101.1" TargetMode="External"/><Relationship Id="rId18" Type="http://schemas.openxmlformats.org/officeDocument/2006/relationships/hyperlink" Target="https://podminky.urs.cz/item/CS_URS_2026_01/451573111" TargetMode="External"/><Relationship Id="rId26" Type="http://schemas.openxmlformats.org/officeDocument/2006/relationships/hyperlink" Target="https://podminky.urs.cz/item/CS_URS_2026_01/596212212" TargetMode="External"/><Relationship Id="rId39" Type="http://schemas.openxmlformats.org/officeDocument/2006/relationships/hyperlink" Target="https://podminky.urs.cz/item/CS_URS_2026_01/914511113" TargetMode="External"/><Relationship Id="rId3" Type="http://schemas.openxmlformats.org/officeDocument/2006/relationships/hyperlink" Target="https://podminky.urs.cz/item/CS_URS_2026_01/122252204" TargetMode="External"/><Relationship Id="rId21" Type="http://schemas.openxmlformats.org/officeDocument/2006/relationships/hyperlink" Target="https://podminky.urs.cz/item/CS_URS_2026_01/564851011" TargetMode="External"/><Relationship Id="rId34" Type="http://schemas.openxmlformats.org/officeDocument/2006/relationships/hyperlink" Target="https://podminky.urs.cz/item/CS_URS_2026_01/895941313" TargetMode="External"/><Relationship Id="rId42" Type="http://schemas.openxmlformats.org/officeDocument/2006/relationships/hyperlink" Target="https://podminky.urs.cz/item/CS_URS_2026_01/919726122" TargetMode="External"/><Relationship Id="rId7" Type="http://schemas.openxmlformats.org/officeDocument/2006/relationships/hyperlink" Target="https://podminky.urs.cz/item/CS_URS_2026_01/139001101" TargetMode="External"/><Relationship Id="rId12" Type="http://schemas.openxmlformats.org/officeDocument/2006/relationships/hyperlink" Target="https://podminky.urs.cz/item/CS_URS_2026_01/174151101" TargetMode="External"/><Relationship Id="rId17" Type="http://schemas.openxmlformats.org/officeDocument/2006/relationships/hyperlink" Target="https://podminky.urs.cz/item/CS_URS_2026_01/212752112" TargetMode="External"/><Relationship Id="rId25" Type="http://schemas.openxmlformats.org/officeDocument/2006/relationships/hyperlink" Target="https://podminky.urs.cz/item/CS_URS_2026_01/577134121" TargetMode="External"/><Relationship Id="rId33" Type="http://schemas.openxmlformats.org/officeDocument/2006/relationships/hyperlink" Target="https://podminky.urs.cz/item/CS_URS_2026_01/895941323" TargetMode="External"/><Relationship Id="rId38" Type="http://schemas.openxmlformats.org/officeDocument/2006/relationships/hyperlink" Target="https://podminky.urs.cz/item/CS_URS_2026_01/914111111" TargetMode="External"/><Relationship Id="rId46" Type="http://schemas.openxmlformats.org/officeDocument/2006/relationships/drawing" Target="../drawings/drawing2.xml"/><Relationship Id="rId2" Type="http://schemas.openxmlformats.org/officeDocument/2006/relationships/hyperlink" Target="https://podminky.urs.cz/item/CS_URS_2026_01/122252205" TargetMode="External"/><Relationship Id="rId16" Type="http://schemas.openxmlformats.org/officeDocument/2006/relationships/hyperlink" Target="https://podminky.urs.cz/item/CS_URS_2026_01/181411131" TargetMode="External"/><Relationship Id="rId20" Type="http://schemas.openxmlformats.org/officeDocument/2006/relationships/hyperlink" Target="https://podminky.urs.cz/item/CS_URS_2026_01/569841111" TargetMode="External"/><Relationship Id="rId29" Type="http://schemas.openxmlformats.org/officeDocument/2006/relationships/hyperlink" Target="https://podminky.urs.cz/item/CS_URS_2026_01/871313121" TargetMode="External"/><Relationship Id="rId41" Type="http://schemas.openxmlformats.org/officeDocument/2006/relationships/hyperlink" Target="https://podminky.urs.cz/item/CS_URS_2026_01/916131213" TargetMode="External"/><Relationship Id="rId1" Type="http://schemas.openxmlformats.org/officeDocument/2006/relationships/hyperlink" Target="https://podminky.urs.cz/item/CS_URS_2026_01/111251101R" TargetMode="External"/><Relationship Id="rId6" Type="http://schemas.openxmlformats.org/officeDocument/2006/relationships/hyperlink" Target="https://podminky.urs.cz/item/CS_URS_2026_01/131151103" TargetMode="External"/><Relationship Id="rId11" Type="http://schemas.openxmlformats.org/officeDocument/2006/relationships/hyperlink" Target="https://podminky.urs.cz/item/CS_URS_2026_01/171151112" TargetMode="External"/><Relationship Id="rId24" Type="http://schemas.openxmlformats.org/officeDocument/2006/relationships/hyperlink" Target="https://podminky.urs.cz/item/CS_URS_2026_01/573231106" TargetMode="External"/><Relationship Id="rId32" Type="http://schemas.openxmlformats.org/officeDocument/2006/relationships/hyperlink" Target="https://podminky.urs.cz/item/CS_URS_2026_01/895941332" TargetMode="External"/><Relationship Id="rId37" Type="http://schemas.openxmlformats.org/officeDocument/2006/relationships/hyperlink" Target="https://podminky.urs.cz/item/CS_URS_2026_01/899132212" TargetMode="External"/><Relationship Id="rId40" Type="http://schemas.openxmlformats.org/officeDocument/2006/relationships/hyperlink" Target="https://podminky.urs.cz/item/CS_URS_2026_01/916111123" TargetMode="External"/><Relationship Id="rId45" Type="http://schemas.openxmlformats.org/officeDocument/2006/relationships/hyperlink" Target="https://podminky.urs.cz/item/CS_URS_2026_01/998225111" TargetMode="External"/><Relationship Id="rId5" Type="http://schemas.openxmlformats.org/officeDocument/2006/relationships/hyperlink" Target="https://podminky.urs.cz/item/CS_URS_2026_01/132154201" TargetMode="External"/><Relationship Id="rId15" Type="http://schemas.openxmlformats.org/officeDocument/2006/relationships/hyperlink" Target="https://podminky.urs.cz/item/CS_URS_2026_01/181351003" TargetMode="External"/><Relationship Id="rId23" Type="http://schemas.openxmlformats.org/officeDocument/2006/relationships/hyperlink" Target="https://podminky.urs.cz/item/CS_URS_2026_01/565155121" TargetMode="External"/><Relationship Id="rId28" Type="http://schemas.openxmlformats.org/officeDocument/2006/relationships/hyperlink" Target="https://podminky.urs.cz/item/CS_URS_2026_01/596412112" TargetMode="External"/><Relationship Id="rId36" Type="http://schemas.openxmlformats.org/officeDocument/2006/relationships/hyperlink" Target="https://podminky.urs.cz/item/CS_URS_2026_01/899132121" TargetMode="External"/><Relationship Id="rId10" Type="http://schemas.openxmlformats.org/officeDocument/2006/relationships/hyperlink" Target="https://podminky.urs.cz/item/CS_URS_2026_01/151101111" TargetMode="External"/><Relationship Id="rId19" Type="http://schemas.openxmlformats.org/officeDocument/2006/relationships/hyperlink" Target="https://podminky.urs.cz/item/CS_URS_2026_01/571907118" TargetMode="External"/><Relationship Id="rId31" Type="http://schemas.openxmlformats.org/officeDocument/2006/relationships/hyperlink" Target="https://podminky.urs.cz/item/CS_URS_2026_01/895941302" TargetMode="External"/><Relationship Id="rId44" Type="http://schemas.openxmlformats.org/officeDocument/2006/relationships/hyperlink" Target="https://podminky.urs.cz/item/CS_URS_2026_01/919732211" TargetMode="External"/><Relationship Id="rId4" Type="http://schemas.openxmlformats.org/officeDocument/2006/relationships/hyperlink" Target="https://podminky.urs.cz/item/CS_URS_2026_01/132151101" TargetMode="External"/><Relationship Id="rId9" Type="http://schemas.openxmlformats.org/officeDocument/2006/relationships/hyperlink" Target="https://podminky.urs.cz/item/CS_URS_2026_01/151101101" TargetMode="External"/><Relationship Id="rId14" Type="http://schemas.openxmlformats.org/officeDocument/2006/relationships/hyperlink" Target="https://podminky.urs.cz/item/CS_URS_2026_01/181951112" TargetMode="External"/><Relationship Id="rId22" Type="http://schemas.openxmlformats.org/officeDocument/2006/relationships/hyperlink" Target="https://podminky.urs.cz/item/CS_URS_2026_01/564861011" TargetMode="External"/><Relationship Id="rId27" Type="http://schemas.openxmlformats.org/officeDocument/2006/relationships/hyperlink" Target="https://podminky.urs.cz/item/CS_URS_2026_01/596212210" TargetMode="External"/><Relationship Id="rId30" Type="http://schemas.openxmlformats.org/officeDocument/2006/relationships/hyperlink" Target="https://podminky.urs.cz/item/CS_URS_2026_01/877310310" TargetMode="External"/><Relationship Id="rId35" Type="http://schemas.openxmlformats.org/officeDocument/2006/relationships/hyperlink" Target="https://podminky.urs.cz/item/CS_URS_2026_01/899204112" TargetMode="External"/><Relationship Id="rId43" Type="http://schemas.openxmlformats.org/officeDocument/2006/relationships/hyperlink" Target="https://podminky.urs.cz/item/CS_URS_2026_01/93593241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3" t="s">
        <v>14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4"/>
      <c r="AQ5" s="24"/>
      <c r="AR5" s="22"/>
      <c r="BE5" s="340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5" t="s">
        <v>17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4"/>
      <c r="AQ6" s="24"/>
      <c r="AR6" s="22"/>
      <c r="BE6" s="341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1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1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1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41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41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1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41"/>
      <c r="BS13" s="19" t="s">
        <v>6</v>
      </c>
    </row>
    <row r="14" spans="1:74" ht="12.75">
      <c r="B14" s="23"/>
      <c r="C14" s="24"/>
      <c r="D14" s="24"/>
      <c r="E14" s="346" t="s">
        <v>30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41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1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41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41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1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1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41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1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1"/>
    </row>
    <row r="23" spans="1:71" s="1" customFormat="1" ht="47.25" customHeight="1">
      <c r="B23" s="23"/>
      <c r="C23" s="24"/>
      <c r="D23" s="24"/>
      <c r="E23" s="348" t="s">
        <v>37</v>
      </c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24"/>
      <c r="AP23" s="24"/>
      <c r="AQ23" s="24"/>
      <c r="AR23" s="22"/>
      <c r="BE23" s="341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1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1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9">
        <f>ROUND(AG54,2)</f>
        <v>0</v>
      </c>
      <c r="AL26" s="350"/>
      <c r="AM26" s="350"/>
      <c r="AN26" s="350"/>
      <c r="AO26" s="350"/>
      <c r="AP26" s="38"/>
      <c r="AQ26" s="38"/>
      <c r="AR26" s="41"/>
      <c r="BE26" s="341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1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1" t="s">
        <v>39</v>
      </c>
      <c r="M28" s="351"/>
      <c r="N28" s="351"/>
      <c r="O28" s="351"/>
      <c r="P28" s="351"/>
      <c r="Q28" s="38"/>
      <c r="R28" s="38"/>
      <c r="S28" s="38"/>
      <c r="T28" s="38"/>
      <c r="U28" s="38"/>
      <c r="V28" s="38"/>
      <c r="W28" s="351" t="s">
        <v>40</v>
      </c>
      <c r="X28" s="351"/>
      <c r="Y28" s="351"/>
      <c r="Z28" s="351"/>
      <c r="AA28" s="351"/>
      <c r="AB28" s="351"/>
      <c r="AC28" s="351"/>
      <c r="AD28" s="351"/>
      <c r="AE28" s="351"/>
      <c r="AF28" s="38"/>
      <c r="AG28" s="38"/>
      <c r="AH28" s="38"/>
      <c r="AI28" s="38"/>
      <c r="AJ28" s="38"/>
      <c r="AK28" s="351" t="s">
        <v>41</v>
      </c>
      <c r="AL28" s="351"/>
      <c r="AM28" s="351"/>
      <c r="AN28" s="351"/>
      <c r="AO28" s="351"/>
      <c r="AP28" s="38"/>
      <c r="AQ28" s="38"/>
      <c r="AR28" s="41"/>
      <c r="BE28" s="341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54">
        <v>0.21</v>
      </c>
      <c r="M29" s="353"/>
      <c r="N29" s="353"/>
      <c r="O29" s="353"/>
      <c r="P29" s="353"/>
      <c r="Q29" s="43"/>
      <c r="R29" s="43"/>
      <c r="S29" s="43"/>
      <c r="T29" s="43"/>
      <c r="U29" s="43"/>
      <c r="V29" s="43"/>
      <c r="W29" s="352">
        <f>ROUND(AZ54, 2)</f>
        <v>0</v>
      </c>
      <c r="X29" s="353"/>
      <c r="Y29" s="353"/>
      <c r="Z29" s="353"/>
      <c r="AA29" s="353"/>
      <c r="AB29" s="353"/>
      <c r="AC29" s="353"/>
      <c r="AD29" s="353"/>
      <c r="AE29" s="353"/>
      <c r="AF29" s="43"/>
      <c r="AG29" s="43"/>
      <c r="AH29" s="43"/>
      <c r="AI29" s="43"/>
      <c r="AJ29" s="43"/>
      <c r="AK29" s="352">
        <f>ROUND(AV54, 2)</f>
        <v>0</v>
      </c>
      <c r="AL29" s="353"/>
      <c r="AM29" s="353"/>
      <c r="AN29" s="353"/>
      <c r="AO29" s="353"/>
      <c r="AP29" s="43"/>
      <c r="AQ29" s="43"/>
      <c r="AR29" s="44"/>
      <c r="BE29" s="342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54">
        <v>0.12</v>
      </c>
      <c r="M30" s="353"/>
      <c r="N30" s="353"/>
      <c r="O30" s="353"/>
      <c r="P30" s="353"/>
      <c r="Q30" s="43"/>
      <c r="R30" s="43"/>
      <c r="S30" s="43"/>
      <c r="T30" s="43"/>
      <c r="U30" s="43"/>
      <c r="V30" s="43"/>
      <c r="W30" s="352">
        <f>ROUND(BA54, 2)</f>
        <v>0</v>
      </c>
      <c r="X30" s="353"/>
      <c r="Y30" s="353"/>
      <c r="Z30" s="353"/>
      <c r="AA30" s="353"/>
      <c r="AB30" s="353"/>
      <c r="AC30" s="353"/>
      <c r="AD30" s="353"/>
      <c r="AE30" s="353"/>
      <c r="AF30" s="43"/>
      <c r="AG30" s="43"/>
      <c r="AH30" s="43"/>
      <c r="AI30" s="43"/>
      <c r="AJ30" s="43"/>
      <c r="AK30" s="352">
        <f>ROUND(AW54, 2)</f>
        <v>0</v>
      </c>
      <c r="AL30" s="353"/>
      <c r="AM30" s="353"/>
      <c r="AN30" s="353"/>
      <c r="AO30" s="353"/>
      <c r="AP30" s="43"/>
      <c r="AQ30" s="43"/>
      <c r="AR30" s="44"/>
      <c r="BE30" s="342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54">
        <v>0.21</v>
      </c>
      <c r="M31" s="353"/>
      <c r="N31" s="353"/>
      <c r="O31" s="353"/>
      <c r="P31" s="353"/>
      <c r="Q31" s="43"/>
      <c r="R31" s="43"/>
      <c r="S31" s="43"/>
      <c r="T31" s="43"/>
      <c r="U31" s="43"/>
      <c r="V31" s="43"/>
      <c r="W31" s="352">
        <f>ROUND(BB54, 2)</f>
        <v>0</v>
      </c>
      <c r="X31" s="353"/>
      <c r="Y31" s="353"/>
      <c r="Z31" s="353"/>
      <c r="AA31" s="353"/>
      <c r="AB31" s="353"/>
      <c r="AC31" s="353"/>
      <c r="AD31" s="353"/>
      <c r="AE31" s="353"/>
      <c r="AF31" s="43"/>
      <c r="AG31" s="43"/>
      <c r="AH31" s="43"/>
      <c r="AI31" s="43"/>
      <c r="AJ31" s="43"/>
      <c r="AK31" s="352">
        <v>0</v>
      </c>
      <c r="AL31" s="353"/>
      <c r="AM31" s="353"/>
      <c r="AN31" s="353"/>
      <c r="AO31" s="353"/>
      <c r="AP31" s="43"/>
      <c r="AQ31" s="43"/>
      <c r="AR31" s="44"/>
      <c r="BE31" s="342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54">
        <v>0.12</v>
      </c>
      <c r="M32" s="353"/>
      <c r="N32" s="353"/>
      <c r="O32" s="353"/>
      <c r="P32" s="353"/>
      <c r="Q32" s="43"/>
      <c r="R32" s="43"/>
      <c r="S32" s="43"/>
      <c r="T32" s="43"/>
      <c r="U32" s="43"/>
      <c r="V32" s="43"/>
      <c r="W32" s="352">
        <f>ROUND(BC54, 2)</f>
        <v>0</v>
      </c>
      <c r="X32" s="353"/>
      <c r="Y32" s="353"/>
      <c r="Z32" s="353"/>
      <c r="AA32" s="353"/>
      <c r="AB32" s="353"/>
      <c r="AC32" s="353"/>
      <c r="AD32" s="353"/>
      <c r="AE32" s="353"/>
      <c r="AF32" s="43"/>
      <c r="AG32" s="43"/>
      <c r="AH32" s="43"/>
      <c r="AI32" s="43"/>
      <c r="AJ32" s="43"/>
      <c r="AK32" s="352">
        <v>0</v>
      </c>
      <c r="AL32" s="353"/>
      <c r="AM32" s="353"/>
      <c r="AN32" s="353"/>
      <c r="AO32" s="353"/>
      <c r="AP32" s="43"/>
      <c r="AQ32" s="43"/>
      <c r="AR32" s="44"/>
      <c r="BE32" s="342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54">
        <v>0</v>
      </c>
      <c r="M33" s="353"/>
      <c r="N33" s="353"/>
      <c r="O33" s="353"/>
      <c r="P33" s="353"/>
      <c r="Q33" s="43"/>
      <c r="R33" s="43"/>
      <c r="S33" s="43"/>
      <c r="T33" s="43"/>
      <c r="U33" s="43"/>
      <c r="V33" s="43"/>
      <c r="W33" s="352">
        <f>ROUND(BD54, 2)</f>
        <v>0</v>
      </c>
      <c r="X33" s="353"/>
      <c r="Y33" s="353"/>
      <c r="Z33" s="353"/>
      <c r="AA33" s="353"/>
      <c r="AB33" s="353"/>
      <c r="AC33" s="353"/>
      <c r="AD33" s="353"/>
      <c r="AE33" s="353"/>
      <c r="AF33" s="43"/>
      <c r="AG33" s="43"/>
      <c r="AH33" s="43"/>
      <c r="AI33" s="43"/>
      <c r="AJ33" s="43"/>
      <c r="AK33" s="352">
        <v>0</v>
      </c>
      <c r="AL33" s="353"/>
      <c r="AM33" s="353"/>
      <c r="AN33" s="353"/>
      <c r="AO33" s="353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55" t="s">
        <v>50</v>
      </c>
      <c r="Y35" s="356"/>
      <c r="Z35" s="356"/>
      <c r="AA35" s="356"/>
      <c r="AB35" s="356"/>
      <c r="AC35" s="47"/>
      <c r="AD35" s="47"/>
      <c r="AE35" s="47"/>
      <c r="AF35" s="47"/>
      <c r="AG35" s="47"/>
      <c r="AH35" s="47"/>
      <c r="AI35" s="47"/>
      <c r="AJ35" s="47"/>
      <c r="AK35" s="357">
        <f>SUM(AK26:AK33)</f>
        <v>0</v>
      </c>
      <c r="AL35" s="356"/>
      <c r="AM35" s="356"/>
      <c r="AN35" s="356"/>
      <c r="AO35" s="358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9" t="str">
        <f>K6</f>
        <v>REKONSTRUKCE MK TOČNÍK K ŽELEZNIČNÍ TRATI</v>
      </c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TOČNÍK U KLATOV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61" t="str">
        <f>IF(AN8= "","",AN8)</f>
        <v>18. 7. 2023</v>
      </c>
      <c r="AN47" s="361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KLATOVY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62" t="str">
        <f>IF(E17="","",E17)</f>
        <v>MACÁN PROJEKCE DS s.r.o.</v>
      </c>
      <c r="AN49" s="363"/>
      <c r="AO49" s="363"/>
      <c r="AP49" s="363"/>
      <c r="AQ49" s="38"/>
      <c r="AR49" s="41"/>
      <c r="AS49" s="364" t="s">
        <v>52</v>
      </c>
      <c r="AT49" s="36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62" t="str">
        <f>IF(E20="","",E20)</f>
        <v>KAREL MACÁN</v>
      </c>
      <c r="AN50" s="363"/>
      <c r="AO50" s="363"/>
      <c r="AP50" s="363"/>
      <c r="AQ50" s="38"/>
      <c r="AR50" s="41"/>
      <c r="AS50" s="366"/>
      <c r="AT50" s="36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8"/>
      <c r="AT51" s="36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70" t="s">
        <v>53</v>
      </c>
      <c r="D52" s="371"/>
      <c r="E52" s="371"/>
      <c r="F52" s="371"/>
      <c r="G52" s="371"/>
      <c r="H52" s="68"/>
      <c r="I52" s="372" t="s">
        <v>54</v>
      </c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3" t="s">
        <v>55</v>
      </c>
      <c r="AH52" s="371"/>
      <c r="AI52" s="371"/>
      <c r="AJ52" s="371"/>
      <c r="AK52" s="371"/>
      <c r="AL52" s="371"/>
      <c r="AM52" s="371"/>
      <c r="AN52" s="372" t="s">
        <v>56</v>
      </c>
      <c r="AO52" s="371"/>
      <c r="AP52" s="371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7">
        <f>ROUND(AG55,2)</f>
        <v>0</v>
      </c>
      <c r="AH54" s="377"/>
      <c r="AI54" s="377"/>
      <c r="AJ54" s="377"/>
      <c r="AK54" s="377"/>
      <c r="AL54" s="377"/>
      <c r="AM54" s="377"/>
      <c r="AN54" s="378">
        <f>SUM(AG54,AT54)</f>
        <v>0</v>
      </c>
      <c r="AO54" s="378"/>
      <c r="AP54" s="378"/>
      <c r="AQ54" s="80" t="s">
        <v>19</v>
      </c>
      <c r="AR54" s="81"/>
      <c r="AS54" s="82">
        <f>ROUND(AS55,2)</f>
        <v>0</v>
      </c>
      <c r="AT54" s="83">
        <f>ROUND(SUM(AV54:AW54),2)</f>
        <v>0</v>
      </c>
      <c r="AU54" s="84">
        <f>ROUND(AU55,5)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ROUND(AZ55,2)</f>
        <v>0</v>
      </c>
      <c r="BA54" s="83">
        <f>ROUND(BA55,2)</f>
        <v>0</v>
      </c>
      <c r="BB54" s="83">
        <f>ROUND(BB55,2)</f>
        <v>0</v>
      </c>
      <c r="BC54" s="83">
        <f>ROUND(BC55,2)</f>
        <v>0</v>
      </c>
      <c r="BD54" s="85">
        <f>ROUND(BD55,2)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A55" s="88" t="s">
        <v>76</v>
      </c>
      <c r="B55" s="89"/>
      <c r="C55" s="90"/>
      <c r="D55" s="376" t="s">
        <v>77</v>
      </c>
      <c r="E55" s="376"/>
      <c r="F55" s="376"/>
      <c r="G55" s="376"/>
      <c r="H55" s="376"/>
      <c r="I55" s="91"/>
      <c r="J55" s="376" t="s">
        <v>78</v>
      </c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4">
        <f>'SO 101 - KOMUNIKACE'!J30</f>
        <v>0</v>
      </c>
      <c r="AH55" s="375"/>
      <c r="AI55" s="375"/>
      <c r="AJ55" s="375"/>
      <c r="AK55" s="375"/>
      <c r="AL55" s="375"/>
      <c r="AM55" s="375"/>
      <c r="AN55" s="374">
        <f>SUM(AG55,AT55)</f>
        <v>0</v>
      </c>
      <c r="AO55" s="375"/>
      <c r="AP55" s="375"/>
      <c r="AQ55" s="92" t="s">
        <v>79</v>
      </c>
      <c r="AR55" s="93"/>
      <c r="AS55" s="94">
        <v>0</v>
      </c>
      <c r="AT55" s="95">
        <f>ROUND(SUM(AV55:AW55),2)</f>
        <v>0</v>
      </c>
      <c r="AU55" s="96">
        <f>'SO 101 - KOMUNIKACE'!P92</f>
        <v>0</v>
      </c>
      <c r="AV55" s="95">
        <f>'SO 101 - KOMUNIKACE'!J33</f>
        <v>0</v>
      </c>
      <c r="AW55" s="95">
        <f>'SO 101 - KOMUNIKACE'!J34</f>
        <v>0</v>
      </c>
      <c r="AX55" s="95">
        <f>'SO 101 - KOMUNIKACE'!J35</f>
        <v>0</v>
      </c>
      <c r="AY55" s="95">
        <f>'SO 101 - KOMUNIKACE'!J36</f>
        <v>0</v>
      </c>
      <c r="AZ55" s="95">
        <f>'SO 101 - KOMUNIKACE'!F33</f>
        <v>0</v>
      </c>
      <c r="BA55" s="95">
        <f>'SO 101 - KOMUNIKACE'!F34</f>
        <v>0</v>
      </c>
      <c r="BB55" s="95">
        <f>'SO 101 - KOMUNIKACE'!F35</f>
        <v>0</v>
      </c>
      <c r="BC55" s="95">
        <f>'SO 101 - KOMUNIKACE'!F36</f>
        <v>0</v>
      </c>
      <c r="BD55" s="97">
        <f>'SO 101 - KOMUNIKACE'!F37</f>
        <v>0</v>
      </c>
      <c r="BT55" s="98" t="s">
        <v>80</v>
      </c>
      <c r="BV55" s="98" t="s">
        <v>74</v>
      </c>
      <c r="BW55" s="98" t="s">
        <v>81</v>
      </c>
      <c r="BX55" s="98" t="s">
        <v>5</v>
      </c>
      <c r="CL55" s="98" t="s">
        <v>19</v>
      </c>
      <c r="CM55" s="98" t="s">
        <v>82</v>
      </c>
    </row>
    <row r="56" spans="1:91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91" s="2" customFormat="1" ht="6.95" customHeight="1">
      <c r="A57" s="36"/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algorithmName="SHA-512" hashValue="vU31H9RxBBPOTi7OkvHa3L2XQAoHo0LChM07wxPbeL+FBjLJQuPum5I5CiSpyZqTiUfInZn1F4uMThRjER02pw==" saltValue="BFQfWIUOndKJZzO5xtBkzvGXIlQ46kZQhSvmVv3rldc9+V9+amgeNsr5INwdHkp8gQtY4QgJIfg8FrnXeL35P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KOMUNIKACE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AT2" s="19" t="s">
        <v>81</v>
      </c>
      <c r="AZ2" s="99" t="s">
        <v>83</v>
      </c>
      <c r="BA2" s="99" t="s">
        <v>84</v>
      </c>
      <c r="BB2" s="99" t="s">
        <v>85</v>
      </c>
      <c r="BC2" s="99" t="s">
        <v>86</v>
      </c>
      <c r="BD2" s="99" t="s">
        <v>82</v>
      </c>
    </row>
    <row r="3" spans="1:5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22"/>
      <c r="AT3" s="19" t="s">
        <v>82</v>
      </c>
      <c r="AZ3" s="99" t="s">
        <v>87</v>
      </c>
      <c r="BA3" s="99" t="s">
        <v>88</v>
      </c>
      <c r="BB3" s="99" t="s">
        <v>85</v>
      </c>
      <c r="BC3" s="99" t="s">
        <v>89</v>
      </c>
      <c r="BD3" s="99" t="s">
        <v>82</v>
      </c>
    </row>
    <row r="4" spans="1:56" s="1" customFormat="1" ht="24.95" customHeight="1">
      <c r="B4" s="22"/>
      <c r="D4" s="102" t="s">
        <v>90</v>
      </c>
      <c r="L4" s="22"/>
      <c r="M4" s="103" t="s">
        <v>10</v>
      </c>
      <c r="AT4" s="19" t="s">
        <v>4</v>
      </c>
      <c r="AZ4" s="99" t="s">
        <v>91</v>
      </c>
      <c r="BA4" s="99" t="s">
        <v>92</v>
      </c>
      <c r="BB4" s="99" t="s">
        <v>85</v>
      </c>
      <c r="BC4" s="99" t="s">
        <v>93</v>
      </c>
      <c r="BD4" s="99" t="s">
        <v>82</v>
      </c>
    </row>
    <row r="5" spans="1:56" s="1" customFormat="1" ht="6.95" customHeight="1">
      <c r="B5" s="22"/>
      <c r="L5" s="22"/>
      <c r="AZ5" s="99" t="s">
        <v>94</v>
      </c>
      <c r="BA5" s="99" t="s">
        <v>95</v>
      </c>
      <c r="BB5" s="99" t="s">
        <v>85</v>
      </c>
      <c r="BC5" s="99" t="s">
        <v>96</v>
      </c>
      <c r="BD5" s="99" t="s">
        <v>82</v>
      </c>
    </row>
    <row r="6" spans="1:56" s="1" customFormat="1" ht="12" customHeight="1">
      <c r="B6" s="22"/>
      <c r="D6" s="104" t="s">
        <v>16</v>
      </c>
      <c r="L6" s="22"/>
      <c r="AZ6" s="99" t="s">
        <v>97</v>
      </c>
      <c r="BA6" s="99" t="s">
        <v>98</v>
      </c>
      <c r="BB6" s="99" t="s">
        <v>85</v>
      </c>
      <c r="BC6" s="99" t="s">
        <v>93</v>
      </c>
      <c r="BD6" s="99" t="s">
        <v>82</v>
      </c>
    </row>
    <row r="7" spans="1:56" s="1" customFormat="1" ht="16.5" customHeight="1">
      <c r="B7" s="22"/>
      <c r="E7" s="380" t="str">
        <f>'Rekapitulace stavby'!K6</f>
        <v>REKONSTRUKCE MK TOČNÍK K ŽELEZNIČNÍ TRATI</v>
      </c>
      <c r="F7" s="381"/>
      <c r="G7" s="381"/>
      <c r="H7" s="381"/>
      <c r="L7" s="22"/>
      <c r="AZ7" s="99" t="s">
        <v>99</v>
      </c>
      <c r="BA7" s="99" t="s">
        <v>100</v>
      </c>
      <c r="BB7" s="99" t="s">
        <v>85</v>
      </c>
      <c r="BC7" s="99" t="s">
        <v>101</v>
      </c>
      <c r="BD7" s="99" t="s">
        <v>82</v>
      </c>
    </row>
    <row r="8" spans="1:56" s="2" customFormat="1" ht="12" customHeight="1">
      <c r="A8" s="36"/>
      <c r="B8" s="41"/>
      <c r="C8" s="36"/>
      <c r="D8" s="104" t="s">
        <v>102</v>
      </c>
      <c r="E8" s="36"/>
      <c r="F8" s="36"/>
      <c r="G8" s="36"/>
      <c r="H8" s="36"/>
      <c r="I8" s="36"/>
      <c r="J8" s="36"/>
      <c r="K8" s="36"/>
      <c r="L8" s="10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99" t="s">
        <v>103</v>
      </c>
      <c r="BA8" s="99" t="s">
        <v>104</v>
      </c>
      <c r="BB8" s="99" t="s">
        <v>85</v>
      </c>
      <c r="BC8" s="99" t="s">
        <v>105</v>
      </c>
      <c r="BD8" s="99" t="s">
        <v>82</v>
      </c>
    </row>
    <row r="9" spans="1:56" s="2" customFormat="1" ht="16.5" customHeight="1">
      <c r="A9" s="36"/>
      <c r="B9" s="41"/>
      <c r="C9" s="36"/>
      <c r="D9" s="36"/>
      <c r="E9" s="382" t="s">
        <v>106</v>
      </c>
      <c r="F9" s="383"/>
      <c r="G9" s="383"/>
      <c r="H9" s="383"/>
      <c r="I9" s="36"/>
      <c r="J9" s="36"/>
      <c r="K9" s="36"/>
      <c r="L9" s="10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99" t="s">
        <v>107</v>
      </c>
      <c r="BA9" s="99" t="s">
        <v>108</v>
      </c>
      <c r="BB9" s="99" t="s">
        <v>85</v>
      </c>
      <c r="BC9" s="99" t="s">
        <v>109</v>
      </c>
      <c r="BD9" s="99" t="s">
        <v>82</v>
      </c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99" t="s">
        <v>110</v>
      </c>
      <c r="BA10" s="99" t="s">
        <v>111</v>
      </c>
      <c r="BB10" s="99" t="s">
        <v>112</v>
      </c>
      <c r="BC10" s="99" t="s">
        <v>113</v>
      </c>
      <c r="BD10" s="99" t="s">
        <v>82</v>
      </c>
    </row>
    <row r="11" spans="1:56" s="2" customFormat="1" ht="12" customHeight="1">
      <c r="A11" s="36"/>
      <c r="B11" s="41"/>
      <c r="C11" s="36"/>
      <c r="D11" s="104" t="s">
        <v>18</v>
      </c>
      <c r="E11" s="36"/>
      <c r="F11" s="106" t="s">
        <v>19</v>
      </c>
      <c r="G11" s="36"/>
      <c r="H11" s="36"/>
      <c r="I11" s="104" t="s">
        <v>20</v>
      </c>
      <c r="J11" s="106" t="s">
        <v>19</v>
      </c>
      <c r="K11" s="36"/>
      <c r="L11" s="10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04" t="s">
        <v>21</v>
      </c>
      <c r="E12" s="36"/>
      <c r="F12" s="106" t="s">
        <v>22</v>
      </c>
      <c r="G12" s="36"/>
      <c r="H12" s="36"/>
      <c r="I12" s="104" t="s">
        <v>23</v>
      </c>
      <c r="J12" s="107" t="str">
        <f>'Rekapitulace stavby'!AN8</f>
        <v>18. 7. 2023</v>
      </c>
      <c r="K12" s="36"/>
      <c r="L12" s="10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4" t="s">
        <v>25</v>
      </c>
      <c r="E14" s="36"/>
      <c r="F14" s="36"/>
      <c r="G14" s="36"/>
      <c r="H14" s="36"/>
      <c r="I14" s="104" t="s">
        <v>26</v>
      </c>
      <c r="J14" s="106" t="s">
        <v>19</v>
      </c>
      <c r="K14" s="36"/>
      <c r="L14" s="10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6" t="s">
        <v>27</v>
      </c>
      <c r="F15" s="36"/>
      <c r="G15" s="36"/>
      <c r="H15" s="36"/>
      <c r="I15" s="104" t="s">
        <v>28</v>
      </c>
      <c r="J15" s="106" t="s">
        <v>19</v>
      </c>
      <c r="K15" s="36"/>
      <c r="L15" s="10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4" t="s">
        <v>29</v>
      </c>
      <c r="E17" s="36"/>
      <c r="F17" s="36"/>
      <c r="G17" s="36"/>
      <c r="H17" s="36"/>
      <c r="I17" s="104" t="s">
        <v>26</v>
      </c>
      <c r="J17" s="32" t="str">
        <f>'Rekapitulace stavby'!AN13</f>
        <v>Vyplň údaj</v>
      </c>
      <c r="K17" s="36"/>
      <c r="L17" s="10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4" t="str">
        <f>'Rekapitulace stavby'!E14</f>
        <v>Vyplň údaj</v>
      </c>
      <c r="F18" s="385"/>
      <c r="G18" s="385"/>
      <c r="H18" s="385"/>
      <c r="I18" s="104" t="s">
        <v>28</v>
      </c>
      <c r="J18" s="32" t="str">
        <f>'Rekapitulace stavby'!AN14</f>
        <v>Vyplň údaj</v>
      </c>
      <c r="K18" s="36"/>
      <c r="L18" s="10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4" t="s">
        <v>31</v>
      </c>
      <c r="E20" s="36"/>
      <c r="F20" s="36"/>
      <c r="G20" s="36"/>
      <c r="H20" s="36"/>
      <c r="I20" s="104" t="s">
        <v>26</v>
      </c>
      <c r="J20" s="106" t="s">
        <v>19</v>
      </c>
      <c r="K20" s="36"/>
      <c r="L20" s="10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6" t="s">
        <v>32</v>
      </c>
      <c r="F21" s="36"/>
      <c r="G21" s="36"/>
      <c r="H21" s="36"/>
      <c r="I21" s="104" t="s">
        <v>28</v>
      </c>
      <c r="J21" s="106" t="s">
        <v>19</v>
      </c>
      <c r="K21" s="36"/>
      <c r="L21" s="10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4" t="s">
        <v>34</v>
      </c>
      <c r="E23" s="36"/>
      <c r="F23" s="36"/>
      <c r="G23" s="36"/>
      <c r="H23" s="36"/>
      <c r="I23" s="104" t="s">
        <v>26</v>
      </c>
      <c r="J23" s="106" t="s">
        <v>19</v>
      </c>
      <c r="K23" s="36"/>
      <c r="L23" s="10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6" t="s">
        <v>35</v>
      </c>
      <c r="F24" s="36"/>
      <c r="G24" s="36"/>
      <c r="H24" s="36"/>
      <c r="I24" s="104" t="s">
        <v>28</v>
      </c>
      <c r="J24" s="106" t="s">
        <v>19</v>
      </c>
      <c r="K24" s="36"/>
      <c r="L24" s="10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4" t="s">
        <v>36</v>
      </c>
      <c r="E26" s="36"/>
      <c r="F26" s="36"/>
      <c r="G26" s="36"/>
      <c r="H26" s="36"/>
      <c r="I26" s="36"/>
      <c r="J26" s="36"/>
      <c r="K26" s="36"/>
      <c r="L26" s="10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08"/>
      <c r="B27" s="109"/>
      <c r="C27" s="108"/>
      <c r="D27" s="108"/>
      <c r="E27" s="386" t="s">
        <v>19</v>
      </c>
      <c r="F27" s="386"/>
      <c r="G27" s="386"/>
      <c r="H27" s="386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1"/>
      <c r="E29" s="111"/>
      <c r="F29" s="111"/>
      <c r="G29" s="111"/>
      <c r="H29" s="111"/>
      <c r="I29" s="111"/>
      <c r="J29" s="111"/>
      <c r="K29" s="111"/>
      <c r="L29" s="10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2" t="s">
        <v>38</v>
      </c>
      <c r="E30" s="36"/>
      <c r="F30" s="36"/>
      <c r="G30" s="36"/>
      <c r="H30" s="36"/>
      <c r="I30" s="36"/>
      <c r="J30" s="113">
        <f>ROUND(J92, 2)</f>
        <v>0</v>
      </c>
      <c r="K30" s="36"/>
      <c r="L30" s="10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1"/>
      <c r="E31" s="111"/>
      <c r="F31" s="111"/>
      <c r="G31" s="111"/>
      <c r="H31" s="111"/>
      <c r="I31" s="111"/>
      <c r="J31" s="111"/>
      <c r="K31" s="111"/>
      <c r="L31" s="10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4" t="s">
        <v>40</v>
      </c>
      <c r="G32" s="36"/>
      <c r="H32" s="36"/>
      <c r="I32" s="114" t="s">
        <v>39</v>
      </c>
      <c r="J32" s="114" t="s">
        <v>41</v>
      </c>
      <c r="K32" s="36"/>
      <c r="L32" s="10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5" t="s">
        <v>42</v>
      </c>
      <c r="E33" s="104" t="s">
        <v>43</v>
      </c>
      <c r="F33" s="116">
        <f>ROUND((SUM(BE92:BE501)),  2)</f>
        <v>0</v>
      </c>
      <c r="G33" s="36"/>
      <c r="H33" s="36"/>
      <c r="I33" s="117">
        <v>0.21</v>
      </c>
      <c r="J33" s="116">
        <f>ROUND(((SUM(BE92:BE501))*I33),  2)</f>
        <v>0</v>
      </c>
      <c r="K33" s="36"/>
      <c r="L33" s="10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4" t="s">
        <v>44</v>
      </c>
      <c r="F34" s="116">
        <f>ROUND((SUM(BF92:BF501)),  2)</f>
        <v>0</v>
      </c>
      <c r="G34" s="36"/>
      <c r="H34" s="36"/>
      <c r="I34" s="117">
        <v>0.12</v>
      </c>
      <c r="J34" s="116">
        <f>ROUND(((SUM(BF92:BF501))*I34),  2)</f>
        <v>0</v>
      </c>
      <c r="K34" s="36"/>
      <c r="L34" s="10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4" t="s">
        <v>45</v>
      </c>
      <c r="F35" s="116">
        <f>ROUND((SUM(BG92:BG501)),  2)</f>
        <v>0</v>
      </c>
      <c r="G35" s="36"/>
      <c r="H35" s="36"/>
      <c r="I35" s="117">
        <v>0.21</v>
      </c>
      <c r="J35" s="116">
        <f>0</f>
        <v>0</v>
      </c>
      <c r="K35" s="36"/>
      <c r="L35" s="10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4" t="s">
        <v>46</v>
      </c>
      <c r="F36" s="116">
        <f>ROUND((SUM(BH92:BH501)),  2)</f>
        <v>0</v>
      </c>
      <c r="G36" s="36"/>
      <c r="H36" s="36"/>
      <c r="I36" s="117">
        <v>0.12</v>
      </c>
      <c r="J36" s="116">
        <f>0</f>
        <v>0</v>
      </c>
      <c r="K36" s="36"/>
      <c r="L36" s="10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4" t="s">
        <v>47</v>
      </c>
      <c r="F37" s="116">
        <f>ROUND((SUM(BI92:BI501)),  2)</f>
        <v>0</v>
      </c>
      <c r="G37" s="36"/>
      <c r="H37" s="36"/>
      <c r="I37" s="117">
        <v>0</v>
      </c>
      <c r="J37" s="116">
        <f>0</f>
        <v>0</v>
      </c>
      <c r="K37" s="36"/>
      <c r="L37" s="10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18"/>
      <c r="D39" s="119" t="s">
        <v>48</v>
      </c>
      <c r="E39" s="120"/>
      <c r="F39" s="120"/>
      <c r="G39" s="121" t="s">
        <v>49</v>
      </c>
      <c r="H39" s="122" t="s">
        <v>50</v>
      </c>
      <c r="I39" s="120"/>
      <c r="J39" s="123">
        <f>SUM(J30:J37)</f>
        <v>0</v>
      </c>
      <c r="K39" s="124"/>
      <c r="L39" s="10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114</v>
      </c>
      <c r="D45" s="38"/>
      <c r="E45" s="38"/>
      <c r="F45" s="38"/>
      <c r="G45" s="38"/>
      <c r="H45" s="38"/>
      <c r="I45" s="38"/>
      <c r="J45" s="38"/>
      <c r="K45" s="38"/>
      <c r="L45" s="10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7" t="str">
        <f>E7</f>
        <v>REKONSTRUKCE MK TOČNÍK K ŽELEZNIČNÍ TRATI</v>
      </c>
      <c r="F48" s="388"/>
      <c r="G48" s="388"/>
      <c r="H48" s="388"/>
      <c r="I48" s="38"/>
      <c r="J48" s="38"/>
      <c r="K48" s="38"/>
      <c r="L48" s="10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102</v>
      </c>
      <c r="D49" s="38"/>
      <c r="E49" s="38"/>
      <c r="F49" s="38"/>
      <c r="G49" s="38"/>
      <c r="H49" s="38"/>
      <c r="I49" s="38"/>
      <c r="J49" s="38"/>
      <c r="K49" s="38"/>
      <c r="L49" s="10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9" t="str">
        <f>E9</f>
        <v>SO 101 - KOMUNIKACE</v>
      </c>
      <c r="F50" s="389"/>
      <c r="G50" s="389"/>
      <c r="H50" s="389"/>
      <c r="I50" s="38"/>
      <c r="J50" s="38"/>
      <c r="K50" s="38"/>
      <c r="L50" s="10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TOČNÍK U KLATOV</v>
      </c>
      <c r="G52" s="38"/>
      <c r="H52" s="38"/>
      <c r="I52" s="31" t="s">
        <v>23</v>
      </c>
      <c r="J52" s="61" t="str">
        <f>IF(J12="","",J12)</f>
        <v>18. 7. 2023</v>
      </c>
      <c r="K52" s="38"/>
      <c r="L52" s="10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MĚSTO KLATOVY</v>
      </c>
      <c r="G54" s="38"/>
      <c r="H54" s="38"/>
      <c r="I54" s="31" t="s">
        <v>31</v>
      </c>
      <c r="J54" s="34" t="str">
        <f>E21</f>
        <v>MACÁN PROJEKCE DS s.r.o.</v>
      </c>
      <c r="K54" s="38"/>
      <c r="L54" s="10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KAREL MACÁN</v>
      </c>
      <c r="K55" s="38"/>
      <c r="L55" s="10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29" t="s">
        <v>115</v>
      </c>
      <c r="D57" s="130"/>
      <c r="E57" s="130"/>
      <c r="F57" s="130"/>
      <c r="G57" s="130"/>
      <c r="H57" s="130"/>
      <c r="I57" s="130"/>
      <c r="J57" s="131" t="s">
        <v>116</v>
      </c>
      <c r="K57" s="130"/>
      <c r="L57" s="10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2" t="s">
        <v>70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117</v>
      </c>
    </row>
    <row r="60" spans="1:47" s="9" customFormat="1" ht="24.95" customHeight="1">
      <c r="B60" s="133"/>
      <c r="C60" s="134"/>
      <c r="D60" s="135" t="s">
        <v>118</v>
      </c>
      <c r="E60" s="136"/>
      <c r="F60" s="136"/>
      <c r="G60" s="136"/>
      <c r="H60" s="136"/>
      <c r="I60" s="136"/>
      <c r="J60" s="137">
        <f>J93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119</v>
      </c>
      <c r="E61" s="142"/>
      <c r="F61" s="142"/>
      <c r="G61" s="142"/>
      <c r="H61" s="142"/>
      <c r="I61" s="142"/>
      <c r="J61" s="143">
        <f>J94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120</v>
      </c>
      <c r="E62" s="142"/>
      <c r="F62" s="142"/>
      <c r="G62" s="142"/>
      <c r="H62" s="142"/>
      <c r="I62" s="142"/>
      <c r="J62" s="143">
        <f>J222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121</v>
      </c>
      <c r="E63" s="142"/>
      <c r="F63" s="142"/>
      <c r="G63" s="142"/>
      <c r="H63" s="142"/>
      <c r="I63" s="142"/>
      <c r="J63" s="143">
        <f>J228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122</v>
      </c>
      <c r="E64" s="142"/>
      <c r="F64" s="142"/>
      <c r="G64" s="142"/>
      <c r="H64" s="142"/>
      <c r="I64" s="142"/>
      <c r="J64" s="143">
        <f>J234</f>
        <v>0</v>
      </c>
      <c r="K64" s="140"/>
      <c r="L64" s="144"/>
    </row>
    <row r="65" spans="1:31" s="10" customFormat="1" ht="19.899999999999999" customHeight="1">
      <c r="B65" s="139"/>
      <c r="C65" s="140"/>
      <c r="D65" s="141" t="s">
        <v>123</v>
      </c>
      <c r="E65" s="142"/>
      <c r="F65" s="142"/>
      <c r="G65" s="142"/>
      <c r="H65" s="142"/>
      <c r="I65" s="142"/>
      <c r="J65" s="143">
        <f>J311</f>
        <v>0</v>
      </c>
      <c r="K65" s="140"/>
      <c r="L65" s="144"/>
    </row>
    <row r="66" spans="1:31" s="10" customFormat="1" ht="19.899999999999999" customHeight="1">
      <c r="B66" s="139"/>
      <c r="C66" s="140"/>
      <c r="D66" s="141" t="s">
        <v>124</v>
      </c>
      <c r="E66" s="142"/>
      <c r="F66" s="142"/>
      <c r="G66" s="142"/>
      <c r="H66" s="142"/>
      <c r="I66" s="142"/>
      <c r="J66" s="143">
        <f>J395</f>
        <v>0</v>
      </c>
      <c r="K66" s="140"/>
      <c r="L66" s="144"/>
    </row>
    <row r="67" spans="1:31" s="10" customFormat="1" ht="19.899999999999999" customHeight="1">
      <c r="B67" s="139"/>
      <c r="C67" s="140"/>
      <c r="D67" s="141" t="s">
        <v>125</v>
      </c>
      <c r="E67" s="142"/>
      <c r="F67" s="142"/>
      <c r="G67" s="142"/>
      <c r="H67" s="142"/>
      <c r="I67" s="142"/>
      <c r="J67" s="143">
        <f>J478</f>
        <v>0</v>
      </c>
      <c r="K67" s="140"/>
      <c r="L67" s="144"/>
    </row>
    <row r="68" spans="1:31" s="10" customFormat="1" ht="19.899999999999999" customHeight="1">
      <c r="B68" s="139"/>
      <c r="C68" s="140"/>
      <c r="D68" s="141" t="s">
        <v>126</v>
      </c>
      <c r="E68" s="142"/>
      <c r="F68" s="142"/>
      <c r="G68" s="142"/>
      <c r="H68" s="142"/>
      <c r="I68" s="142"/>
      <c r="J68" s="143">
        <f>J485</f>
        <v>0</v>
      </c>
      <c r="K68" s="140"/>
      <c r="L68" s="144"/>
    </row>
    <row r="69" spans="1:31" s="9" customFormat="1" ht="24.95" customHeight="1">
      <c r="B69" s="133"/>
      <c r="C69" s="134"/>
      <c r="D69" s="135" t="s">
        <v>127</v>
      </c>
      <c r="E69" s="136"/>
      <c r="F69" s="136"/>
      <c r="G69" s="136"/>
      <c r="H69" s="136"/>
      <c r="I69" s="136"/>
      <c r="J69" s="137">
        <f>J488</f>
        <v>0</v>
      </c>
      <c r="K69" s="134"/>
      <c r="L69" s="138"/>
    </row>
    <row r="70" spans="1:31" s="10" customFormat="1" ht="19.899999999999999" customHeight="1">
      <c r="B70" s="139"/>
      <c r="C70" s="140"/>
      <c r="D70" s="141" t="s">
        <v>128</v>
      </c>
      <c r="E70" s="142"/>
      <c r="F70" s="142"/>
      <c r="G70" s="142"/>
      <c r="H70" s="142"/>
      <c r="I70" s="142"/>
      <c r="J70" s="143">
        <f>J489</f>
        <v>0</v>
      </c>
      <c r="K70" s="140"/>
      <c r="L70" s="144"/>
    </row>
    <row r="71" spans="1:31" s="10" customFormat="1" ht="19.899999999999999" customHeight="1">
      <c r="B71" s="139"/>
      <c r="C71" s="140"/>
      <c r="D71" s="141" t="s">
        <v>129</v>
      </c>
      <c r="E71" s="142"/>
      <c r="F71" s="142"/>
      <c r="G71" s="142"/>
      <c r="H71" s="142"/>
      <c r="I71" s="142"/>
      <c r="J71" s="143">
        <f>J496</f>
        <v>0</v>
      </c>
      <c r="K71" s="140"/>
      <c r="L71" s="144"/>
    </row>
    <row r="72" spans="1:31" s="10" customFormat="1" ht="19.899999999999999" customHeight="1">
      <c r="B72" s="139"/>
      <c r="C72" s="140"/>
      <c r="D72" s="141" t="s">
        <v>130</v>
      </c>
      <c r="E72" s="142"/>
      <c r="F72" s="142"/>
      <c r="G72" s="142"/>
      <c r="H72" s="142"/>
      <c r="I72" s="142"/>
      <c r="J72" s="143">
        <f>J500</f>
        <v>0</v>
      </c>
      <c r="K72" s="140"/>
      <c r="L72" s="144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131</v>
      </c>
      <c r="D79" s="38"/>
      <c r="E79" s="38"/>
      <c r="F79" s="38"/>
      <c r="G79" s="38"/>
      <c r="H79" s="38"/>
      <c r="I79" s="38"/>
      <c r="J79" s="38"/>
      <c r="K79" s="38"/>
      <c r="L79" s="10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0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87" t="str">
        <f>E7</f>
        <v>REKONSTRUKCE MK TOČNÍK K ŽELEZNIČNÍ TRATI</v>
      </c>
      <c r="F82" s="388"/>
      <c r="G82" s="388"/>
      <c r="H82" s="388"/>
      <c r="I82" s="38"/>
      <c r="J82" s="38"/>
      <c r="K82" s="38"/>
      <c r="L82" s="10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102</v>
      </c>
      <c r="D83" s="38"/>
      <c r="E83" s="38"/>
      <c r="F83" s="38"/>
      <c r="G83" s="38"/>
      <c r="H83" s="38"/>
      <c r="I83" s="38"/>
      <c r="J83" s="38"/>
      <c r="K83" s="38"/>
      <c r="L83" s="10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59" t="str">
        <f>E9</f>
        <v>SO 101 - KOMUNIKACE</v>
      </c>
      <c r="F84" s="389"/>
      <c r="G84" s="389"/>
      <c r="H84" s="389"/>
      <c r="I84" s="38"/>
      <c r="J84" s="38"/>
      <c r="K84" s="38"/>
      <c r="L84" s="10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F12</f>
        <v>TOČNÍK U KLATOV</v>
      </c>
      <c r="G86" s="38"/>
      <c r="H86" s="38"/>
      <c r="I86" s="31" t="s">
        <v>23</v>
      </c>
      <c r="J86" s="61" t="str">
        <f>IF(J12="","",J12)</f>
        <v>18. 7. 2023</v>
      </c>
      <c r="K86" s="38"/>
      <c r="L86" s="10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25</v>
      </c>
      <c r="D88" s="38"/>
      <c r="E88" s="38"/>
      <c r="F88" s="29" t="str">
        <f>E15</f>
        <v>MĚSTO KLATOVY</v>
      </c>
      <c r="G88" s="38"/>
      <c r="H88" s="38"/>
      <c r="I88" s="31" t="s">
        <v>31</v>
      </c>
      <c r="J88" s="34" t="str">
        <f>E21</f>
        <v>MACÁN PROJEKCE DS s.r.o.</v>
      </c>
      <c r="K88" s="38"/>
      <c r="L88" s="10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29</v>
      </c>
      <c r="D89" s="38"/>
      <c r="E89" s="38"/>
      <c r="F89" s="29" t="str">
        <f>IF(E18="","",E18)</f>
        <v>Vyplň údaj</v>
      </c>
      <c r="G89" s="38"/>
      <c r="H89" s="38"/>
      <c r="I89" s="31" t="s">
        <v>34</v>
      </c>
      <c r="J89" s="34" t="str">
        <f>E24</f>
        <v>KAREL MACÁN</v>
      </c>
      <c r="K89" s="38"/>
      <c r="L89" s="10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45"/>
      <c r="B91" s="146"/>
      <c r="C91" s="147" t="s">
        <v>132</v>
      </c>
      <c r="D91" s="148" t="s">
        <v>57</v>
      </c>
      <c r="E91" s="148" t="s">
        <v>53</v>
      </c>
      <c r="F91" s="148" t="s">
        <v>54</v>
      </c>
      <c r="G91" s="148" t="s">
        <v>133</v>
      </c>
      <c r="H91" s="148" t="s">
        <v>134</v>
      </c>
      <c r="I91" s="148" t="s">
        <v>135</v>
      </c>
      <c r="J91" s="148" t="s">
        <v>116</v>
      </c>
      <c r="K91" s="149" t="s">
        <v>136</v>
      </c>
      <c r="L91" s="150"/>
      <c r="M91" s="70" t="s">
        <v>19</v>
      </c>
      <c r="N91" s="71" t="s">
        <v>42</v>
      </c>
      <c r="O91" s="71" t="s">
        <v>137</v>
      </c>
      <c r="P91" s="71" t="s">
        <v>138</v>
      </c>
      <c r="Q91" s="71" t="s">
        <v>139</v>
      </c>
      <c r="R91" s="71" t="s">
        <v>140</v>
      </c>
      <c r="S91" s="71" t="s">
        <v>141</v>
      </c>
      <c r="T91" s="72" t="s">
        <v>142</v>
      </c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</row>
    <row r="92" spans="1:65" s="2" customFormat="1" ht="22.9" customHeight="1">
      <c r="A92" s="36"/>
      <c r="B92" s="37"/>
      <c r="C92" s="77" t="s">
        <v>143</v>
      </c>
      <c r="D92" s="38"/>
      <c r="E92" s="38"/>
      <c r="F92" s="38"/>
      <c r="G92" s="38"/>
      <c r="H92" s="38"/>
      <c r="I92" s="38"/>
      <c r="J92" s="151">
        <f>BK92</f>
        <v>0</v>
      </c>
      <c r="K92" s="38"/>
      <c r="L92" s="41"/>
      <c r="M92" s="73"/>
      <c r="N92" s="152"/>
      <c r="O92" s="74"/>
      <c r="P92" s="153">
        <f>P93+P488</f>
        <v>0</v>
      </c>
      <c r="Q92" s="74"/>
      <c r="R92" s="153">
        <f>R93+R488</f>
        <v>1476.8640553999999</v>
      </c>
      <c r="S92" s="74"/>
      <c r="T92" s="154">
        <f>T93+T488</f>
        <v>7.2000000000000011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71</v>
      </c>
      <c r="AU92" s="19" t="s">
        <v>117</v>
      </c>
      <c r="BK92" s="155">
        <f>BK93+BK488</f>
        <v>0</v>
      </c>
    </row>
    <row r="93" spans="1:65" s="12" customFormat="1" ht="25.9" customHeight="1">
      <c r="B93" s="156"/>
      <c r="C93" s="157"/>
      <c r="D93" s="158" t="s">
        <v>71</v>
      </c>
      <c r="E93" s="159" t="s">
        <v>144</v>
      </c>
      <c r="F93" s="159" t="s">
        <v>145</v>
      </c>
      <c r="G93" s="157"/>
      <c r="H93" s="157"/>
      <c r="I93" s="160"/>
      <c r="J93" s="161">
        <f>BK93</f>
        <v>0</v>
      </c>
      <c r="K93" s="157"/>
      <c r="L93" s="162"/>
      <c r="M93" s="163"/>
      <c r="N93" s="164"/>
      <c r="O93" s="164"/>
      <c r="P93" s="165">
        <f>P94+P222+P228+P234+P311+P395+P478+P485</f>
        <v>0</v>
      </c>
      <c r="Q93" s="164"/>
      <c r="R93" s="165">
        <f>R94+R222+R228+R234+R311+R395+R478+R485</f>
        <v>1476.8640553999999</v>
      </c>
      <c r="S93" s="164"/>
      <c r="T93" s="166">
        <f>T94+T222+T228+T234+T311+T395+T478+T485</f>
        <v>7.2000000000000011</v>
      </c>
      <c r="AR93" s="167" t="s">
        <v>80</v>
      </c>
      <c r="AT93" s="168" t="s">
        <v>71</v>
      </c>
      <c r="AU93" s="168" t="s">
        <v>72</v>
      </c>
      <c r="AY93" s="167" t="s">
        <v>146</v>
      </c>
      <c r="BK93" s="169">
        <f>BK94+BK222+BK228+BK234+BK311+BK395+BK478+BK485</f>
        <v>0</v>
      </c>
    </row>
    <row r="94" spans="1:65" s="12" customFormat="1" ht="22.9" customHeight="1">
      <c r="B94" s="156"/>
      <c r="C94" s="157"/>
      <c r="D94" s="158" t="s">
        <v>71</v>
      </c>
      <c r="E94" s="170" t="s">
        <v>80</v>
      </c>
      <c r="F94" s="170" t="s">
        <v>147</v>
      </c>
      <c r="G94" s="157"/>
      <c r="H94" s="157"/>
      <c r="I94" s="160"/>
      <c r="J94" s="171">
        <f>BK94</f>
        <v>0</v>
      </c>
      <c r="K94" s="157"/>
      <c r="L94" s="162"/>
      <c r="M94" s="163"/>
      <c r="N94" s="164"/>
      <c r="O94" s="164"/>
      <c r="P94" s="165">
        <f>SUM(P95:P221)</f>
        <v>0</v>
      </c>
      <c r="Q94" s="164"/>
      <c r="R94" s="165">
        <f>SUM(R95:R221)</f>
        <v>1227.52208</v>
      </c>
      <c r="S94" s="164"/>
      <c r="T94" s="166">
        <f>SUM(T95:T221)</f>
        <v>0</v>
      </c>
      <c r="AR94" s="167" t="s">
        <v>80</v>
      </c>
      <c r="AT94" s="168" t="s">
        <v>71</v>
      </c>
      <c r="AU94" s="168" t="s">
        <v>80</v>
      </c>
      <c r="AY94" s="167" t="s">
        <v>146</v>
      </c>
      <c r="BK94" s="169">
        <f>SUM(BK95:BK221)</f>
        <v>0</v>
      </c>
    </row>
    <row r="95" spans="1:65" s="2" customFormat="1" ht="37.9" customHeight="1">
      <c r="A95" s="36"/>
      <c r="B95" s="37"/>
      <c r="C95" s="172" t="s">
        <v>80</v>
      </c>
      <c r="D95" s="172" t="s">
        <v>148</v>
      </c>
      <c r="E95" s="173" t="s">
        <v>149</v>
      </c>
      <c r="F95" s="174" t="s">
        <v>150</v>
      </c>
      <c r="G95" s="175" t="s">
        <v>112</v>
      </c>
      <c r="H95" s="176">
        <v>10</v>
      </c>
      <c r="I95" s="177"/>
      <c r="J95" s="178">
        <f>ROUND(I95*H95,2)</f>
        <v>0</v>
      </c>
      <c r="K95" s="174" t="s">
        <v>151</v>
      </c>
      <c r="L95" s="41"/>
      <c r="M95" s="179" t="s">
        <v>19</v>
      </c>
      <c r="N95" s="180" t="s">
        <v>43</v>
      </c>
      <c r="O95" s="66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3" t="s">
        <v>152</v>
      </c>
      <c r="AT95" s="183" t="s">
        <v>148</v>
      </c>
      <c r="AU95" s="183" t="s">
        <v>82</v>
      </c>
      <c r="AY95" s="19" t="s">
        <v>146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9" t="s">
        <v>80</v>
      </c>
      <c r="BK95" s="184">
        <f>ROUND(I95*H95,2)</f>
        <v>0</v>
      </c>
      <c r="BL95" s="19" t="s">
        <v>152</v>
      </c>
      <c r="BM95" s="183" t="s">
        <v>153</v>
      </c>
    </row>
    <row r="96" spans="1:65" s="2" customFormat="1" ht="11.25">
      <c r="A96" s="36"/>
      <c r="B96" s="37"/>
      <c r="C96" s="38"/>
      <c r="D96" s="185" t="s">
        <v>154</v>
      </c>
      <c r="E96" s="38"/>
      <c r="F96" s="186" t="s">
        <v>155</v>
      </c>
      <c r="G96" s="38"/>
      <c r="H96" s="38"/>
      <c r="I96" s="187"/>
      <c r="J96" s="38"/>
      <c r="K96" s="38"/>
      <c r="L96" s="41"/>
      <c r="M96" s="188"/>
      <c r="N96" s="189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154</v>
      </c>
      <c r="AU96" s="19" t="s">
        <v>82</v>
      </c>
    </row>
    <row r="97" spans="1:65" s="13" customFormat="1" ht="11.25">
      <c r="B97" s="190"/>
      <c r="C97" s="191"/>
      <c r="D97" s="192" t="s">
        <v>156</v>
      </c>
      <c r="E97" s="193" t="s">
        <v>19</v>
      </c>
      <c r="F97" s="194" t="s">
        <v>157</v>
      </c>
      <c r="G97" s="191"/>
      <c r="H97" s="193" t="s">
        <v>19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156</v>
      </c>
      <c r="AU97" s="200" t="s">
        <v>82</v>
      </c>
      <c r="AV97" s="13" t="s">
        <v>80</v>
      </c>
      <c r="AW97" s="13" t="s">
        <v>33</v>
      </c>
      <c r="AX97" s="13" t="s">
        <v>72</v>
      </c>
      <c r="AY97" s="200" t="s">
        <v>146</v>
      </c>
    </row>
    <row r="98" spans="1:65" s="14" customFormat="1" ht="11.25">
      <c r="B98" s="201"/>
      <c r="C98" s="202"/>
      <c r="D98" s="192" t="s">
        <v>156</v>
      </c>
      <c r="E98" s="203" t="s">
        <v>19</v>
      </c>
      <c r="F98" s="204" t="s">
        <v>101</v>
      </c>
      <c r="G98" s="202"/>
      <c r="H98" s="205">
        <v>10</v>
      </c>
      <c r="I98" s="206"/>
      <c r="J98" s="202"/>
      <c r="K98" s="202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156</v>
      </c>
      <c r="AU98" s="211" t="s">
        <v>82</v>
      </c>
      <c r="AV98" s="14" t="s">
        <v>82</v>
      </c>
      <c r="AW98" s="14" t="s">
        <v>33</v>
      </c>
      <c r="AX98" s="14" t="s">
        <v>72</v>
      </c>
      <c r="AY98" s="211" t="s">
        <v>146</v>
      </c>
    </row>
    <row r="99" spans="1:65" s="15" customFormat="1" ht="11.25">
      <c r="B99" s="212"/>
      <c r="C99" s="213"/>
      <c r="D99" s="192" t="s">
        <v>156</v>
      </c>
      <c r="E99" s="214" t="s">
        <v>19</v>
      </c>
      <c r="F99" s="215" t="s">
        <v>158</v>
      </c>
      <c r="G99" s="213"/>
      <c r="H99" s="216">
        <v>10</v>
      </c>
      <c r="I99" s="217"/>
      <c r="J99" s="213"/>
      <c r="K99" s="213"/>
      <c r="L99" s="218"/>
      <c r="M99" s="219"/>
      <c r="N99" s="220"/>
      <c r="O99" s="220"/>
      <c r="P99" s="220"/>
      <c r="Q99" s="220"/>
      <c r="R99" s="220"/>
      <c r="S99" s="220"/>
      <c r="T99" s="221"/>
      <c r="AT99" s="222" t="s">
        <v>156</v>
      </c>
      <c r="AU99" s="222" t="s">
        <v>82</v>
      </c>
      <c r="AV99" s="15" t="s">
        <v>152</v>
      </c>
      <c r="AW99" s="15" t="s">
        <v>33</v>
      </c>
      <c r="AX99" s="15" t="s">
        <v>80</v>
      </c>
      <c r="AY99" s="222" t="s">
        <v>146</v>
      </c>
    </row>
    <row r="100" spans="1:65" s="2" customFormat="1" ht="24.2" customHeight="1">
      <c r="A100" s="36"/>
      <c r="B100" s="37"/>
      <c r="C100" s="172" t="s">
        <v>82</v>
      </c>
      <c r="D100" s="172" t="s">
        <v>148</v>
      </c>
      <c r="E100" s="173" t="s">
        <v>159</v>
      </c>
      <c r="F100" s="174" t="s">
        <v>160</v>
      </c>
      <c r="G100" s="175" t="s">
        <v>85</v>
      </c>
      <c r="H100" s="176">
        <v>581.09500000000003</v>
      </c>
      <c r="I100" s="177"/>
      <c r="J100" s="178">
        <f>ROUND(I100*H100,2)</f>
        <v>0</v>
      </c>
      <c r="K100" s="174" t="s">
        <v>151</v>
      </c>
      <c r="L100" s="41"/>
      <c r="M100" s="179" t="s">
        <v>19</v>
      </c>
      <c r="N100" s="180" t="s">
        <v>43</v>
      </c>
      <c r="O100" s="66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3" t="s">
        <v>152</v>
      </c>
      <c r="AT100" s="183" t="s">
        <v>148</v>
      </c>
      <c r="AU100" s="183" t="s">
        <v>82</v>
      </c>
      <c r="AY100" s="19" t="s">
        <v>146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9" t="s">
        <v>80</v>
      </c>
      <c r="BK100" s="184">
        <f>ROUND(I100*H100,2)</f>
        <v>0</v>
      </c>
      <c r="BL100" s="19" t="s">
        <v>152</v>
      </c>
      <c r="BM100" s="183" t="s">
        <v>161</v>
      </c>
    </row>
    <row r="101" spans="1:65" s="2" customFormat="1" ht="11.25">
      <c r="A101" s="36"/>
      <c r="B101" s="37"/>
      <c r="C101" s="38"/>
      <c r="D101" s="185" t="s">
        <v>154</v>
      </c>
      <c r="E101" s="38"/>
      <c r="F101" s="186" t="s">
        <v>162</v>
      </c>
      <c r="G101" s="38"/>
      <c r="H101" s="38"/>
      <c r="I101" s="187"/>
      <c r="J101" s="38"/>
      <c r="K101" s="38"/>
      <c r="L101" s="41"/>
      <c r="M101" s="188"/>
      <c r="N101" s="189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154</v>
      </c>
      <c r="AU101" s="19" t="s">
        <v>82</v>
      </c>
    </row>
    <row r="102" spans="1:65" s="13" customFormat="1" ht="11.25">
      <c r="B102" s="190"/>
      <c r="C102" s="191"/>
      <c r="D102" s="192" t="s">
        <v>156</v>
      </c>
      <c r="E102" s="193" t="s">
        <v>19</v>
      </c>
      <c r="F102" s="194" t="s">
        <v>163</v>
      </c>
      <c r="G102" s="191"/>
      <c r="H102" s="193" t="s">
        <v>19</v>
      </c>
      <c r="I102" s="195"/>
      <c r="J102" s="191"/>
      <c r="K102" s="191"/>
      <c r="L102" s="196"/>
      <c r="M102" s="197"/>
      <c r="N102" s="198"/>
      <c r="O102" s="198"/>
      <c r="P102" s="198"/>
      <c r="Q102" s="198"/>
      <c r="R102" s="198"/>
      <c r="S102" s="198"/>
      <c r="T102" s="199"/>
      <c r="AT102" s="200" t="s">
        <v>156</v>
      </c>
      <c r="AU102" s="200" t="s">
        <v>82</v>
      </c>
      <c r="AV102" s="13" t="s">
        <v>80</v>
      </c>
      <c r="AW102" s="13" t="s">
        <v>33</v>
      </c>
      <c r="AX102" s="13" t="s">
        <v>72</v>
      </c>
      <c r="AY102" s="200" t="s">
        <v>146</v>
      </c>
    </row>
    <row r="103" spans="1:65" s="14" customFormat="1" ht="11.25">
      <c r="B103" s="201"/>
      <c r="C103" s="202"/>
      <c r="D103" s="192" t="s">
        <v>156</v>
      </c>
      <c r="E103" s="203" t="s">
        <v>19</v>
      </c>
      <c r="F103" s="204" t="s">
        <v>164</v>
      </c>
      <c r="G103" s="202"/>
      <c r="H103" s="205">
        <v>497.26</v>
      </c>
      <c r="I103" s="206"/>
      <c r="J103" s="202"/>
      <c r="K103" s="202"/>
      <c r="L103" s="207"/>
      <c r="M103" s="208"/>
      <c r="N103" s="209"/>
      <c r="O103" s="209"/>
      <c r="P103" s="209"/>
      <c r="Q103" s="209"/>
      <c r="R103" s="209"/>
      <c r="S103" s="209"/>
      <c r="T103" s="210"/>
      <c r="AT103" s="211" t="s">
        <v>156</v>
      </c>
      <c r="AU103" s="211" t="s">
        <v>82</v>
      </c>
      <c r="AV103" s="14" t="s">
        <v>82</v>
      </c>
      <c r="AW103" s="14" t="s">
        <v>33</v>
      </c>
      <c r="AX103" s="14" t="s">
        <v>72</v>
      </c>
      <c r="AY103" s="211" t="s">
        <v>146</v>
      </c>
    </row>
    <row r="104" spans="1:65" s="13" customFormat="1" ht="11.25">
      <c r="B104" s="190"/>
      <c r="C104" s="191"/>
      <c r="D104" s="192" t="s">
        <v>156</v>
      </c>
      <c r="E104" s="193" t="s">
        <v>19</v>
      </c>
      <c r="F104" s="194" t="s">
        <v>165</v>
      </c>
      <c r="G104" s="191"/>
      <c r="H104" s="193" t="s">
        <v>19</v>
      </c>
      <c r="I104" s="195"/>
      <c r="J104" s="191"/>
      <c r="K104" s="191"/>
      <c r="L104" s="196"/>
      <c r="M104" s="197"/>
      <c r="N104" s="198"/>
      <c r="O104" s="198"/>
      <c r="P104" s="198"/>
      <c r="Q104" s="198"/>
      <c r="R104" s="198"/>
      <c r="S104" s="198"/>
      <c r="T104" s="199"/>
      <c r="AT104" s="200" t="s">
        <v>156</v>
      </c>
      <c r="AU104" s="200" t="s">
        <v>82</v>
      </c>
      <c r="AV104" s="13" t="s">
        <v>80</v>
      </c>
      <c r="AW104" s="13" t="s">
        <v>33</v>
      </c>
      <c r="AX104" s="13" t="s">
        <v>72</v>
      </c>
      <c r="AY104" s="200" t="s">
        <v>146</v>
      </c>
    </row>
    <row r="105" spans="1:65" s="14" customFormat="1" ht="11.25">
      <c r="B105" s="201"/>
      <c r="C105" s="202"/>
      <c r="D105" s="192" t="s">
        <v>156</v>
      </c>
      <c r="E105" s="203" t="s">
        <v>19</v>
      </c>
      <c r="F105" s="204" t="s">
        <v>166</v>
      </c>
      <c r="G105" s="202"/>
      <c r="H105" s="205">
        <v>16.215</v>
      </c>
      <c r="I105" s="206"/>
      <c r="J105" s="202"/>
      <c r="K105" s="202"/>
      <c r="L105" s="207"/>
      <c r="M105" s="208"/>
      <c r="N105" s="209"/>
      <c r="O105" s="209"/>
      <c r="P105" s="209"/>
      <c r="Q105" s="209"/>
      <c r="R105" s="209"/>
      <c r="S105" s="209"/>
      <c r="T105" s="210"/>
      <c r="AT105" s="211" t="s">
        <v>156</v>
      </c>
      <c r="AU105" s="211" t="s">
        <v>82</v>
      </c>
      <c r="AV105" s="14" t="s">
        <v>82</v>
      </c>
      <c r="AW105" s="14" t="s">
        <v>33</v>
      </c>
      <c r="AX105" s="14" t="s">
        <v>72</v>
      </c>
      <c r="AY105" s="211" t="s">
        <v>146</v>
      </c>
    </row>
    <row r="106" spans="1:65" s="13" customFormat="1" ht="11.25">
      <c r="B106" s="190"/>
      <c r="C106" s="191"/>
      <c r="D106" s="192" t="s">
        <v>156</v>
      </c>
      <c r="E106" s="193" t="s">
        <v>19</v>
      </c>
      <c r="F106" s="194" t="s">
        <v>167</v>
      </c>
      <c r="G106" s="191"/>
      <c r="H106" s="193" t="s">
        <v>19</v>
      </c>
      <c r="I106" s="195"/>
      <c r="J106" s="191"/>
      <c r="K106" s="191"/>
      <c r="L106" s="196"/>
      <c r="M106" s="197"/>
      <c r="N106" s="198"/>
      <c r="O106" s="198"/>
      <c r="P106" s="198"/>
      <c r="Q106" s="198"/>
      <c r="R106" s="198"/>
      <c r="S106" s="198"/>
      <c r="T106" s="199"/>
      <c r="AT106" s="200" t="s">
        <v>156</v>
      </c>
      <c r="AU106" s="200" t="s">
        <v>82</v>
      </c>
      <c r="AV106" s="13" t="s">
        <v>80</v>
      </c>
      <c r="AW106" s="13" t="s">
        <v>33</v>
      </c>
      <c r="AX106" s="13" t="s">
        <v>72</v>
      </c>
      <c r="AY106" s="200" t="s">
        <v>146</v>
      </c>
    </row>
    <row r="107" spans="1:65" s="14" customFormat="1" ht="11.25">
      <c r="B107" s="201"/>
      <c r="C107" s="202"/>
      <c r="D107" s="192" t="s">
        <v>156</v>
      </c>
      <c r="E107" s="203" t="s">
        <v>19</v>
      </c>
      <c r="F107" s="204" t="s">
        <v>168</v>
      </c>
      <c r="G107" s="202"/>
      <c r="H107" s="205">
        <v>67.62</v>
      </c>
      <c r="I107" s="206"/>
      <c r="J107" s="202"/>
      <c r="K107" s="202"/>
      <c r="L107" s="207"/>
      <c r="M107" s="208"/>
      <c r="N107" s="209"/>
      <c r="O107" s="209"/>
      <c r="P107" s="209"/>
      <c r="Q107" s="209"/>
      <c r="R107" s="209"/>
      <c r="S107" s="209"/>
      <c r="T107" s="210"/>
      <c r="AT107" s="211" t="s">
        <v>156</v>
      </c>
      <c r="AU107" s="211" t="s">
        <v>82</v>
      </c>
      <c r="AV107" s="14" t="s">
        <v>82</v>
      </c>
      <c r="AW107" s="14" t="s">
        <v>33</v>
      </c>
      <c r="AX107" s="14" t="s">
        <v>72</v>
      </c>
      <c r="AY107" s="211" t="s">
        <v>146</v>
      </c>
    </row>
    <row r="108" spans="1:65" s="15" customFormat="1" ht="11.25">
      <c r="B108" s="212"/>
      <c r="C108" s="213"/>
      <c r="D108" s="192" t="s">
        <v>156</v>
      </c>
      <c r="E108" s="214" t="s">
        <v>83</v>
      </c>
      <c r="F108" s="215" t="s">
        <v>158</v>
      </c>
      <c r="G108" s="213"/>
      <c r="H108" s="216">
        <v>581.09500000000003</v>
      </c>
      <c r="I108" s="217"/>
      <c r="J108" s="213"/>
      <c r="K108" s="213"/>
      <c r="L108" s="218"/>
      <c r="M108" s="219"/>
      <c r="N108" s="220"/>
      <c r="O108" s="220"/>
      <c r="P108" s="220"/>
      <c r="Q108" s="220"/>
      <c r="R108" s="220"/>
      <c r="S108" s="220"/>
      <c r="T108" s="221"/>
      <c r="AT108" s="222" t="s">
        <v>156</v>
      </c>
      <c r="AU108" s="222" t="s">
        <v>82</v>
      </c>
      <c r="AV108" s="15" t="s">
        <v>152</v>
      </c>
      <c r="AW108" s="15" t="s">
        <v>33</v>
      </c>
      <c r="AX108" s="15" t="s">
        <v>80</v>
      </c>
      <c r="AY108" s="222" t="s">
        <v>146</v>
      </c>
    </row>
    <row r="109" spans="1:65" s="2" customFormat="1" ht="24.2" customHeight="1">
      <c r="A109" s="36"/>
      <c r="B109" s="37"/>
      <c r="C109" s="172" t="s">
        <v>169</v>
      </c>
      <c r="D109" s="172" t="s">
        <v>148</v>
      </c>
      <c r="E109" s="173" t="s">
        <v>170</v>
      </c>
      <c r="F109" s="174" t="s">
        <v>171</v>
      </c>
      <c r="G109" s="175" t="s">
        <v>85</v>
      </c>
      <c r="H109" s="176">
        <v>501.4</v>
      </c>
      <c r="I109" s="177"/>
      <c r="J109" s="178">
        <f>ROUND(I109*H109,2)</f>
        <v>0</v>
      </c>
      <c r="K109" s="174" t="s">
        <v>151</v>
      </c>
      <c r="L109" s="41"/>
      <c r="M109" s="179" t="s">
        <v>19</v>
      </c>
      <c r="N109" s="180" t="s">
        <v>43</v>
      </c>
      <c r="O109" s="66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3" t="s">
        <v>152</v>
      </c>
      <c r="AT109" s="183" t="s">
        <v>148</v>
      </c>
      <c r="AU109" s="183" t="s">
        <v>82</v>
      </c>
      <c r="AY109" s="19" t="s">
        <v>146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9" t="s">
        <v>80</v>
      </c>
      <c r="BK109" s="184">
        <f>ROUND(I109*H109,2)</f>
        <v>0</v>
      </c>
      <c r="BL109" s="19" t="s">
        <v>152</v>
      </c>
      <c r="BM109" s="183" t="s">
        <v>172</v>
      </c>
    </row>
    <row r="110" spans="1:65" s="2" customFormat="1" ht="11.25">
      <c r="A110" s="36"/>
      <c r="B110" s="37"/>
      <c r="C110" s="38"/>
      <c r="D110" s="185" t="s">
        <v>154</v>
      </c>
      <c r="E110" s="38"/>
      <c r="F110" s="186" t="s">
        <v>173</v>
      </c>
      <c r="G110" s="38"/>
      <c r="H110" s="38"/>
      <c r="I110" s="187"/>
      <c r="J110" s="38"/>
      <c r="K110" s="38"/>
      <c r="L110" s="41"/>
      <c r="M110" s="188"/>
      <c r="N110" s="189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154</v>
      </c>
      <c r="AU110" s="19" t="s">
        <v>82</v>
      </c>
    </row>
    <row r="111" spans="1:65" s="2" customFormat="1" ht="19.5">
      <c r="A111" s="36"/>
      <c r="B111" s="37"/>
      <c r="C111" s="38"/>
      <c r="D111" s="192" t="s">
        <v>174</v>
      </c>
      <c r="E111" s="38"/>
      <c r="F111" s="223" t="s">
        <v>175</v>
      </c>
      <c r="G111" s="38"/>
      <c r="H111" s="38"/>
      <c r="I111" s="187"/>
      <c r="J111" s="38"/>
      <c r="K111" s="38"/>
      <c r="L111" s="41"/>
      <c r="M111" s="188"/>
      <c r="N111" s="189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174</v>
      </c>
      <c r="AU111" s="19" t="s">
        <v>82</v>
      </c>
    </row>
    <row r="112" spans="1:65" s="13" customFormat="1" ht="11.25">
      <c r="B112" s="190"/>
      <c r="C112" s="191"/>
      <c r="D112" s="192" t="s">
        <v>156</v>
      </c>
      <c r="E112" s="193" t="s">
        <v>19</v>
      </c>
      <c r="F112" s="194" t="s">
        <v>176</v>
      </c>
      <c r="G112" s="191"/>
      <c r="H112" s="193" t="s">
        <v>19</v>
      </c>
      <c r="I112" s="195"/>
      <c r="J112" s="191"/>
      <c r="K112" s="191"/>
      <c r="L112" s="196"/>
      <c r="M112" s="197"/>
      <c r="N112" s="198"/>
      <c r="O112" s="198"/>
      <c r="P112" s="198"/>
      <c r="Q112" s="198"/>
      <c r="R112" s="198"/>
      <c r="S112" s="198"/>
      <c r="T112" s="199"/>
      <c r="AT112" s="200" t="s">
        <v>156</v>
      </c>
      <c r="AU112" s="200" t="s">
        <v>82</v>
      </c>
      <c r="AV112" s="13" t="s">
        <v>80</v>
      </c>
      <c r="AW112" s="13" t="s">
        <v>33</v>
      </c>
      <c r="AX112" s="13" t="s">
        <v>72</v>
      </c>
      <c r="AY112" s="200" t="s">
        <v>146</v>
      </c>
    </row>
    <row r="113" spans="1:65" s="14" customFormat="1" ht="11.25">
      <c r="B113" s="201"/>
      <c r="C113" s="202"/>
      <c r="D113" s="192" t="s">
        <v>156</v>
      </c>
      <c r="E113" s="203" t="s">
        <v>19</v>
      </c>
      <c r="F113" s="204" t="s">
        <v>177</v>
      </c>
      <c r="G113" s="202"/>
      <c r="H113" s="205">
        <v>432.4</v>
      </c>
      <c r="I113" s="206"/>
      <c r="J113" s="202"/>
      <c r="K113" s="202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156</v>
      </c>
      <c r="AU113" s="211" t="s">
        <v>82</v>
      </c>
      <c r="AV113" s="14" t="s">
        <v>82</v>
      </c>
      <c r="AW113" s="14" t="s">
        <v>33</v>
      </c>
      <c r="AX113" s="14" t="s">
        <v>72</v>
      </c>
      <c r="AY113" s="211" t="s">
        <v>146</v>
      </c>
    </row>
    <row r="114" spans="1:65" s="13" customFormat="1" ht="11.25">
      <c r="B114" s="190"/>
      <c r="C114" s="191"/>
      <c r="D114" s="192" t="s">
        <v>156</v>
      </c>
      <c r="E114" s="193" t="s">
        <v>19</v>
      </c>
      <c r="F114" s="194" t="s">
        <v>178</v>
      </c>
      <c r="G114" s="191"/>
      <c r="H114" s="193" t="s">
        <v>19</v>
      </c>
      <c r="I114" s="195"/>
      <c r="J114" s="191"/>
      <c r="K114" s="191"/>
      <c r="L114" s="196"/>
      <c r="M114" s="197"/>
      <c r="N114" s="198"/>
      <c r="O114" s="198"/>
      <c r="P114" s="198"/>
      <c r="Q114" s="198"/>
      <c r="R114" s="198"/>
      <c r="S114" s="198"/>
      <c r="T114" s="199"/>
      <c r="AT114" s="200" t="s">
        <v>156</v>
      </c>
      <c r="AU114" s="200" t="s">
        <v>82</v>
      </c>
      <c r="AV114" s="13" t="s">
        <v>80</v>
      </c>
      <c r="AW114" s="13" t="s">
        <v>33</v>
      </c>
      <c r="AX114" s="13" t="s">
        <v>72</v>
      </c>
      <c r="AY114" s="200" t="s">
        <v>146</v>
      </c>
    </row>
    <row r="115" spans="1:65" s="14" customFormat="1" ht="11.25">
      <c r="B115" s="201"/>
      <c r="C115" s="202"/>
      <c r="D115" s="192" t="s">
        <v>156</v>
      </c>
      <c r="E115" s="203" t="s">
        <v>19</v>
      </c>
      <c r="F115" s="204" t="s">
        <v>179</v>
      </c>
      <c r="G115" s="202"/>
      <c r="H115" s="205">
        <v>13.8</v>
      </c>
      <c r="I115" s="206"/>
      <c r="J115" s="202"/>
      <c r="K115" s="202"/>
      <c r="L115" s="207"/>
      <c r="M115" s="208"/>
      <c r="N115" s="209"/>
      <c r="O115" s="209"/>
      <c r="P115" s="209"/>
      <c r="Q115" s="209"/>
      <c r="R115" s="209"/>
      <c r="S115" s="209"/>
      <c r="T115" s="210"/>
      <c r="AT115" s="211" t="s">
        <v>156</v>
      </c>
      <c r="AU115" s="211" t="s">
        <v>82</v>
      </c>
      <c r="AV115" s="14" t="s">
        <v>82</v>
      </c>
      <c r="AW115" s="14" t="s">
        <v>33</v>
      </c>
      <c r="AX115" s="14" t="s">
        <v>72</v>
      </c>
      <c r="AY115" s="211" t="s">
        <v>146</v>
      </c>
    </row>
    <row r="116" spans="1:65" s="13" customFormat="1" ht="11.25">
      <c r="B116" s="190"/>
      <c r="C116" s="191"/>
      <c r="D116" s="192" t="s">
        <v>156</v>
      </c>
      <c r="E116" s="193" t="s">
        <v>19</v>
      </c>
      <c r="F116" s="194" t="s">
        <v>180</v>
      </c>
      <c r="G116" s="191"/>
      <c r="H116" s="193" t="s">
        <v>19</v>
      </c>
      <c r="I116" s="195"/>
      <c r="J116" s="191"/>
      <c r="K116" s="191"/>
      <c r="L116" s="196"/>
      <c r="M116" s="197"/>
      <c r="N116" s="198"/>
      <c r="O116" s="198"/>
      <c r="P116" s="198"/>
      <c r="Q116" s="198"/>
      <c r="R116" s="198"/>
      <c r="S116" s="198"/>
      <c r="T116" s="199"/>
      <c r="AT116" s="200" t="s">
        <v>156</v>
      </c>
      <c r="AU116" s="200" t="s">
        <v>82</v>
      </c>
      <c r="AV116" s="13" t="s">
        <v>80</v>
      </c>
      <c r="AW116" s="13" t="s">
        <v>33</v>
      </c>
      <c r="AX116" s="13" t="s">
        <v>72</v>
      </c>
      <c r="AY116" s="200" t="s">
        <v>146</v>
      </c>
    </row>
    <row r="117" spans="1:65" s="14" customFormat="1" ht="11.25">
      <c r="B117" s="201"/>
      <c r="C117" s="202"/>
      <c r="D117" s="192" t="s">
        <v>156</v>
      </c>
      <c r="E117" s="203" t="s">
        <v>19</v>
      </c>
      <c r="F117" s="204" t="s">
        <v>181</v>
      </c>
      <c r="G117" s="202"/>
      <c r="H117" s="205">
        <v>55.2</v>
      </c>
      <c r="I117" s="206"/>
      <c r="J117" s="202"/>
      <c r="K117" s="202"/>
      <c r="L117" s="207"/>
      <c r="M117" s="208"/>
      <c r="N117" s="209"/>
      <c r="O117" s="209"/>
      <c r="P117" s="209"/>
      <c r="Q117" s="209"/>
      <c r="R117" s="209"/>
      <c r="S117" s="209"/>
      <c r="T117" s="210"/>
      <c r="AT117" s="211" t="s">
        <v>156</v>
      </c>
      <c r="AU117" s="211" t="s">
        <v>82</v>
      </c>
      <c r="AV117" s="14" t="s">
        <v>82</v>
      </c>
      <c r="AW117" s="14" t="s">
        <v>33</v>
      </c>
      <c r="AX117" s="14" t="s">
        <v>72</v>
      </c>
      <c r="AY117" s="211" t="s">
        <v>146</v>
      </c>
    </row>
    <row r="118" spans="1:65" s="15" customFormat="1" ht="11.25">
      <c r="B118" s="212"/>
      <c r="C118" s="213"/>
      <c r="D118" s="192" t="s">
        <v>156</v>
      </c>
      <c r="E118" s="214" t="s">
        <v>91</v>
      </c>
      <c r="F118" s="215" t="s">
        <v>158</v>
      </c>
      <c r="G118" s="213"/>
      <c r="H118" s="216">
        <v>501.4</v>
      </c>
      <c r="I118" s="217"/>
      <c r="J118" s="213"/>
      <c r="K118" s="213"/>
      <c r="L118" s="218"/>
      <c r="M118" s="219"/>
      <c r="N118" s="220"/>
      <c r="O118" s="220"/>
      <c r="P118" s="220"/>
      <c r="Q118" s="220"/>
      <c r="R118" s="220"/>
      <c r="S118" s="220"/>
      <c r="T118" s="221"/>
      <c r="AT118" s="222" t="s">
        <v>156</v>
      </c>
      <c r="AU118" s="222" t="s">
        <v>82</v>
      </c>
      <c r="AV118" s="15" t="s">
        <v>152</v>
      </c>
      <c r="AW118" s="15" t="s">
        <v>33</v>
      </c>
      <c r="AX118" s="15" t="s">
        <v>80</v>
      </c>
      <c r="AY118" s="222" t="s">
        <v>146</v>
      </c>
    </row>
    <row r="119" spans="1:65" s="2" customFormat="1" ht="24.2" customHeight="1">
      <c r="A119" s="36"/>
      <c r="B119" s="37"/>
      <c r="C119" s="172" t="s">
        <v>152</v>
      </c>
      <c r="D119" s="172" t="s">
        <v>148</v>
      </c>
      <c r="E119" s="173" t="s">
        <v>182</v>
      </c>
      <c r="F119" s="174" t="s">
        <v>183</v>
      </c>
      <c r="G119" s="175" t="s">
        <v>85</v>
      </c>
      <c r="H119" s="176">
        <v>35.65</v>
      </c>
      <c r="I119" s="177"/>
      <c r="J119" s="178">
        <f>ROUND(I119*H119,2)</f>
        <v>0</v>
      </c>
      <c r="K119" s="174" t="s">
        <v>151</v>
      </c>
      <c r="L119" s="41"/>
      <c r="M119" s="179" t="s">
        <v>19</v>
      </c>
      <c r="N119" s="180" t="s">
        <v>43</v>
      </c>
      <c r="O119" s="66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3" t="s">
        <v>152</v>
      </c>
      <c r="AT119" s="183" t="s">
        <v>148</v>
      </c>
      <c r="AU119" s="183" t="s">
        <v>82</v>
      </c>
      <c r="AY119" s="19" t="s">
        <v>146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9" t="s">
        <v>80</v>
      </c>
      <c r="BK119" s="184">
        <f>ROUND(I119*H119,2)</f>
        <v>0</v>
      </c>
      <c r="BL119" s="19" t="s">
        <v>152</v>
      </c>
      <c r="BM119" s="183" t="s">
        <v>184</v>
      </c>
    </row>
    <row r="120" spans="1:65" s="2" customFormat="1" ht="11.25">
      <c r="A120" s="36"/>
      <c r="B120" s="37"/>
      <c r="C120" s="38"/>
      <c r="D120" s="185" t="s">
        <v>154</v>
      </c>
      <c r="E120" s="38"/>
      <c r="F120" s="186" t="s">
        <v>185</v>
      </c>
      <c r="G120" s="38"/>
      <c r="H120" s="38"/>
      <c r="I120" s="187"/>
      <c r="J120" s="38"/>
      <c r="K120" s="38"/>
      <c r="L120" s="41"/>
      <c r="M120" s="188"/>
      <c r="N120" s="189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154</v>
      </c>
      <c r="AU120" s="19" t="s">
        <v>82</v>
      </c>
    </row>
    <row r="121" spans="1:65" s="2" customFormat="1" ht="19.5">
      <c r="A121" s="36"/>
      <c r="B121" s="37"/>
      <c r="C121" s="38"/>
      <c r="D121" s="192" t="s">
        <v>174</v>
      </c>
      <c r="E121" s="38"/>
      <c r="F121" s="223" t="s">
        <v>186</v>
      </c>
      <c r="G121" s="38"/>
      <c r="H121" s="38"/>
      <c r="I121" s="187"/>
      <c r="J121" s="38"/>
      <c r="K121" s="38"/>
      <c r="L121" s="41"/>
      <c r="M121" s="188"/>
      <c r="N121" s="189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174</v>
      </c>
      <c r="AU121" s="19" t="s">
        <v>82</v>
      </c>
    </row>
    <row r="122" spans="1:65" s="13" customFormat="1" ht="11.25">
      <c r="B122" s="190"/>
      <c r="C122" s="191"/>
      <c r="D122" s="192" t="s">
        <v>156</v>
      </c>
      <c r="E122" s="193" t="s">
        <v>19</v>
      </c>
      <c r="F122" s="194" t="s">
        <v>187</v>
      </c>
      <c r="G122" s="191"/>
      <c r="H122" s="193" t="s">
        <v>19</v>
      </c>
      <c r="I122" s="195"/>
      <c r="J122" s="191"/>
      <c r="K122" s="191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156</v>
      </c>
      <c r="AU122" s="200" t="s">
        <v>82</v>
      </c>
      <c r="AV122" s="13" t="s">
        <v>80</v>
      </c>
      <c r="AW122" s="13" t="s">
        <v>33</v>
      </c>
      <c r="AX122" s="13" t="s">
        <v>72</v>
      </c>
      <c r="AY122" s="200" t="s">
        <v>146</v>
      </c>
    </row>
    <row r="123" spans="1:65" s="14" customFormat="1" ht="11.25">
      <c r="B123" s="201"/>
      <c r="C123" s="202"/>
      <c r="D123" s="192" t="s">
        <v>156</v>
      </c>
      <c r="E123" s="203" t="s">
        <v>19</v>
      </c>
      <c r="F123" s="204" t="s">
        <v>188</v>
      </c>
      <c r="G123" s="202"/>
      <c r="H123" s="205">
        <v>35.65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156</v>
      </c>
      <c r="AU123" s="211" t="s">
        <v>82</v>
      </c>
      <c r="AV123" s="14" t="s">
        <v>82</v>
      </c>
      <c r="AW123" s="14" t="s">
        <v>33</v>
      </c>
      <c r="AX123" s="14" t="s">
        <v>72</v>
      </c>
      <c r="AY123" s="211" t="s">
        <v>146</v>
      </c>
    </row>
    <row r="124" spans="1:65" s="15" customFormat="1" ht="11.25">
      <c r="B124" s="212"/>
      <c r="C124" s="213"/>
      <c r="D124" s="192" t="s">
        <v>156</v>
      </c>
      <c r="E124" s="214" t="s">
        <v>87</v>
      </c>
      <c r="F124" s="215" t="s">
        <v>158</v>
      </c>
      <c r="G124" s="213"/>
      <c r="H124" s="216">
        <v>35.65</v>
      </c>
      <c r="I124" s="217"/>
      <c r="J124" s="213"/>
      <c r="K124" s="213"/>
      <c r="L124" s="218"/>
      <c r="M124" s="219"/>
      <c r="N124" s="220"/>
      <c r="O124" s="220"/>
      <c r="P124" s="220"/>
      <c r="Q124" s="220"/>
      <c r="R124" s="220"/>
      <c r="S124" s="220"/>
      <c r="T124" s="221"/>
      <c r="AT124" s="222" t="s">
        <v>156</v>
      </c>
      <c r="AU124" s="222" t="s">
        <v>82</v>
      </c>
      <c r="AV124" s="15" t="s">
        <v>152</v>
      </c>
      <c r="AW124" s="15" t="s">
        <v>33</v>
      </c>
      <c r="AX124" s="15" t="s">
        <v>80</v>
      </c>
      <c r="AY124" s="222" t="s">
        <v>146</v>
      </c>
    </row>
    <row r="125" spans="1:65" s="2" customFormat="1" ht="24.2" customHeight="1">
      <c r="A125" s="36"/>
      <c r="B125" s="37"/>
      <c r="C125" s="172" t="s">
        <v>189</v>
      </c>
      <c r="D125" s="172" t="s">
        <v>148</v>
      </c>
      <c r="E125" s="173" t="s">
        <v>190</v>
      </c>
      <c r="F125" s="174" t="s">
        <v>191</v>
      </c>
      <c r="G125" s="175" t="s">
        <v>85</v>
      </c>
      <c r="H125" s="176">
        <v>66</v>
      </c>
      <c r="I125" s="177"/>
      <c r="J125" s="178">
        <f>ROUND(I125*H125,2)</f>
        <v>0</v>
      </c>
      <c r="K125" s="174" t="s">
        <v>151</v>
      </c>
      <c r="L125" s="41"/>
      <c r="M125" s="179" t="s">
        <v>19</v>
      </c>
      <c r="N125" s="180" t="s">
        <v>43</v>
      </c>
      <c r="O125" s="66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3" t="s">
        <v>152</v>
      </c>
      <c r="AT125" s="183" t="s">
        <v>148</v>
      </c>
      <c r="AU125" s="183" t="s">
        <v>82</v>
      </c>
      <c r="AY125" s="19" t="s">
        <v>146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9" t="s">
        <v>80</v>
      </c>
      <c r="BK125" s="184">
        <f>ROUND(I125*H125,2)</f>
        <v>0</v>
      </c>
      <c r="BL125" s="19" t="s">
        <v>152</v>
      </c>
      <c r="BM125" s="183" t="s">
        <v>192</v>
      </c>
    </row>
    <row r="126" spans="1:65" s="2" customFormat="1" ht="11.25">
      <c r="A126" s="36"/>
      <c r="B126" s="37"/>
      <c r="C126" s="38"/>
      <c r="D126" s="185" t="s">
        <v>154</v>
      </c>
      <c r="E126" s="38"/>
      <c r="F126" s="186" t="s">
        <v>193</v>
      </c>
      <c r="G126" s="38"/>
      <c r="H126" s="38"/>
      <c r="I126" s="187"/>
      <c r="J126" s="38"/>
      <c r="K126" s="38"/>
      <c r="L126" s="41"/>
      <c r="M126" s="188"/>
      <c r="N126" s="189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154</v>
      </c>
      <c r="AU126" s="19" t="s">
        <v>82</v>
      </c>
    </row>
    <row r="127" spans="1:65" s="2" customFormat="1" ht="19.5">
      <c r="A127" s="36"/>
      <c r="B127" s="37"/>
      <c r="C127" s="38"/>
      <c r="D127" s="192" t="s">
        <v>174</v>
      </c>
      <c r="E127" s="38"/>
      <c r="F127" s="223" t="s">
        <v>194</v>
      </c>
      <c r="G127" s="38"/>
      <c r="H127" s="38"/>
      <c r="I127" s="187"/>
      <c r="J127" s="38"/>
      <c r="K127" s="38"/>
      <c r="L127" s="41"/>
      <c r="M127" s="188"/>
      <c r="N127" s="189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174</v>
      </c>
      <c r="AU127" s="19" t="s">
        <v>82</v>
      </c>
    </row>
    <row r="128" spans="1:65" s="13" customFormat="1" ht="11.25">
      <c r="B128" s="190"/>
      <c r="C128" s="191"/>
      <c r="D128" s="192" t="s">
        <v>156</v>
      </c>
      <c r="E128" s="193" t="s">
        <v>19</v>
      </c>
      <c r="F128" s="194" t="s">
        <v>195</v>
      </c>
      <c r="G128" s="191"/>
      <c r="H128" s="193" t="s">
        <v>19</v>
      </c>
      <c r="I128" s="195"/>
      <c r="J128" s="191"/>
      <c r="K128" s="191"/>
      <c r="L128" s="196"/>
      <c r="M128" s="197"/>
      <c r="N128" s="198"/>
      <c r="O128" s="198"/>
      <c r="P128" s="198"/>
      <c r="Q128" s="198"/>
      <c r="R128" s="198"/>
      <c r="S128" s="198"/>
      <c r="T128" s="199"/>
      <c r="AT128" s="200" t="s">
        <v>156</v>
      </c>
      <c r="AU128" s="200" t="s">
        <v>82</v>
      </c>
      <c r="AV128" s="13" t="s">
        <v>80</v>
      </c>
      <c r="AW128" s="13" t="s">
        <v>33</v>
      </c>
      <c r="AX128" s="13" t="s">
        <v>72</v>
      </c>
      <c r="AY128" s="200" t="s">
        <v>146</v>
      </c>
    </row>
    <row r="129" spans="1:65" s="14" customFormat="1" ht="11.25">
      <c r="B129" s="201"/>
      <c r="C129" s="202"/>
      <c r="D129" s="192" t="s">
        <v>156</v>
      </c>
      <c r="E129" s="203" t="s">
        <v>19</v>
      </c>
      <c r="F129" s="204" t="s">
        <v>196</v>
      </c>
      <c r="G129" s="202"/>
      <c r="H129" s="205">
        <v>66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156</v>
      </c>
      <c r="AU129" s="211" t="s">
        <v>82</v>
      </c>
      <c r="AV129" s="14" t="s">
        <v>82</v>
      </c>
      <c r="AW129" s="14" t="s">
        <v>33</v>
      </c>
      <c r="AX129" s="14" t="s">
        <v>72</v>
      </c>
      <c r="AY129" s="211" t="s">
        <v>146</v>
      </c>
    </row>
    <row r="130" spans="1:65" s="15" customFormat="1" ht="11.25">
      <c r="B130" s="212"/>
      <c r="C130" s="213"/>
      <c r="D130" s="192" t="s">
        <v>156</v>
      </c>
      <c r="E130" s="214" t="s">
        <v>94</v>
      </c>
      <c r="F130" s="215" t="s">
        <v>158</v>
      </c>
      <c r="G130" s="213"/>
      <c r="H130" s="216">
        <v>66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156</v>
      </c>
      <c r="AU130" s="222" t="s">
        <v>82</v>
      </c>
      <c r="AV130" s="15" t="s">
        <v>152</v>
      </c>
      <c r="AW130" s="15" t="s">
        <v>33</v>
      </c>
      <c r="AX130" s="15" t="s">
        <v>80</v>
      </c>
      <c r="AY130" s="222" t="s">
        <v>146</v>
      </c>
    </row>
    <row r="131" spans="1:65" s="2" customFormat="1" ht="24.2" customHeight="1">
      <c r="A131" s="36"/>
      <c r="B131" s="37"/>
      <c r="C131" s="172" t="s">
        <v>197</v>
      </c>
      <c r="D131" s="172" t="s">
        <v>148</v>
      </c>
      <c r="E131" s="173" t="s">
        <v>198</v>
      </c>
      <c r="F131" s="174" t="s">
        <v>199</v>
      </c>
      <c r="G131" s="175" t="s">
        <v>85</v>
      </c>
      <c r="H131" s="176">
        <v>10</v>
      </c>
      <c r="I131" s="177"/>
      <c r="J131" s="178">
        <f>ROUND(I131*H131,2)</f>
        <v>0</v>
      </c>
      <c r="K131" s="174" t="s">
        <v>151</v>
      </c>
      <c r="L131" s="41"/>
      <c r="M131" s="179" t="s">
        <v>19</v>
      </c>
      <c r="N131" s="180" t="s">
        <v>43</v>
      </c>
      <c r="O131" s="66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3" t="s">
        <v>152</v>
      </c>
      <c r="AT131" s="183" t="s">
        <v>148</v>
      </c>
      <c r="AU131" s="183" t="s">
        <v>82</v>
      </c>
      <c r="AY131" s="19" t="s">
        <v>146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80</v>
      </c>
      <c r="BK131" s="184">
        <f>ROUND(I131*H131,2)</f>
        <v>0</v>
      </c>
      <c r="BL131" s="19" t="s">
        <v>152</v>
      </c>
      <c r="BM131" s="183" t="s">
        <v>200</v>
      </c>
    </row>
    <row r="132" spans="1:65" s="2" customFormat="1" ht="11.25">
      <c r="A132" s="36"/>
      <c r="B132" s="37"/>
      <c r="C132" s="38"/>
      <c r="D132" s="185" t="s">
        <v>154</v>
      </c>
      <c r="E132" s="38"/>
      <c r="F132" s="186" t="s">
        <v>201</v>
      </c>
      <c r="G132" s="38"/>
      <c r="H132" s="38"/>
      <c r="I132" s="187"/>
      <c r="J132" s="38"/>
      <c r="K132" s="38"/>
      <c r="L132" s="41"/>
      <c r="M132" s="188"/>
      <c r="N132" s="189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154</v>
      </c>
      <c r="AU132" s="19" t="s">
        <v>82</v>
      </c>
    </row>
    <row r="133" spans="1:65" s="13" customFormat="1" ht="11.25">
      <c r="B133" s="190"/>
      <c r="C133" s="191"/>
      <c r="D133" s="192" t="s">
        <v>156</v>
      </c>
      <c r="E133" s="193" t="s">
        <v>19</v>
      </c>
      <c r="F133" s="194" t="s">
        <v>202</v>
      </c>
      <c r="G133" s="191"/>
      <c r="H133" s="193" t="s">
        <v>19</v>
      </c>
      <c r="I133" s="195"/>
      <c r="J133" s="191"/>
      <c r="K133" s="191"/>
      <c r="L133" s="196"/>
      <c r="M133" s="197"/>
      <c r="N133" s="198"/>
      <c r="O133" s="198"/>
      <c r="P133" s="198"/>
      <c r="Q133" s="198"/>
      <c r="R133" s="198"/>
      <c r="S133" s="198"/>
      <c r="T133" s="199"/>
      <c r="AT133" s="200" t="s">
        <v>156</v>
      </c>
      <c r="AU133" s="200" t="s">
        <v>82</v>
      </c>
      <c r="AV133" s="13" t="s">
        <v>80</v>
      </c>
      <c r="AW133" s="13" t="s">
        <v>33</v>
      </c>
      <c r="AX133" s="13" t="s">
        <v>72</v>
      </c>
      <c r="AY133" s="200" t="s">
        <v>146</v>
      </c>
    </row>
    <row r="134" spans="1:65" s="14" customFormat="1" ht="11.25">
      <c r="B134" s="201"/>
      <c r="C134" s="202"/>
      <c r="D134" s="192" t="s">
        <v>156</v>
      </c>
      <c r="E134" s="203" t="s">
        <v>19</v>
      </c>
      <c r="F134" s="204" t="s">
        <v>203</v>
      </c>
      <c r="G134" s="202"/>
      <c r="H134" s="205">
        <v>10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82</v>
      </c>
      <c r="AV134" s="14" t="s">
        <v>82</v>
      </c>
      <c r="AW134" s="14" t="s">
        <v>33</v>
      </c>
      <c r="AX134" s="14" t="s">
        <v>72</v>
      </c>
      <c r="AY134" s="211" t="s">
        <v>146</v>
      </c>
    </row>
    <row r="135" spans="1:65" s="15" customFormat="1" ht="11.25">
      <c r="B135" s="212"/>
      <c r="C135" s="213"/>
      <c r="D135" s="192" t="s">
        <v>156</v>
      </c>
      <c r="E135" s="214" t="s">
        <v>99</v>
      </c>
      <c r="F135" s="215" t="s">
        <v>158</v>
      </c>
      <c r="G135" s="213"/>
      <c r="H135" s="216">
        <v>10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156</v>
      </c>
      <c r="AU135" s="222" t="s">
        <v>82</v>
      </c>
      <c r="AV135" s="15" t="s">
        <v>152</v>
      </c>
      <c r="AW135" s="15" t="s">
        <v>33</v>
      </c>
      <c r="AX135" s="15" t="s">
        <v>80</v>
      </c>
      <c r="AY135" s="222" t="s">
        <v>146</v>
      </c>
    </row>
    <row r="136" spans="1:65" s="2" customFormat="1" ht="24.2" customHeight="1">
      <c r="A136" s="36"/>
      <c r="B136" s="37"/>
      <c r="C136" s="172" t="s">
        <v>204</v>
      </c>
      <c r="D136" s="172" t="s">
        <v>148</v>
      </c>
      <c r="E136" s="173" t="s">
        <v>205</v>
      </c>
      <c r="F136" s="174" t="s">
        <v>206</v>
      </c>
      <c r="G136" s="175" t="s">
        <v>85</v>
      </c>
      <c r="H136" s="176">
        <v>22.33</v>
      </c>
      <c r="I136" s="177"/>
      <c r="J136" s="178">
        <f>ROUND(I136*H136,2)</f>
        <v>0</v>
      </c>
      <c r="K136" s="174" t="s">
        <v>151</v>
      </c>
      <c r="L136" s="41"/>
      <c r="M136" s="179" t="s">
        <v>19</v>
      </c>
      <c r="N136" s="180" t="s">
        <v>43</v>
      </c>
      <c r="O136" s="66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3" t="s">
        <v>152</v>
      </c>
      <c r="AT136" s="183" t="s">
        <v>148</v>
      </c>
      <c r="AU136" s="183" t="s">
        <v>82</v>
      </c>
      <c r="AY136" s="19" t="s">
        <v>146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80</v>
      </c>
      <c r="BK136" s="184">
        <f>ROUND(I136*H136,2)</f>
        <v>0</v>
      </c>
      <c r="BL136" s="19" t="s">
        <v>152</v>
      </c>
      <c r="BM136" s="183" t="s">
        <v>207</v>
      </c>
    </row>
    <row r="137" spans="1:65" s="2" customFormat="1" ht="11.25">
      <c r="A137" s="36"/>
      <c r="B137" s="37"/>
      <c r="C137" s="38"/>
      <c r="D137" s="185" t="s">
        <v>154</v>
      </c>
      <c r="E137" s="38"/>
      <c r="F137" s="186" t="s">
        <v>208</v>
      </c>
      <c r="G137" s="38"/>
      <c r="H137" s="38"/>
      <c r="I137" s="187"/>
      <c r="J137" s="38"/>
      <c r="K137" s="38"/>
      <c r="L137" s="41"/>
      <c r="M137" s="188"/>
      <c r="N137" s="189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154</v>
      </c>
      <c r="AU137" s="19" t="s">
        <v>82</v>
      </c>
    </row>
    <row r="138" spans="1:65" s="13" customFormat="1" ht="11.25">
      <c r="B138" s="190"/>
      <c r="C138" s="191"/>
      <c r="D138" s="192" t="s">
        <v>156</v>
      </c>
      <c r="E138" s="193" t="s">
        <v>19</v>
      </c>
      <c r="F138" s="194" t="s">
        <v>209</v>
      </c>
      <c r="G138" s="191"/>
      <c r="H138" s="193" t="s">
        <v>19</v>
      </c>
      <c r="I138" s="195"/>
      <c r="J138" s="191"/>
      <c r="K138" s="191"/>
      <c r="L138" s="196"/>
      <c r="M138" s="197"/>
      <c r="N138" s="198"/>
      <c r="O138" s="198"/>
      <c r="P138" s="198"/>
      <c r="Q138" s="198"/>
      <c r="R138" s="198"/>
      <c r="S138" s="198"/>
      <c r="T138" s="199"/>
      <c r="AT138" s="200" t="s">
        <v>156</v>
      </c>
      <c r="AU138" s="200" t="s">
        <v>82</v>
      </c>
      <c r="AV138" s="13" t="s">
        <v>80</v>
      </c>
      <c r="AW138" s="13" t="s">
        <v>33</v>
      </c>
      <c r="AX138" s="13" t="s">
        <v>72</v>
      </c>
      <c r="AY138" s="200" t="s">
        <v>146</v>
      </c>
    </row>
    <row r="139" spans="1:65" s="14" customFormat="1" ht="11.25">
      <c r="B139" s="201"/>
      <c r="C139" s="202"/>
      <c r="D139" s="192" t="s">
        <v>156</v>
      </c>
      <c r="E139" s="203" t="s">
        <v>19</v>
      </c>
      <c r="F139" s="204" t="s">
        <v>210</v>
      </c>
      <c r="G139" s="202"/>
      <c r="H139" s="205">
        <v>7.13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82</v>
      </c>
      <c r="AV139" s="14" t="s">
        <v>82</v>
      </c>
      <c r="AW139" s="14" t="s">
        <v>33</v>
      </c>
      <c r="AX139" s="14" t="s">
        <v>72</v>
      </c>
      <c r="AY139" s="211" t="s">
        <v>146</v>
      </c>
    </row>
    <row r="140" spans="1:65" s="14" customFormat="1" ht="11.25">
      <c r="B140" s="201"/>
      <c r="C140" s="202"/>
      <c r="D140" s="192" t="s">
        <v>156</v>
      </c>
      <c r="E140" s="203" t="s">
        <v>19</v>
      </c>
      <c r="F140" s="204" t="s">
        <v>211</v>
      </c>
      <c r="G140" s="202"/>
      <c r="H140" s="205">
        <v>13.2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156</v>
      </c>
      <c r="AU140" s="211" t="s">
        <v>82</v>
      </c>
      <c r="AV140" s="14" t="s">
        <v>82</v>
      </c>
      <c r="AW140" s="14" t="s">
        <v>33</v>
      </c>
      <c r="AX140" s="14" t="s">
        <v>72</v>
      </c>
      <c r="AY140" s="211" t="s">
        <v>146</v>
      </c>
    </row>
    <row r="141" spans="1:65" s="14" customFormat="1" ht="11.25">
      <c r="B141" s="201"/>
      <c r="C141" s="202"/>
      <c r="D141" s="192" t="s">
        <v>156</v>
      </c>
      <c r="E141" s="203" t="s">
        <v>19</v>
      </c>
      <c r="F141" s="204" t="s">
        <v>212</v>
      </c>
      <c r="G141" s="202"/>
      <c r="H141" s="205">
        <v>2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82</v>
      </c>
      <c r="AV141" s="14" t="s">
        <v>82</v>
      </c>
      <c r="AW141" s="14" t="s">
        <v>33</v>
      </c>
      <c r="AX141" s="14" t="s">
        <v>72</v>
      </c>
      <c r="AY141" s="211" t="s">
        <v>146</v>
      </c>
    </row>
    <row r="142" spans="1:65" s="15" customFormat="1" ht="11.25">
      <c r="B142" s="212"/>
      <c r="C142" s="213"/>
      <c r="D142" s="192" t="s">
        <v>156</v>
      </c>
      <c r="E142" s="214" t="s">
        <v>19</v>
      </c>
      <c r="F142" s="215" t="s">
        <v>158</v>
      </c>
      <c r="G142" s="213"/>
      <c r="H142" s="216">
        <v>22.33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156</v>
      </c>
      <c r="AU142" s="222" t="s">
        <v>82</v>
      </c>
      <c r="AV142" s="15" t="s">
        <v>152</v>
      </c>
      <c r="AW142" s="15" t="s">
        <v>33</v>
      </c>
      <c r="AX142" s="15" t="s">
        <v>80</v>
      </c>
      <c r="AY142" s="222" t="s">
        <v>146</v>
      </c>
    </row>
    <row r="143" spans="1:65" s="2" customFormat="1" ht="49.15" customHeight="1">
      <c r="A143" s="36"/>
      <c r="B143" s="37"/>
      <c r="C143" s="172" t="s">
        <v>213</v>
      </c>
      <c r="D143" s="172" t="s">
        <v>148</v>
      </c>
      <c r="E143" s="173" t="s">
        <v>214</v>
      </c>
      <c r="F143" s="174" t="s">
        <v>215</v>
      </c>
      <c r="G143" s="175" t="s">
        <v>216</v>
      </c>
      <c r="H143" s="176">
        <v>11</v>
      </c>
      <c r="I143" s="177"/>
      <c r="J143" s="178">
        <f>ROUND(I143*H143,2)</f>
        <v>0</v>
      </c>
      <c r="K143" s="174" t="s">
        <v>151</v>
      </c>
      <c r="L143" s="41"/>
      <c r="M143" s="179" t="s">
        <v>19</v>
      </c>
      <c r="N143" s="180" t="s">
        <v>43</v>
      </c>
      <c r="O143" s="66"/>
      <c r="P143" s="181">
        <f>O143*H143</f>
        <v>0</v>
      </c>
      <c r="Q143" s="181">
        <v>3.6900000000000002E-2</v>
      </c>
      <c r="R143" s="181">
        <f>Q143*H143</f>
        <v>0.40590000000000004</v>
      </c>
      <c r="S143" s="181">
        <v>0</v>
      </c>
      <c r="T143" s="182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3" t="s">
        <v>152</v>
      </c>
      <c r="AT143" s="183" t="s">
        <v>148</v>
      </c>
      <c r="AU143" s="183" t="s">
        <v>82</v>
      </c>
      <c r="AY143" s="19" t="s">
        <v>146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80</v>
      </c>
      <c r="BK143" s="184">
        <f>ROUND(I143*H143,2)</f>
        <v>0</v>
      </c>
      <c r="BL143" s="19" t="s">
        <v>152</v>
      </c>
      <c r="BM143" s="183" t="s">
        <v>217</v>
      </c>
    </row>
    <row r="144" spans="1:65" s="2" customFormat="1" ht="11.25">
      <c r="A144" s="36"/>
      <c r="B144" s="37"/>
      <c r="C144" s="38"/>
      <c r="D144" s="185" t="s">
        <v>154</v>
      </c>
      <c r="E144" s="38"/>
      <c r="F144" s="186" t="s">
        <v>218</v>
      </c>
      <c r="G144" s="38"/>
      <c r="H144" s="38"/>
      <c r="I144" s="187"/>
      <c r="J144" s="38"/>
      <c r="K144" s="38"/>
      <c r="L144" s="41"/>
      <c r="M144" s="188"/>
      <c r="N144" s="189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154</v>
      </c>
      <c r="AU144" s="19" t="s">
        <v>82</v>
      </c>
    </row>
    <row r="145" spans="1:65" s="13" customFormat="1" ht="11.25">
      <c r="B145" s="190"/>
      <c r="C145" s="191"/>
      <c r="D145" s="192" t="s">
        <v>156</v>
      </c>
      <c r="E145" s="193" t="s">
        <v>19</v>
      </c>
      <c r="F145" s="194" t="s">
        <v>219</v>
      </c>
      <c r="G145" s="191"/>
      <c r="H145" s="193" t="s">
        <v>19</v>
      </c>
      <c r="I145" s="195"/>
      <c r="J145" s="191"/>
      <c r="K145" s="191"/>
      <c r="L145" s="196"/>
      <c r="M145" s="197"/>
      <c r="N145" s="198"/>
      <c r="O145" s="198"/>
      <c r="P145" s="198"/>
      <c r="Q145" s="198"/>
      <c r="R145" s="198"/>
      <c r="S145" s="198"/>
      <c r="T145" s="199"/>
      <c r="AT145" s="200" t="s">
        <v>156</v>
      </c>
      <c r="AU145" s="200" t="s">
        <v>82</v>
      </c>
      <c r="AV145" s="13" t="s">
        <v>80</v>
      </c>
      <c r="AW145" s="13" t="s">
        <v>33</v>
      </c>
      <c r="AX145" s="13" t="s">
        <v>72</v>
      </c>
      <c r="AY145" s="200" t="s">
        <v>146</v>
      </c>
    </row>
    <row r="146" spans="1:65" s="14" customFormat="1" ht="11.25">
      <c r="B146" s="201"/>
      <c r="C146" s="202"/>
      <c r="D146" s="192" t="s">
        <v>156</v>
      </c>
      <c r="E146" s="203" t="s">
        <v>19</v>
      </c>
      <c r="F146" s="204" t="s">
        <v>220</v>
      </c>
      <c r="G146" s="202"/>
      <c r="H146" s="205">
        <v>11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82</v>
      </c>
      <c r="AV146" s="14" t="s">
        <v>82</v>
      </c>
      <c r="AW146" s="14" t="s">
        <v>33</v>
      </c>
      <c r="AX146" s="14" t="s">
        <v>72</v>
      </c>
      <c r="AY146" s="211" t="s">
        <v>146</v>
      </c>
    </row>
    <row r="147" spans="1:65" s="15" customFormat="1" ht="11.25">
      <c r="B147" s="212"/>
      <c r="C147" s="213"/>
      <c r="D147" s="192" t="s">
        <v>156</v>
      </c>
      <c r="E147" s="214" t="s">
        <v>19</v>
      </c>
      <c r="F147" s="215" t="s">
        <v>158</v>
      </c>
      <c r="G147" s="213"/>
      <c r="H147" s="216">
        <v>11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156</v>
      </c>
      <c r="AU147" s="222" t="s">
        <v>82</v>
      </c>
      <c r="AV147" s="15" t="s">
        <v>152</v>
      </c>
      <c r="AW147" s="15" t="s">
        <v>33</v>
      </c>
      <c r="AX147" s="15" t="s">
        <v>80</v>
      </c>
      <c r="AY147" s="222" t="s">
        <v>146</v>
      </c>
    </row>
    <row r="148" spans="1:65" s="2" customFormat="1" ht="21.75" customHeight="1">
      <c r="A148" s="36"/>
      <c r="B148" s="37"/>
      <c r="C148" s="172" t="s">
        <v>221</v>
      </c>
      <c r="D148" s="172" t="s">
        <v>148</v>
      </c>
      <c r="E148" s="173" t="s">
        <v>222</v>
      </c>
      <c r="F148" s="174" t="s">
        <v>223</v>
      </c>
      <c r="G148" s="175" t="s">
        <v>112</v>
      </c>
      <c r="H148" s="176">
        <v>132</v>
      </c>
      <c r="I148" s="177"/>
      <c r="J148" s="178">
        <f>ROUND(I148*H148,2)</f>
        <v>0</v>
      </c>
      <c r="K148" s="174" t="s">
        <v>151</v>
      </c>
      <c r="L148" s="41"/>
      <c r="M148" s="179" t="s">
        <v>19</v>
      </c>
      <c r="N148" s="180" t="s">
        <v>43</v>
      </c>
      <c r="O148" s="66"/>
      <c r="P148" s="181">
        <f>O148*H148</f>
        <v>0</v>
      </c>
      <c r="Q148" s="181">
        <v>8.4000000000000003E-4</v>
      </c>
      <c r="R148" s="181">
        <f>Q148*H148</f>
        <v>0.11088000000000001</v>
      </c>
      <c r="S148" s="181">
        <v>0</v>
      </c>
      <c r="T148" s="182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3" t="s">
        <v>152</v>
      </c>
      <c r="AT148" s="183" t="s">
        <v>148</v>
      </c>
      <c r="AU148" s="183" t="s">
        <v>82</v>
      </c>
      <c r="AY148" s="19" t="s">
        <v>146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9" t="s">
        <v>80</v>
      </c>
      <c r="BK148" s="184">
        <f>ROUND(I148*H148,2)</f>
        <v>0</v>
      </c>
      <c r="BL148" s="19" t="s">
        <v>152</v>
      </c>
      <c r="BM148" s="183" t="s">
        <v>224</v>
      </c>
    </row>
    <row r="149" spans="1:65" s="2" customFormat="1" ht="11.25">
      <c r="A149" s="36"/>
      <c r="B149" s="37"/>
      <c r="C149" s="38"/>
      <c r="D149" s="185" t="s">
        <v>154</v>
      </c>
      <c r="E149" s="38"/>
      <c r="F149" s="186" t="s">
        <v>225</v>
      </c>
      <c r="G149" s="38"/>
      <c r="H149" s="38"/>
      <c r="I149" s="187"/>
      <c r="J149" s="38"/>
      <c r="K149" s="38"/>
      <c r="L149" s="41"/>
      <c r="M149" s="188"/>
      <c r="N149" s="189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154</v>
      </c>
      <c r="AU149" s="19" t="s">
        <v>82</v>
      </c>
    </row>
    <row r="150" spans="1:65" s="13" customFormat="1" ht="11.25">
      <c r="B150" s="190"/>
      <c r="C150" s="191"/>
      <c r="D150" s="192" t="s">
        <v>156</v>
      </c>
      <c r="E150" s="193" t="s">
        <v>19</v>
      </c>
      <c r="F150" s="194" t="s">
        <v>195</v>
      </c>
      <c r="G150" s="191"/>
      <c r="H150" s="193" t="s">
        <v>19</v>
      </c>
      <c r="I150" s="195"/>
      <c r="J150" s="191"/>
      <c r="K150" s="191"/>
      <c r="L150" s="196"/>
      <c r="M150" s="197"/>
      <c r="N150" s="198"/>
      <c r="O150" s="198"/>
      <c r="P150" s="198"/>
      <c r="Q150" s="198"/>
      <c r="R150" s="198"/>
      <c r="S150" s="198"/>
      <c r="T150" s="199"/>
      <c r="AT150" s="200" t="s">
        <v>156</v>
      </c>
      <c r="AU150" s="200" t="s">
        <v>82</v>
      </c>
      <c r="AV150" s="13" t="s">
        <v>80</v>
      </c>
      <c r="AW150" s="13" t="s">
        <v>33</v>
      </c>
      <c r="AX150" s="13" t="s">
        <v>72</v>
      </c>
      <c r="AY150" s="200" t="s">
        <v>146</v>
      </c>
    </row>
    <row r="151" spans="1:65" s="14" customFormat="1" ht="11.25">
      <c r="B151" s="201"/>
      <c r="C151" s="202"/>
      <c r="D151" s="192" t="s">
        <v>156</v>
      </c>
      <c r="E151" s="203" t="s">
        <v>19</v>
      </c>
      <c r="F151" s="204" t="s">
        <v>226</v>
      </c>
      <c r="G151" s="202"/>
      <c r="H151" s="205">
        <v>132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156</v>
      </c>
      <c r="AU151" s="211" t="s">
        <v>82</v>
      </c>
      <c r="AV151" s="14" t="s">
        <v>82</v>
      </c>
      <c r="AW151" s="14" t="s">
        <v>33</v>
      </c>
      <c r="AX151" s="14" t="s">
        <v>72</v>
      </c>
      <c r="AY151" s="211" t="s">
        <v>146</v>
      </c>
    </row>
    <row r="152" spans="1:65" s="15" customFormat="1" ht="11.25">
      <c r="B152" s="212"/>
      <c r="C152" s="213"/>
      <c r="D152" s="192" t="s">
        <v>156</v>
      </c>
      <c r="E152" s="214" t="s">
        <v>19</v>
      </c>
      <c r="F152" s="215" t="s">
        <v>158</v>
      </c>
      <c r="G152" s="213"/>
      <c r="H152" s="216">
        <v>132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156</v>
      </c>
      <c r="AU152" s="222" t="s">
        <v>82</v>
      </c>
      <c r="AV152" s="15" t="s">
        <v>152</v>
      </c>
      <c r="AW152" s="15" t="s">
        <v>33</v>
      </c>
      <c r="AX152" s="15" t="s">
        <v>80</v>
      </c>
      <c r="AY152" s="222" t="s">
        <v>146</v>
      </c>
    </row>
    <row r="153" spans="1:65" s="2" customFormat="1" ht="24.2" customHeight="1">
      <c r="A153" s="36"/>
      <c r="B153" s="37"/>
      <c r="C153" s="172" t="s">
        <v>101</v>
      </c>
      <c r="D153" s="172" t="s">
        <v>148</v>
      </c>
      <c r="E153" s="173" t="s">
        <v>227</v>
      </c>
      <c r="F153" s="174" t="s">
        <v>228</v>
      </c>
      <c r="G153" s="175" t="s">
        <v>112</v>
      </c>
      <c r="H153" s="176">
        <v>132</v>
      </c>
      <c r="I153" s="177"/>
      <c r="J153" s="178">
        <f>ROUND(I153*H153,2)</f>
        <v>0</v>
      </c>
      <c r="K153" s="174" t="s">
        <v>151</v>
      </c>
      <c r="L153" s="41"/>
      <c r="M153" s="179" t="s">
        <v>19</v>
      </c>
      <c r="N153" s="180" t="s">
        <v>43</v>
      </c>
      <c r="O153" s="66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3" t="s">
        <v>152</v>
      </c>
      <c r="AT153" s="183" t="s">
        <v>148</v>
      </c>
      <c r="AU153" s="183" t="s">
        <v>82</v>
      </c>
      <c r="AY153" s="19" t="s">
        <v>146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80</v>
      </c>
      <c r="BK153" s="184">
        <f>ROUND(I153*H153,2)</f>
        <v>0</v>
      </c>
      <c r="BL153" s="19" t="s">
        <v>152</v>
      </c>
      <c r="BM153" s="183" t="s">
        <v>229</v>
      </c>
    </row>
    <row r="154" spans="1:65" s="2" customFormat="1" ht="11.25">
      <c r="A154" s="36"/>
      <c r="B154" s="37"/>
      <c r="C154" s="38"/>
      <c r="D154" s="185" t="s">
        <v>154</v>
      </c>
      <c r="E154" s="38"/>
      <c r="F154" s="186" t="s">
        <v>230</v>
      </c>
      <c r="G154" s="38"/>
      <c r="H154" s="38"/>
      <c r="I154" s="187"/>
      <c r="J154" s="38"/>
      <c r="K154" s="38"/>
      <c r="L154" s="41"/>
      <c r="M154" s="188"/>
      <c r="N154" s="189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154</v>
      </c>
      <c r="AU154" s="19" t="s">
        <v>82</v>
      </c>
    </row>
    <row r="155" spans="1:65" s="13" customFormat="1" ht="11.25">
      <c r="B155" s="190"/>
      <c r="C155" s="191"/>
      <c r="D155" s="192" t="s">
        <v>156</v>
      </c>
      <c r="E155" s="193" t="s">
        <v>19</v>
      </c>
      <c r="F155" s="194" t="s">
        <v>195</v>
      </c>
      <c r="G155" s="191"/>
      <c r="H155" s="193" t="s">
        <v>19</v>
      </c>
      <c r="I155" s="195"/>
      <c r="J155" s="191"/>
      <c r="K155" s="191"/>
      <c r="L155" s="196"/>
      <c r="M155" s="197"/>
      <c r="N155" s="198"/>
      <c r="O155" s="198"/>
      <c r="P155" s="198"/>
      <c r="Q155" s="198"/>
      <c r="R155" s="198"/>
      <c r="S155" s="198"/>
      <c r="T155" s="199"/>
      <c r="AT155" s="200" t="s">
        <v>156</v>
      </c>
      <c r="AU155" s="200" t="s">
        <v>82</v>
      </c>
      <c r="AV155" s="13" t="s">
        <v>80</v>
      </c>
      <c r="AW155" s="13" t="s">
        <v>33</v>
      </c>
      <c r="AX155" s="13" t="s">
        <v>72</v>
      </c>
      <c r="AY155" s="200" t="s">
        <v>146</v>
      </c>
    </row>
    <row r="156" spans="1:65" s="14" customFormat="1" ht="11.25">
      <c r="B156" s="201"/>
      <c r="C156" s="202"/>
      <c r="D156" s="192" t="s">
        <v>156</v>
      </c>
      <c r="E156" s="203" t="s">
        <v>19</v>
      </c>
      <c r="F156" s="204" t="s">
        <v>226</v>
      </c>
      <c r="G156" s="202"/>
      <c r="H156" s="205">
        <v>132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82</v>
      </c>
      <c r="AV156" s="14" t="s">
        <v>82</v>
      </c>
      <c r="AW156" s="14" t="s">
        <v>33</v>
      </c>
      <c r="AX156" s="14" t="s">
        <v>72</v>
      </c>
      <c r="AY156" s="211" t="s">
        <v>146</v>
      </c>
    </row>
    <row r="157" spans="1:65" s="15" customFormat="1" ht="11.25">
      <c r="B157" s="212"/>
      <c r="C157" s="213"/>
      <c r="D157" s="192" t="s">
        <v>156</v>
      </c>
      <c r="E157" s="214" t="s">
        <v>19</v>
      </c>
      <c r="F157" s="215" t="s">
        <v>158</v>
      </c>
      <c r="G157" s="213"/>
      <c r="H157" s="216">
        <v>132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156</v>
      </c>
      <c r="AU157" s="222" t="s">
        <v>82</v>
      </c>
      <c r="AV157" s="15" t="s">
        <v>152</v>
      </c>
      <c r="AW157" s="15" t="s">
        <v>33</v>
      </c>
      <c r="AX157" s="15" t="s">
        <v>80</v>
      </c>
      <c r="AY157" s="222" t="s">
        <v>146</v>
      </c>
    </row>
    <row r="158" spans="1:65" s="2" customFormat="1" ht="37.9" customHeight="1">
      <c r="A158" s="36"/>
      <c r="B158" s="37"/>
      <c r="C158" s="172" t="s">
        <v>220</v>
      </c>
      <c r="D158" s="172" t="s">
        <v>148</v>
      </c>
      <c r="E158" s="173" t="s">
        <v>231</v>
      </c>
      <c r="F158" s="174" t="s">
        <v>232</v>
      </c>
      <c r="G158" s="175" t="s">
        <v>85</v>
      </c>
      <c r="H158" s="176">
        <v>1194.145</v>
      </c>
      <c r="I158" s="177"/>
      <c r="J158" s="178">
        <f>ROUND(I158*H158,2)</f>
        <v>0</v>
      </c>
      <c r="K158" s="174" t="s">
        <v>19</v>
      </c>
      <c r="L158" s="41"/>
      <c r="M158" s="179" t="s">
        <v>19</v>
      </c>
      <c r="N158" s="180" t="s">
        <v>43</v>
      </c>
      <c r="O158" s="66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3" t="s">
        <v>152</v>
      </c>
      <c r="AT158" s="183" t="s">
        <v>148</v>
      </c>
      <c r="AU158" s="183" t="s">
        <v>82</v>
      </c>
      <c r="AY158" s="19" t="s">
        <v>146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9" t="s">
        <v>80</v>
      </c>
      <c r="BK158" s="184">
        <f>ROUND(I158*H158,2)</f>
        <v>0</v>
      </c>
      <c r="BL158" s="19" t="s">
        <v>152</v>
      </c>
      <c r="BM158" s="183" t="s">
        <v>233</v>
      </c>
    </row>
    <row r="159" spans="1:65" s="14" customFormat="1" ht="11.25">
      <c r="B159" s="201"/>
      <c r="C159" s="202"/>
      <c r="D159" s="192" t="s">
        <v>156</v>
      </c>
      <c r="E159" s="203" t="s">
        <v>19</v>
      </c>
      <c r="F159" s="204" t="s">
        <v>83</v>
      </c>
      <c r="G159" s="202"/>
      <c r="H159" s="205">
        <v>581.09500000000003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82</v>
      </c>
      <c r="AV159" s="14" t="s">
        <v>82</v>
      </c>
      <c r="AW159" s="14" t="s">
        <v>33</v>
      </c>
      <c r="AX159" s="14" t="s">
        <v>72</v>
      </c>
      <c r="AY159" s="211" t="s">
        <v>146</v>
      </c>
    </row>
    <row r="160" spans="1:65" s="14" customFormat="1" ht="11.25">
      <c r="B160" s="201"/>
      <c r="C160" s="202"/>
      <c r="D160" s="192" t="s">
        <v>156</v>
      </c>
      <c r="E160" s="203" t="s">
        <v>19</v>
      </c>
      <c r="F160" s="204" t="s">
        <v>91</v>
      </c>
      <c r="G160" s="202"/>
      <c r="H160" s="205">
        <v>501.4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156</v>
      </c>
      <c r="AU160" s="211" t="s">
        <v>82</v>
      </c>
      <c r="AV160" s="14" t="s">
        <v>82</v>
      </c>
      <c r="AW160" s="14" t="s">
        <v>33</v>
      </c>
      <c r="AX160" s="14" t="s">
        <v>72</v>
      </c>
      <c r="AY160" s="211" t="s">
        <v>146</v>
      </c>
    </row>
    <row r="161" spans="1:65" s="14" customFormat="1" ht="11.25">
      <c r="B161" s="201"/>
      <c r="C161" s="202"/>
      <c r="D161" s="192" t="s">
        <v>156</v>
      </c>
      <c r="E161" s="203" t="s">
        <v>19</v>
      </c>
      <c r="F161" s="204" t="s">
        <v>87</v>
      </c>
      <c r="G161" s="202"/>
      <c r="H161" s="205">
        <v>35.65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156</v>
      </c>
      <c r="AU161" s="211" t="s">
        <v>82</v>
      </c>
      <c r="AV161" s="14" t="s">
        <v>82</v>
      </c>
      <c r="AW161" s="14" t="s">
        <v>33</v>
      </c>
      <c r="AX161" s="14" t="s">
        <v>72</v>
      </c>
      <c r="AY161" s="211" t="s">
        <v>146</v>
      </c>
    </row>
    <row r="162" spans="1:65" s="14" customFormat="1" ht="11.25">
      <c r="B162" s="201"/>
      <c r="C162" s="202"/>
      <c r="D162" s="192" t="s">
        <v>156</v>
      </c>
      <c r="E162" s="203" t="s">
        <v>19</v>
      </c>
      <c r="F162" s="204" t="s">
        <v>94</v>
      </c>
      <c r="G162" s="202"/>
      <c r="H162" s="205">
        <v>66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156</v>
      </c>
      <c r="AU162" s="211" t="s">
        <v>82</v>
      </c>
      <c r="AV162" s="14" t="s">
        <v>82</v>
      </c>
      <c r="AW162" s="14" t="s">
        <v>33</v>
      </c>
      <c r="AX162" s="14" t="s">
        <v>72</v>
      </c>
      <c r="AY162" s="211" t="s">
        <v>146</v>
      </c>
    </row>
    <row r="163" spans="1:65" s="14" customFormat="1" ht="11.25">
      <c r="B163" s="201"/>
      <c r="C163" s="202"/>
      <c r="D163" s="192" t="s">
        <v>156</v>
      </c>
      <c r="E163" s="203" t="s">
        <v>19</v>
      </c>
      <c r="F163" s="204" t="s">
        <v>99</v>
      </c>
      <c r="G163" s="202"/>
      <c r="H163" s="205">
        <v>10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82</v>
      </c>
      <c r="AV163" s="14" t="s">
        <v>82</v>
      </c>
      <c r="AW163" s="14" t="s">
        <v>33</v>
      </c>
      <c r="AX163" s="14" t="s">
        <v>72</v>
      </c>
      <c r="AY163" s="211" t="s">
        <v>146</v>
      </c>
    </row>
    <row r="164" spans="1:65" s="15" customFormat="1" ht="11.25">
      <c r="B164" s="212"/>
      <c r="C164" s="213"/>
      <c r="D164" s="192" t="s">
        <v>156</v>
      </c>
      <c r="E164" s="214" t="s">
        <v>19</v>
      </c>
      <c r="F164" s="215" t="s">
        <v>158</v>
      </c>
      <c r="G164" s="213"/>
      <c r="H164" s="216">
        <v>1194.145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156</v>
      </c>
      <c r="AU164" s="222" t="s">
        <v>82</v>
      </c>
      <c r="AV164" s="15" t="s">
        <v>152</v>
      </c>
      <c r="AW164" s="15" t="s">
        <v>33</v>
      </c>
      <c r="AX164" s="15" t="s">
        <v>80</v>
      </c>
      <c r="AY164" s="222" t="s">
        <v>146</v>
      </c>
    </row>
    <row r="165" spans="1:65" s="2" customFormat="1" ht="24.2" customHeight="1">
      <c r="A165" s="36"/>
      <c r="B165" s="37"/>
      <c r="C165" s="172" t="s">
        <v>8</v>
      </c>
      <c r="D165" s="172" t="s">
        <v>148</v>
      </c>
      <c r="E165" s="173" t="s">
        <v>234</v>
      </c>
      <c r="F165" s="174" t="s">
        <v>235</v>
      </c>
      <c r="G165" s="175" t="s">
        <v>85</v>
      </c>
      <c r="H165" s="176">
        <v>501.4</v>
      </c>
      <c r="I165" s="177"/>
      <c r="J165" s="178">
        <f>ROUND(I165*H165,2)</f>
        <v>0</v>
      </c>
      <c r="K165" s="174" t="s">
        <v>151</v>
      </c>
      <c r="L165" s="41"/>
      <c r="M165" s="179" t="s">
        <v>19</v>
      </c>
      <c r="N165" s="180" t="s">
        <v>43</v>
      </c>
      <c r="O165" s="66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3" t="s">
        <v>152</v>
      </c>
      <c r="AT165" s="183" t="s">
        <v>148</v>
      </c>
      <c r="AU165" s="183" t="s">
        <v>82</v>
      </c>
      <c r="AY165" s="19" t="s">
        <v>146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9" t="s">
        <v>80</v>
      </c>
      <c r="BK165" s="184">
        <f>ROUND(I165*H165,2)</f>
        <v>0</v>
      </c>
      <c r="BL165" s="19" t="s">
        <v>152</v>
      </c>
      <c r="BM165" s="183" t="s">
        <v>236</v>
      </c>
    </row>
    <row r="166" spans="1:65" s="2" customFormat="1" ht="11.25">
      <c r="A166" s="36"/>
      <c r="B166" s="37"/>
      <c r="C166" s="38"/>
      <c r="D166" s="185" t="s">
        <v>154</v>
      </c>
      <c r="E166" s="38"/>
      <c r="F166" s="186" t="s">
        <v>237</v>
      </c>
      <c r="G166" s="38"/>
      <c r="H166" s="38"/>
      <c r="I166" s="187"/>
      <c r="J166" s="38"/>
      <c r="K166" s="38"/>
      <c r="L166" s="41"/>
      <c r="M166" s="188"/>
      <c r="N166" s="189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154</v>
      </c>
      <c r="AU166" s="19" t="s">
        <v>82</v>
      </c>
    </row>
    <row r="167" spans="1:65" s="2" customFormat="1" ht="19.5">
      <c r="A167" s="36"/>
      <c r="B167" s="37"/>
      <c r="C167" s="38"/>
      <c r="D167" s="192" t="s">
        <v>174</v>
      </c>
      <c r="E167" s="38"/>
      <c r="F167" s="223" t="s">
        <v>238</v>
      </c>
      <c r="G167" s="38"/>
      <c r="H167" s="38"/>
      <c r="I167" s="187"/>
      <c r="J167" s="38"/>
      <c r="K167" s="38"/>
      <c r="L167" s="41"/>
      <c r="M167" s="188"/>
      <c r="N167" s="189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174</v>
      </c>
      <c r="AU167" s="19" t="s">
        <v>82</v>
      </c>
    </row>
    <row r="168" spans="1:65" s="13" customFormat="1" ht="11.25">
      <c r="B168" s="190"/>
      <c r="C168" s="191"/>
      <c r="D168" s="192" t="s">
        <v>156</v>
      </c>
      <c r="E168" s="193" t="s">
        <v>19</v>
      </c>
      <c r="F168" s="194" t="s">
        <v>176</v>
      </c>
      <c r="G168" s="191"/>
      <c r="H168" s="193" t="s">
        <v>19</v>
      </c>
      <c r="I168" s="195"/>
      <c r="J168" s="191"/>
      <c r="K168" s="191"/>
      <c r="L168" s="196"/>
      <c r="M168" s="197"/>
      <c r="N168" s="198"/>
      <c r="O168" s="198"/>
      <c r="P168" s="198"/>
      <c r="Q168" s="198"/>
      <c r="R168" s="198"/>
      <c r="S168" s="198"/>
      <c r="T168" s="199"/>
      <c r="AT168" s="200" t="s">
        <v>156</v>
      </c>
      <c r="AU168" s="200" t="s">
        <v>82</v>
      </c>
      <c r="AV168" s="13" t="s">
        <v>80</v>
      </c>
      <c r="AW168" s="13" t="s">
        <v>33</v>
      </c>
      <c r="AX168" s="13" t="s">
        <v>72</v>
      </c>
      <c r="AY168" s="200" t="s">
        <v>146</v>
      </c>
    </row>
    <row r="169" spans="1:65" s="14" customFormat="1" ht="11.25">
      <c r="B169" s="201"/>
      <c r="C169" s="202"/>
      <c r="D169" s="192" t="s">
        <v>156</v>
      </c>
      <c r="E169" s="203" t="s">
        <v>19</v>
      </c>
      <c r="F169" s="204" t="s">
        <v>177</v>
      </c>
      <c r="G169" s="202"/>
      <c r="H169" s="205">
        <v>432.4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156</v>
      </c>
      <c r="AU169" s="211" t="s">
        <v>82</v>
      </c>
      <c r="AV169" s="14" t="s">
        <v>82</v>
      </c>
      <c r="AW169" s="14" t="s">
        <v>33</v>
      </c>
      <c r="AX169" s="14" t="s">
        <v>72</v>
      </c>
      <c r="AY169" s="211" t="s">
        <v>146</v>
      </c>
    </row>
    <row r="170" spans="1:65" s="13" customFormat="1" ht="11.25">
      <c r="B170" s="190"/>
      <c r="C170" s="191"/>
      <c r="D170" s="192" t="s">
        <v>156</v>
      </c>
      <c r="E170" s="193" t="s">
        <v>19</v>
      </c>
      <c r="F170" s="194" t="s">
        <v>178</v>
      </c>
      <c r="G170" s="191"/>
      <c r="H170" s="193" t="s">
        <v>19</v>
      </c>
      <c r="I170" s="195"/>
      <c r="J170" s="191"/>
      <c r="K170" s="191"/>
      <c r="L170" s="196"/>
      <c r="M170" s="197"/>
      <c r="N170" s="198"/>
      <c r="O170" s="198"/>
      <c r="P170" s="198"/>
      <c r="Q170" s="198"/>
      <c r="R170" s="198"/>
      <c r="S170" s="198"/>
      <c r="T170" s="199"/>
      <c r="AT170" s="200" t="s">
        <v>156</v>
      </c>
      <c r="AU170" s="200" t="s">
        <v>82</v>
      </c>
      <c r="AV170" s="13" t="s">
        <v>80</v>
      </c>
      <c r="AW170" s="13" t="s">
        <v>33</v>
      </c>
      <c r="AX170" s="13" t="s">
        <v>72</v>
      </c>
      <c r="AY170" s="200" t="s">
        <v>146</v>
      </c>
    </row>
    <row r="171" spans="1:65" s="14" customFormat="1" ht="11.25">
      <c r="B171" s="201"/>
      <c r="C171" s="202"/>
      <c r="D171" s="192" t="s">
        <v>156</v>
      </c>
      <c r="E171" s="203" t="s">
        <v>19</v>
      </c>
      <c r="F171" s="204" t="s">
        <v>179</v>
      </c>
      <c r="G171" s="202"/>
      <c r="H171" s="205">
        <v>13.8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82</v>
      </c>
      <c r="AV171" s="14" t="s">
        <v>82</v>
      </c>
      <c r="AW171" s="14" t="s">
        <v>33</v>
      </c>
      <c r="AX171" s="14" t="s">
        <v>72</v>
      </c>
      <c r="AY171" s="211" t="s">
        <v>146</v>
      </c>
    </row>
    <row r="172" spans="1:65" s="13" customFormat="1" ht="11.25">
      <c r="B172" s="190"/>
      <c r="C172" s="191"/>
      <c r="D172" s="192" t="s">
        <v>156</v>
      </c>
      <c r="E172" s="193" t="s">
        <v>19</v>
      </c>
      <c r="F172" s="194" t="s">
        <v>180</v>
      </c>
      <c r="G172" s="191"/>
      <c r="H172" s="193" t="s">
        <v>19</v>
      </c>
      <c r="I172" s="195"/>
      <c r="J172" s="191"/>
      <c r="K172" s="191"/>
      <c r="L172" s="196"/>
      <c r="M172" s="197"/>
      <c r="N172" s="198"/>
      <c r="O172" s="198"/>
      <c r="P172" s="198"/>
      <c r="Q172" s="198"/>
      <c r="R172" s="198"/>
      <c r="S172" s="198"/>
      <c r="T172" s="199"/>
      <c r="AT172" s="200" t="s">
        <v>156</v>
      </c>
      <c r="AU172" s="200" t="s">
        <v>82</v>
      </c>
      <c r="AV172" s="13" t="s">
        <v>80</v>
      </c>
      <c r="AW172" s="13" t="s">
        <v>33</v>
      </c>
      <c r="AX172" s="13" t="s">
        <v>72</v>
      </c>
      <c r="AY172" s="200" t="s">
        <v>146</v>
      </c>
    </row>
    <row r="173" spans="1:65" s="14" customFormat="1" ht="11.25">
      <c r="B173" s="201"/>
      <c r="C173" s="202"/>
      <c r="D173" s="192" t="s">
        <v>156</v>
      </c>
      <c r="E173" s="203" t="s">
        <v>19</v>
      </c>
      <c r="F173" s="204" t="s">
        <v>181</v>
      </c>
      <c r="G173" s="202"/>
      <c r="H173" s="205">
        <v>55.2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156</v>
      </c>
      <c r="AU173" s="211" t="s">
        <v>82</v>
      </c>
      <c r="AV173" s="14" t="s">
        <v>82</v>
      </c>
      <c r="AW173" s="14" t="s">
        <v>33</v>
      </c>
      <c r="AX173" s="14" t="s">
        <v>72</v>
      </c>
      <c r="AY173" s="211" t="s">
        <v>146</v>
      </c>
    </row>
    <row r="174" spans="1:65" s="15" customFormat="1" ht="11.25">
      <c r="B174" s="212"/>
      <c r="C174" s="213"/>
      <c r="D174" s="192" t="s">
        <v>156</v>
      </c>
      <c r="E174" s="214" t="s">
        <v>97</v>
      </c>
      <c r="F174" s="215" t="s">
        <v>158</v>
      </c>
      <c r="G174" s="213"/>
      <c r="H174" s="216">
        <v>501.4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156</v>
      </c>
      <c r="AU174" s="222" t="s">
        <v>82</v>
      </c>
      <c r="AV174" s="15" t="s">
        <v>152</v>
      </c>
      <c r="AW174" s="15" t="s">
        <v>33</v>
      </c>
      <c r="AX174" s="15" t="s">
        <v>80</v>
      </c>
      <c r="AY174" s="222" t="s">
        <v>146</v>
      </c>
    </row>
    <row r="175" spans="1:65" s="2" customFormat="1" ht="16.5" customHeight="1">
      <c r="A175" s="36"/>
      <c r="B175" s="37"/>
      <c r="C175" s="224" t="s">
        <v>239</v>
      </c>
      <c r="D175" s="224" t="s">
        <v>240</v>
      </c>
      <c r="E175" s="225" t="s">
        <v>241</v>
      </c>
      <c r="F175" s="226" t="s">
        <v>242</v>
      </c>
      <c r="G175" s="227" t="s">
        <v>243</v>
      </c>
      <c r="H175" s="228">
        <v>1002.8</v>
      </c>
      <c r="I175" s="229"/>
      <c r="J175" s="230">
        <f>ROUND(I175*H175,2)</f>
        <v>0</v>
      </c>
      <c r="K175" s="226" t="s">
        <v>151</v>
      </c>
      <c r="L175" s="231"/>
      <c r="M175" s="232" t="s">
        <v>19</v>
      </c>
      <c r="N175" s="233" t="s">
        <v>43</v>
      </c>
      <c r="O175" s="66"/>
      <c r="P175" s="181">
        <f>O175*H175</f>
        <v>0</v>
      </c>
      <c r="Q175" s="181">
        <v>1</v>
      </c>
      <c r="R175" s="181">
        <f>Q175*H175</f>
        <v>1002.8</v>
      </c>
      <c r="S175" s="181">
        <v>0</v>
      </c>
      <c r="T175" s="182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3" t="s">
        <v>213</v>
      </c>
      <c r="AT175" s="183" t="s">
        <v>240</v>
      </c>
      <c r="AU175" s="183" t="s">
        <v>82</v>
      </c>
      <c r="AY175" s="19" t="s">
        <v>146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9" t="s">
        <v>80</v>
      </c>
      <c r="BK175" s="184">
        <f>ROUND(I175*H175,2)</f>
        <v>0</v>
      </c>
      <c r="BL175" s="19" t="s">
        <v>152</v>
      </c>
      <c r="BM175" s="183" t="s">
        <v>244</v>
      </c>
    </row>
    <row r="176" spans="1:65" s="13" customFormat="1" ht="11.25">
      <c r="B176" s="190"/>
      <c r="C176" s="191"/>
      <c r="D176" s="192" t="s">
        <v>156</v>
      </c>
      <c r="E176" s="193" t="s">
        <v>19</v>
      </c>
      <c r="F176" s="194" t="s">
        <v>245</v>
      </c>
      <c r="G176" s="191"/>
      <c r="H176" s="193" t="s">
        <v>19</v>
      </c>
      <c r="I176" s="195"/>
      <c r="J176" s="191"/>
      <c r="K176" s="191"/>
      <c r="L176" s="196"/>
      <c r="M176" s="197"/>
      <c r="N176" s="198"/>
      <c r="O176" s="198"/>
      <c r="P176" s="198"/>
      <c r="Q176" s="198"/>
      <c r="R176" s="198"/>
      <c r="S176" s="198"/>
      <c r="T176" s="199"/>
      <c r="AT176" s="200" t="s">
        <v>156</v>
      </c>
      <c r="AU176" s="200" t="s">
        <v>82</v>
      </c>
      <c r="AV176" s="13" t="s">
        <v>80</v>
      </c>
      <c r="AW176" s="13" t="s">
        <v>33</v>
      </c>
      <c r="AX176" s="13" t="s">
        <v>72</v>
      </c>
      <c r="AY176" s="200" t="s">
        <v>146</v>
      </c>
    </row>
    <row r="177" spans="1:65" s="14" customFormat="1" ht="11.25">
      <c r="B177" s="201"/>
      <c r="C177" s="202"/>
      <c r="D177" s="192" t="s">
        <v>156</v>
      </c>
      <c r="E177" s="203" t="s">
        <v>19</v>
      </c>
      <c r="F177" s="204" t="s">
        <v>246</v>
      </c>
      <c r="G177" s="202"/>
      <c r="H177" s="205">
        <v>1002.8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82</v>
      </c>
      <c r="AV177" s="14" t="s">
        <v>82</v>
      </c>
      <c r="AW177" s="14" t="s">
        <v>33</v>
      </c>
      <c r="AX177" s="14" t="s">
        <v>72</v>
      </c>
      <c r="AY177" s="211" t="s">
        <v>146</v>
      </c>
    </row>
    <row r="178" spans="1:65" s="15" customFormat="1" ht="11.25">
      <c r="B178" s="212"/>
      <c r="C178" s="213"/>
      <c r="D178" s="192" t="s">
        <v>156</v>
      </c>
      <c r="E178" s="214" t="s">
        <v>19</v>
      </c>
      <c r="F178" s="215" t="s">
        <v>158</v>
      </c>
      <c r="G178" s="213"/>
      <c r="H178" s="216">
        <v>1002.8</v>
      </c>
      <c r="I178" s="217"/>
      <c r="J178" s="213"/>
      <c r="K178" s="213"/>
      <c r="L178" s="218"/>
      <c r="M178" s="219"/>
      <c r="N178" s="220"/>
      <c r="O178" s="220"/>
      <c r="P178" s="220"/>
      <c r="Q178" s="220"/>
      <c r="R178" s="220"/>
      <c r="S178" s="220"/>
      <c r="T178" s="221"/>
      <c r="AT178" s="222" t="s">
        <v>156</v>
      </c>
      <c r="AU178" s="222" t="s">
        <v>82</v>
      </c>
      <c r="AV178" s="15" t="s">
        <v>152</v>
      </c>
      <c r="AW178" s="15" t="s">
        <v>33</v>
      </c>
      <c r="AX178" s="15" t="s">
        <v>80</v>
      </c>
      <c r="AY178" s="222" t="s">
        <v>146</v>
      </c>
    </row>
    <row r="179" spans="1:65" s="2" customFormat="1" ht="24.2" customHeight="1">
      <c r="A179" s="36"/>
      <c r="B179" s="37"/>
      <c r="C179" s="172" t="s">
        <v>247</v>
      </c>
      <c r="D179" s="172" t="s">
        <v>148</v>
      </c>
      <c r="E179" s="173" t="s">
        <v>248</v>
      </c>
      <c r="F179" s="174" t="s">
        <v>249</v>
      </c>
      <c r="G179" s="175" t="s">
        <v>85</v>
      </c>
      <c r="H179" s="176">
        <v>44.6</v>
      </c>
      <c r="I179" s="177"/>
      <c r="J179" s="178">
        <f>ROUND(I179*H179,2)</f>
        <v>0</v>
      </c>
      <c r="K179" s="174" t="s">
        <v>151</v>
      </c>
      <c r="L179" s="41"/>
      <c r="M179" s="179" t="s">
        <v>19</v>
      </c>
      <c r="N179" s="180" t="s">
        <v>43</v>
      </c>
      <c r="O179" s="66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3" t="s">
        <v>152</v>
      </c>
      <c r="AT179" s="183" t="s">
        <v>148</v>
      </c>
      <c r="AU179" s="183" t="s">
        <v>82</v>
      </c>
      <c r="AY179" s="19" t="s">
        <v>146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9" t="s">
        <v>80</v>
      </c>
      <c r="BK179" s="184">
        <f>ROUND(I179*H179,2)</f>
        <v>0</v>
      </c>
      <c r="BL179" s="19" t="s">
        <v>152</v>
      </c>
      <c r="BM179" s="183" t="s">
        <v>250</v>
      </c>
    </row>
    <row r="180" spans="1:65" s="2" customFormat="1" ht="11.25">
      <c r="A180" s="36"/>
      <c r="B180" s="37"/>
      <c r="C180" s="38"/>
      <c r="D180" s="185" t="s">
        <v>154</v>
      </c>
      <c r="E180" s="38"/>
      <c r="F180" s="186" t="s">
        <v>251</v>
      </c>
      <c r="G180" s="38"/>
      <c r="H180" s="38"/>
      <c r="I180" s="187"/>
      <c r="J180" s="38"/>
      <c r="K180" s="38"/>
      <c r="L180" s="41"/>
      <c r="M180" s="188"/>
      <c r="N180" s="189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154</v>
      </c>
      <c r="AU180" s="19" t="s">
        <v>82</v>
      </c>
    </row>
    <row r="181" spans="1:65" s="14" customFormat="1" ht="11.25">
      <c r="B181" s="201"/>
      <c r="C181" s="202"/>
      <c r="D181" s="192" t="s">
        <v>156</v>
      </c>
      <c r="E181" s="203" t="s">
        <v>19</v>
      </c>
      <c r="F181" s="204" t="s">
        <v>94</v>
      </c>
      <c r="G181" s="202"/>
      <c r="H181" s="205">
        <v>66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156</v>
      </c>
      <c r="AU181" s="211" t="s">
        <v>82</v>
      </c>
      <c r="AV181" s="14" t="s">
        <v>82</v>
      </c>
      <c r="AW181" s="14" t="s">
        <v>33</v>
      </c>
      <c r="AX181" s="14" t="s">
        <v>72</v>
      </c>
      <c r="AY181" s="211" t="s">
        <v>146</v>
      </c>
    </row>
    <row r="182" spans="1:65" s="14" customFormat="1" ht="11.25">
      <c r="B182" s="201"/>
      <c r="C182" s="202"/>
      <c r="D182" s="192" t="s">
        <v>156</v>
      </c>
      <c r="E182" s="203" t="s">
        <v>19</v>
      </c>
      <c r="F182" s="204" t="s">
        <v>252</v>
      </c>
      <c r="G182" s="202"/>
      <c r="H182" s="205">
        <v>5</v>
      </c>
      <c r="I182" s="206"/>
      <c r="J182" s="202"/>
      <c r="K182" s="202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82</v>
      </c>
      <c r="AV182" s="14" t="s">
        <v>82</v>
      </c>
      <c r="AW182" s="14" t="s">
        <v>33</v>
      </c>
      <c r="AX182" s="14" t="s">
        <v>72</v>
      </c>
      <c r="AY182" s="211" t="s">
        <v>146</v>
      </c>
    </row>
    <row r="183" spans="1:65" s="14" customFormat="1" ht="11.25">
      <c r="B183" s="201"/>
      <c r="C183" s="202"/>
      <c r="D183" s="192" t="s">
        <v>156</v>
      </c>
      <c r="E183" s="203" t="s">
        <v>19</v>
      </c>
      <c r="F183" s="204" t="s">
        <v>253</v>
      </c>
      <c r="G183" s="202"/>
      <c r="H183" s="205">
        <v>-6.6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82</v>
      </c>
      <c r="AV183" s="14" t="s">
        <v>82</v>
      </c>
      <c r="AW183" s="14" t="s">
        <v>33</v>
      </c>
      <c r="AX183" s="14" t="s">
        <v>72</v>
      </c>
      <c r="AY183" s="211" t="s">
        <v>146</v>
      </c>
    </row>
    <row r="184" spans="1:65" s="14" customFormat="1" ht="11.25">
      <c r="B184" s="201"/>
      <c r="C184" s="202"/>
      <c r="D184" s="192" t="s">
        <v>156</v>
      </c>
      <c r="E184" s="203" t="s">
        <v>19</v>
      </c>
      <c r="F184" s="204" t="s">
        <v>254</v>
      </c>
      <c r="G184" s="202"/>
      <c r="H184" s="205">
        <v>-19.8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156</v>
      </c>
      <c r="AU184" s="211" t="s">
        <v>82</v>
      </c>
      <c r="AV184" s="14" t="s">
        <v>82</v>
      </c>
      <c r="AW184" s="14" t="s">
        <v>33</v>
      </c>
      <c r="AX184" s="14" t="s">
        <v>72</v>
      </c>
      <c r="AY184" s="211" t="s">
        <v>146</v>
      </c>
    </row>
    <row r="185" spans="1:65" s="15" customFormat="1" ht="11.25">
      <c r="B185" s="212"/>
      <c r="C185" s="213"/>
      <c r="D185" s="192" t="s">
        <v>156</v>
      </c>
      <c r="E185" s="214" t="s">
        <v>19</v>
      </c>
      <c r="F185" s="215" t="s">
        <v>158</v>
      </c>
      <c r="G185" s="213"/>
      <c r="H185" s="216">
        <v>44.600000000000009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156</v>
      </c>
      <c r="AU185" s="222" t="s">
        <v>82</v>
      </c>
      <c r="AV185" s="15" t="s">
        <v>152</v>
      </c>
      <c r="AW185" s="15" t="s">
        <v>33</v>
      </c>
      <c r="AX185" s="15" t="s">
        <v>80</v>
      </c>
      <c r="AY185" s="222" t="s">
        <v>146</v>
      </c>
    </row>
    <row r="186" spans="1:65" s="2" customFormat="1" ht="16.5" customHeight="1">
      <c r="A186" s="36"/>
      <c r="B186" s="37"/>
      <c r="C186" s="224" t="s">
        <v>255</v>
      </c>
      <c r="D186" s="224" t="s">
        <v>240</v>
      </c>
      <c r="E186" s="225" t="s">
        <v>256</v>
      </c>
      <c r="F186" s="226" t="s">
        <v>257</v>
      </c>
      <c r="G186" s="227" t="s">
        <v>243</v>
      </c>
      <c r="H186" s="228">
        <v>89.2</v>
      </c>
      <c r="I186" s="229"/>
      <c r="J186" s="230">
        <f>ROUND(I186*H186,2)</f>
        <v>0</v>
      </c>
      <c r="K186" s="226" t="s">
        <v>151</v>
      </c>
      <c r="L186" s="231"/>
      <c r="M186" s="232" t="s">
        <v>19</v>
      </c>
      <c r="N186" s="233" t="s">
        <v>43</v>
      </c>
      <c r="O186" s="66"/>
      <c r="P186" s="181">
        <f>O186*H186</f>
        <v>0</v>
      </c>
      <c r="Q186" s="181">
        <v>1</v>
      </c>
      <c r="R186" s="181">
        <f>Q186*H186</f>
        <v>89.2</v>
      </c>
      <c r="S186" s="181">
        <v>0</v>
      </c>
      <c r="T186" s="182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3" t="s">
        <v>213</v>
      </c>
      <c r="AT186" s="183" t="s">
        <v>240</v>
      </c>
      <c r="AU186" s="183" t="s">
        <v>82</v>
      </c>
      <c r="AY186" s="19" t="s">
        <v>146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9" t="s">
        <v>80</v>
      </c>
      <c r="BK186" s="184">
        <f>ROUND(I186*H186,2)</f>
        <v>0</v>
      </c>
      <c r="BL186" s="19" t="s">
        <v>152</v>
      </c>
      <c r="BM186" s="183" t="s">
        <v>258</v>
      </c>
    </row>
    <row r="187" spans="1:65" s="2" customFormat="1" ht="19.5">
      <c r="A187" s="36"/>
      <c r="B187" s="37"/>
      <c r="C187" s="38"/>
      <c r="D187" s="192" t="s">
        <v>174</v>
      </c>
      <c r="E187" s="38"/>
      <c r="F187" s="223" t="s">
        <v>259</v>
      </c>
      <c r="G187" s="38"/>
      <c r="H187" s="38"/>
      <c r="I187" s="187"/>
      <c r="J187" s="38"/>
      <c r="K187" s="38"/>
      <c r="L187" s="41"/>
      <c r="M187" s="188"/>
      <c r="N187" s="189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174</v>
      </c>
      <c r="AU187" s="19" t="s">
        <v>82</v>
      </c>
    </row>
    <row r="188" spans="1:65" s="14" customFormat="1" ht="11.25">
      <c r="B188" s="201"/>
      <c r="C188" s="202"/>
      <c r="D188" s="192" t="s">
        <v>156</v>
      </c>
      <c r="E188" s="203" t="s">
        <v>19</v>
      </c>
      <c r="F188" s="204" t="s">
        <v>260</v>
      </c>
      <c r="G188" s="202"/>
      <c r="H188" s="205">
        <v>89.2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82</v>
      </c>
      <c r="AV188" s="14" t="s">
        <v>82</v>
      </c>
      <c r="AW188" s="14" t="s">
        <v>33</v>
      </c>
      <c r="AX188" s="14" t="s">
        <v>80</v>
      </c>
      <c r="AY188" s="211" t="s">
        <v>146</v>
      </c>
    </row>
    <row r="189" spans="1:65" s="2" customFormat="1" ht="37.9" customHeight="1">
      <c r="A189" s="36"/>
      <c r="B189" s="37"/>
      <c r="C189" s="172" t="s">
        <v>261</v>
      </c>
      <c r="D189" s="172" t="s">
        <v>148</v>
      </c>
      <c r="E189" s="173" t="s">
        <v>262</v>
      </c>
      <c r="F189" s="174" t="s">
        <v>263</v>
      </c>
      <c r="G189" s="175" t="s">
        <v>85</v>
      </c>
      <c r="H189" s="176">
        <v>19.8</v>
      </c>
      <c r="I189" s="177"/>
      <c r="J189" s="178">
        <f>ROUND(I189*H189,2)</f>
        <v>0</v>
      </c>
      <c r="K189" s="174" t="s">
        <v>151</v>
      </c>
      <c r="L189" s="41"/>
      <c r="M189" s="179" t="s">
        <v>19</v>
      </c>
      <c r="N189" s="180" t="s">
        <v>43</v>
      </c>
      <c r="O189" s="66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3" t="s">
        <v>152</v>
      </c>
      <c r="AT189" s="183" t="s">
        <v>148</v>
      </c>
      <c r="AU189" s="183" t="s">
        <v>82</v>
      </c>
      <c r="AY189" s="19" t="s">
        <v>146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80</v>
      </c>
      <c r="BK189" s="184">
        <f>ROUND(I189*H189,2)</f>
        <v>0</v>
      </c>
      <c r="BL189" s="19" t="s">
        <v>152</v>
      </c>
      <c r="BM189" s="183" t="s">
        <v>264</v>
      </c>
    </row>
    <row r="190" spans="1:65" s="2" customFormat="1" ht="11.25">
      <c r="A190" s="36"/>
      <c r="B190" s="37"/>
      <c r="C190" s="38"/>
      <c r="D190" s="185" t="s">
        <v>154</v>
      </c>
      <c r="E190" s="38"/>
      <c r="F190" s="186" t="s">
        <v>265</v>
      </c>
      <c r="G190" s="38"/>
      <c r="H190" s="38"/>
      <c r="I190" s="187"/>
      <c r="J190" s="38"/>
      <c r="K190" s="38"/>
      <c r="L190" s="41"/>
      <c r="M190" s="188"/>
      <c r="N190" s="189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154</v>
      </c>
      <c r="AU190" s="19" t="s">
        <v>82</v>
      </c>
    </row>
    <row r="191" spans="1:65" s="13" customFormat="1" ht="11.25">
      <c r="B191" s="190"/>
      <c r="C191" s="191"/>
      <c r="D191" s="192" t="s">
        <v>156</v>
      </c>
      <c r="E191" s="193" t="s">
        <v>19</v>
      </c>
      <c r="F191" s="194" t="s">
        <v>195</v>
      </c>
      <c r="G191" s="191"/>
      <c r="H191" s="193" t="s">
        <v>19</v>
      </c>
      <c r="I191" s="195"/>
      <c r="J191" s="191"/>
      <c r="K191" s="191"/>
      <c r="L191" s="196"/>
      <c r="M191" s="197"/>
      <c r="N191" s="198"/>
      <c r="O191" s="198"/>
      <c r="P191" s="198"/>
      <c r="Q191" s="198"/>
      <c r="R191" s="198"/>
      <c r="S191" s="198"/>
      <c r="T191" s="199"/>
      <c r="AT191" s="200" t="s">
        <v>156</v>
      </c>
      <c r="AU191" s="200" t="s">
        <v>82</v>
      </c>
      <c r="AV191" s="13" t="s">
        <v>80</v>
      </c>
      <c r="AW191" s="13" t="s">
        <v>33</v>
      </c>
      <c r="AX191" s="13" t="s">
        <v>72</v>
      </c>
      <c r="AY191" s="200" t="s">
        <v>146</v>
      </c>
    </row>
    <row r="192" spans="1:65" s="14" customFormat="1" ht="11.25">
      <c r="B192" s="201"/>
      <c r="C192" s="202"/>
      <c r="D192" s="192" t="s">
        <v>156</v>
      </c>
      <c r="E192" s="203" t="s">
        <v>19</v>
      </c>
      <c r="F192" s="204" t="s">
        <v>266</v>
      </c>
      <c r="G192" s="202"/>
      <c r="H192" s="205">
        <v>19.8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156</v>
      </c>
      <c r="AU192" s="211" t="s">
        <v>82</v>
      </c>
      <c r="AV192" s="14" t="s">
        <v>82</v>
      </c>
      <c r="AW192" s="14" t="s">
        <v>33</v>
      </c>
      <c r="AX192" s="14" t="s">
        <v>72</v>
      </c>
      <c r="AY192" s="211" t="s">
        <v>146</v>
      </c>
    </row>
    <row r="193" spans="1:65" s="15" customFormat="1" ht="11.25">
      <c r="B193" s="212"/>
      <c r="C193" s="213"/>
      <c r="D193" s="192" t="s">
        <v>156</v>
      </c>
      <c r="E193" s="214" t="s">
        <v>103</v>
      </c>
      <c r="F193" s="215" t="s">
        <v>158</v>
      </c>
      <c r="G193" s="213"/>
      <c r="H193" s="216">
        <v>19.8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156</v>
      </c>
      <c r="AU193" s="222" t="s">
        <v>82</v>
      </c>
      <c r="AV193" s="15" t="s">
        <v>152</v>
      </c>
      <c r="AW193" s="15" t="s">
        <v>33</v>
      </c>
      <c r="AX193" s="15" t="s">
        <v>80</v>
      </c>
      <c r="AY193" s="222" t="s">
        <v>146</v>
      </c>
    </row>
    <row r="194" spans="1:65" s="2" customFormat="1" ht="16.5" customHeight="1">
      <c r="A194" s="36"/>
      <c r="B194" s="37"/>
      <c r="C194" s="224" t="s">
        <v>267</v>
      </c>
      <c r="D194" s="224" t="s">
        <v>240</v>
      </c>
      <c r="E194" s="225" t="s">
        <v>268</v>
      </c>
      <c r="F194" s="226" t="s">
        <v>269</v>
      </c>
      <c r="G194" s="227" t="s">
        <v>243</v>
      </c>
      <c r="H194" s="228">
        <v>39.6</v>
      </c>
      <c r="I194" s="229"/>
      <c r="J194" s="230">
        <f>ROUND(I194*H194,2)</f>
        <v>0</v>
      </c>
      <c r="K194" s="226" t="s">
        <v>151</v>
      </c>
      <c r="L194" s="231"/>
      <c r="M194" s="232" t="s">
        <v>19</v>
      </c>
      <c r="N194" s="233" t="s">
        <v>43</v>
      </c>
      <c r="O194" s="66"/>
      <c r="P194" s="181">
        <f>O194*H194</f>
        <v>0</v>
      </c>
      <c r="Q194" s="181">
        <v>1</v>
      </c>
      <c r="R194" s="181">
        <f>Q194*H194</f>
        <v>39.6</v>
      </c>
      <c r="S194" s="181">
        <v>0</v>
      </c>
      <c r="T194" s="182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3" t="s">
        <v>213</v>
      </c>
      <c r="AT194" s="183" t="s">
        <v>240</v>
      </c>
      <c r="AU194" s="183" t="s">
        <v>82</v>
      </c>
      <c r="AY194" s="19" t="s">
        <v>146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9" t="s">
        <v>80</v>
      </c>
      <c r="BK194" s="184">
        <f>ROUND(I194*H194,2)</f>
        <v>0</v>
      </c>
      <c r="BL194" s="19" t="s">
        <v>152</v>
      </c>
      <c r="BM194" s="183" t="s">
        <v>270</v>
      </c>
    </row>
    <row r="195" spans="1:65" s="2" customFormat="1" ht="19.5">
      <c r="A195" s="36"/>
      <c r="B195" s="37"/>
      <c r="C195" s="38"/>
      <c r="D195" s="192" t="s">
        <v>174</v>
      </c>
      <c r="E195" s="38"/>
      <c r="F195" s="223" t="s">
        <v>271</v>
      </c>
      <c r="G195" s="38"/>
      <c r="H195" s="38"/>
      <c r="I195" s="187"/>
      <c r="J195" s="38"/>
      <c r="K195" s="38"/>
      <c r="L195" s="41"/>
      <c r="M195" s="188"/>
      <c r="N195" s="189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174</v>
      </c>
      <c r="AU195" s="19" t="s">
        <v>82</v>
      </c>
    </row>
    <row r="196" spans="1:65" s="14" customFormat="1" ht="11.25">
      <c r="B196" s="201"/>
      <c r="C196" s="202"/>
      <c r="D196" s="192" t="s">
        <v>156</v>
      </c>
      <c r="E196" s="203" t="s">
        <v>19</v>
      </c>
      <c r="F196" s="204" t="s">
        <v>272</v>
      </c>
      <c r="G196" s="202"/>
      <c r="H196" s="205">
        <v>39.6</v>
      </c>
      <c r="I196" s="206"/>
      <c r="J196" s="202"/>
      <c r="K196" s="202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82</v>
      </c>
      <c r="AV196" s="14" t="s">
        <v>82</v>
      </c>
      <c r="AW196" s="14" t="s">
        <v>33</v>
      </c>
      <c r="AX196" s="14" t="s">
        <v>80</v>
      </c>
      <c r="AY196" s="211" t="s">
        <v>146</v>
      </c>
    </row>
    <row r="197" spans="1:65" s="2" customFormat="1" ht="21.75" customHeight="1">
      <c r="A197" s="36"/>
      <c r="B197" s="37"/>
      <c r="C197" s="172" t="s">
        <v>273</v>
      </c>
      <c r="D197" s="172" t="s">
        <v>148</v>
      </c>
      <c r="E197" s="173" t="s">
        <v>274</v>
      </c>
      <c r="F197" s="174" t="s">
        <v>275</v>
      </c>
      <c r="G197" s="175" t="s">
        <v>112</v>
      </c>
      <c r="H197" s="176">
        <v>1253.5</v>
      </c>
      <c r="I197" s="177"/>
      <c r="J197" s="178">
        <f>ROUND(I197*H197,2)</f>
        <v>0</v>
      </c>
      <c r="K197" s="174" t="s">
        <v>151</v>
      </c>
      <c r="L197" s="41"/>
      <c r="M197" s="179" t="s">
        <v>19</v>
      </c>
      <c r="N197" s="180" t="s">
        <v>43</v>
      </c>
      <c r="O197" s="66"/>
      <c r="P197" s="181">
        <f>O197*H197</f>
        <v>0</v>
      </c>
      <c r="Q197" s="181">
        <v>0</v>
      </c>
      <c r="R197" s="181">
        <f>Q197*H197</f>
        <v>0</v>
      </c>
      <c r="S197" s="181">
        <v>0</v>
      </c>
      <c r="T197" s="182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3" t="s">
        <v>152</v>
      </c>
      <c r="AT197" s="183" t="s">
        <v>148</v>
      </c>
      <c r="AU197" s="183" t="s">
        <v>82</v>
      </c>
      <c r="AY197" s="19" t="s">
        <v>146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9" t="s">
        <v>80</v>
      </c>
      <c r="BK197" s="184">
        <f>ROUND(I197*H197,2)</f>
        <v>0</v>
      </c>
      <c r="BL197" s="19" t="s">
        <v>152</v>
      </c>
      <c r="BM197" s="183" t="s">
        <v>276</v>
      </c>
    </row>
    <row r="198" spans="1:65" s="2" customFormat="1" ht="11.25">
      <c r="A198" s="36"/>
      <c r="B198" s="37"/>
      <c r="C198" s="38"/>
      <c r="D198" s="185" t="s">
        <v>154</v>
      </c>
      <c r="E198" s="38"/>
      <c r="F198" s="186" t="s">
        <v>277</v>
      </c>
      <c r="G198" s="38"/>
      <c r="H198" s="38"/>
      <c r="I198" s="187"/>
      <c r="J198" s="38"/>
      <c r="K198" s="38"/>
      <c r="L198" s="41"/>
      <c r="M198" s="188"/>
      <c r="N198" s="189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154</v>
      </c>
      <c r="AU198" s="19" t="s">
        <v>82</v>
      </c>
    </row>
    <row r="199" spans="1:65" s="13" customFormat="1" ht="11.25">
      <c r="B199" s="190"/>
      <c r="C199" s="191"/>
      <c r="D199" s="192" t="s">
        <v>156</v>
      </c>
      <c r="E199" s="193" t="s">
        <v>19</v>
      </c>
      <c r="F199" s="194" t="s">
        <v>278</v>
      </c>
      <c r="G199" s="191"/>
      <c r="H199" s="193" t="s">
        <v>19</v>
      </c>
      <c r="I199" s="195"/>
      <c r="J199" s="191"/>
      <c r="K199" s="191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156</v>
      </c>
      <c r="AU199" s="200" t="s">
        <v>82</v>
      </c>
      <c r="AV199" s="13" t="s">
        <v>80</v>
      </c>
      <c r="AW199" s="13" t="s">
        <v>33</v>
      </c>
      <c r="AX199" s="13" t="s">
        <v>72</v>
      </c>
      <c r="AY199" s="200" t="s">
        <v>146</v>
      </c>
    </row>
    <row r="200" spans="1:65" s="14" customFormat="1" ht="11.25">
      <c r="B200" s="201"/>
      <c r="C200" s="202"/>
      <c r="D200" s="192" t="s">
        <v>156</v>
      </c>
      <c r="E200" s="203" t="s">
        <v>19</v>
      </c>
      <c r="F200" s="204" t="s">
        <v>279</v>
      </c>
      <c r="G200" s="202"/>
      <c r="H200" s="205">
        <v>1081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156</v>
      </c>
      <c r="AU200" s="211" t="s">
        <v>82</v>
      </c>
      <c r="AV200" s="14" t="s">
        <v>82</v>
      </c>
      <c r="AW200" s="14" t="s">
        <v>33</v>
      </c>
      <c r="AX200" s="14" t="s">
        <v>72</v>
      </c>
      <c r="AY200" s="211" t="s">
        <v>146</v>
      </c>
    </row>
    <row r="201" spans="1:65" s="13" customFormat="1" ht="11.25">
      <c r="B201" s="190"/>
      <c r="C201" s="191"/>
      <c r="D201" s="192" t="s">
        <v>156</v>
      </c>
      <c r="E201" s="193" t="s">
        <v>19</v>
      </c>
      <c r="F201" s="194" t="s">
        <v>280</v>
      </c>
      <c r="G201" s="191"/>
      <c r="H201" s="193" t="s">
        <v>19</v>
      </c>
      <c r="I201" s="195"/>
      <c r="J201" s="191"/>
      <c r="K201" s="191"/>
      <c r="L201" s="196"/>
      <c r="M201" s="197"/>
      <c r="N201" s="198"/>
      <c r="O201" s="198"/>
      <c r="P201" s="198"/>
      <c r="Q201" s="198"/>
      <c r="R201" s="198"/>
      <c r="S201" s="198"/>
      <c r="T201" s="199"/>
      <c r="AT201" s="200" t="s">
        <v>156</v>
      </c>
      <c r="AU201" s="200" t="s">
        <v>82</v>
      </c>
      <c r="AV201" s="13" t="s">
        <v>80</v>
      </c>
      <c r="AW201" s="13" t="s">
        <v>33</v>
      </c>
      <c r="AX201" s="13" t="s">
        <v>72</v>
      </c>
      <c r="AY201" s="200" t="s">
        <v>146</v>
      </c>
    </row>
    <row r="202" spans="1:65" s="14" customFormat="1" ht="11.25">
      <c r="B202" s="201"/>
      <c r="C202" s="202"/>
      <c r="D202" s="192" t="s">
        <v>156</v>
      </c>
      <c r="E202" s="203" t="s">
        <v>19</v>
      </c>
      <c r="F202" s="204" t="s">
        <v>281</v>
      </c>
      <c r="G202" s="202"/>
      <c r="H202" s="205">
        <v>34.5</v>
      </c>
      <c r="I202" s="206"/>
      <c r="J202" s="202"/>
      <c r="K202" s="202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82</v>
      </c>
      <c r="AV202" s="14" t="s">
        <v>82</v>
      </c>
      <c r="AW202" s="14" t="s">
        <v>33</v>
      </c>
      <c r="AX202" s="14" t="s">
        <v>72</v>
      </c>
      <c r="AY202" s="211" t="s">
        <v>146</v>
      </c>
    </row>
    <row r="203" spans="1:65" s="13" customFormat="1" ht="11.25">
      <c r="B203" s="190"/>
      <c r="C203" s="191"/>
      <c r="D203" s="192" t="s">
        <v>156</v>
      </c>
      <c r="E203" s="193" t="s">
        <v>19</v>
      </c>
      <c r="F203" s="194" t="s">
        <v>282</v>
      </c>
      <c r="G203" s="191"/>
      <c r="H203" s="193" t="s">
        <v>19</v>
      </c>
      <c r="I203" s="195"/>
      <c r="J203" s="191"/>
      <c r="K203" s="191"/>
      <c r="L203" s="196"/>
      <c r="M203" s="197"/>
      <c r="N203" s="198"/>
      <c r="O203" s="198"/>
      <c r="P203" s="198"/>
      <c r="Q203" s="198"/>
      <c r="R203" s="198"/>
      <c r="S203" s="198"/>
      <c r="T203" s="199"/>
      <c r="AT203" s="200" t="s">
        <v>156</v>
      </c>
      <c r="AU203" s="200" t="s">
        <v>82</v>
      </c>
      <c r="AV203" s="13" t="s">
        <v>80</v>
      </c>
      <c r="AW203" s="13" t="s">
        <v>33</v>
      </c>
      <c r="AX203" s="13" t="s">
        <v>72</v>
      </c>
      <c r="AY203" s="200" t="s">
        <v>146</v>
      </c>
    </row>
    <row r="204" spans="1:65" s="14" customFormat="1" ht="11.25">
      <c r="B204" s="201"/>
      <c r="C204" s="202"/>
      <c r="D204" s="192" t="s">
        <v>156</v>
      </c>
      <c r="E204" s="203" t="s">
        <v>19</v>
      </c>
      <c r="F204" s="204" t="s">
        <v>283</v>
      </c>
      <c r="G204" s="202"/>
      <c r="H204" s="205">
        <v>138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156</v>
      </c>
      <c r="AU204" s="211" t="s">
        <v>82</v>
      </c>
      <c r="AV204" s="14" t="s">
        <v>82</v>
      </c>
      <c r="AW204" s="14" t="s">
        <v>33</v>
      </c>
      <c r="AX204" s="14" t="s">
        <v>72</v>
      </c>
      <c r="AY204" s="211" t="s">
        <v>146</v>
      </c>
    </row>
    <row r="205" spans="1:65" s="15" customFormat="1" ht="11.25">
      <c r="B205" s="212"/>
      <c r="C205" s="213"/>
      <c r="D205" s="192" t="s">
        <v>156</v>
      </c>
      <c r="E205" s="214" t="s">
        <v>19</v>
      </c>
      <c r="F205" s="215" t="s">
        <v>158</v>
      </c>
      <c r="G205" s="213"/>
      <c r="H205" s="216">
        <v>1253.5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156</v>
      </c>
      <c r="AU205" s="222" t="s">
        <v>82</v>
      </c>
      <c r="AV205" s="15" t="s">
        <v>152</v>
      </c>
      <c r="AW205" s="15" t="s">
        <v>33</v>
      </c>
      <c r="AX205" s="15" t="s">
        <v>80</v>
      </c>
      <c r="AY205" s="222" t="s">
        <v>146</v>
      </c>
    </row>
    <row r="206" spans="1:65" s="2" customFormat="1" ht="24.2" customHeight="1">
      <c r="A206" s="36"/>
      <c r="B206" s="37"/>
      <c r="C206" s="172" t="s">
        <v>284</v>
      </c>
      <c r="D206" s="172" t="s">
        <v>148</v>
      </c>
      <c r="E206" s="173" t="s">
        <v>285</v>
      </c>
      <c r="F206" s="174" t="s">
        <v>286</v>
      </c>
      <c r="G206" s="175" t="s">
        <v>112</v>
      </c>
      <c r="H206" s="176">
        <v>265</v>
      </c>
      <c r="I206" s="177"/>
      <c r="J206" s="178">
        <f>ROUND(I206*H206,2)</f>
        <v>0</v>
      </c>
      <c r="K206" s="174" t="s">
        <v>151</v>
      </c>
      <c r="L206" s="41"/>
      <c r="M206" s="179" t="s">
        <v>19</v>
      </c>
      <c r="N206" s="180" t="s">
        <v>43</v>
      </c>
      <c r="O206" s="66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3" t="s">
        <v>152</v>
      </c>
      <c r="AT206" s="183" t="s">
        <v>148</v>
      </c>
      <c r="AU206" s="183" t="s">
        <v>82</v>
      </c>
      <c r="AY206" s="19" t="s">
        <v>146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9" t="s">
        <v>80</v>
      </c>
      <c r="BK206" s="184">
        <f>ROUND(I206*H206,2)</f>
        <v>0</v>
      </c>
      <c r="BL206" s="19" t="s">
        <v>152</v>
      </c>
      <c r="BM206" s="183" t="s">
        <v>287</v>
      </c>
    </row>
    <row r="207" spans="1:65" s="2" customFormat="1" ht="11.25">
      <c r="A207" s="36"/>
      <c r="B207" s="37"/>
      <c r="C207" s="38"/>
      <c r="D207" s="185" t="s">
        <v>154</v>
      </c>
      <c r="E207" s="38"/>
      <c r="F207" s="186" t="s">
        <v>288</v>
      </c>
      <c r="G207" s="38"/>
      <c r="H207" s="38"/>
      <c r="I207" s="187"/>
      <c r="J207" s="38"/>
      <c r="K207" s="38"/>
      <c r="L207" s="41"/>
      <c r="M207" s="188"/>
      <c r="N207" s="189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154</v>
      </c>
      <c r="AU207" s="19" t="s">
        <v>82</v>
      </c>
    </row>
    <row r="208" spans="1:65" s="13" customFormat="1" ht="11.25">
      <c r="B208" s="190"/>
      <c r="C208" s="191"/>
      <c r="D208" s="192" t="s">
        <v>156</v>
      </c>
      <c r="E208" s="193" t="s">
        <v>19</v>
      </c>
      <c r="F208" s="194" t="s">
        <v>111</v>
      </c>
      <c r="G208" s="191"/>
      <c r="H208" s="193" t="s">
        <v>19</v>
      </c>
      <c r="I208" s="195"/>
      <c r="J208" s="191"/>
      <c r="K208" s="191"/>
      <c r="L208" s="196"/>
      <c r="M208" s="197"/>
      <c r="N208" s="198"/>
      <c r="O208" s="198"/>
      <c r="P208" s="198"/>
      <c r="Q208" s="198"/>
      <c r="R208" s="198"/>
      <c r="S208" s="198"/>
      <c r="T208" s="199"/>
      <c r="AT208" s="200" t="s">
        <v>156</v>
      </c>
      <c r="AU208" s="200" t="s">
        <v>82</v>
      </c>
      <c r="AV208" s="13" t="s">
        <v>80</v>
      </c>
      <c r="AW208" s="13" t="s">
        <v>33</v>
      </c>
      <c r="AX208" s="13" t="s">
        <v>72</v>
      </c>
      <c r="AY208" s="200" t="s">
        <v>146</v>
      </c>
    </row>
    <row r="209" spans="1:65" s="14" customFormat="1" ht="11.25">
      <c r="B209" s="201"/>
      <c r="C209" s="202"/>
      <c r="D209" s="192" t="s">
        <v>156</v>
      </c>
      <c r="E209" s="203" t="s">
        <v>19</v>
      </c>
      <c r="F209" s="204" t="s">
        <v>113</v>
      </c>
      <c r="G209" s="202"/>
      <c r="H209" s="205">
        <v>265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82</v>
      </c>
      <c r="AV209" s="14" t="s">
        <v>82</v>
      </c>
      <c r="AW209" s="14" t="s">
        <v>33</v>
      </c>
      <c r="AX209" s="14" t="s">
        <v>72</v>
      </c>
      <c r="AY209" s="211" t="s">
        <v>146</v>
      </c>
    </row>
    <row r="210" spans="1:65" s="15" customFormat="1" ht="11.25">
      <c r="B210" s="212"/>
      <c r="C210" s="213"/>
      <c r="D210" s="192" t="s">
        <v>156</v>
      </c>
      <c r="E210" s="214" t="s">
        <v>110</v>
      </c>
      <c r="F210" s="215" t="s">
        <v>158</v>
      </c>
      <c r="G210" s="213"/>
      <c r="H210" s="216">
        <v>265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156</v>
      </c>
      <c r="AU210" s="222" t="s">
        <v>82</v>
      </c>
      <c r="AV210" s="15" t="s">
        <v>152</v>
      </c>
      <c r="AW210" s="15" t="s">
        <v>33</v>
      </c>
      <c r="AX210" s="15" t="s">
        <v>80</v>
      </c>
      <c r="AY210" s="222" t="s">
        <v>146</v>
      </c>
    </row>
    <row r="211" spans="1:65" s="2" customFormat="1" ht="16.5" customHeight="1">
      <c r="A211" s="36"/>
      <c r="B211" s="37"/>
      <c r="C211" s="224" t="s">
        <v>289</v>
      </c>
      <c r="D211" s="224" t="s">
        <v>240</v>
      </c>
      <c r="E211" s="225" t="s">
        <v>290</v>
      </c>
      <c r="F211" s="226" t="s">
        <v>291</v>
      </c>
      <c r="G211" s="227" t="s">
        <v>243</v>
      </c>
      <c r="H211" s="228">
        <v>95.4</v>
      </c>
      <c r="I211" s="229"/>
      <c r="J211" s="230">
        <f>ROUND(I211*H211,2)</f>
        <v>0</v>
      </c>
      <c r="K211" s="226" t="s">
        <v>151</v>
      </c>
      <c r="L211" s="231"/>
      <c r="M211" s="232" t="s">
        <v>19</v>
      </c>
      <c r="N211" s="233" t="s">
        <v>43</v>
      </c>
      <c r="O211" s="66"/>
      <c r="P211" s="181">
        <f>O211*H211</f>
        <v>0</v>
      </c>
      <c r="Q211" s="181">
        <v>1</v>
      </c>
      <c r="R211" s="181">
        <f>Q211*H211</f>
        <v>95.4</v>
      </c>
      <c r="S211" s="181">
        <v>0</v>
      </c>
      <c r="T211" s="182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3" t="s">
        <v>213</v>
      </c>
      <c r="AT211" s="183" t="s">
        <v>240</v>
      </c>
      <c r="AU211" s="183" t="s">
        <v>82</v>
      </c>
      <c r="AY211" s="19" t="s">
        <v>146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9" t="s">
        <v>80</v>
      </c>
      <c r="BK211" s="184">
        <f>ROUND(I211*H211,2)</f>
        <v>0</v>
      </c>
      <c r="BL211" s="19" t="s">
        <v>152</v>
      </c>
      <c r="BM211" s="183" t="s">
        <v>292</v>
      </c>
    </row>
    <row r="212" spans="1:65" s="13" customFormat="1" ht="11.25">
      <c r="B212" s="190"/>
      <c r="C212" s="191"/>
      <c r="D212" s="192" t="s">
        <v>156</v>
      </c>
      <c r="E212" s="193" t="s">
        <v>19</v>
      </c>
      <c r="F212" s="194" t="s">
        <v>111</v>
      </c>
      <c r="G212" s="191"/>
      <c r="H212" s="193" t="s">
        <v>19</v>
      </c>
      <c r="I212" s="195"/>
      <c r="J212" s="191"/>
      <c r="K212" s="191"/>
      <c r="L212" s="196"/>
      <c r="M212" s="197"/>
      <c r="N212" s="198"/>
      <c r="O212" s="198"/>
      <c r="P212" s="198"/>
      <c r="Q212" s="198"/>
      <c r="R212" s="198"/>
      <c r="S212" s="198"/>
      <c r="T212" s="199"/>
      <c r="AT212" s="200" t="s">
        <v>156</v>
      </c>
      <c r="AU212" s="200" t="s">
        <v>82</v>
      </c>
      <c r="AV212" s="13" t="s">
        <v>80</v>
      </c>
      <c r="AW212" s="13" t="s">
        <v>33</v>
      </c>
      <c r="AX212" s="13" t="s">
        <v>72</v>
      </c>
      <c r="AY212" s="200" t="s">
        <v>146</v>
      </c>
    </row>
    <row r="213" spans="1:65" s="14" customFormat="1" ht="11.25">
      <c r="B213" s="201"/>
      <c r="C213" s="202"/>
      <c r="D213" s="192" t="s">
        <v>156</v>
      </c>
      <c r="E213" s="203" t="s">
        <v>19</v>
      </c>
      <c r="F213" s="204" t="s">
        <v>293</v>
      </c>
      <c r="G213" s="202"/>
      <c r="H213" s="205">
        <v>95.4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156</v>
      </c>
      <c r="AU213" s="211" t="s">
        <v>82</v>
      </c>
      <c r="AV213" s="14" t="s">
        <v>82</v>
      </c>
      <c r="AW213" s="14" t="s">
        <v>33</v>
      </c>
      <c r="AX213" s="14" t="s">
        <v>72</v>
      </c>
      <c r="AY213" s="211" t="s">
        <v>146</v>
      </c>
    </row>
    <row r="214" spans="1:65" s="15" customFormat="1" ht="11.25">
      <c r="B214" s="212"/>
      <c r="C214" s="213"/>
      <c r="D214" s="192" t="s">
        <v>156</v>
      </c>
      <c r="E214" s="214" t="s">
        <v>19</v>
      </c>
      <c r="F214" s="215" t="s">
        <v>158</v>
      </c>
      <c r="G214" s="213"/>
      <c r="H214" s="216">
        <v>95.4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156</v>
      </c>
      <c r="AU214" s="222" t="s">
        <v>82</v>
      </c>
      <c r="AV214" s="15" t="s">
        <v>152</v>
      </c>
      <c r="AW214" s="15" t="s">
        <v>33</v>
      </c>
      <c r="AX214" s="15" t="s">
        <v>80</v>
      </c>
      <c r="AY214" s="222" t="s">
        <v>146</v>
      </c>
    </row>
    <row r="215" spans="1:65" s="2" customFormat="1" ht="24.2" customHeight="1">
      <c r="A215" s="36"/>
      <c r="B215" s="37"/>
      <c r="C215" s="172" t="s">
        <v>7</v>
      </c>
      <c r="D215" s="172" t="s">
        <v>148</v>
      </c>
      <c r="E215" s="173" t="s">
        <v>294</v>
      </c>
      <c r="F215" s="174" t="s">
        <v>295</v>
      </c>
      <c r="G215" s="175" t="s">
        <v>112</v>
      </c>
      <c r="H215" s="176">
        <v>265</v>
      </c>
      <c r="I215" s="177"/>
      <c r="J215" s="178">
        <f>ROUND(I215*H215,2)</f>
        <v>0</v>
      </c>
      <c r="K215" s="174" t="s">
        <v>151</v>
      </c>
      <c r="L215" s="41"/>
      <c r="M215" s="179" t="s">
        <v>19</v>
      </c>
      <c r="N215" s="180" t="s">
        <v>43</v>
      </c>
      <c r="O215" s="66"/>
      <c r="P215" s="181">
        <f>O215*H215</f>
        <v>0</v>
      </c>
      <c r="Q215" s="181">
        <v>0</v>
      </c>
      <c r="R215" s="181">
        <f>Q215*H215</f>
        <v>0</v>
      </c>
      <c r="S215" s="181">
        <v>0</v>
      </c>
      <c r="T215" s="182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3" t="s">
        <v>152</v>
      </c>
      <c r="AT215" s="183" t="s">
        <v>148</v>
      </c>
      <c r="AU215" s="183" t="s">
        <v>82</v>
      </c>
      <c r="AY215" s="19" t="s">
        <v>146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9" t="s">
        <v>80</v>
      </c>
      <c r="BK215" s="184">
        <f>ROUND(I215*H215,2)</f>
        <v>0</v>
      </c>
      <c r="BL215" s="19" t="s">
        <v>152</v>
      </c>
      <c r="BM215" s="183" t="s">
        <v>296</v>
      </c>
    </row>
    <row r="216" spans="1:65" s="2" customFormat="1" ht="11.25">
      <c r="A216" s="36"/>
      <c r="B216" s="37"/>
      <c r="C216" s="38"/>
      <c r="D216" s="185" t="s">
        <v>154</v>
      </c>
      <c r="E216" s="38"/>
      <c r="F216" s="186" t="s">
        <v>297</v>
      </c>
      <c r="G216" s="38"/>
      <c r="H216" s="38"/>
      <c r="I216" s="187"/>
      <c r="J216" s="38"/>
      <c r="K216" s="38"/>
      <c r="L216" s="41"/>
      <c r="M216" s="188"/>
      <c r="N216" s="189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154</v>
      </c>
      <c r="AU216" s="19" t="s">
        <v>82</v>
      </c>
    </row>
    <row r="217" spans="1:65" s="14" customFormat="1" ht="11.25">
      <c r="B217" s="201"/>
      <c r="C217" s="202"/>
      <c r="D217" s="192" t="s">
        <v>156</v>
      </c>
      <c r="E217" s="203" t="s">
        <v>19</v>
      </c>
      <c r="F217" s="204" t="s">
        <v>110</v>
      </c>
      <c r="G217" s="202"/>
      <c r="H217" s="205">
        <v>265</v>
      </c>
      <c r="I217" s="206"/>
      <c r="J217" s="202"/>
      <c r="K217" s="202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156</v>
      </c>
      <c r="AU217" s="211" t="s">
        <v>82</v>
      </c>
      <c r="AV217" s="14" t="s">
        <v>82</v>
      </c>
      <c r="AW217" s="14" t="s">
        <v>33</v>
      </c>
      <c r="AX217" s="14" t="s">
        <v>72</v>
      </c>
      <c r="AY217" s="211" t="s">
        <v>146</v>
      </c>
    </row>
    <row r="218" spans="1:65" s="15" customFormat="1" ht="11.25">
      <c r="B218" s="212"/>
      <c r="C218" s="213"/>
      <c r="D218" s="192" t="s">
        <v>156</v>
      </c>
      <c r="E218" s="214" t="s">
        <v>19</v>
      </c>
      <c r="F218" s="215" t="s">
        <v>158</v>
      </c>
      <c r="G218" s="213"/>
      <c r="H218" s="216">
        <v>265</v>
      </c>
      <c r="I218" s="217"/>
      <c r="J218" s="213"/>
      <c r="K218" s="213"/>
      <c r="L218" s="218"/>
      <c r="M218" s="219"/>
      <c r="N218" s="220"/>
      <c r="O218" s="220"/>
      <c r="P218" s="220"/>
      <c r="Q218" s="220"/>
      <c r="R218" s="220"/>
      <c r="S218" s="220"/>
      <c r="T218" s="221"/>
      <c r="AT218" s="222" t="s">
        <v>156</v>
      </c>
      <c r="AU218" s="222" t="s">
        <v>82</v>
      </c>
      <c r="AV218" s="15" t="s">
        <v>152</v>
      </c>
      <c r="AW218" s="15" t="s">
        <v>33</v>
      </c>
      <c r="AX218" s="15" t="s">
        <v>80</v>
      </c>
      <c r="AY218" s="222" t="s">
        <v>146</v>
      </c>
    </row>
    <row r="219" spans="1:65" s="2" customFormat="1" ht="16.5" customHeight="1">
      <c r="A219" s="36"/>
      <c r="B219" s="37"/>
      <c r="C219" s="224" t="s">
        <v>298</v>
      </c>
      <c r="D219" s="224" t="s">
        <v>240</v>
      </c>
      <c r="E219" s="225" t="s">
        <v>299</v>
      </c>
      <c r="F219" s="226" t="s">
        <v>300</v>
      </c>
      <c r="G219" s="227" t="s">
        <v>301</v>
      </c>
      <c r="H219" s="228">
        <v>5.3</v>
      </c>
      <c r="I219" s="229"/>
      <c r="J219" s="230">
        <f>ROUND(I219*H219,2)</f>
        <v>0</v>
      </c>
      <c r="K219" s="226" t="s">
        <v>151</v>
      </c>
      <c r="L219" s="231"/>
      <c r="M219" s="232" t="s">
        <v>19</v>
      </c>
      <c r="N219" s="233" t="s">
        <v>43</v>
      </c>
      <c r="O219" s="66"/>
      <c r="P219" s="181">
        <f>O219*H219</f>
        <v>0</v>
      </c>
      <c r="Q219" s="181">
        <v>1E-3</v>
      </c>
      <c r="R219" s="181">
        <f>Q219*H219</f>
        <v>5.3E-3</v>
      </c>
      <c r="S219" s="181">
        <v>0</v>
      </c>
      <c r="T219" s="182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3" t="s">
        <v>213</v>
      </c>
      <c r="AT219" s="183" t="s">
        <v>240</v>
      </c>
      <c r="AU219" s="183" t="s">
        <v>82</v>
      </c>
      <c r="AY219" s="19" t="s">
        <v>146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9" t="s">
        <v>80</v>
      </c>
      <c r="BK219" s="184">
        <f>ROUND(I219*H219,2)</f>
        <v>0</v>
      </c>
      <c r="BL219" s="19" t="s">
        <v>152</v>
      </c>
      <c r="BM219" s="183" t="s">
        <v>302</v>
      </c>
    </row>
    <row r="220" spans="1:65" s="14" customFormat="1" ht="11.25">
      <c r="B220" s="201"/>
      <c r="C220" s="202"/>
      <c r="D220" s="192" t="s">
        <v>156</v>
      </c>
      <c r="E220" s="203" t="s">
        <v>19</v>
      </c>
      <c r="F220" s="204" t="s">
        <v>303</v>
      </c>
      <c r="G220" s="202"/>
      <c r="H220" s="205">
        <v>5.3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156</v>
      </c>
      <c r="AU220" s="211" t="s">
        <v>82</v>
      </c>
      <c r="AV220" s="14" t="s">
        <v>82</v>
      </c>
      <c r="AW220" s="14" t="s">
        <v>33</v>
      </c>
      <c r="AX220" s="14" t="s">
        <v>72</v>
      </c>
      <c r="AY220" s="211" t="s">
        <v>146</v>
      </c>
    </row>
    <row r="221" spans="1:65" s="15" customFormat="1" ht="11.25">
      <c r="B221" s="212"/>
      <c r="C221" s="213"/>
      <c r="D221" s="192" t="s">
        <v>156</v>
      </c>
      <c r="E221" s="214" t="s">
        <v>19</v>
      </c>
      <c r="F221" s="215" t="s">
        <v>158</v>
      </c>
      <c r="G221" s="213"/>
      <c r="H221" s="216">
        <v>5.3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156</v>
      </c>
      <c r="AU221" s="222" t="s">
        <v>82</v>
      </c>
      <c r="AV221" s="15" t="s">
        <v>152</v>
      </c>
      <c r="AW221" s="15" t="s">
        <v>33</v>
      </c>
      <c r="AX221" s="15" t="s">
        <v>80</v>
      </c>
      <c r="AY221" s="222" t="s">
        <v>146</v>
      </c>
    </row>
    <row r="222" spans="1:65" s="12" customFormat="1" ht="22.9" customHeight="1">
      <c r="B222" s="156"/>
      <c r="C222" s="157"/>
      <c r="D222" s="158" t="s">
        <v>71</v>
      </c>
      <c r="E222" s="170" t="s">
        <v>82</v>
      </c>
      <c r="F222" s="170" t="s">
        <v>304</v>
      </c>
      <c r="G222" s="157"/>
      <c r="H222" s="157"/>
      <c r="I222" s="160"/>
      <c r="J222" s="171">
        <f>BK222</f>
        <v>0</v>
      </c>
      <c r="K222" s="157"/>
      <c r="L222" s="162"/>
      <c r="M222" s="163"/>
      <c r="N222" s="164"/>
      <c r="O222" s="164"/>
      <c r="P222" s="165">
        <f>SUM(P223:P227)</f>
        <v>0</v>
      </c>
      <c r="Q222" s="164"/>
      <c r="R222" s="165">
        <f>SUM(R223:R227)</f>
        <v>42.435900000000004</v>
      </c>
      <c r="S222" s="164"/>
      <c r="T222" s="166">
        <f>SUM(T223:T227)</f>
        <v>0</v>
      </c>
      <c r="AR222" s="167" t="s">
        <v>80</v>
      </c>
      <c r="AT222" s="168" t="s">
        <v>71</v>
      </c>
      <c r="AU222" s="168" t="s">
        <v>80</v>
      </c>
      <c r="AY222" s="167" t="s">
        <v>146</v>
      </c>
      <c r="BK222" s="169">
        <f>SUM(BK223:BK227)</f>
        <v>0</v>
      </c>
    </row>
    <row r="223" spans="1:65" s="2" customFormat="1" ht="33" customHeight="1">
      <c r="A223" s="36"/>
      <c r="B223" s="37"/>
      <c r="C223" s="172" t="s">
        <v>305</v>
      </c>
      <c r="D223" s="172" t="s">
        <v>148</v>
      </c>
      <c r="E223" s="173" t="s">
        <v>306</v>
      </c>
      <c r="F223" s="174" t="s">
        <v>307</v>
      </c>
      <c r="G223" s="175" t="s">
        <v>216</v>
      </c>
      <c r="H223" s="176">
        <v>155</v>
      </c>
      <c r="I223" s="177"/>
      <c r="J223" s="178">
        <f>ROUND(I223*H223,2)</f>
        <v>0</v>
      </c>
      <c r="K223" s="174" t="s">
        <v>151</v>
      </c>
      <c r="L223" s="41"/>
      <c r="M223" s="179" t="s">
        <v>19</v>
      </c>
      <c r="N223" s="180" t="s">
        <v>43</v>
      </c>
      <c r="O223" s="66"/>
      <c r="P223" s="181">
        <f>O223*H223</f>
        <v>0</v>
      </c>
      <c r="Q223" s="181">
        <v>0.27378000000000002</v>
      </c>
      <c r="R223" s="181">
        <f>Q223*H223</f>
        <v>42.435900000000004</v>
      </c>
      <c r="S223" s="181">
        <v>0</v>
      </c>
      <c r="T223" s="182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3" t="s">
        <v>152</v>
      </c>
      <c r="AT223" s="183" t="s">
        <v>148</v>
      </c>
      <c r="AU223" s="183" t="s">
        <v>82</v>
      </c>
      <c r="AY223" s="19" t="s">
        <v>146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9" t="s">
        <v>80</v>
      </c>
      <c r="BK223" s="184">
        <f>ROUND(I223*H223,2)</f>
        <v>0</v>
      </c>
      <c r="BL223" s="19" t="s">
        <v>152</v>
      </c>
      <c r="BM223" s="183" t="s">
        <v>308</v>
      </c>
    </row>
    <row r="224" spans="1:65" s="2" customFormat="1" ht="11.25">
      <c r="A224" s="36"/>
      <c r="B224" s="37"/>
      <c r="C224" s="38"/>
      <c r="D224" s="185" t="s">
        <v>154</v>
      </c>
      <c r="E224" s="38"/>
      <c r="F224" s="186" t="s">
        <v>309</v>
      </c>
      <c r="G224" s="38"/>
      <c r="H224" s="38"/>
      <c r="I224" s="187"/>
      <c r="J224" s="38"/>
      <c r="K224" s="38"/>
      <c r="L224" s="41"/>
      <c r="M224" s="188"/>
      <c r="N224" s="189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154</v>
      </c>
      <c r="AU224" s="19" t="s">
        <v>82</v>
      </c>
    </row>
    <row r="225" spans="1:65" s="13" customFormat="1" ht="11.25">
      <c r="B225" s="190"/>
      <c r="C225" s="191"/>
      <c r="D225" s="192" t="s">
        <v>156</v>
      </c>
      <c r="E225" s="193" t="s">
        <v>19</v>
      </c>
      <c r="F225" s="194" t="s">
        <v>187</v>
      </c>
      <c r="G225" s="191"/>
      <c r="H225" s="193" t="s">
        <v>19</v>
      </c>
      <c r="I225" s="195"/>
      <c r="J225" s="191"/>
      <c r="K225" s="191"/>
      <c r="L225" s="196"/>
      <c r="M225" s="197"/>
      <c r="N225" s="198"/>
      <c r="O225" s="198"/>
      <c r="P225" s="198"/>
      <c r="Q225" s="198"/>
      <c r="R225" s="198"/>
      <c r="S225" s="198"/>
      <c r="T225" s="199"/>
      <c r="AT225" s="200" t="s">
        <v>156</v>
      </c>
      <c r="AU225" s="200" t="s">
        <v>82</v>
      </c>
      <c r="AV225" s="13" t="s">
        <v>80</v>
      </c>
      <c r="AW225" s="13" t="s">
        <v>33</v>
      </c>
      <c r="AX225" s="13" t="s">
        <v>72</v>
      </c>
      <c r="AY225" s="200" t="s">
        <v>146</v>
      </c>
    </row>
    <row r="226" spans="1:65" s="14" customFormat="1" ht="11.25">
      <c r="B226" s="201"/>
      <c r="C226" s="202"/>
      <c r="D226" s="192" t="s">
        <v>156</v>
      </c>
      <c r="E226" s="203" t="s">
        <v>19</v>
      </c>
      <c r="F226" s="204" t="s">
        <v>310</v>
      </c>
      <c r="G226" s="202"/>
      <c r="H226" s="205">
        <v>155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156</v>
      </c>
      <c r="AU226" s="211" t="s">
        <v>82</v>
      </c>
      <c r="AV226" s="14" t="s">
        <v>82</v>
      </c>
      <c r="AW226" s="14" t="s">
        <v>33</v>
      </c>
      <c r="AX226" s="14" t="s">
        <v>72</v>
      </c>
      <c r="AY226" s="211" t="s">
        <v>146</v>
      </c>
    </row>
    <row r="227" spans="1:65" s="15" customFormat="1" ht="11.25">
      <c r="B227" s="212"/>
      <c r="C227" s="213"/>
      <c r="D227" s="192" t="s">
        <v>156</v>
      </c>
      <c r="E227" s="214" t="s">
        <v>19</v>
      </c>
      <c r="F227" s="215" t="s">
        <v>158</v>
      </c>
      <c r="G227" s="213"/>
      <c r="H227" s="216">
        <v>155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156</v>
      </c>
      <c r="AU227" s="222" t="s">
        <v>82</v>
      </c>
      <c r="AV227" s="15" t="s">
        <v>152</v>
      </c>
      <c r="AW227" s="15" t="s">
        <v>33</v>
      </c>
      <c r="AX227" s="15" t="s">
        <v>80</v>
      </c>
      <c r="AY227" s="222" t="s">
        <v>146</v>
      </c>
    </row>
    <row r="228" spans="1:65" s="12" customFormat="1" ht="22.9" customHeight="1">
      <c r="B228" s="156"/>
      <c r="C228" s="157"/>
      <c r="D228" s="158" t="s">
        <v>71</v>
      </c>
      <c r="E228" s="170" t="s">
        <v>152</v>
      </c>
      <c r="F228" s="170" t="s">
        <v>311</v>
      </c>
      <c r="G228" s="157"/>
      <c r="H228" s="157"/>
      <c r="I228" s="160"/>
      <c r="J228" s="171">
        <f>BK228</f>
        <v>0</v>
      </c>
      <c r="K228" s="157"/>
      <c r="L228" s="162"/>
      <c r="M228" s="163"/>
      <c r="N228" s="164"/>
      <c r="O228" s="164"/>
      <c r="P228" s="165">
        <f>SUM(P229:P233)</f>
        <v>0</v>
      </c>
      <c r="Q228" s="164"/>
      <c r="R228" s="165">
        <f>SUM(R229:R233)</f>
        <v>0</v>
      </c>
      <c r="S228" s="164"/>
      <c r="T228" s="166">
        <f>SUM(T229:T233)</f>
        <v>0</v>
      </c>
      <c r="AR228" s="167" t="s">
        <v>80</v>
      </c>
      <c r="AT228" s="168" t="s">
        <v>71</v>
      </c>
      <c r="AU228" s="168" t="s">
        <v>80</v>
      </c>
      <c r="AY228" s="167" t="s">
        <v>146</v>
      </c>
      <c r="BK228" s="169">
        <f>SUM(BK229:BK233)</f>
        <v>0</v>
      </c>
    </row>
    <row r="229" spans="1:65" s="2" customFormat="1" ht="16.5" customHeight="1">
      <c r="A229" s="36"/>
      <c r="B229" s="37"/>
      <c r="C229" s="172" t="s">
        <v>312</v>
      </c>
      <c r="D229" s="172" t="s">
        <v>148</v>
      </c>
      <c r="E229" s="173" t="s">
        <v>313</v>
      </c>
      <c r="F229" s="174" t="s">
        <v>314</v>
      </c>
      <c r="G229" s="175" t="s">
        <v>85</v>
      </c>
      <c r="H229" s="176">
        <v>6.6</v>
      </c>
      <c r="I229" s="177"/>
      <c r="J229" s="178">
        <f>ROUND(I229*H229,2)</f>
        <v>0</v>
      </c>
      <c r="K229" s="174" t="s">
        <v>151</v>
      </c>
      <c r="L229" s="41"/>
      <c r="M229" s="179" t="s">
        <v>19</v>
      </c>
      <c r="N229" s="180" t="s">
        <v>43</v>
      </c>
      <c r="O229" s="66"/>
      <c r="P229" s="181">
        <f>O229*H229</f>
        <v>0</v>
      </c>
      <c r="Q229" s="181">
        <v>0</v>
      </c>
      <c r="R229" s="181">
        <f>Q229*H229</f>
        <v>0</v>
      </c>
      <c r="S229" s="181">
        <v>0</v>
      </c>
      <c r="T229" s="182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3" t="s">
        <v>152</v>
      </c>
      <c r="AT229" s="183" t="s">
        <v>148</v>
      </c>
      <c r="AU229" s="183" t="s">
        <v>82</v>
      </c>
      <c r="AY229" s="19" t="s">
        <v>146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9" t="s">
        <v>80</v>
      </c>
      <c r="BK229" s="184">
        <f>ROUND(I229*H229,2)</f>
        <v>0</v>
      </c>
      <c r="BL229" s="19" t="s">
        <v>152</v>
      </c>
      <c r="BM229" s="183" t="s">
        <v>315</v>
      </c>
    </row>
    <row r="230" spans="1:65" s="2" customFormat="1" ht="11.25">
      <c r="A230" s="36"/>
      <c r="B230" s="37"/>
      <c r="C230" s="38"/>
      <c r="D230" s="185" t="s">
        <v>154</v>
      </c>
      <c r="E230" s="38"/>
      <c r="F230" s="186" t="s">
        <v>316</v>
      </c>
      <c r="G230" s="38"/>
      <c r="H230" s="38"/>
      <c r="I230" s="187"/>
      <c r="J230" s="38"/>
      <c r="K230" s="38"/>
      <c r="L230" s="41"/>
      <c r="M230" s="188"/>
      <c r="N230" s="189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154</v>
      </c>
      <c r="AU230" s="19" t="s">
        <v>82</v>
      </c>
    </row>
    <row r="231" spans="1:65" s="13" customFormat="1" ht="11.25">
      <c r="B231" s="190"/>
      <c r="C231" s="191"/>
      <c r="D231" s="192" t="s">
        <v>156</v>
      </c>
      <c r="E231" s="193" t="s">
        <v>19</v>
      </c>
      <c r="F231" s="194" t="s">
        <v>195</v>
      </c>
      <c r="G231" s="191"/>
      <c r="H231" s="193" t="s">
        <v>19</v>
      </c>
      <c r="I231" s="195"/>
      <c r="J231" s="191"/>
      <c r="K231" s="191"/>
      <c r="L231" s="196"/>
      <c r="M231" s="197"/>
      <c r="N231" s="198"/>
      <c r="O231" s="198"/>
      <c r="P231" s="198"/>
      <c r="Q231" s="198"/>
      <c r="R231" s="198"/>
      <c r="S231" s="198"/>
      <c r="T231" s="199"/>
      <c r="AT231" s="200" t="s">
        <v>156</v>
      </c>
      <c r="AU231" s="200" t="s">
        <v>82</v>
      </c>
      <c r="AV231" s="13" t="s">
        <v>80</v>
      </c>
      <c r="AW231" s="13" t="s">
        <v>33</v>
      </c>
      <c r="AX231" s="13" t="s">
        <v>72</v>
      </c>
      <c r="AY231" s="200" t="s">
        <v>146</v>
      </c>
    </row>
    <row r="232" spans="1:65" s="14" customFormat="1" ht="11.25">
      <c r="B232" s="201"/>
      <c r="C232" s="202"/>
      <c r="D232" s="192" t="s">
        <v>156</v>
      </c>
      <c r="E232" s="203" t="s">
        <v>19</v>
      </c>
      <c r="F232" s="204" t="s">
        <v>317</v>
      </c>
      <c r="G232" s="202"/>
      <c r="H232" s="205">
        <v>6.6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156</v>
      </c>
      <c r="AU232" s="211" t="s">
        <v>82</v>
      </c>
      <c r="AV232" s="14" t="s">
        <v>82</v>
      </c>
      <c r="AW232" s="14" t="s">
        <v>33</v>
      </c>
      <c r="AX232" s="14" t="s">
        <v>72</v>
      </c>
      <c r="AY232" s="211" t="s">
        <v>146</v>
      </c>
    </row>
    <row r="233" spans="1:65" s="15" customFormat="1" ht="11.25">
      <c r="B233" s="212"/>
      <c r="C233" s="213"/>
      <c r="D233" s="192" t="s">
        <v>156</v>
      </c>
      <c r="E233" s="214" t="s">
        <v>107</v>
      </c>
      <c r="F233" s="215" t="s">
        <v>158</v>
      </c>
      <c r="G233" s="213"/>
      <c r="H233" s="216">
        <v>6.6</v>
      </c>
      <c r="I233" s="217"/>
      <c r="J233" s="213"/>
      <c r="K233" s="213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156</v>
      </c>
      <c r="AU233" s="222" t="s">
        <v>82</v>
      </c>
      <c r="AV233" s="15" t="s">
        <v>152</v>
      </c>
      <c r="AW233" s="15" t="s">
        <v>33</v>
      </c>
      <c r="AX233" s="15" t="s">
        <v>80</v>
      </c>
      <c r="AY233" s="222" t="s">
        <v>146</v>
      </c>
    </row>
    <row r="234" spans="1:65" s="12" customFormat="1" ht="22.9" customHeight="1">
      <c r="B234" s="156"/>
      <c r="C234" s="157"/>
      <c r="D234" s="158" t="s">
        <v>71</v>
      </c>
      <c r="E234" s="170" t="s">
        <v>189</v>
      </c>
      <c r="F234" s="170" t="s">
        <v>318</v>
      </c>
      <c r="G234" s="157"/>
      <c r="H234" s="157"/>
      <c r="I234" s="160"/>
      <c r="J234" s="171">
        <f>BK234</f>
        <v>0</v>
      </c>
      <c r="K234" s="157"/>
      <c r="L234" s="162"/>
      <c r="M234" s="163"/>
      <c r="N234" s="164"/>
      <c r="O234" s="164"/>
      <c r="P234" s="165">
        <f>SUM(P235:P310)</f>
        <v>0</v>
      </c>
      <c r="Q234" s="164"/>
      <c r="R234" s="165">
        <f>SUM(R235:R310)</f>
        <v>50.399639999999984</v>
      </c>
      <c r="S234" s="164"/>
      <c r="T234" s="166">
        <f>SUM(T235:T310)</f>
        <v>0</v>
      </c>
      <c r="AR234" s="167" t="s">
        <v>80</v>
      </c>
      <c r="AT234" s="168" t="s">
        <v>71</v>
      </c>
      <c r="AU234" s="168" t="s">
        <v>80</v>
      </c>
      <c r="AY234" s="167" t="s">
        <v>146</v>
      </c>
      <c r="BK234" s="169">
        <f>SUM(BK235:BK310)</f>
        <v>0</v>
      </c>
    </row>
    <row r="235" spans="1:65" s="2" customFormat="1" ht="24.2" customHeight="1">
      <c r="A235" s="36"/>
      <c r="B235" s="37"/>
      <c r="C235" s="172" t="s">
        <v>319</v>
      </c>
      <c r="D235" s="172" t="s">
        <v>148</v>
      </c>
      <c r="E235" s="173" t="s">
        <v>320</v>
      </c>
      <c r="F235" s="174" t="s">
        <v>321</v>
      </c>
      <c r="G235" s="175" t="s">
        <v>112</v>
      </c>
      <c r="H235" s="176">
        <v>1253.5</v>
      </c>
      <c r="I235" s="177"/>
      <c r="J235" s="178">
        <f>ROUND(I235*H235,2)</f>
        <v>0</v>
      </c>
      <c r="K235" s="174" t="s">
        <v>151</v>
      </c>
      <c r="L235" s="41"/>
      <c r="M235" s="179" t="s">
        <v>19</v>
      </c>
      <c r="N235" s="180" t="s">
        <v>43</v>
      </c>
      <c r="O235" s="66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3" t="s">
        <v>152</v>
      </c>
      <c r="AT235" s="183" t="s">
        <v>148</v>
      </c>
      <c r="AU235" s="183" t="s">
        <v>82</v>
      </c>
      <c r="AY235" s="19" t="s">
        <v>146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9" t="s">
        <v>80</v>
      </c>
      <c r="BK235" s="184">
        <f>ROUND(I235*H235,2)</f>
        <v>0</v>
      </c>
      <c r="BL235" s="19" t="s">
        <v>152</v>
      </c>
      <c r="BM235" s="183" t="s">
        <v>322</v>
      </c>
    </row>
    <row r="236" spans="1:65" s="2" customFormat="1" ht="11.25">
      <c r="A236" s="36"/>
      <c r="B236" s="37"/>
      <c r="C236" s="38"/>
      <c r="D236" s="185" t="s">
        <v>154</v>
      </c>
      <c r="E236" s="38"/>
      <c r="F236" s="186" t="s">
        <v>323</v>
      </c>
      <c r="G236" s="38"/>
      <c r="H236" s="38"/>
      <c r="I236" s="187"/>
      <c r="J236" s="38"/>
      <c r="K236" s="38"/>
      <c r="L236" s="41"/>
      <c r="M236" s="188"/>
      <c r="N236" s="189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154</v>
      </c>
      <c r="AU236" s="19" t="s">
        <v>82</v>
      </c>
    </row>
    <row r="237" spans="1:65" s="2" customFormat="1" ht="19.5">
      <c r="A237" s="36"/>
      <c r="B237" s="37"/>
      <c r="C237" s="38"/>
      <c r="D237" s="192" t="s">
        <v>174</v>
      </c>
      <c r="E237" s="38"/>
      <c r="F237" s="223" t="s">
        <v>324</v>
      </c>
      <c r="G237" s="38"/>
      <c r="H237" s="38"/>
      <c r="I237" s="187"/>
      <c r="J237" s="38"/>
      <c r="K237" s="38"/>
      <c r="L237" s="41"/>
      <c r="M237" s="188"/>
      <c r="N237" s="189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174</v>
      </c>
      <c r="AU237" s="19" t="s">
        <v>82</v>
      </c>
    </row>
    <row r="238" spans="1:65" s="13" customFormat="1" ht="11.25">
      <c r="B238" s="190"/>
      <c r="C238" s="191"/>
      <c r="D238" s="192" t="s">
        <v>156</v>
      </c>
      <c r="E238" s="193" t="s">
        <v>19</v>
      </c>
      <c r="F238" s="194" t="s">
        <v>278</v>
      </c>
      <c r="G238" s="191"/>
      <c r="H238" s="193" t="s">
        <v>19</v>
      </c>
      <c r="I238" s="195"/>
      <c r="J238" s="191"/>
      <c r="K238" s="191"/>
      <c r="L238" s="196"/>
      <c r="M238" s="197"/>
      <c r="N238" s="198"/>
      <c r="O238" s="198"/>
      <c r="P238" s="198"/>
      <c r="Q238" s="198"/>
      <c r="R238" s="198"/>
      <c r="S238" s="198"/>
      <c r="T238" s="199"/>
      <c r="AT238" s="200" t="s">
        <v>156</v>
      </c>
      <c r="AU238" s="200" t="s">
        <v>82</v>
      </c>
      <c r="AV238" s="13" t="s">
        <v>80</v>
      </c>
      <c r="AW238" s="13" t="s">
        <v>33</v>
      </c>
      <c r="AX238" s="13" t="s">
        <v>72</v>
      </c>
      <c r="AY238" s="200" t="s">
        <v>146</v>
      </c>
    </row>
    <row r="239" spans="1:65" s="14" customFormat="1" ht="11.25">
      <c r="B239" s="201"/>
      <c r="C239" s="202"/>
      <c r="D239" s="192" t="s">
        <v>156</v>
      </c>
      <c r="E239" s="203" t="s">
        <v>19</v>
      </c>
      <c r="F239" s="204" t="s">
        <v>279</v>
      </c>
      <c r="G239" s="202"/>
      <c r="H239" s="205">
        <v>1081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156</v>
      </c>
      <c r="AU239" s="211" t="s">
        <v>82</v>
      </c>
      <c r="AV239" s="14" t="s">
        <v>82</v>
      </c>
      <c r="AW239" s="14" t="s">
        <v>33</v>
      </c>
      <c r="AX239" s="14" t="s">
        <v>72</v>
      </c>
      <c r="AY239" s="211" t="s">
        <v>146</v>
      </c>
    </row>
    <row r="240" spans="1:65" s="13" customFormat="1" ht="11.25">
      <c r="B240" s="190"/>
      <c r="C240" s="191"/>
      <c r="D240" s="192" t="s">
        <v>156</v>
      </c>
      <c r="E240" s="193" t="s">
        <v>19</v>
      </c>
      <c r="F240" s="194" t="s">
        <v>280</v>
      </c>
      <c r="G240" s="191"/>
      <c r="H240" s="193" t="s">
        <v>19</v>
      </c>
      <c r="I240" s="195"/>
      <c r="J240" s="191"/>
      <c r="K240" s="191"/>
      <c r="L240" s="196"/>
      <c r="M240" s="197"/>
      <c r="N240" s="198"/>
      <c r="O240" s="198"/>
      <c r="P240" s="198"/>
      <c r="Q240" s="198"/>
      <c r="R240" s="198"/>
      <c r="S240" s="198"/>
      <c r="T240" s="199"/>
      <c r="AT240" s="200" t="s">
        <v>156</v>
      </c>
      <c r="AU240" s="200" t="s">
        <v>82</v>
      </c>
      <c r="AV240" s="13" t="s">
        <v>80</v>
      </c>
      <c r="AW240" s="13" t="s">
        <v>33</v>
      </c>
      <c r="AX240" s="13" t="s">
        <v>72</v>
      </c>
      <c r="AY240" s="200" t="s">
        <v>146</v>
      </c>
    </row>
    <row r="241" spans="1:65" s="14" customFormat="1" ht="11.25">
      <c r="B241" s="201"/>
      <c r="C241" s="202"/>
      <c r="D241" s="192" t="s">
        <v>156</v>
      </c>
      <c r="E241" s="203" t="s">
        <v>19</v>
      </c>
      <c r="F241" s="204" t="s">
        <v>281</v>
      </c>
      <c r="G241" s="202"/>
      <c r="H241" s="205">
        <v>34.5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156</v>
      </c>
      <c r="AU241" s="211" t="s">
        <v>82</v>
      </c>
      <c r="AV241" s="14" t="s">
        <v>82</v>
      </c>
      <c r="AW241" s="14" t="s">
        <v>33</v>
      </c>
      <c r="AX241" s="14" t="s">
        <v>72</v>
      </c>
      <c r="AY241" s="211" t="s">
        <v>146</v>
      </c>
    </row>
    <row r="242" spans="1:65" s="13" customFormat="1" ht="11.25">
      <c r="B242" s="190"/>
      <c r="C242" s="191"/>
      <c r="D242" s="192" t="s">
        <v>156</v>
      </c>
      <c r="E242" s="193" t="s">
        <v>19</v>
      </c>
      <c r="F242" s="194" t="s">
        <v>282</v>
      </c>
      <c r="G242" s="191"/>
      <c r="H242" s="193" t="s">
        <v>19</v>
      </c>
      <c r="I242" s="195"/>
      <c r="J242" s="191"/>
      <c r="K242" s="191"/>
      <c r="L242" s="196"/>
      <c r="M242" s="197"/>
      <c r="N242" s="198"/>
      <c r="O242" s="198"/>
      <c r="P242" s="198"/>
      <c r="Q242" s="198"/>
      <c r="R242" s="198"/>
      <c r="S242" s="198"/>
      <c r="T242" s="199"/>
      <c r="AT242" s="200" t="s">
        <v>156</v>
      </c>
      <c r="AU242" s="200" t="s">
        <v>82</v>
      </c>
      <c r="AV242" s="13" t="s">
        <v>80</v>
      </c>
      <c r="AW242" s="13" t="s">
        <v>33</v>
      </c>
      <c r="AX242" s="13" t="s">
        <v>72</v>
      </c>
      <c r="AY242" s="200" t="s">
        <v>146</v>
      </c>
    </row>
    <row r="243" spans="1:65" s="14" customFormat="1" ht="11.25">
      <c r="B243" s="201"/>
      <c r="C243" s="202"/>
      <c r="D243" s="192" t="s">
        <v>156</v>
      </c>
      <c r="E243" s="203" t="s">
        <v>19</v>
      </c>
      <c r="F243" s="204" t="s">
        <v>283</v>
      </c>
      <c r="G243" s="202"/>
      <c r="H243" s="205">
        <v>138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82</v>
      </c>
      <c r="AV243" s="14" t="s">
        <v>82</v>
      </c>
      <c r="AW243" s="14" t="s">
        <v>33</v>
      </c>
      <c r="AX243" s="14" t="s">
        <v>72</v>
      </c>
      <c r="AY243" s="211" t="s">
        <v>146</v>
      </c>
    </row>
    <row r="244" spans="1:65" s="15" customFormat="1" ht="11.25">
      <c r="B244" s="212"/>
      <c r="C244" s="213"/>
      <c r="D244" s="192" t="s">
        <v>156</v>
      </c>
      <c r="E244" s="214" t="s">
        <v>19</v>
      </c>
      <c r="F244" s="215" t="s">
        <v>158</v>
      </c>
      <c r="G244" s="213"/>
      <c r="H244" s="216">
        <v>1253.5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156</v>
      </c>
      <c r="AU244" s="222" t="s">
        <v>82</v>
      </c>
      <c r="AV244" s="15" t="s">
        <v>152</v>
      </c>
      <c r="AW244" s="15" t="s">
        <v>33</v>
      </c>
      <c r="AX244" s="15" t="s">
        <v>80</v>
      </c>
      <c r="AY244" s="222" t="s">
        <v>146</v>
      </c>
    </row>
    <row r="245" spans="1:65" s="2" customFormat="1" ht="21.75" customHeight="1">
      <c r="A245" s="36"/>
      <c r="B245" s="37"/>
      <c r="C245" s="172" t="s">
        <v>325</v>
      </c>
      <c r="D245" s="172" t="s">
        <v>148</v>
      </c>
      <c r="E245" s="173" t="s">
        <v>326</v>
      </c>
      <c r="F245" s="174" t="s">
        <v>327</v>
      </c>
      <c r="G245" s="175" t="s">
        <v>112</v>
      </c>
      <c r="H245" s="176">
        <v>5</v>
      </c>
      <c r="I245" s="177"/>
      <c r="J245" s="178">
        <f>ROUND(I245*H245,2)</f>
        <v>0</v>
      </c>
      <c r="K245" s="174" t="s">
        <v>151</v>
      </c>
      <c r="L245" s="41"/>
      <c r="M245" s="179" t="s">
        <v>19</v>
      </c>
      <c r="N245" s="180" t="s">
        <v>43</v>
      </c>
      <c r="O245" s="66"/>
      <c r="P245" s="181">
        <f>O245*H245</f>
        <v>0</v>
      </c>
      <c r="Q245" s="181">
        <v>0.27600000000000002</v>
      </c>
      <c r="R245" s="181">
        <f>Q245*H245</f>
        <v>1.3800000000000001</v>
      </c>
      <c r="S245" s="181">
        <v>0</v>
      </c>
      <c r="T245" s="182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3" t="s">
        <v>152</v>
      </c>
      <c r="AT245" s="183" t="s">
        <v>148</v>
      </c>
      <c r="AU245" s="183" t="s">
        <v>82</v>
      </c>
      <c r="AY245" s="19" t="s">
        <v>146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9" t="s">
        <v>80</v>
      </c>
      <c r="BK245" s="184">
        <f>ROUND(I245*H245,2)</f>
        <v>0</v>
      </c>
      <c r="BL245" s="19" t="s">
        <v>152</v>
      </c>
      <c r="BM245" s="183" t="s">
        <v>328</v>
      </c>
    </row>
    <row r="246" spans="1:65" s="2" customFormat="1" ht="11.25">
      <c r="A246" s="36"/>
      <c r="B246" s="37"/>
      <c r="C246" s="38"/>
      <c r="D246" s="185" t="s">
        <v>154</v>
      </c>
      <c r="E246" s="38"/>
      <c r="F246" s="186" t="s">
        <v>329</v>
      </c>
      <c r="G246" s="38"/>
      <c r="H246" s="38"/>
      <c r="I246" s="187"/>
      <c r="J246" s="38"/>
      <c r="K246" s="38"/>
      <c r="L246" s="41"/>
      <c r="M246" s="188"/>
      <c r="N246" s="189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154</v>
      </c>
      <c r="AU246" s="19" t="s">
        <v>82</v>
      </c>
    </row>
    <row r="247" spans="1:65" s="13" customFormat="1" ht="11.25">
      <c r="B247" s="190"/>
      <c r="C247" s="191"/>
      <c r="D247" s="192" t="s">
        <v>156</v>
      </c>
      <c r="E247" s="193" t="s">
        <v>19</v>
      </c>
      <c r="F247" s="194" t="s">
        <v>330</v>
      </c>
      <c r="G247" s="191"/>
      <c r="H247" s="193" t="s">
        <v>19</v>
      </c>
      <c r="I247" s="195"/>
      <c r="J247" s="191"/>
      <c r="K247" s="191"/>
      <c r="L247" s="196"/>
      <c r="M247" s="197"/>
      <c r="N247" s="198"/>
      <c r="O247" s="198"/>
      <c r="P247" s="198"/>
      <c r="Q247" s="198"/>
      <c r="R247" s="198"/>
      <c r="S247" s="198"/>
      <c r="T247" s="199"/>
      <c r="AT247" s="200" t="s">
        <v>156</v>
      </c>
      <c r="AU247" s="200" t="s">
        <v>82</v>
      </c>
      <c r="AV247" s="13" t="s">
        <v>80</v>
      </c>
      <c r="AW247" s="13" t="s">
        <v>33</v>
      </c>
      <c r="AX247" s="13" t="s">
        <v>72</v>
      </c>
      <c r="AY247" s="200" t="s">
        <v>146</v>
      </c>
    </row>
    <row r="248" spans="1:65" s="14" customFormat="1" ht="11.25">
      <c r="B248" s="201"/>
      <c r="C248" s="202"/>
      <c r="D248" s="192" t="s">
        <v>156</v>
      </c>
      <c r="E248" s="203" t="s">
        <v>19</v>
      </c>
      <c r="F248" s="204" t="s">
        <v>189</v>
      </c>
      <c r="G248" s="202"/>
      <c r="H248" s="205">
        <v>5</v>
      </c>
      <c r="I248" s="206"/>
      <c r="J248" s="202"/>
      <c r="K248" s="202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156</v>
      </c>
      <c r="AU248" s="211" t="s">
        <v>82</v>
      </c>
      <c r="AV248" s="14" t="s">
        <v>82</v>
      </c>
      <c r="AW248" s="14" t="s">
        <v>33</v>
      </c>
      <c r="AX248" s="14" t="s">
        <v>72</v>
      </c>
      <c r="AY248" s="211" t="s">
        <v>146</v>
      </c>
    </row>
    <row r="249" spans="1:65" s="15" customFormat="1" ht="11.25">
      <c r="B249" s="212"/>
      <c r="C249" s="213"/>
      <c r="D249" s="192" t="s">
        <v>156</v>
      </c>
      <c r="E249" s="214" t="s">
        <v>19</v>
      </c>
      <c r="F249" s="215" t="s">
        <v>158</v>
      </c>
      <c r="G249" s="213"/>
      <c r="H249" s="216">
        <v>5</v>
      </c>
      <c r="I249" s="217"/>
      <c r="J249" s="213"/>
      <c r="K249" s="213"/>
      <c r="L249" s="218"/>
      <c r="M249" s="219"/>
      <c r="N249" s="220"/>
      <c r="O249" s="220"/>
      <c r="P249" s="220"/>
      <c r="Q249" s="220"/>
      <c r="R249" s="220"/>
      <c r="S249" s="220"/>
      <c r="T249" s="221"/>
      <c r="AT249" s="222" t="s">
        <v>156</v>
      </c>
      <c r="AU249" s="222" t="s">
        <v>82</v>
      </c>
      <c r="AV249" s="15" t="s">
        <v>152</v>
      </c>
      <c r="AW249" s="15" t="s">
        <v>33</v>
      </c>
      <c r="AX249" s="15" t="s">
        <v>80</v>
      </c>
      <c r="AY249" s="222" t="s">
        <v>146</v>
      </c>
    </row>
    <row r="250" spans="1:65" s="2" customFormat="1" ht="21.75" customHeight="1">
      <c r="A250" s="36"/>
      <c r="B250" s="37"/>
      <c r="C250" s="172" t="s">
        <v>331</v>
      </c>
      <c r="D250" s="172" t="s">
        <v>148</v>
      </c>
      <c r="E250" s="173" t="s">
        <v>332</v>
      </c>
      <c r="F250" s="174" t="s">
        <v>333</v>
      </c>
      <c r="G250" s="175" t="s">
        <v>112</v>
      </c>
      <c r="H250" s="176">
        <v>1253.5</v>
      </c>
      <c r="I250" s="177"/>
      <c r="J250" s="178">
        <f>ROUND(I250*H250,2)</f>
        <v>0</v>
      </c>
      <c r="K250" s="174" t="s">
        <v>151</v>
      </c>
      <c r="L250" s="41"/>
      <c r="M250" s="179" t="s">
        <v>19</v>
      </c>
      <c r="N250" s="180" t="s">
        <v>43</v>
      </c>
      <c r="O250" s="66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3" t="s">
        <v>152</v>
      </c>
      <c r="AT250" s="183" t="s">
        <v>148</v>
      </c>
      <c r="AU250" s="183" t="s">
        <v>82</v>
      </c>
      <c r="AY250" s="19" t="s">
        <v>146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9" t="s">
        <v>80</v>
      </c>
      <c r="BK250" s="184">
        <f>ROUND(I250*H250,2)</f>
        <v>0</v>
      </c>
      <c r="BL250" s="19" t="s">
        <v>152</v>
      </c>
      <c r="BM250" s="183" t="s">
        <v>334</v>
      </c>
    </row>
    <row r="251" spans="1:65" s="2" customFormat="1" ht="11.25">
      <c r="A251" s="36"/>
      <c r="B251" s="37"/>
      <c r="C251" s="38"/>
      <c r="D251" s="185" t="s">
        <v>154</v>
      </c>
      <c r="E251" s="38"/>
      <c r="F251" s="186" t="s">
        <v>335</v>
      </c>
      <c r="G251" s="38"/>
      <c r="H251" s="38"/>
      <c r="I251" s="187"/>
      <c r="J251" s="38"/>
      <c r="K251" s="38"/>
      <c r="L251" s="41"/>
      <c r="M251" s="188"/>
      <c r="N251" s="189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154</v>
      </c>
      <c r="AU251" s="19" t="s">
        <v>82</v>
      </c>
    </row>
    <row r="252" spans="1:65" s="2" customFormat="1" ht="19.5">
      <c r="A252" s="36"/>
      <c r="B252" s="37"/>
      <c r="C252" s="38"/>
      <c r="D252" s="192" t="s">
        <v>174</v>
      </c>
      <c r="E252" s="38"/>
      <c r="F252" s="223" t="s">
        <v>336</v>
      </c>
      <c r="G252" s="38"/>
      <c r="H252" s="38"/>
      <c r="I252" s="187"/>
      <c r="J252" s="38"/>
      <c r="K252" s="38"/>
      <c r="L252" s="41"/>
      <c r="M252" s="188"/>
      <c r="N252" s="189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174</v>
      </c>
      <c r="AU252" s="19" t="s">
        <v>82</v>
      </c>
    </row>
    <row r="253" spans="1:65" s="13" customFormat="1" ht="11.25">
      <c r="B253" s="190"/>
      <c r="C253" s="191"/>
      <c r="D253" s="192" t="s">
        <v>156</v>
      </c>
      <c r="E253" s="193" t="s">
        <v>19</v>
      </c>
      <c r="F253" s="194" t="s">
        <v>278</v>
      </c>
      <c r="G253" s="191"/>
      <c r="H253" s="193" t="s">
        <v>19</v>
      </c>
      <c r="I253" s="195"/>
      <c r="J253" s="191"/>
      <c r="K253" s="191"/>
      <c r="L253" s="196"/>
      <c r="M253" s="197"/>
      <c r="N253" s="198"/>
      <c r="O253" s="198"/>
      <c r="P253" s="198"/>
      <c r="Q253" s="198"/>
      <c r="R253" s="198"/>
      <c r="S253" s="198"/>
      <c r="T253" s="199"/>
      <c r="AT253" s="200" t="s">
        <v>156</v>
      </c>
      <c r="AU253" s="200" t="s">
        <v>82</v>
      </c>
      <c r="AV253" s="13" t="s">
        <v>80</v>
      </c>
      <c r="AW253" s="13" t="s">
        <v>33</v>
      </c>
      <c r="AX253" s="13" t="s">
        <v>72</v>
      </c>
      <c r="AY253" s="200" t="s">
        <v>146</v>
      </c>
    </row>
    <row r="254" spans="1:65" s="14" customFormat="1" ht="11.25">
      <c r="B254" s="201"/>
      <c r="C254" s="202"/>
      <c r="D254" s="192" t="s">
        <v>156</v>
      </c>
      <c r="E254" s="203" t="s">
        <v>19</v>
      </c>
      <c r="F254" s="204" t="s">
        <v>279</v>
      </c>
      <c r="G254" s="202"/>
      <c r="H254" s="205">
        <v>1081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156</v>
      </c>
      <c r="AU254" s="211" t="s">
        <v>82</v>
      </c>
      <c r="AV254" s="14" t="s">
        <v>82</v>
      </c>
      <c r="AW254" s="14" t="s">
        <v>33</v>
      </c>
      <c r="AX254" s="14" t="s">
        <v>72</v>
      </c>
      <c r="AY254" s="211" t="s">
        <v>146</v>
      </c>
    </row>
    <row r="255" spans="1:65" s="13" customFormat="1" ht="11.25">
      <c r="B255" s="190"/>
      <c r="C255" s="191"/>
      <c r="D255" s="192" t="s">
        <v>156</v>
      </c>
      <c r="E255" s="193" t="s">
        <v>19</v>
      </c>
      <c r="F255" s="194" t="s">
        <v>280</v>
      </c>
      <c r="G255" s="191"/>
      <c r="H255" s="193" t="s">
        <v>19</v>
      </c>
      <c r="I255" s="195"/>
      <c r="J255" s="191"/>
      <c r="K255" s="191"/>
      <c r="L255" s="196"/>
      <c r="M255" s="197"/>
      <c r="N255" s="198"/>
      <c r="O255" s="198"/>
      <c r="P255" s="198"/>
      <c r="Q255" s="198"/>
      <c r="R255" s="198"/>
      <c r="S255" s="198"/>
      <c r="T255" s="199"/>
      <c r="AT255" s="200" t="s">
        <v>156</v>
      </c>
      <c r="AU255" s="200" t="s">
        <v>82</v>
      </c>
      <c r="AV255" s="13" t="s">
        <v>80</v>
      </c>
      <c r="AW255" s="13" t="s">
        <v>33</v>
      </c>
      <c r="AX255" s="13" t="s">
        <v>72</v>
      </c>
      <c r="AY255" s="200" t="s">
        <v>146</v>
      </c>
    </row>
    <row r="256" spans="1:65" s="14" customFormat="1" ht="11.25">
      <c r="B256" s="201"/>
      <c r="C256" s="202"/>
      <c r="D256" s="192" t="s">
        <v>156</v>
      </c>
      <c r="E256" s="203" t="s">
        <v>19</v>
      </c>
      <c r="F256" s="204" t="s">
        <v>281</v>
      </c>
      <c r="G256" s="202"/>
      <c r="H256" s="205">
        <v>34.5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156</v>
      </c>
      <c r="AU256" s="211" t="s">
        <v>82</v>
      </c>
      <c r="AV256" s="14" t="s">
        <v>82</v>
      </c>
      <c r="AW256" s="14" t="s">
        <v>33</v>
      </c>
      <c r="AX256" s="14" t="s">
        <v>72</v>
      </c>
      <c r="AY256" s="211" t="s">
        <v>146</v>
      </c>
    </row>
    <row r="257" spans="1:65" s="13" customFormat="1" ht="11.25">
      <c r="B257" s="190"/>
      <c r="C257" s="191"/>
      <c r="D257" s="192" t="s">
        <v>156</v>
      </c>
      <c r="E257" s="193" t="s">
        <v>19</v>
      </c>
      <c r="F257" s="194" t="s">
        <v>282</v>
      </c>
      <c r="G257" s="191"/>
      <c r="H257" s="193" t="s">
        <v>19</v>
      </c>
      <c r="I257" s="195"/>
      <c r="J257" s="191"/>
      <c r="K257" s="191"/>
      <c r="L257" s="196"/>
      <c r="M257" s="197"/>
      <c r="N257" s="198"/>
      <c r="O257" s="198"/>
      <c r="P257" s="198"/>
      <c r="Q257" s="198"/>
      <c r="R257" s="198"/>
      <c r="S257" s="198"/>
      <c r="T257" s="199"/>
      <c r="AT257" s="200" t="s">
        <v>156</v>
      </c>
      <c r="AU257" s="200" t="s">
        <v>82</v>
      </c>
      <c r="AV257" s="13" t="s">
        <v>80</v>
      </c>
      <c r="AW257" s="13" t="s">
        <v>33</v>
      </c>
      <c r="AX257" s="13" t="s">
        <v>72</v>
      </c>
      <c r="AY257" s="200" t="s">
        <v>146</v>
      </c>
    </row>
    <row r="258" spans="1:65" s="14" customFormat="1" ht="11.25">
      <c r="B258" s="201"/>
      <c r="C258" s="202"/>
      <c r="D258" s="192" t="s">
        <v>156</v>
      </c>
      <c r="E258" s="203" t="s">
        <v>19</v>
      </c>
      <c r="F258" s="204" t="s">
        <v>283</v>
      </c>
      <c r="G258" s="202"/>
      <c r="H258" s="205">
        <v>138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82</v>
      </c>
      <c r="AV258" s="14" t="s">
        <v>82</v>
      </c>
      <c r="AW258" s="14" t="s">
        <v>33</v>
      </c>
      <c r="AX258" s="14" t="s">
        <v>72</v>
      </c>
      <c r="AY258" s="211" t="s">
        <v>146</v>
      </c>
    </row>
    <row r="259" spans="1:65" s="15" customFormat="1" ht="11.25">
      <c r="B259" s="212"/>
      <c r="C259" s="213"/>
      <c r="D259" s="192" t="s">
        <v>156</v>
      </c>
      <c r="E259" s="214" t="s">
        <v>19</v>
      </c>
      <c r="F259" s="215" t="s">
        <v>158</v>
      </c>
      <c r="G259" s="213"/>
      <c r="H259" s="216">
        <v>1253.5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156</v>
      </c>
      <c r="AU259" s="222" t="s">
        <v>82</v>
      </c>
      <c r="AV259" s="15" t="s">
        <v>152</v>
      </c>
      <c r="AW259" s="15" t="s">
        <v>33</v>
      </c>
      <c r="AX259" s="15" t="s">
        <v>80</v>
      </c>
      <c r="AY259" s="222" t="s">
        <v>146</v>
      </c>
    </row>
    <row r="260" spans="1:65" s="2" customFormat="1" ht="21.75" customHeight="1">
      <c r="A260" s="36"/>
      <c r="B260" s="37"/>
      <c r="C260" s="172" t="s">
        <v>337</v>
      </c>
      <c r="D260" s="172" t="s">
        <v>148</v>
      </c>
      <c r="E260" s="173" t="s">
        <v>338</v>
      </c>
      <c r="F260" s="174" t="s">
        <v>339</v>
      </c>
      <c r="G260" s="175" t="s">
        <v>112</v>
      </c>
      <c r="H260" s="176">
        <v>1253.5</v>
      </c>
      <c r="I260" s="177"/>
      <c r="J260" s="178">
        <f>ROUND(I260*H260,2)</f>
        <v>0</v>
      </c>
      <c r="K260" s="174" t="s">
        <v>151</v>
      </c>
      <c r="L260" s="41"/>
      <c r="M260" s="179" t="s">
        <v>19</v>
      </c>
      <c r="N260" s="180" t="s">
        <v>43</v>
      </c>
      <c r="O260" s="66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3" t="s">
        <v>152</v>
      </c>
      <c r="AT260" s="183" t="s">
        <v>148</v>
      </c>
      <c r="AU260" s="183" t="s">
        <v>82</v>
      </c>
      <c r="AY260" s="19" t="s">
        <v>146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9" t="s">
        <v>80</v>
      </c>
      <c r="BK260" s="184">
        <f>ROUND(I260*H260,2)</f>
        <v>0</v>
      </c>
      <c r="BL260" s="19" t="s">
        <v>152</v>
      </c>
      <c r="BM260" s="183" t="s">
        <v>340</v>
      </c>
    </row>
    <row r="261" spans="1:65" s="2" customFormat="1" ht="11.25">
      <c r="A261" s="36"/>
      <c r="B261" s="37"/>
      <c r="C261" s="38"/>
      <c r="D261" s="185" t="s">
        <v>154</v>
      </c>
      <c r="E261" s="38"/>
      <c r="F261" s="186" t="s">
        <v>341</v>
      </c>
      <c r="G261" s="38"/>
      <c r="H261" s="38"/>
      <c r="I261" s="187"/>
      <c r="J261" s="38"/>
      <c r="K261" s="38"/>
      <c r="L261" s="41"/>
      <c r="M261" s="188"/>
      <c r="N261" s="189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154</v>
      </c>
      <c r="AU261" s="19" t="s">
        <v>82</v>
      </c>
    </row>
    <row r="262" spans="1:65" s="13" customFormat="1" ht="11.25">
      <c r="B262" s="190"/>
      <c r="C262" s="191"/>
      <c r="D262" s="192" t="s">
        <v>156</v>
      </c>
      <c r="E262" s="193" t="s">
        <v>19</v>
      </c>
      <c r="F262" s="194" t="s">
        <v>278</v>
      </c>
      <c r="G262" s="191"/>
      <c r="H262" s="193" t="s">
        <v>19</v>
      </c>
      <c r="I262" s="195"/>
      <c r="J262" s="191"/>
      <c r="K262" s="191"/>
      <c r="L262" s="196"/>
      <c r="M262" s="197"/>
      <c r="N262" s="198"/>
      <c r="O262" s="198"/>
      <c r="P262" s="198"/>
      <c r="Q262" s="198"/>
      <c r="R262" s="198"/>
      <c r="S262" s="198"/>
      <c r="T262" s="199"/>
      <c r="AT262" s="200" t="s">
        <v>156</v>
      </c>
      <c r="AU262" s="200" t="s">
        <v>82</v>
      </c>
      <c r="AV262" s="13" t="s">
        <v>80</v>
      </c>
      <c r="AW262" s="13" t="s">
        <v>33</v>
      </c>
      <c r="AX262" s="13" t="s">
        <v>72</v>
      </c>
      <c r="AY262" s="200" t="s">
        <v>146</v>
      </c>
    </row>
    <row r="263" spans="1:65" s="14" customFormat="1" ht="11.25">
      <c r="B263" s="201"/>
      <c r="C263" s="202"/>
      <c r="D263" s="192" t="s">
        <v>156</v>
      </c>
      <c r="E263" s="203" t="s">
        <v>19</v>
      </c>
      <c r="F263" s="204" t="s">
        <v>279</v>
      </c>
      <c r="G263" s="202"/>
      <c r="H263" s="205">
        <v>1081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156</v>
      </c>
      <c r="AU263" s="211" t="s">
        <v>82</v>
      </c>
      <c r="AV263" s="14" t="s">
        <v>82</v>
      </c>
      <c r="AW263" s="14" t="s">
        <v>33</v>
      </c>
      <c r="AX263" s="14" t="s">
        <v>72</v>
      </c>
      <c r="AY263" s="211" t="s">
        <v>146</v>
      </c>
    </row>
    <row r="264" spans="1:65" s="13" customFormat="1" ht="11.25">
      <c r="B264" s="190"/>
      <c r="C264" s="191"/>
      <c r="D264" s="192" t="s">
        <v>156</v>
      </c>
      <c r="E264" s="193" t="s">
        <v>19</v>
      </c>
      <c r="F264" s="194" t="s">
        <v>280</v>
      </c>
      <c r="G264" s="191"/>
      <c r="H264" s="193" t="s">
        <v>19</v>
      </c>
      <c r="I264" s="195"/>
      <c r="J264" s="191"/>
      <c r="K264" s="191"/>
      <c r="L264" s="196"/>
      <c r="M264" s="197"/>
      <c r="N264" s="198"/>
      <c r="O264" s="198"/>
      <c r="P264" s="198"/>
      <c r="Q264" s="198"/>
      <c r="R264" s="198"/>
      <c r="S264" s="198"/>
      <c r="T264" s="199"/>
      <c r="AT264" s="200" t="s">
        <v>156</v>
      </c>
      <c r="AU264" s="200" t="s">
        <v>82</v>
      </c>
      <c r="AV264" s="13" t="s">
        <v>80</v>
      </c>
      <c r="AW264" s="13" t="s">
        <v>33</v>
      </c>
      <c r="AX264" s="13" t="s">
        <v>72</v>
      </c>
      <c r="AY264" s="200" t="s">
        <v>146</v>
      </c>
    </row>
    <row r="265" spans="1:65" s="14" customFormat="1" ht="11.25">
      <c r="B265" s="201"/>
      <c r="C265" s="202"/>
      <c r="D265" s="192" t="s">
        <v>156</v>
      </c>
      <c r="E265" s="203" t="s">
        <v>19</v>
      </c>
      <c r="F265" s="204" t="s">
        <v>281</v>
      </c>
      <c r="G265" s="202"/>
      <c r="H265" s="205">
        <v>34.5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156</v>
      </c>
      <c r="AU265" s="211" t="s">
        <v>82</v>
      </c>
      <c r="AV265" s="14" t="s">
        <v>82</v>
      </c>
      <c r="AW265" s="14" t="s">
        <v>33</v>
      </c>
      <c r="AX265" s="14" t="s">
        <v>72</v>
      </c>
      <c r="AY265" s="211" t="s">
        <v>146</v>
      </c>
    </row>
    <row r="266" spans="1:65" s="13" customFormat="1" ht="11.25">
      <c r="B266" s="190"/>
      <c r="C266" s="191"/>
      <c r="D266" s="192" t="s">
        <v>156</v>
      </c>
      <c r="E266" s="193" t="s">
        <v>19</v>
      </c>
      <c r="F266" s="194" t="s">
        <v>282</v>
      </c>
      <c r="G266" s="191"/>
      <c r="H266" s="193" t="s">
        <v>19</v>
      </c>
      <c r="I266" s="195"/>
      <c r="J266" s="191"/>
      <c r="K266" s="191"/>
      <c r="L266" s="196"/>
      <c r="M266" s="197"/>
      <c r="N266" s="198"/>
      <c r="O266" s="198"/>
      <c r="P266" s="198"/>
      <c r="Q266" s="198"/>
      <c r="R266" s="198"/>
      <c r="S266" s="198"/>
      <c r="T266" s="199"/>
      <c r="AT266" s="200" t="s">
        <v>156</v>
      </c>
      <c r="AU266" s="200" t="s">
        <v>82</v>
      </c>
      <c r="AV266" s="13" t="s">
        <v>80</v>
      </c>
      <c r="AW266" s="13" t="s">
        <v>33</v>
      </c>
      <c r="AX266" s="13" t="s">
        <v>72</v>
      </c>
      <c r="AY266" s="200" t="s">
        <v>146</v>
      </c>
    </row>
    <row r="267" spans="1:65" s="14" customFormat="1" ht="11.25">
      <c r="B267" s="201"/>
      <c r="C267" s="202"/>
      <c r="D267" s="192" t="s">
        <v>156</v>
      </c>
      <c r="E267" s="203" t="s">
        <v>19</v>
      </c>
      <c r="F267" s="204" t="s">
        <v>283</v>
      </c>
      <c r="G267" s="202"/>
      <c r="H267" s="205">
        <v>138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156</v>
      </c>
      <c r="AU267" s="211" t="s">
        <v>82</v>
      </c>
      <c r="AV267" s="14" t="s">
        <v>82</v>
      </c>
      <c r="AW267" s="14" t="s">
        <v>33</v>
      </c>
      <c r="AX267" s="14" t="s">
        <v>72</v>
      </c>
      <c r="AY267" s="211" t="s">
        <v>146</v>
      </c>
    </row>
    <row r="268" spans="1:65" s="15" customFormat="1" ht="11.25">
      <c r="B268" s="212"/>
      <c r="C268" s="213"/>
      <c r="D268" s="192" t="s">
        <v>156</v>
      </c>
      <c r="E268" s="214" t="s">
        <v>19</v>
      </c>
      <c r="F268" s="215" t="s">
        <v>158</v>
      </c>
      <c r="G268" s="213"/>
      <c r="H268" s="216">
        <v>1253.5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156</v>
      </c>
      <c r="AU268" s="222" t="s">
        <v>82</v>
      </c>
      <c r="AV268" s="15" t="s">
        <v>152</v>
      </c>
      <c r="AW268" s="15" t="s">
        <v>33</v>
      </c>
      <c r="AX268" s="15" t="s">
        <v>80</v>
      </c>
      <c r="AY268" s="222" t="s">
        <v>146</v>
      </c>
    </row>
    <row r="269" spans="1:65" s="2" customFormat="1" ht="24.2" customHeight="1">
      <c r="A269" s="36"/>
      <c r="B269" s="37"/>
      <c r="C269" s="172" t="s">
        <v>342</v>
      </c>
      <c r="D269" s="172" t="s">
        <v>148</v>
      </c>
      <c r="E269" s="173" t="s">
        <v>343</v>
      </c>
      <c r="F269" s="174" t="s">
        <v>344</v>
      </c>
      <c r="G269" s="175" t="s">
        <v>112</v>
      </c>
      <c r="H269" s="176">
        <v>940</v>
      </c>
      <c r="I269" s="177"/>
      <c r="J269" s="178">
        <f>ROUND(I269*H269,2)</f>
        <v>0</v>
      </c>
      <c r="K269" s="174" t="s">
        <v>151</v>
      </c>
      <c r="L269" s="41"/>
      <c r="M269" s="179" t="s">
        <v>19</v>
      </c>
      <c r="N269" s="180" t="s">
        <v>43</v>
      </c>
      <c r="O269" s="66"/>
      <c r="P269" s="181">
        <f>O269*H269</f>
        <v>0</v>
      </c>
      <c r="Q269" s="181">
        <v>0</v>
      </c>
      <c r="R269" s="181">
        <f>Q269*H269</f>
        <v>0</v>
      </c>
      <c r="S269" s="181">
        <v>0</v>
      </c>
      <c r="T269" s="182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3" t="s">
        <v>152</v>
      </c>
      <c r="AT269" s="183" t="s">
        <v>148</v>
      </c>
      <c r="AU269" s="183" t="s">
        <v>82</v>
      </c>
      <c r="AY269" s="19" t="s">
        <v>146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9" t="s">
        <v>80</v>
      </c>
      <c r="BK269" s="184">
        <f>ROUND(I269*H269,2)</f>
        <v>0</v>
      </c>
      <c r="BL269" s="19" t="s">
        <v>152</v>
      </c>
      <c r="BM269" s="183" t="s">
        <v>345</v>
      </c>
    </row>
    <row r="270" spans="1:65" s="2" customFormat="1" ht="11.25">
      <c r="A270" s="36"/>
      <c r="B270" s="37"/>
      <c r="C270" s="38"/>
      <c r="D270" s="185" t="s">
        <v>154</v>
      </c>
      <c r="E270" s="38"/>
      <c r="F270" s="186" t="s">
        <v>346</v>
      </c>
      <c r="G270" s="38"/>
      <c r="H270" s="38"/>
      <c r="I270" s="187"/>
      <c r="J270" s="38"/>
      <c r="K270" s="38"/>
      <c r="L270" s="41"/>
      <c r="M270" s="188"/>
      <c r="N270" s="189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154</v>
      </c>
      <c r="AU270" s="19" t="s">
        <v>82</v>
      </c>
    </row>
    <row r="271" spans="1:65" s="13" customFormat="1" ht="11.25">
      <c r="B271" s="190"/>
      <c r="C271" s="191"/>
      <c r="D271" s="192" t="s">
        <v>156</v>
      </c>
      <c r="E271" s="193" t="s">
        <v>19</v>
      </c>
      <c r="F271" s="194" t="s">
        <v>278</v>
      </c>
      <c r="G271" s="191"/>
      <c r="H271" s="193" t="s">
        <v>19</v>
      </c>
      <c r="I271" s="195"/>
      <c r="J271" s="191"/>
      <c r="K271" s="191"/>
      <c r="L271" s="196"/>
      <c r="M271" s="197"/>
      <c r="N271" s="198"/>
      <c r="O271" s="198"/>
      <c r="P271" s="198"/>
      <c r="Q271" s="198"/>
      <c r="R271" s="198"/>
      <c r="S271" s="198"/>
      <c r="T271" s="199"/>
      <c r="AT271" s="200" t="s">
        <v>156</v>
      </c>
      <c r="AU271" s="200" t="s">
        <v>82</v>
      </c>
      <c r="AV271" s="13" t="s">
        <v>80</v>
      </c>
      <c r="AW271" s="13" t="s">
        <v>33</v>
      </c>
      <c r="AX271" s="13" t="s">
        <v>72</v>
      </c>
      <c r="AY271" s="200" t="s">
        <v>146</v>
      </c>
    </row>
    <row r="272" spans="1:65" s="14" customFormat="1" ht="11.25">
      <c r="B272" s="201"/>
      <c r="C272" s="202"/>
      <c r="D272" s="192" t="s">
        <v>156</v>
      </c>
      <c r="E272" s="203" t="s">
        <v>19</v>
      </c>
      <c r="F272" s="204" t="s">
        <v>347</v>
      </c>
      <c r="G272" s="202"/>
      <c r="H272" s="205">
        <v>940</v>
      </c>
      <c r="I272" s="206"/>
      <c r="J272" s="202"/>
      <c r="K272" s="202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156</v>
      </c>
      <c r="AU272" s="211" t="s">
        <v>82</v>
      </c>
      <c r="AV272" s="14" t="s">
        <v>82</v>
      </c>
      <c r="AW272" s="14" t="s">
        <v>33</v>
      </c>
      <c r="AX272" s="14" t="s">
        <v>72</v>
      </c>
      <c r="AY272" s="211" t="s">
        <v>146</v>
      </c>
    </row>
    <row r="273" spans="1:65" s="15" customFormat="1" ht="11.25">
      <c r="B273" s="212"/>
      <c r="C273" s="213"/>
      <c r="D273" s="192" t="s">
        <v>156</v>
      </c>
      <c r="E273" s="214" t="s">
        <v>19</v>
      </c>
      <c r="F273" s="215" t="s">
        <v>158</v>
      </c>
      <c r="G273" s="213"/>
      <c r="H273" s="216">
        <v>940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156</v>
      </c>
      <c r="AU273" s="222" t="s">
        <v>82</v>
      </c>
      <c r="AV273" s="15" t="s">
        <v>152</v>
      </c>
      <c r="AW273" s="15" t="s">
        <v>33</v>
      </c>
      <c r="AX273" s="15" t="s">
        <v>80</v>
      </c>
      <c r="AY273" s="222" t="s">
        <v>146</v>
      </c>
    </row>
    <row r="274" spans="1:65" s="2" customFormat="1" ht="16.5" customHeight="1">
      <c r="A274" s="36"/>
      <c r="B274" s="37"/>
      <c r="C274" s="172" t="s">
        <v>348</v>
      </c>
      <c r="D274" s="172" t="s">
        <v>148</v>
      </c>
      <c r="E274" s="173" t="s">
        <v>349</v>
      </c>
      <c r="F274" s="174" t="s">
        <v>350</v>
      </c>
      <c r="G274" s="175" t="s">
        <v>112</v>
      </c>
      <c r="H274" s="176">
        <v>940</v>
      </c>
      <c r="I274" s="177"/>
      <c r="J274" s="178">
        <f>ROUND(I274*H274,2)</f>
        <v>0</v>
      </c>
      <c r="K274" s="174" t="s">
        <v>151</v>
      </c>
      <c r="L274" s="41"/>
      <c r="M274" s="179" t="s">
        <v>19</v>
      </c>
      <c r="N274" s="180" t="s">
        <v>43</v>
      </c>
      <c r="O274" s="66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3" t="s">
        <v>152</v>
      </c>
      <c r="AT274" s="183" t="s">
        <v>148</v>
      </c>
      <c r="AU274" s="183" t="s">
        <v>82</v>
      </c>
      <c r="AY274" s="19" t="s">
        <v>146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9" t="s">
        <v>80</v>
      </c>
      <c r="BK274" s="184">
        <f>ROUND(I274*H274,2)</f>
        <v>0</v>
      </c>
      <c r="BL274" s="19" t="s">
        <v>152</v>
      </c>
      <c r="BM274" s="183" t="s">
        <v>351</v>
      </c>
    </row>
    <row r="275" spans="1:65" s="2" customFormat="1" ht="11.25">
      <c r="A275" s="36"/>
      <c r="B275" s="37"/>
      <c r="C275" s="38"/>
      <c r="D275" s="185" t="s">
        <v>154</v>
      </c>
      <c r="E275" s="38"/>
      <c r="F275" s="186" t="s">
        <v>352</v>
      </c>
      <c r="G275" s="38"/>
      <c r="H275" s="38"/>
      <c r="I275" s="187"/>
      <c r="J275" s="38"/>
      <c r="K275" s="38"/>
      <c r="L275" s="41"/>
      <c r="M275" s="188"/>
      <c r="N275" s="189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154</v>
      </c>
      <c r="AU275" s="19" t="s">
        <v>82</v>
      </c>
    </row>
    <row r="276" spans="1:65" s="13" customFormat="1" ht="11.25">
      <c r="B276" s="190"/>
      <c r="C276" s="191"/>
      <c r="D276" s="192" t="s">
        <v>156</v>
      </c>
      <c r="E276" s="193" t="s">
        <v>19</v>
      </c>
      <c r="F276" s="194" t="s">
        <v>278</v>
      </c>
      <c r="G276" s="191"/>
      <c r="H276" s="193" t="s">
        <v>19</v>
      </c>
      <c r="I276" s="195"/>
      <c r="J276" s="191"/>
      <c r="K276" s="191"/>
      <c r="L276" s="196"/>
      <c r="M276" s="197"/>
      <c r="N276" s="198"/>
      <c r="O276" s="198"/>
      <c r="P276" s="198"/>
      <c r="Q276" s="198"/>
      <c r="R276" s="198"/>
      <c r="S276" s="198"/>
      <c r="T276" s="199"/>
      <c r="AT276" s="200" t="s">
        <v>156</v>
      </c>
      <c r="AU276" s="200" t="s">
        <v>82</v>
      </c>
      <c r="AV276" s="13" t="s">
        <v>80</v>
      </c>
      <c r="AW276" s="13" t="s">
        <v>33</v>
      </c>
      <c r="AX276" s="13" t="s">
        <v>72</v>
      </c>
      <c r="AY276" s="200" t="s">
        <v>146</v>
      </c>
    </row>
    <row r="277" spans="1:65" s="14" customFormat="1" ht="11.25">
      <c r="B277" s="201"/>
      <c r="C277" s="202"/>
      <c r="D277" s="192" t="s">
        <v>156</v>
      </c>
      <c r="E277" s="203" t="s">
        <v>19</v>
      </c>
      <c r="F277" s="204" t="s">
        <v>347</v>
      </c>
      <c r="G277" s="202"/>
      <c r="H277" s="205">
        <v>940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156</v>
      </c>
      <c r="AU277" s="211" t="s">
        <v>82</v>
      </c>
      <c r="AV277" s="14" t="s">
        <v>82</v>
      </c>
      <c r="AW277" s="14" t="s">
        <v>33</v>
      </c>
      <c r="AX277" s="14" t="s">
        <v>72</v>
      </c>
      <c r="AY277" s="211" t="s">
        <v>146</v>
      </c>
    </row>
    <row r="278" spans="1:65" s="15" customFormat="1" ht="11.25">
      <c r="B278" s="212"/>
      <c r="C278" s="213"/>
      <c r="D278" s="192" t="s">
        <v>156</v>
      </c>
      <c r="E278" s="214" t="s">
        <v>19</v>
      </c>
      <c r="F278" s="215" t="s">
        <v>158</v>
      </c>
      <c r="G278" s="213"/>
      <c r="H278" s="216">
        <v>940</v>
      </c>
      <c r="I278" s="217"/>
      <c r="J278" s="213"/>
      <c r="K278" s="213"/>
      <c r="L278" s="218"/>
      <c r="M278" s="219"/>
      <c r="N278" s="220"/>
      <c r="O278" s="220"/>
      <c r="P278" s="220"/>
      <c r="Q278" s="220"/>
      <c r="R278" s="220"/>
      <c r="S278" s="220"/>
      <c r="T278" s="221"/>
      <c r="AT278" s="222" t="s">
        <v>156</v>
      </c>
      <c r="AU278" s="222" t="s">
        <v>82</v>
      </c>
      <c r="AV278" s="15" t="s">
        <v>152</v>
      </c>
      <c r="AW278" s="15" t="s">
        <v>33</v>
      </c>
      <c r="AX278" s="15" t="s">
        <v>80</v>
      </c>
      <c r="AY278" s="222" t="s">
        <v>146</v>
      </c>
    </row>
    <row r="279" spans="1:65" s="2" customFormat="1" ht="24.2" customHeight="1">
      <c r="A279" s="36"/>
      <c r="B279" s="37"/>
      <c r="C279" s="172" t="s">
        <v>353</v>
      </c>
      <c r="D279" s="172" t="s">
        <v>148</v>
      </c>
      <c r="E279" s="173" t="s">
        <v>354</v>
      </c>
      <c r="F279" s="174" t="s">
        <v>355</v>
      </c>
      <c r="G279" s="175" t="s">
        <v>112</v>
      </c>
      <c r="H279" s="176">
        <v>940</v>
      </c>
      <c r="I279" s="177"/>
      <c r="J279" s="178">
        <f>ROUND(I279*H279,2)</f>
        <v>0</v>
      </c>
      <c r="K279" s="174" t="s">
        <v>151</v>
      </c>
      <c r="L279" s="41"/>
      <c r="M279" s="179" t="s">
        <v>19</v>
      </c>
      <c r="N279" s="180" t="s">
        <v>43</v>
      </c>
      <c r="O279" s="66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3" t="s">
        <v>152</v>
      </c>
      <c r="AT279" s="183" t="s">
        <v>148</v>
      </c>
      <c r="AU279" s="183" t="s">
        <v>82</v>
      </c>
      <c r="AY279" s="19" t="s">
        <v>146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9" t="s">
        <v>80</v>
      </c>
      <c r="BK279" s="184">
        <f>ROUND(I279*H279,2)</f>
        <v>0</v>
      </c>
      <c r="BL279" s="19" t="s">
        <v>152</v>
      </c>
      <c r="BM279" s="183" t="s">
        <v>356</v>
      </c>
    </row>
    <row r="280" spans="1:65" s="2" customFormat="1" ht="11.25">
      <c r="A280" s="36"/>
      <c r="B280" s="37"/>
      <c r="C280" s="38"/>
      <c r="D280" s="185" t="s">
        <v>154</v>
      </c>
      <c r="E280" s="38"/>
      <c r="F280" s="186" t="s">
        <v>357</v>
      </c>
      <c r="G280" s="38"/>
      <c r="H280" s="38"/>
      <c r="I280" s="187"/>
      <c r="J280" s="38"/>
      <c r="K280" s="38"/>
      <c r="L280" s="41"/>
      <c r="M280" s="188"/>
      <c r="N280" s="189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154</v>
      </c>
      <c r="AU280" s="19" t="s">
        <v>82</v>
      </c>
    </row>
    <row r="281" spans="1:65" s="13" customFormat="1" ht="11.25">
      <c r="B281" s="190"/>
      <c r="C281" s="191"/>
      <c r="D281" s="192" t="s">
        <v>156</v>
      </c>
      <c r="E281" s="193" t="s">
        <v>19</v>
      </c>
      <c r="F281" s="194" t="s">
        <v>278</v>
      </c>
      <c r="G281" s="191"/>
      <c r="H281" s="193" t="s">
        <v>19</v>
      </c>
      <c r="I281" s="195"/>
      <c r="J281" s="191"/>
      <c r="K281" s="191"/>
      <c r="L281" s="196"/>
      <c r="M281" s="197"/>
      <c r="N281" s="198"/>
      <c r="O281" s="198"/>
      <c r="P281" s="198"/>
      <c r="Q281" s="198"/>
      <c r="R281" s="198"/>
      <c r="S281" s="198"/>
      <c r="T281" s="199"/>
      <c r="AT281" s="200" t="s">
        <v>156</v>
      </c>
      <c r="AU281" s="200" t="s">
        <v>82</v>
      </c>
      <c r="AV281" s="13" t="s">
        <v>80</v>
      </c>
      <c r="AW281" s="13" t="s">
        <v>33</v>
      </c>
      <c r="AX281" s="13" t="s">
        <v>72</v>
      </c>
      <c r="AY281" s="200" t="s">
        <v>146</v>
      </c>
    </row>
    <row r="282" spans="1:65" s="14" customFormat="1" ht="11.25">
      <c r="B282" s="201"/>
      <c r="C282" s="202"/>
      <c r="D282" s="192" t="s">
        <v>156</v>
      </c>
      <c r="E282" s="203" t="s">
        <v>19</v>
      </c>
      <c r="F282" s="204" t="s">
        <v>347</v>
      </c>
      <c r="G282" s="202"/>
      <c r="H282" s="205">
        <v>940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156</v>
      </c>
      <c r="AU282" s="211" t="s">
        <v>82</v>
      </c>
      <c r="AV282" s="14" t="s">
        <v>82</v>
      </c>
      <c r="AW282" s="14" t="s">
        <v>33</v>
      </c>
      <c r="AX282" s="14" t="s">
        <v>72</v>
      </c>
      <c r="AY282" s="211" t="s">
        <v>146</v>
      </c>
    </row>
    <row r="283" spans="1:65" s="15" customFormat="1" ht="11.25">
      <c r="B283" s="212"/>
      <c r="C283" s="213"/>
      <c r="D283" s="192" t="s">
        <v>156</v>
      </c>
      <c r="E283" s="214" t="s">
        <v>19</v>
      </c>
      <c r="F283" s="215" t="s">
        <v>158</v>
      </c>
      <c r="G283" s="213"/>
      <c r="H283" s="216">
        <v>940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156</v>
      </c>
      <c r="AU283" s="222" t="s">
        <v>82</v>
      </c>
      <c r="AV283" s="15" t="s">
        <v>152</v>
      </c>
      <c r="AW283" s="15" t="s">
        <v>33</v>
      </c>
      <c r="AX283" s="15" t="s">
        <v>80</v>
      </c>
      <c r="AY283" s="222" t="s">
        <v>146</v>
      </c>
    </row>
    <row r="284" spans="1:65" s="2" customFormat="1" ht="44.25" customHeight="1">
      <c r="A284" s="36"/>
      <c r="B284" s="37"/>
      <c r="C284" s="172" t="s">
        <v>358</v>
      </c>
      <c r="D284" s="172" t="s">
        <v>148</v>
      </c>
      <c r="E284" s="173" t="s">
        <v>359</v>
      </c>
      <c r="F284" s="174" t="s">
        <v>360</v>
      </c>
      <c r="G284" s="175" t="s">
        <v>112</v>
      </c>
      <c r="H284" s="176">
        <v>138</v>
      </c>
      <c r="I284" s="177"/>
      <c r="J284" s="178">
        <f>ROUND(I284*H284,2)</f>
        <v>0</v>
      </c>
      <c r="K284" s="174" t="s">
        <v>151</v>
      </c>
      <c r="L284" s="41"/>
      <c r="M284" s="179" t="s">
        <v>19</v>
      </c>
      <c r="N284" s="180" t="s">
        <v>43</v>
      </c>
      <c r="O284" s="66"/>
      <c r="P284" s="181">
        <f>O284*H284</f>
        <v>0</v>
      </c>
      <c r="Q284" s="181">
        <v>0.11162</v>
      </c>
      <c r="R284" s="181">
        <f>Q284*H284</f>
        <v>15.403559999999999</v>
      </c>
      <c r="S284" s="181">
        <v>0</v>
      </c>
      <c r="T284" s="182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3" t="s">
        <v>152</v>
      </c>
      <c r="AT284" s="183" t="s">
        <v>148</v>
      </c>
      <c r="AU284" s="183" t="s">
        <v>82</v>
      </c>
      <c r="AY284" s="19" t="s">
        <v>146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9" t="s">
        <v>80</v>
      </c>
      <c r="BK284" s="184">
        <f>ROUND(I284*H284,2)</f>
        <v>0</v>
      </c>
      <c r="BL284" s="19" t="s">
        <v>152</v>
      </c>
      <c r="BM284" s="183" t="s">
        <v>361</v>
      </c>
    </row>
    <row r="285" spans="1:65" s="2" customFormat="1" ht="11.25">
      <c r="A285" s="36"/>
      <c r="B285" s="37"/>
      <c r="C285" s="38"/>
      <c r="D285" s="185" t="s">
        <v>154</v>
      </c>
      <c r="E285" s="38"/>
      <c r="F285" s="186" t="s">
        <v>362</v>
      </c>
      <c r="G285" s="38"/>
      <c r="H285" s="38"/>
      <c r="I285" s="187"/>
      <c r="J285" s="38"/>
      <c r="K285" s="38"/>
      <c r="L285" s="41"/>
      <c r="M285" s="188"/>
      <c r="N285" s="189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154</v>
      </c>
      <c r="AU285" s="19" t="s">
        <v>82</v>
      </c>
    </row>
    <row r="286" spans="1:65" s="13" customFormat="1" ht="11.25">
      <c r="B286" s="190"/>
      <c r="C286" s="191"/>
      <c r="D286" s="192" t="s">
        <v>156</v>
      </c>
      <c r="E286" s="193" t="s">
        <v>19</v>
      </c>
      <c r="F286" s="194" t="s">
        <v>282</v>
      </c>
      <c r="G286" s="191"/>
      <c r="H286" s="193" t="s">
        <v>19</v>
      </c>
      <c r="I286" s="195"/>
      <c r="J286" s="191"/>
      <c r="K286" s="191"/>
      <c r="L286" s="196"/>
      <c r="M286" s="197"/>
      <c r="N286" s="198"/>
      <c r="O286" s="198"/>
      <c r="P286" s="198"/>
      <c r="Q286" s="198"/>
      <c r="R286" s="198"/>
      <c r="S286" s="198"/>
      <c r="T286" s="199"/>
      <c r="AT286" s="200" t="s">
        <v>156</v>
      </c>
      <c r="AU286" s="200" t="s">
        <v>82</v>
      </c>
      <c r="AV286" s="13" t="s">
        <v>80</v>
      </c>
      <c r="AW286" s="13" t="s">
        <v>33</v>
      </c>
      <c r="AX286" s="13" t="s">
        <v>72</v>
      </c>
      <c r="AY286" s="200" t="s">
        <v>146</v>
      </c>
    </row>
    <row r="287" spans="1:65" s="14" customFormat="1" ht="11.25">
      <c r="B287" s="201"/>
      <c r="C287" s="202"/>
      <c r="D287" s="192" t="s">
        <v>156</v>
      </c>
      <c r="E287" s="203" t="s">
        <v>19</v>
      </c>
      <c r="F287" s="204" t="s">
        <v>283</v>
      </c>
      <c r="G287" s="202"/>
      <c r="H287" s="205">
        <v>138</v>
      </c>
      <c r="I287" s="206"/>
      <c r="J287" s="202"/>
      <c r="K287" s="202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156</v>
      </c>
      <c r="AU287" s="211" t="s">
        <v>82</v>
      </c>
      <c r="AV287" s="14" t="s">
        <v>82</v>
      </c>
      <c r="AW287" s="14" t="s">
        <v>33</v>
      </c>
      <c r="AX287" s="14" t="s">
        <v>72</v>
      </c>
      <c r="AY287" s="211" t="s">
        <v>146</v>
      </c>
    </row>
    <row r="288" spans="1:65" s="15" customFormat="1" ht="11.25">
      <c r="B288" s="212"/>
      <c r="C288" s="213"/>
      <c r="D288" s="192" t="s">
        <v>156</v>
      </c>
      <c r="E288" s="214" t="s">
        <v>19</v>
      </c>
      <c r="F288" s="215" t="s">
        <v>158</v>
      </c>
      <c r="G288" s="213"/>
      <c r="H288" s="216">
        <v>138</v>
      </c>
      <c r="I288" s="217"/>
      <c r="J288" s="213"/>
      <c r="K288" s="213"/>
      <c r="L288" s="218"/>
      <c r="M288" s="219"/>
      <c r="N288" s="220"/>
      <c r="O288" s="220"/>
      <c r="P288" s="220"/>
      <c r="Q288" s="220"/>
      <c r="R288" s="220"/>
      <c r="S288" s="220"/>
      <c r="T288" s="221"/>
      <c r="AT288" s="222" t="s">
        <v>156</v>
      </c>
      <c r="AU288" s="222" t="s">
        <v>82</v>
      </c>
      <c r="AV288" s="15" t="s">
        <v>152</v>
      </c>
      <c r="AW288" s="15" t="s">
        <v>33</v>
      </c>
      <c r="AX288" s="15" t="s">
        <v>80</v>
      </c>
      <c r="AY288" s="222" t="s">
        <v>146</v>
      </c>
    </row>
    <row r="289" spans="1:65" s="2" customFormat="1" ht="16.5" customHeight="1">
      <c r="A289" s="36"/>
      <c r="B289" s="37"/>
      <c r="C289" s="224" t="s">
        <v>363</v>
      </c>
      <c r="D289" s="224" t="s">
        <v>240</v>
      </c>
      <c r="E289" s="225" t="s">
        <v>364</v>
      </c>
      <c r="F289" s="226" t="s">
        <v>365</v>
      </c>
      <c r="G289" s="227" t="s">
        <v>112</v>
      </c>
      <c r="H289" s="228">
        <v>140.76</v>
      </c>
      <c r="I289" s="229"/>
      <c r="J289" s="230">
        <f>ROUND(I289*H289,2)</f>
        <v>0</v>
      </c>
      <c r="K289" s="226" t="s">
        <v>151</v>
      </c>
      <c r="L289" s="231"/>
      <c r="M289" s="232" t="s">
        <v>19</v>
      </c>
      <c r="N289" s="233" t="s">
        <v>43</v>
      </c>
      <c r="O289" s="66"/>
      <c r="P289" s="181">
        <f>O289*H289</f>
        <v>0</v>
      </c>
      <c r="Q289" s="181">
        <v>0.17599999999999999</v>
      </c>
      <c r="R289" s="181">
        <f>Q289*H289</f>
        <v>24.773759999999996</v>
      </c>
      <c r="S289" s="181">
        <v>0</v>
      </c>
      <c r="T289" s="182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3" t="s">
        <v>213</v>
      </c>
      <c r="AT289" s="183" t="s">
        <v>240</v>
      </c>
      <c r="AU289" s="183" t="s">
        <v>82</v>
      </c>
      <c r="AY289" s="19" t="s">
        <v>146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9" t="s">
        <v>80</v>
      </c>
      <c r="BK289" s="184">
        <f>ROUND(I289*H289,2)</f>
        <v>0</v>
      </c>
      <c r="BL289" s="19" t="s">
        <v>152</v>
      </c>
      <c r="BM289" s="183" t="s">
        <v>366</v>
      </c>
    </row>
    <row r="290" spans="1:65" s="13" customFormat="1" ht="11.25">
      <c r="B290" s="190"/>
      <c r="C290" s="191"/>
      <c r="D290" s="192" t="s">
        <v>156</v>
      </c>
      <c r="E290" s="193" t="s">
        <v>19</v>
      </c>
      <c r="F290" s="194" t="s">
        <v>282</v>
      </c>
      <c r="G290" s="191"/>
      <c r="H290" s="193" t="s">
        <v>19</v>
      </c>
      <c r="I290" s="195"/>
      <c r="J290" s="191"/>
      <c r="K290" s="191"/>
      <c r="L290" s="196"/>
      <c r="M290" s="197"/>
      <c r="N290" s="198"/>
      <c r="O290" s="198"/>
      <c r="P290" s="198"/>
      <c r="Q290" s="198"/>
      <c r="R290" s="198"/>
      <c r="S290" s="198"/>
      <c r="T290" s="199"/>
      <c r="AT290" s="200" t="s">
        <v>156</v>
      </c>
      <c r="AU290" s="200" t="s">
        <v>82</v>
      </c>
      <c r="AV290" s="13" t="s">
        <v>80</v>
      </c>
      <c r="AW290" s="13" t="s">
        <v>33</v>
      </c>
      <c r="AX290" s="13" t="s">
        <v>72</v>
      </c>
      <c r="AY290" s="200" t="s">
        <v>146</v>
      </c>
    </row>
    <row r="291" spans="1:65" s="14" customFormat="1" ht="11.25">
      <c r="B291" s="201"/>
      <c r="C291" s="202"/>
      <c r="D291" s="192" t="s">
        <v>156</v>
      </c>
      <c r="E291" s="203" t="s">
        <v>19</v>
      </c>
      <c r="F291" s="204" t="s">
        <v>367</v>
      </c>
      <c r="G291" s="202"/>
      <c r="H291" s="205">
        <v>140.76</v>
      </c>
      <c r="I291" s="206"/>
      <c r="J291" s="202"/>
      <c r="K291" s="202"/>
      <c r="L291" s="207"/>
      <c r="M291" s="208"/>
      <c r="N291" s="209"/>
      <c r="O291" s="209"/>
      <c r="P291" s="209"/>
      <c r="Q291" s="209"/>
      <c r="R291" s="209"/>
      <c r="S291" s="209"/>
      <c r="T291" s="210"/>
      <c r="AT291" s="211" t="s">
        <v>156</v>
      </c>
      <c r="AU291" s="211" t="s">
        <v>82</v>
      </c>
      <c r="AV291" s="14" t="s">
        <v>82</v>
      </c>
      <c r="AW291" s="14" t="s">
        <v>33</v>
      </c>
      <c r="AX291" s="14" t="s">
        <v>72</v>
      </c>
      <c r="AY291" s="211" t="s">
        <v>146</v>
      </c>
    </row>
    <row r="292" spans="1:65" s="15" customFormat="1" ht="11.25">
      <c r="B292" s="212"/>
      <c r="C292" s="213"/>
      <c r="D292" s="192" t="s">
        <v>156</v>
      </c>
      <c r="E292" s="214" t="s">
        <v>19</v>
      </c>
      <c r="F292" s="215" t="s">
        <v>158</v>
      </c>
      <c r="G292" s="213"/>
      <c r="H292" s="216">
        <v>140.76</v>
      </c>
      <c r="I292" s="217"/>
      <c r="J292" s="213"/>
      <c r="K292" s="213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156</v>
      </c>
      <c r="AU292" s="222" t="s">
        <v>82</v>
      </c>
      <c r="AV292" s="15" t="s">
        <v>152</v>
      </c>
      <c r="AW292" s="15" t="s">
        <v>33</v>
      </c>
      <c r="AX292" s="15" t="s">
        <v>80</v>
      </c>
      <c r="AY292" s="222" t="s">
        <v>146</v>
      </c>
    </row>
    <row r="293" spans="1:65" s="2" customFormat="1" ht="37.9" customHeight="1">
      <c r="A293" s="36"/>
      <c r="B293" s="37"/>
      <c r="C293" s="172" t="s">
        <v>368</v>
      </c>
      <c r="D293" s="172" t="s">
        <v>148</v>
      </c>
      <c r="E293" s="173" t="s">
        <v>369</v>
      </c>
      <c r="F293" s="174" t="s">
        <v>370</v>
      </c>
      <c r="G293" s="175" t="s">
        <v>112</v>
      </c>
      <c r="H293" s="176">
        <v>6</v>
      </c>
      <c r="I293" s="177"/>
      <c r="J293" s="178">
        <f>ROUND(I293*H293,2)</f>
        <v>0</v>
      </c>
      <c r="K293" s="174" t="s">
        <v>151</v>
      </c>
      <c r="L293" s="41"/>
      <c r="M293" s="179" t="s">
        <v>19</v>
      </c>
      <c r="N293" s="180" t="s">
        <v>43</v>
      </c>
      <c r="O293" s="66"/>
      <c r="P293" s="181">
        <f>O293*H293</f>
        <v>0</v>
      </c>
      <c r="Q293" s="181">
        <v>0.11162</v>
      </c>
      <c r="R293" s="181">
        <f>Q293*H293</f>
        <v>0.66971999999999998</v>
      </c>
      <c r="S293" s="181">
        <v>0</v>
      </c>
      <c r="T293" s="182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3" t="s">
        <v>152</v>
      </c>
      <c r="AT293" s="183" t="s">
        <v>148</v>
      </c>
      <c r="AU293" s="183" t="s">
        <v>82</v>
      </c>
      <c r="AY293" s="19" t="s">
        <v>146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9" t="s">
        <v>80</v>
      </c>
      <c r="BK293" s="184">
        <f>ROUND(I293*H293,2)</f>
        <v>0</v>
      </c>
      <c r="BL293" s="19" t="s">
        <v>152</v>
      </c>
      <c r="BM293" s="183" t="s">
        <v>371</v>
      </c>
    </row>
    <row r="294" spans="1:65" s="2" customFormat="1" ht="11.25">
      <c r="A294" s="36"/>
      <c r="B294" s="37"/>
      <c r="C294" s="38"/>
      <c r="D294" s="185" t="s">
        <v>154</v>
      </c>
      <c r="E294" s="38"/>
      <c r="F294" s="186" t="s">
        <v>372</v>
      </c>
      <c r="G294" s="38"/>
      <c r="H294" s="38"/>
      <c r="I294" s="187"/>
      <c r="J294" s="38"/>
      <c r="K294" s="38"/>
      <c r="L294" s="41"/>
      <c r="M294" s="188"/>
      <c r="N294" s="189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154</v>
      </c>
      <c r="AU294" s="19" t="s">
        <v>82</v>
      </c>
    </row>
    <row r="295" spans="1:65" s="13" customFormat="1" ht="11.25">
      <c r="B295" s="190"/>
      <c r="C295" s="191"/>
      <c r="D295" s="192" t="s">
        <v>156</v>
      </c>
      <c r="E295" s="193" t="s">
        <v>19</v>
      </c>
      <c r="F295" s="194" t="s">
        <v>373</v>
      </c>
      <c r="G295" s="191"/>
      <c r="H295" s="193" t="s">
        <v>19</v>
      </c>
      <c r="I295" s="195"/>
      <c r="J295" s="191"/>
      <c r="K295" s="191"/>
      <c r="L295" s="196"/>
      <c r="M295" s="197"/>
      <c r="N295" s="198"/>
      <c r="O295" s="198"/>
      <c r="P295" s="198"/>
      <c r="Q295" s="198"/>
      <c r="R295" s="198"/>
      <c r="S295" s="198"/>
      <c r="T295" s="199"/>
      <c r="AT295" s="200" t="s">
        <v>156</v>
      </c>
      <c r="AU295" s="200" t="s">
        <v>82</v>
      </c>
      <c r="AV295" s="13" t="s">
        <v>80</v>
      </c>
      <c r="AW295" s="13" t="s">
        <v>33</v>
      </c>
      <c r="AX295" s="13" t="s">
        <v>72</v>
      </c>
      <c r="AY295" s="200" t="s">
        <v>146</v>
      </c>
    </row>
    <row r="296" spans="1:65" s="14" customFormat="1" ht="11.25">
      <c r="B296" s="201"/>
      <c r="C296" s="202"/>
      <c r="D296" s="192" t="s">
        <v>156</v>
      </c>
      <c r="E296" s="203" t="s">
        <v>19</v>
      </c>
      <c r="F296" s="204" t="s">
        <v>197</v>
      </c>
      <c r="G296" s="202"/>
      <c r="H296" s="205">
        <v>6</v>
      </c>
      <c r="I296" s="206"/>
      <c r="J296" s="202"/>
      <c r="K296" s="202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156</v>
      </c>
      <c r="AU296" s="211" t="s">
        <v>82</v>
      </c>
      <c r="AV296" s="14" t="s">
        <v>82</v>
      </c>
      <c r="AW296" s="14" t="s">
        <v>33</v>
      </c>
      <c r="AX296" s="14" t="s">
        <v>72</v>
      </c>
      <c r="AY296" s="211" t="s">
        <v>146</v>
      </c>
    </row>
    <row r="297" spans="1:65" s="15" customFormat="1" ht="11.25">
      <c r="B297" s="212"/>
      <c r="C297" s="213"/>
      <c r="D297" s="192" t="s">
        <v>156</v>
      </c>
      <c r="E297" s="214" t="s">
        <v>19</v>
      </c>
      <c r="F297" s="215" t="s">
        <v>158</v>
      </c>
      <c r="G297" s="213"/>
      <c r="H297" s="216">
        <v>6</v>
      </c>
      <c r="I297" s="217"/>
      <c r="J297" s="213"/>
      <c r="K297" s="213"/>
      <c r="L297" s="218"/>
      <c r="M297" s="219"/>
      <c r="N297" s="220"/>
      <c r="O297" s="220"/>
      <c r="P297" s="220"/>
      <c r="Q297" s="220"/>
      <c r="R297" s="220"/>
      <c r="S297" s="220"/>
      <c r="T297" s="221"/>
      <c r="AT297" s="222" t="s">
        <v>156</v>
      </c>
      <c r="AU297" s="222" t="s">
        <v>82</v>
      </c>
      <c r="AV297" s="15" t="s">
        <v>152</v>
      </c>
      <c r="AW297" s="15" t="s">
        <v>33</v>
      </c>
      <c r="AX297" s="15" t="s">
        <v>80</v>
      </c>
      <c r="AY297" s="222" t="s">
        <v>146</v>
      </c>
    </row>
    <row r="298" spans="1:65" s="2" customFormat="1" ht="16.5" customHeight="1">
      <c r="A298" s="36"/>
      <c r="B298" s="37"/>
      <c r="C298" s="224" t="s">
        <v>374</v>
      </c>
      <c r="D298" s="224" t="s">
        <v>240</v>
      </c>
      <c r="E298" s="225" t="s">
        <v>375</v>
      </c>
      <c r="F298" s="226" t="s">
        <v>376</v>
      </c>
      <c r="G298" s="227" t="s">
        <v>112</v>
      </c>
      <c r="H298" s="228">
        <v>6.12</v>
      </c>
      <c r="I298" s="229"/>
      <c r="J298" s="230">
        <f>ROUND(I298*H298,2)</f>
        <v>0</v>
      </c>
      <c r="K298" s="226" t="s">
        <v>151</v>
      </c>
      <c r="L298" s="231"/>
      <c r="M298" s="232" t="s">
        <v>19</v>
      </c>
      <c r="N298" s="233" t="s">
        <v>43</v>
      </c>
      <c r="O298" s="66"/>
      <c r="P298" s="181">
        <f>O298*H298</f>
        <v>0</v>
      </c>
      <c r="Q298" s="181">
        <v>0.17499999999999999</v>
      </c>
      <c r="R298" s="181">
        <f>Q298*H298</f>
        <v>1.071</v>
      </c>
      <c r="S298" s="181">
        <v>0</v>
      </c>
      <c r="T298" s="182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3" t="s">
        <v>213</v>
      </c>
      <c r="AT298" s="183" t="s">
        <v>240</v>
      </c>
      <c r="AU298" s="183" t="s">
        <v>82</v>
      </c>
      <c r="AY298" s="19" t="s">
        <v>146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9" t="s">
        <v>80</v>
      </c>
      <c r="BK298" s="184">
        <f>ROUND(I298*H298,2)</f>
        <v>0</v>
      </c>
      <c r="BL298" s="19" t="s">
        <v>152</v>
      </c>
      <c r="BM298" s="183" t="s">
        <v>377</v>
      </c>
    </row>
    <row r="299" spans="1:65" s="13" customFormat="1" ht="11.25">
      <c r="B299" s="190"/>
      <c r="C299" s="191"/>
      <c r="D299" s="192" t="s">
        <v>156</v>
      </c>
      <c r="E299" s="193" t="s">
        <v>19</v>
      </c>
      <c r="F299" s="194" t="s">
        <v>373</v>
      </c>
      <c r="G299" s="191"/>
      <c r="H299" s="193" t="s">
        <v>19</v>
      </c>
      <c r="I299" s="195"/>
      <c r="J299" s="191"/>
      <c r="K299" s="191"/>
      <c r="L299" s="196"/>
      <c r="M299" s="197"/>
      <c r="N299" s="198"/>
      <c r="O299" s="198"/>
      <c r="P299" s="198"/>
      <c r="Q299" s="198"/>
      <c r="R299" s="198"/>
      <c r="S299" s="198"/>
      <c r="T299" s="199"/>
      <c r="AT299" s="200" t="s">
        <v>156</v>
      </c>
      <c r="AU299" s="200" t="s">
        <v>82</v>
      </c>
      <c r="AV299" s="13" t="s">
        <v>80</v>
      </c>
      <c r="AW299" s="13" t="s">
        <v>33</v>
      </c>
      <c r="AX299" s="13" t="s">
        <v>72</v>
      </c>
      <c r="AY299" s="200" t="s">
        <v>146</v>
      </c>
    </row>
    <row r="300" spans="1:65" s="14" customFormat="1" ht="11.25">
      <c r="B300" s="201"/>
      <c r="C300" s="202"/>
      <c r="D300" s="192" t="s">
        <v>156</v>
      </c>
      <c r="E300" s="203" t="s">
        <v>19</v>
      </c>
      <c r="F300" s="204" t="s">
        <v>378</v>
      </c>
      <c r="G300" s="202"/>
      <c r="H300" s="205">
        <v>6.12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156</v>
      </c>
      <c r="AU300" s="211" t="s">
        <v>82</v>
      </c>
      <c r="AV300" s="14" t="s">
        <v>82</v>
      </c>
      <c r="AW300" s="14" t="s">
        <v>33</v>
      </c>
      <c r="AX300" s="14" t="s">
        <v>72</v>
      </c>
      <c r="AY300" s="211" t="s">
        <v>146</v>
      </c>
    </row>
    <row r="301" spans="1:65" s="15" customFormat="1" ht="11.25">
      <c r="B301" s="212"/>
      <c r="C301" s="213"/>
      <c r="D301" s="192" t="s">
        <v>156</v>
      </c>
      <c r="E301" s="214" t="s">
        <v>19</v>
      </c>
      <c r="F301" s="215" t="s">
        <v>158</v>
      </c>
      <c r="G301" s="213"/>
      <c r="H301" s="216">
        <v>6.12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156</v>
      </c>
      <c r="AU301" s="222" t="s">
        <v>82</v>
      </c>
      <c r="AV301" s="15" t="s">
        <v>152</v>
      </c>
      <c r="AW301" s="15" t="s">
        <v>33</v>
      </c>
      <c r="AX301" s="15" t="s">
        <v>80</v>
      </c>
      <c r="AY301" s="222" t="s">
        <v>146</v>
      </c>
    </row>
    <row r="302" spans="1:65" s="2" customFormat="1" ht="37.9" customHeight="1">
      <c r="A302" s="36"/>
      <c r="B302" s="37"/>
      <c r="C302" s="172" t="s">
        <v>379</v>
      </c>
      <c r="D302" s="172" t="s">
        <v>148</v>
      </c>
      <c r="E302" s="173" t="s">
        <v>380</v>
      </c>
      <c r="F302" s="174" t="s">
        <v>381</v>
      </c>
      <c r="G302" s="175" t="s">
        <v>112</v>
      </c>
      <c r="H302" s="176">
        <v>30</v>
      </c>
      <c r="I302" s="177"/>
      <c r="J302" s="178">
        <f>ROUND(I302*H302,2)</f>
        <v>0</v>
      </c>
      <c r="K302" s="174" t="s">
        <v>151</v>
      </c>
      <c r="L302" s="41"/>
      <c r="M302" s="179" t="s">
        <v>19</v>
      </c>
      <c r="N302" s="180" t="s">
        <v>43</v>
      </c>
      <c r="O302" s="66"/>
      <c r="P302" s="181">
        <f>O302*H302</f>
        <v>0</v>
      </c>
      <c r="Q302" s="181">
        <v>9.8000000000000004E-2</v>
      </c>
      <c r="R302" s="181">
        <f>Q302*H302</f>
        <v>2.94</v>
      </c>
      <c r="S302" s="181">
        <v>0</v>
      </c>
      <c r="T302" s="182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3" t="s">
        <v>152</v>
      </c>
      <c r="AT302" s="183" t="s">
        <v>148</v>
      </c>
      <c r="AU302" s="183" t="s">
        <v>82</v>
      </c>
      <c r="AY302" s="19" t="s">
        <v>146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9" t="s">
        <v>80</v>
      </c>
      <c r="BK302" s="184">
        <f>ROUND(I302*H302,2)</f>
        <v>0</v>
      </c>
      <c r="BL302" s="19" t="s">
        <v>152</v>
      </c>
      <c r="BM302" s="183" t="s">
        <v>382</v>
      </c>
    </row>
    <row r="303" spans="1:65" s="2" customFormat="1" ht="11.25">
      <c r="A303" s="36"/>
      <c r="B303" s="37"/>
      <c r="C303" s="38"/>
      <c r="D303" s="185" t="s">
        <v>154</v>
      </c>
      <c r="E303" s="38"/>
      <c r="F303" s="186" t="s">
        <v>383</v>
      </c>
      <c r="G303" s="38"/>
      <c r="H303" s="38"/>
      <c r="I303" s="187"/>
      <c r="J303" s="38"/>
      <c r="K303" s="38"/>
      <c r="L303" s="41"/>
      <c r="M303" s="188"/>
      <c r="N303" s="189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154</v>
      </c>
      <c r="AU303" s="19" t="s">
        <v>82</v>
      </c>
    </row>
    <row r="304" spans="1:65" s="13" customFormat="1" ht="11.25">
      <c r="B304" s="190"/>
      <c r="C304" s="191"/>
      <c r="D304" s="192" t="s">
        <v>156</v>
      </c>
      <c r="E304" s="193" t="s">
        <v>19</v>
      </c>
      <c r="F304" s="194" t="s">
        <v>280</v>
      </c>
      <c r="G304" s="191"/>
      <c r="H304" s="193" t="s">
        <v>19</v>
      </c>
      <c r="I304" s="195"/>
      <c r="J304" s="191"/>
      <c r="K304" s="191"/>
      <c r="L304" s="196"/>
      <c r="M304" s="197"/>
      <c r="N304" s="198"/>
      <c r="O304" s="198"/>
      <c r="P304" s="198"/>
      <c r="Q304" s="198"/>
      <c r="R304" s="198"/>
      <c r="S304" s="198"/>
      <c r="T304" s="199"/>
      <c r="AT304" s="200" t="s">
        <v>156</v>
      </c>
      <c r="AU304" s="200" t="s">
        <v>82</v>
      </c>
      <c r="AV304" s="13" t="s">
        <v>80</v>
      </c>
      <c r="AW304" s="13" t="s">
        <v>33</v>
      </c>
      <c r="AX304" s="13" t="s">
        <v>72</v>
      </c>
      <c r="AY304" s="200" t="s">
        <v>146</v>
      </c>
    </row>
    <row r="305" spans="1:65" s="14" customFormat="1" ht="11.25">
      <c r="B305" s="201"/>
      <c r="C305" s="202"/>
      <c r="D305" s="192" t="s">
        <v>156</v>
      </c>
      <c r="E305" s="203" t="s">
        <v>19</v>
      </c>
      <c r="F305" s="204" t="s">
        <v>348</v>
      </c>
      <c r="G305" s="202"/>
      <c r="H305" s="205">
        <v>30</v>
      </c>
      <c r="I305" s="206"/>
      <c r="J305" s="202"/>
      <c r="K305" s="202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156</v>
      </c>
      <c r="AU305" s="211" t="s">
        <v>82</v>
      </c>
      <c r="AV305" s="14" t="s">
        <v>82</v>
      </c>
      <c r="AW305" s="14" t="s">
        <v>33</v>
      </c>
      <c r="AX305" s="14" t="s">
        <v>72</v>
      </c>
      <c r="AY305" s="211" t="s">
        <v>146</v>
      </c>
    </row>
    <row r="306" spans="1:65" s="15" customFormat="1" ht="11.25">
      <c r="B306" s="212"/>
      <c r="C306" s="213"/>
      <c r="D306" s="192" t="s">
        <v>156</v>
      </c>
      <c r="E306" s="214" t="s">
        <v>19</v>
      </c>
      <c r="F306" s="215" t="s">
        <v>158</v>
      </c>
      <c r="G306" s="213"/>
      <c r="H306" s="216">
        <v>30</v>
      </c>
      <c r="I306" s="217"/>
      <c r="J306" s="213"/>
      <c r="K306" s="213"/>
      <c r="L306" s="218"/>
      <c r="M306" s="219"/>
      <c r="N306" s="220"/>
      <c r="O306" s="220"/>
      <c r="P306" s="220"/>
      <c r="Q306" s="220"/>
      <c r="R306" s="220"/>
      <c r="S306" s="220"/>
      <c r="T306" s="221"/>
      <c r="AT306" s="222" t="s">
        <v>156</v>
      </c>
      <c r="AU306" s="222" t="s">
        <v>82</v>
      </c>
      <c r="AV306" s="15" t="s">
        <v>152</v>
      </c>
      <c r="AW306" s="15" t="s">
        <v>33</v>
      </c>
      <c r="AX306" s="15" t="s">
        <v>80</v>
      </c>
      <c r="AY306" s="222" t="s">
        <v>146</v>
      </c>
    </row>
    <row r="307" spans="1:65" s="2" customFormat="1" ht="16.5" customHeight="1">
      <c r="A307" s="36"/>
      <c r="B307" s="37"/>
      <c r="C307" s="224" t="s">
        <v>384</v>
      </c>
      <c r="D307" s="224" t="s">
        <v>240</v>
      </c>
      <c r="E307" s="225" t="s">
        <v>385</v>
      </c>
      <c r="F307" s="226" t="s">
        <v>386</v>
      </c>
      <c r="G307" s="227" t="s">
        <v>112</v>
      </c>
      <c r="H307" s="228">
        <v>30.6</v>
      </c>
      <c r="I307" s="229"/>
      <c r="J307" s="230">
        <f>ROUND(I307*H307,2)</f>
        <v>0</v>
      </c>
      <c r="K307" s="226" t="s">
        <v>151</v>
      </c>
      <c r="L307" s="231"/>
      <c r="M307" s="232" t="s">
        <v>19</v>
      </c>
      <c r="N307" s="233" t="s">
        <v>43</v>
      </c>
      <c r="O307" s="66"/>
      <c r="P307" s="181">
        <f>O307*H307</f>
        <v>0</v>
      </c>
      <c r="Q307" s="181">
        <v>0.13600000000000001</v>
      </c>
      <c r="R307" s="181">
        <f>Q307*H307</f>
        <v>4.1616000000000009</v>
      </c>
      <c r="S307" s="181">
        <v>0</v>
      </c>
      <c r="T307" s="182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3" t="s">
        <v>213</v>
      </c>
      <c r="AT307" s="183" t="s">
        <v>240</v>
      </c>
      <c r="AU307" s="183" t="s">
        <v>82</v>
      </c>
      <c r="AY307" s="19" t="s">
        <v>146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9" t="s">
        <v>80</v>
      </c>
      <c r="BK307" s="184">
        <f>ROUND(I307*H307,2)</f>
        <v>0</v>
      </c>
      <c r="BL307" s="19" t="s">
        <v>152</v>
      </c>
      <c r="BM307" s="183" t="s">
        <v>387</v>
      </c>
    </row>
    <row r="308" spans="1:65" s="13" customFormat="1" ht="11.25">
      <c r="B308" s="190"/>
      <c r="C308" s="191"/>
      <c r="D308" s="192" t="s">
        <v>156</v>
      </c>
      <c r="E308" s="193" t="s">
        <v>19</v>
      </c>
      <c r="F308" s="194" t="s">
        <v>280</v>
      </c>
      <c r="G308" s="191"/>
      <c r="H308" s="193" t="s">
        <v>19</v>
      </c>
      <c r="I308" s="195"/>
      <c r="J308" s="191"/>
      <c r="K308" s="191"/>
      <c r="L308" s="196"/>
      <c r="M308" s="197"/>
      <c r="N308" s="198"/>
      <c r="O308" s="198"/>
      <c r="P308" s="198"/>
      <c r="Q308" s="198"/>
      <c r="R308" s="198"/>
      <c r="S308" s="198"/>
      <c r="T308" s="199"/>
      <c r="AT308" s="200" t="s">
        <v>156</v>
      </c>
      <c r="AU308" s="200" t="s">
        <v>82</v>
      </c>
      <c r="AV308" s="13" t="s">
        <v>80</v>
      </c>
      <c r="AW308" s="13" t="s">
        <v>33</v>
      </c>
      <c r="AX308" s="13" t="s">
        <v>72</v>
      </c>
      <c r="AY308" s="200" t="s">
        <v>146</v>
      </c>
    </row>
    <row r="309" spans="1:65" s="14" customFormat="1" ht="11.25">
      <c r="B309" s="201"/>
      <c r="C309" s="202"/>
      <c r="D309" s="192" t="s">
        <v>156</v>
      </c>
      <c r="E309" s="203" t="s">
        <v>19</v>
      </c>
      <c r="F309" s="204" t="s">
        <v>388</v>
      </c>
      <c r="G309" s="202"/>
      <c r="H309" s="205">
        <v>30.6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156</v>
      </c>
      <c r="AU309" s="211" t="s">
        <v>82</v>
      </c>
      <c r="AV309" s="14" t="s">
        <v>82</v>
      </c>
      <c r="AW309" s="14" t="s">
        <v>33</v>
      </c>
      <c r="AX309" s="14" t="s">
        <v>72</v>
      </c>
      <c r="AY309" s="211" t="s">
        <v>146</v>
      </c>
    </row>
    <row r="310" spans="1:65" s="15" customFormat="1" ht="11.25">
      <c r="B310" s="212"/>
      <c r="C310" s="213"/>
      <c r="D310" s="192" t="s">
        <v>156</v>
      </c>
      <c r="E310" s="214" t="s">
        <v>19</v>
      </c>
      <c r="F310" s="215" t="s">
        <v>158</v>
      </c>
      <c r="G310" s="213"/>
      <c r="H310" s="216">
        <v>30.6</v>
      </c>
      <c r="I310" s="217"/>
      <c r="J310" s="213"/>
      <c r="K310" s="213"/>
      <c r="L310" s="218"/>
      <c r="M310" s="219"/>
      <c r="N310" s="220"/>
      <c r="O310" s="220"/>
      <c r="P310" s="220"/>
      <c r="Q310" s="220"/>
      <c r="R310" s="220"/>
      <c r="S310" s="220"/>
      <c r="T310" s="221"/>
      <c r="AT310" s="222" t="s">
        <v>156</v>
      </c>
      <c r="AU310" s="222" t="s">
        <v>82</v>
      </c>
      <c r="AV310" s="15" t="s">
        <v>152</v>
      </c>
      <c r="AW310" s="15" t="s">
        <v>33</v>
      </c>
      <c r="AX310" s="15" t="s">
        <v>80</v>
      </c>
      <c r="AY310" s="222" t="s">
        <v>146</v>
      </c>
    </row>
    <row r="311" spans="1:65" s="12" customFormat="1" ht="22.9" customHeight="1">
      <c r="B311" s="156"/>
      <c r="C311" s="157"/>
      <c r="D311" s="158" t="s">
        <v>71</v>
      </c>
      <c r="E311" s="170" t="s">
        <v>213</v>
      </c>
      <c r="F311" s="170" t="s">
        <v>389</v>
      </c>
      <c r="G311" s="157"/>
      <c r="H311" s="157"/>
      <c r="I311" s="160"/>
      <c r="J311" s="171">
        <f>BK311</f>
        <v>0</v>
      </c>
      <c r="K311" s="157"/>
      <c r="L311" s="162"/>
      <c r="M311" s="163"/>
      <c r="N311" s="164"/>
      <c r="O311" s="164"/>
      <c r="P311" s="165">
        <f>SUM(P312:P394)</f>
        <v>0</v>
      </c>
      <c r="Q311" s="164"/>
      <c r="R311" s="165">
        <f>SUM(R312:R394)</f>
        <v>12.066814399999998</v>
      </c>
      <c r="S311" s="164"/>
      <c r="T311" s="166">
        <f>SUM(T312:T394)</f>
        <v>7.2000000000000011</v>
      </c>
      <c r="AR311" s="167" t="s">
        <v>80</v>
      </c>
      <c r="AT311" s="168" t="s">
        <v>71</v>
      </c>
      <c r="AU311" s="168" t="s">
        <v>80</v>
      </c>
      <c r="AY311" s="167" t="s">
        <v>146</v>
      </c>
      <c r="BK311" s="169">
        <f>SUM(BK312:BK394)</f>
        <v>0</v>
      </c>
    </row>
    <row r="312" spans="1:65" s="2" customFormat="1" ht="16.5" customHeight="1">
      <c r="A312" s="36"/>
      <c r="B312" s="37"/>
      <c r="C312" s="172" t="s">
        <v>390</v>
      </c>
      <c r="D312" s="172" t="s">
        <v>148</v>
      </c>
      <c r="E312" s="173" t="s">
        <v>391</v>
      </c>
      <c r="F312" s="174" t="s">
        <v>392</v>
      </c>
      <c r="G312" s="175" t="s">
        <v>216</v>
      </c>
      <c r="H312" s="176">
        <v>44</v>
      </c>
      <c r="I312" s="177"/>
      <c r="J312" s="178">
        <f>ROUND(I312*H312,2)</f>
        <v>0</v>
      </c>
      <c r="K312" s="174" t="s">
        <v>151</v>
      </c>
      <c r="L312" s="41"/>
      <c r="M312" s="179" t="s">
        <v>19</v>
      </c>
      <c r="N312" s="180" t="s">
        <v>43</v>
      </c>
      <c r="O312" s="66"/>
      <c r="P312" s="181">
        <f>O312*H312</f>
        <v>0</v>
      </c>
      <c r="Q312" s="181">
        <v>1.0000000000000001E-5</v>
      </c>
      <c r="R312" s="181">
        <f>Q312*H312</f>
        <v>4.4000000000000002E-4</v>
      </c>
      <c r="S312" s="181">
        <v>0</v>
      </c>
      <c r="T312" s="182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3" t="s">
        <v>152</v>
      </c>
      <c r="AT312" s="183" t="s">
        <v>148</v>
      </c>
      <c r="AU312" s="183" t="s">
        <v>82</v>
      </c>
      <c r="AY312" s="19" t="s">
        <v>146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9" t="s">
        <v>80</v>
      </c>
      <c r="BK312" s="184">
        <f>ROUND(I312*H312,2)</f>
        <v>0</v>
      </c>
      <c r="BL312" s="19" t="s">
        <v>152</v>
      </c>
      <c r="BM312" s="183" t="s">
        <v>393</v>
      </c>
    </row>
    <row r="313" spans="1:65" s="2" customFormat="1" ht="11.25">
      <c r="A313" s="36"/>
      <c r="B313" s="37"/>
      <c r="C313" s="38"/>
      <c r="D313" s="185" t="s">
        <v>154</v>
      </c>
      <c r="E313" s="38"/>
      <c r="F313" s="186" t="s">
        <v>394</v>
      </c>
      <c r="G313" s="38"/>
      <c r="H313" s="38"/>
      <c r="I313" s="187"/>
      <c r="J313" s="38"/>
      <c r="K313" s="38"/>
      <c r="L313" s="41"/>
      <c r="M313" s="188"/>
      <c r="N313" s="189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154</v>
      </c>
      <c r="AU313" s="19" t="s">
        <v>82</v>
      </c>
    </row>
    <row r="314" spans="1:65" s="13" customFormat="1" ht="11.25">
      <c r="B314" s="190"/>
      <c r="C314" s="191"/>
      <c r="D314" s="192" t="s">
        <v>156</v>
      </c>
      <c r="E314" s="193" t="s">
        <v>19</v>
      </c>
      <c r="F314" s="194" t="s">
        <v>395</v>
      </c>
      <c r="G314" s="191"/>
      <c r="H314" s="193" t="s">
        <v>19</v>
      </c>
      <c r="I314" s="195"/>
      <c r="J314" s="191"/>
      <c r="K314" s="191"/>
      <c r="L314" s="196"/>
      <c r="M314" s="197"/>
      <c r="N314" s="198"/>
      <c r="O314" s="198"/>
      <c r="P314" s="198"/>
      <c r="Q314" s="198"/>
      <c r="R314" s="198"/>
      <c r="S314" s="198"/>
      <c r="T314" s="199"/>
      <c r="AT314" s="200" t="s">
        <v>156</v>
      </c>
      <c r="AU314" s="200" t="s">
        <v>82</v>
      </c>
      <c r="AV314" s="13" t="s">
        <v>80</v>
      </c>
      <c r="AW314" s="13" t="s">
        <v>33</v>
      </c>
      <c r="AX314" s="13" t="s">
        <v>72</v>
      </c>
      <c r="AY314" s="200" t="s">
        <v>146</v>
      </c>
    </row>
    <row r="315" spans="1:65" s="14" customFormat="1" ht="11.25">
      <c r="B315" s="201"/>
      <c r="C315" s="202"/>
      <c r="D315" s="192" t="s">
        <v>156</v>
      </c>
      <c r="E315" s="203" t="s">
        <v>19</v>
      </c>
      <c r="F315" s="204" t="s">
        <v>396</v>
      </c>
      <c r="G315" s="202"/>
      <c r="H315" s="205">
        <v>44</v>
      </c>
      <c r="I315" s="206"/>
      <c r="J315" s="202"/>
      <c r="K315" s="202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156</v>
      </c>
      <c r="AU315" s="211" t="s">
        <v>82</v>
      </c>
      <c r="AV315" s="14" t="s">
        <v>82</v>
      </c>
      <c r="AW315" s="14" t="s">
        <v>33</v>
      </c>
      <c r="AX315" s="14" t="s">
        <v>72</v>
      </c>
      <c r="AY315" s="211" t="s">
        <v>146</v>
      </c>
    </row>
    <row r="316" spans="1:65" s="15" customFormat="1" ht="11.25">
      <c r="B316" s="212"/>
      <c r="C316" s="213"/>
      <c r="D316" s="192" t="s">
        <v>156</v>
      </c>
      <c r="E316" s="214" t="s">
        <v>19</v>
      </c>
      <c r="F316" s="215" t="s">
        <v>158</v>
      </c>
      <c r="G316" s="213"/>
      <c r="H316" s="216">
        <v>44</v>
      </c>
      <c r="I316" s="217"/>
      <c r="J316" s="213"/>
      <c r="K316" s="213"/>
      <c r="L316" s="218"/>
      <c r="M316" s="219"/>
      <c r="N316" s="220"/>
      <c r="O316" s="220"/>
      <c r="P316" s="220"/>
      <c r="Q316" s="220"/>
      <c r="R316" s="220"/>
      <c r="S316" s="220"/>
      <c r="T316" s="221"/>
      <c r="AT316" s="222" t="s">
        <v>156</v>
      </c>
      <c r="AU316" s="222" t="s">
        <v>82</v>
      </c>
      <c r="AV316" s="15" t="s">
        <v>152</v>
      </c>
      <c r="AW316" s="15" t="s">
        <v>33</v>
      </c>
      <c r="AX316" s="15" t="s">
        <v>80</v>
      </c>
      <c r="AY316" s="222" t="s">
        <v>146</v>
      </c>
    </row>
    <row r="317" spans="1:65" s="2" customFormat="1" ht="16.5" customHeight="1">
      <c r="A317" s="36"/>
      <c r="B317" s="37"/>
      <c r="C317" s="224" t="s">
        <v>397</v>
      </c>
      <c r="D317" s="224" t="s">
        <v>240</v>
      </c>
      <c r="E317" s="225" t="s">
        <v>398</v>
      </c>
      <c r="F317" s="226" t="s">
        <v>399</v>
      </c>
      <c r="G317" s="227" t="s">
        <v>216</v>
      </c>
      <c r="H317" s="228">
        <v>45.32</v>
      </c>
      <c r="I317" s="229"/>
      <c r="J317" s="230">
        <f>ROUND(I317*H317,2)</f>
        <v>0</v>
      </c>
      <c r="K317" s="226" t="s">
        <v>151</v>
      </c>
      <c r="L317" s="231"/>
      <c r="M317" s="232" t="s">
        <v>19</v>
      </c>
      <c r="N317" s="233" t="s">
        <v>43</v>
      </c>
      <c r="O317" s="66"/>
      <c r="P317" s="181">
        <f>O317*H317</f>
        <v>0</v>
      </c>
      <c r="Q317" s="181">
        <v>2.6700000000000001E-3</v>
      </c>
      <c r="R317" s="181">
        <f>Q317*H317</f>
        <v>0.1210044</v>
      </c>
      <c r="S317" s="181">
        <v>0</v>
      </c>
      <c r="T317" s="182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3" t="s">
        <v>213</v>
      </c>
      <c r="AT317" s="183" t="s">
        <v>240</v>
      </c>
      <c r="AU317" s="183" t="s">
        <v>82</v>
      </c>
      <c r="AY317" s="19" t="s">
        <v>146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9" t="s">
        <v>80</v>
      </c>
      <c r="BK317" s="184">
        <f>ROUND(I317*H317,2)</f>
        <v>0</v>
      </c>
      <c r="BL317" s="19" t="s">
        <v>152</v>
      </c>
      <c r="BM317" s="183" t="s">
        <v>400</v>
      </c>
    </row>
    <row r="318" spans="1:65" s="14" customFormat="1" ht="11.25">
      <c r="B318" s="201"/>
      <c r="C318" s="202"/>
      <c r="D318" s="192" t="s">
        <v>156</v>
      </c>
      <c r="E318" s="203" t="s">
        <v>19</v>
      </c>
      <c r="F318" s="204" t="s">
        <v>401</v>
      </c>
      <c r="G318" s="202"/>
      <c r="H318" s="205">
        <v>45.32</v>
      </c>
      <c r="I318" s="206"/>
      <c r="J318" s="202"/>
      <c r="K318" s="202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156</v>
      </c>
      <c r="AU318" s="211" t="s">
        <v>82</v>
      </c>
      <c r="AV318" s="14" t="s">
        <v>82</v>
      </c>
      <c r="AW318" s="14" t="s">
        <v>33</v>
      </c>
      <c r="AX318" s="14" t="s">
        <v>80</v>
      </c>
      <c r="AY318" s="211" t="s">
        <v>146</v>
      </c>
    </row>
    <row r="319" spans="1:65" s="2" customFormat="1" ht="21.75" customHeight="1">
      <c r="A319" s="36"/>
      <c r="B319" s="37"/>
      <c r="C319" s="172" t="s">
        <v>402</v>
      </c>
      <c r="D319" s="172" t="s">
        <v>148</v>
      </c>
      <c r="E319" s="173" t="s">
        <v>403</v>
      </c>
      <c r="F319" s="174" t="s">
        <v>404</v>
      </c>
      <c r="G319" s="175" t="s">
        <v>405</v>
      </c>
      <c r="H319" s="176">
        <v>15</v>
      </c>
      <c r="I319" s="177"/>
      <c r="J319" s="178">
        <f>ROUND(I319*H319,2)</f>
        <v>0</v>
      </c>
      <c r="K319" s="174" t="s">
        <v>151</v>
      </c>
      <c r="L319" s="41"/>
      <c r="M319" s="179" t="s">
        <v>19</v>
      </c>
      <c r="N319" s="180" t="s">
        <v>43</v>
      </c>
      <c r="O319" s="66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3" t="s">
        <v>152</v>
      </c>
      <c r="AT319" s="183" t="s">
        <v>148</v>
      </c>
      <c r="AU319" s="183" t="s">
        <v>82</v>
      </c>
      <c r="AY319" s="19" t="s">
        <v>146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9" t="s">
        <v>80</v>
      </c>
      <c r="BK319" s="184">
        <f>ROUND(I319*H319,2)</f>
        <v>0</v>
      </c>
      <c r="BL319" s="19" t="s">
        <v>152</v>
      </c>
      <c r="BM319" s="183" t="s">
        <v>406</v>
      </c>
    </row>
    <row r="320" spans="1:65" s="2" customFormat="1" ht="11.25">
      <c r="A320" s="36"/>
      <c r="B320" s="37"/>
      <c r="C320" s="38"/>
      <c r="D320" s="185" t="s">
        <v>154</v>
      </c>
      <c r="E320" s="38"/>
      <c r="F320" s="186" t="s">
        <v>407</v>
      </c>
      <c r="G320" s="38"/>
      <c r="H320" s="38"/>
      <c r="I320" s="187"/>
      <c r="J320" s="38"/>
      <c r="K320" s="38"/>
      <c r="L320" s="41"/>
      <c r="M320" s="188"/>
      <c r="N320" s="189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154</v>
      </c>
      <c r="AU320" s="19" t="s">
        <v>82</v>
      </c>
    </row>
    <row r="321" spans="1:65" s="13" customFormat="1" ht="11.25">
      <c r="B321" s="190"/>
      <c r="C321" s="191"/>
      <c r="D321" s="192" t="s">
        <v>156</v>
      </c>
      <c r="E321" s="193" t="s">
        <v>19</v>
      </c>
      <c r="F321" s="194" t="s">
        <v>408</v>
      </c>
      <c r="G321" s="191"/>
      <c r="H321" s="193" t="s">
        <v>19</v>
      </c>
      <c r="I321" s="195"/>
      <c r="J321" s="191"/>
      <c r="K321" s="191"/>
      <c r="L321" s="196"/>
      <c r="M321" s="197"/>
      <c r="N321" s="198"/>
      <c r="O321" s="198"/>
      <c r="P321" s="198"/>
      <c r="Q321" s="198"/>
      <c r="R321" s="198"/>
      <c r="S321" s="198"/>
      <c r="T321" s="199"/>
      <c r="AT321" s="200" t="s">
        <v>156</v>
      </c>
      <c r="AU321" s="200" t="s">
        <v>82</v>
      </c>
      <c r="AV321" s="13" t="s">
        <v>80</v>
      </c>
      <c r="AW321" s="13" t="s">
        <v>33</v>
      </c>
      <c r="AX321" s="13" t="s">
        <v>72</v>
      </c>
      <c r="AY321" s="200" t="s">
        <v>146</v>
      </c>
    </row>
    <row r="322" spans="1:65" s="14" customFormat="1" ht="11.25">
      <c r="B322" s="201"/>
      <c r="C322" s="202"/>
      <c r="D322" s="192" t="s">
        <v>156</v>
      </c>
      <c r="E322" s="203" t="s">
        <v>19</v>
      </c>
      <c r="F322" s="204" t="s">
        <v>409</v>
      </c>
      <c r="G322" s="202"/>
      <c r="H322" s="205">
        <v>15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156</v>
      </c>
      <c r="AU322" s="211" t="s">
        <v>82</v>
      </c>
      <c r="AV322" s="14" t="s">
        <v>82</v>
      </c>
      <c r="AW322" s="14" t="s">
        <v>33</v>
      </c>
      <c r="AX322" s="14" t="s">
        <v>72</v>
      </c>
      <c r="AY322" s="211" t="s">
        <v>146</v>
      </c>
    </row>
    <row r="323" spans="1:65" s="15" customFormat="1" ht="11.25">
      <c r="B323" s="212"/>
      <c r="C323" s="213"/>
      <c r="D323" s="192" t="s">
        <v>156</v>
      </c>
      <c r="E323" s="214" t="s">
        <v>19</v>
      </c>
      <c r="F323" s="215" t="s">
        <v>158</v>
      </c>
      <c r="G323" s="213"/>
      <c r="H323" s="216">
        <v>15</v>
      </c>
      <c r="I323" s="217"/>
      <c r="J323" s="213"/>
      <c r="K323" s="213"/>
      <c r="L323" s="218"/>
      <c r="M323" s="219"/>
      <c r="N323" s="220"/>
      <c r="O323" s="220"/>
      <c r="P323" s="220"/>
      <c r="Q323" s="220"/>
      <c r="R323" s="220"/>
      <c r="S323" s="220"/>
      <c r="T323" s="221"/>
      <c r="AT323" s="222" t="s">
        <v>156</v>
      </c>
      <c r="AU323" s="222" t="s">
        <v>82</v>
      </c>
      <c r="AV323" s="15" t="s">
        <v>152</v>
      </c>
      <c r="AW323" s="15" t="s">
        <v>33</v>
      </c>
      <c r="AX323" s="15" t="s">
        <v>80</v>
      </c>
      <c r="AY323" s="222" t="s">
        <v>146</v>
      </c>
    </row>
    <row r="324" spans="1:65" s="2" customFormat="1" ht="16.5" customHeight="1">
      <c r="A324" s="36"/>
      <c r="B324" s="37"/>
      <c r="C324" s="224" t="s">
        <v>410</v>
      </c>
      <c r="D324" s="224" t="s">
        <v>240</v>
      </c>
      <c r="E324" s="225" t="s">
        <v>411</v>
      </c>
      <c r="F324" s="226" t="s">
        <v>412</v>
      </c>
      <c r="G324" s="227" t="s">
        <v>405</v>
      </c>
      <c r="H324" s="228">
        <v>15</v>
      </c>
      <c r="I324" s="229"/>
      <c r="J324" s="230">
        <f>ROUND(I324*H324,2)</f>
        <v>0</v>
      </c>
      <c r="K324" s="226" t="s">
        <v>151</v>
      </c>
      <c r="L324" s="231"/>
      <c r="M324" s="232" t="s">
        <v>19</v>
      </c>
      <c r="N324" s="233" t="s">
        <v>43</v>
      </c>
      <c r="O324" s="66"/>
      <c r="P324" s="181">
        <f>O324*H324</f>
        <v>0</v>
      </c>
      <c r="Q324" s="181">
        <v>6.4999999999999997E-4</v>
      </c>
      <c r="R324" s="181">
        <f>Q324*H324</f>
        <v>9.75E-3</v>
      </c>
      <c r="S324" s="181">
        <v>0</v>
      </c>
      <c r="T324" s="182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3" t="s">
        <v>213</v>
      </c>
      <c r="AT324" s="183" t="s">
        <v>240</v>
      </c>
      <c r="AU324" s="183" t="s">
        <v>82</v>
      </c>
      <c r="AY324" s="19" t="s">
        <v>146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9" t="s">
        <v>80</v>
      </c>
      <c r="BK324" s="184">
        <f>ROUND(I324*H324,2)</f>
        <v>0</v>
      </c>
      <c r="BL324" s="19" t="s">
        <v>152</v>
      </c>
      <c r="BM324" s="183" t="s">
        <v>413</v>
      </c>
    </row>
    <row r="325" spans="1:65" s="13" customFormat="1" ht="11.25">
      <c r="B325" s="190"/>
      <c r="C325" s="191"/>
      <c r="D325" s="192" t="s">
        <v>156</v>
      </c>
      <c r="E325" s="193" t="s">
        <v>19</v>
      </c>
      <c r="F325" s="194" t="s">
        <v>408</v>
      </c>
      <c r="G325" s="191"/>
      <c r="H325" s="193" t="s">
        <v>19</v>
      </c>
      <c r="I325" s="195"/>
      <c r="J325" s="191"/>
      <c r="K325" s="191"/>
      <c r="L325" s="196"/>
      <c r="M325" s="197"/>
      <c r="N325" s="198"/>
      <c r="O325" s="198"/>
      <c r="P325" s="198"/>
      <c r="Q325" s="198"/>
      <c r="R325" s="198"/>
      <c r="S325" s="198"/>
      <c r="T325" s="199"/>
      <c r="AT325" s="200" t="s">
        <v>156</v>
      </c>
      <c r="AU325" s="200" t="s">
        <v>82</v>
      </c>
      <c r="AV325" s="13" t="s">
        <v>80</v>
      </c>
      <c r="AW325" s="13" t="s">
        <v>33</v>
      </c>
      <c r="AX325" s="13" t="s">
        <v>72</v>
      </c>
      <c r="AY325" s="200" t="s">
        <v>146</v>
      </c>
    </row>
    <row r="326" spans="1:65" s="14" customFormat="1" ht="11.25">
      <c r="B326" s="201"/>
      <c r="C326" s="202"/>
      <c r="D326" s="192" t="s">
        <v>156</v>
      </c>
      <c r="E326" s="203" t="s">
        <v>19</v>
      </c>
      <c r="F326" s="204" t="s">
        <v>409</v>
      </c>
      <c r="G326" s="202"/>
      <c r="H326" s="205">
        <v>15</v>
      </c>
      <c r="I326" s="206"/>
      <c r="J326" s="202"/>
      <c r="K326" s="202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156</v>
      </c>
      <c r="AU326" s="211" t="s">
        <v>82</v>
      </c>
      <c r="AV326" s="14" t="s">
        <v>82</v>
      </c>
      <c r="AW326" s="14" t="s">
        <v>33</v>
      </c>
      <c r="AX326" s="14" t="s">
        <v>72</v>
      </c>
      <c r="AY326" s="211" t="s">
        <v>146</v>
      </c>
    </row>
    <row r="327" spans="1:65" s="15" customFormat="1" ht="11.25">
      <c r="B327" s="212"/>
      <c r="C327" s="213"/>
      <c r="D327" s="192" t="s">
        <v>156</v>
      </c>
      <c r="E327" s="214" t="s">
        <v>19</v>
      </c>
      <c r="F327" s="215" t="s">
        <v>158</v>
      </c>
      <c r="G327" s="213"/>
      <c r="H327" s="216">
        <v>15</v>
      </c>
      <c r="I327" s="217"/>
      <c r="J327" s="213"/>
      <c r="K327" s="213"/>
      <c r="L327" s="218"/>
      <c r="M327" s="219"/>
      <c r="N327" s="220"/>
      <c r="O327" s="220"/>
      <c r="P327" s="220"/>
      <c r="Q327" s="220"/>
      <c r="R327" s="220"/>
      <c r="S327" s="220"/>
      <c r="T327" s="221"/>
      <c r="AT327" s="222" t="s">
        <v>156</v>
      </c>
      <c r="AU327" s="222" t="s">
        <v>82</v>
      </c>
      <c r="AV327" s="15" t="s">
        <v>152</v>
      </c>
      <c r="AW327" s="15" t="s">
        <v>33</v>
      </c>
      <c r="AX327" s="15" t="s">
        <v>80</v>
      </c>
      <c r="AY327" s="222" t="s">
        <v>146</v>
      </c>
    </row>
    <row r="328" spans="1:65" s="2" customFormat="1" ht="16.5" customHeight="1">
      <c r="A328" s="36"/>
      <c r="B328" s="37"/>
      <c r="C328" s="172" t="s">
        <v>414</v>
      </c>
      <c r="D328" s="172" t="s">
        <v>148</v>
      </c>
      <c r="E328" s="173" t="s">
        <v>415</v>
      </c>
      <c r="F328" s="174" t="s">
        <v>416</v>
      </c>
      <c r="G328" s="175" t="s">
        <v>405</v>
      </c>
      <c r="H328" s="176">
        <v>5</v>
      </c>
      <c r="I328" s="177"/>
      <c r="J328" s="178">
        <f>ROUND(I328*H328,2)</f>
        <v>0</v>
      </c>
      <c r="K328" s="174" t="s">
        <v>151</v>
      </c>
      <c r="L328" s="41"/>
      <c r="M328" s="179" t="s">
        <v>19</v>
      </c>
      <c r="N328" s="180" t="s">
        <v>43</v>
      </c>
      <c r="O328" s="66"/>
      <c r="P328" s="181">
        <f>O328*H328</f>
        <v>0</v>
      </c>
      <c r="Q328" s="181">
        <v>0.12422</v>
      </c>
      <c r="R328" s="181">
        <f>Q328*H328</f>
        <v>0.62109999999999999</v>
      </c>
      <c r="S328" s="181">
        <v>0</v>
      </c>
      <c r="T328" s="182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3" t="s">
        <v>152</v>
      </c>
      <c r="AT328" s="183" t="s">
        <v>148</v>
      </c>
      <c r="AU328" s="183" t="s">
        <v>82</v>
      </c>
      <c r="AY328" s="19" t="s">
        <v>146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80</v>
      </c>
      <c r="BK328" s="184">
        <f>ROUND(I328*H328,2)</f>
        <v>0</v>
      </c>
      <c r="BL328" s="19" t="s">
        <v>152</v>
      </c>
      <c r="BM328" s="183" t="s">
        <v>417</v>
      </c>
    </row>
    <row r="329" spans="1:65" s="2" customFormat="1" ht="11.25">
      <c r="A329" s="36"/>
      <c r="B329" s="37"/>
      <c r="C329" s="38"/>
      <c r="D329" s="185" t="s">
        <v>154</v>
      </c>
      <c r="E329" s="38"/>
      <c r="F329" s="186" t="s">
        <v>418</v>
      </c>
      <c r="G329" s="38"/>
      <c r="H329" s="38"/>
      <c r="I329" s="187"/>
      <c r="J329" s="38"/>
      <c r="K329" s="38"/>
      <c r="L329" s="41"/>
      <c r="M329" s="188"/>
      <c r="N329" s="189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154</v>
      </c>
      <c r="AU329" s="19" t="s">
        <v>82</v>
      </c>
    </row>
    <row r="330" spans="1:65" s="13" customFormat="1" ht="11.25">
      <c r="B330" s="190"/>
      <c r="C330" s="191"/>
      <c r="D330" s="192" t="s">
        <v>156</v>
      </c>
      <c r="E330" s="193" t="s">
        <v>19</v>
      </c>
      <c r="F330" s="194" t="s">
        <v>419</v>
      </c>
      <c r="G330" s="191"/>
      <c r="H330" s="193" t="s">
        <v>19</v>
      </c>
      <c r="I330" s="195"/>
      <c r="J330" s="191"/>
      <c r="K330" s="191"/>
      <c r="L330" s="196"/>
      <c r="M330" s="197"/>
      <c r="N330" s="198"/>
      <c r="O330" s="198"/>
      <c r="P330" s="198"/>
      <c r="Q330" s="198"/>
      <c r="R330" s="198"/>
      <c r="S330" s="198"/>
      <c r="T330" s="199"/>
      <c r="AT330" s="200" t="s">
        <v>156</v>
      </c>
      <c r="AU330" s="200" t="s">
        <v>82</v>
      </c>
      <c r="AV330" s="13" t="s">
        <v>80</v>
      </c>
      <c r="AW330" s="13" t="s">
        <v>33</v>
      </c>
      <c r="AX330" s="13" t="s">
        <v>72</v>
      </c>
      <c r="AY330" s="200" t="s">
        <v>146</v>
      </c>
    </row>
    <row r="331" spans="1:65" s="14" customFormat="1" ht="11.25">
      <c r="B331" s="201"/>
      <c r="C331" s="202"/>
      <c r="D331" s="192" t="s">
        <v>156</v>
      </c>
      <c r="E331" s="203" t="s">
        <v>19</v>
      </c>
      <c r="F331" s="204" t="s">
        <v>189</v>
      </c>
      <c r="G331" s="202"/>
      <c r="H331" s="205">
        <v>5</v>
      </c>
      <c r="I331" s="206"/>
      <c r="J331" s="202"/>
      <c r="K331" s="202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156</v>
      </c>
      <c r="AU331" s="211" t="s">
        <v>82</v>
      </c>
      <c r="AV331" s="14" t="s">
        <v>82</v>
      </c>
      <c r="AW331" s="14" t="s">
        <v>33</v>
      </c>
      <c r="AX331" s="14" t="s">
        <v>72</v>
      </c>
      <c r="AY331" s="211" t="s">
        <v>146</v>
      </c>
    </row>
    <row r="332" spans="1:65" s="15" customFormat="1" ht="11.25">
      <c r="B332" s="212"/>
      <c r="C332" s="213"/>
      <c r="D332" s="192" t="s">
        <v>156</v>
      </c>
      <c r="E332" s="214" t="s">
        <v>19</v>
      </c>
      <c r="F332" s="215" t="s">
        <v>158</v>
      </c>
      <c r="G332" s="213"/>
      <c r="H332" s="216">
        <v>5</v>
      </c>
      <c r="I332" s="217"/>
      <c r="J332" s="213"/>
      <c r="K332" s="213"/>
      <c r="L332" s="218"/>
      <c r="M332" s="219"/>
      <c r="N332" s="220"/>
      <c r="O332" s="220"/>
      <c r="P332" s="220"/>
      <c r="Q332" s="220"/>
      <c r="R332" s="220"/>
      <c r="S332" s="220"/>
      <c r="T332" s="221"/>
      <c r="AT332" s="222" t="s">
        <v>156</v>
      </c>
      <c r="AU332" s="222" t="s">
        <v>82</v>
      </c>
      <c r="AV332" s="15" t="s">
        <v>152</v>
      </c>
      <c r="AW332" s="15" t="s">
        <v>33</v>
      </c>
      <c r="AX332" s="15" t="s">
        <v>80</v>
      </c>
      <c r="AY332" s="222" t="s">
        <v>146</v>
      </c>
    </row>
    <row r="333" spans="1:65" s="2" customFormat="1" ht="16.5" customHeight="1">
      <c r="A333" s="36"/>
      <c r="B333" s="37"/>
      <c r="C333" s="224" t="s">
        <v>420</v>
      </c>
      <c r="D333" s="224" t="s">
        <v>240</v>
      </c>
      <c r="E333" s="225" t="s">
        <v>421</v>
      </c>
      <c r="F333" s="226" t="s">
        <v>422</v>
      </c>
      <c r="G333" s="227" t="s">
        <v>405</v>
      </c>
      <c r="H333" s="228">
        <v>5</v>
      </c>
      <c r="I333" s="229"/>
      <c r="J333" s="230">
        <f>ROUND(I333*H333,2)</f>
        <v>0</v>
      </c>
      <c r="K333" s="226" t="s">
        <v>151</v>
      </c>
      <c r="L333" s="231"/>
      <c r="M333" s="232" t="s">
        <v>19</v>
      </c>
      <c r="N333" s="233" t="s">
        <v>43</v>
      </c>
      <c r="O333" s="66"/>
      <c r="P333" s="181">
        <f>O333*H333</f>
        <v>0</v>
      </c>
      <c r="Q333" s="181">
        <v>7.1999999999999995E-2</v>
      </c>
      <c r="R333" s="181">
        <f>Q333*H333</f>
        <v>0.36</v>
      </c>
      <c r="S333" s="181">
        <v>0</v>
      </c>
      <c r="T333" s="182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3" t="s">
        <v>213</v>
      </c>
      <c r="AT333" s="183" t="s">
        <v>240</v>
      </c>
      <c r="AU333" s="183" t="s">
        <v>82</v>
      </c>
      <c r="AY333" s="19" t="s">
        <v>146</v>
      </c>
      <c r="BE333" s="184">
        <f>IF(N333="základní",J333,0)</f>
        <v>0</v>
      </c>
      <c r="BF333" s="184">
        <f>IF(N333="snížená",J333,0)</f>
        <v>0</v>
      </c>
      <c r="BG333" s="184">
        <f>IF(N333="zákl. přenesená",J333,0)</f>
        <v>0</v>
      </c>
      <c r="BH333" s="184">
        <f>IF(N333="sníž. přenesená",J333,0)</f>
        <v>0</v>
      </c>
      <c r="BI333" s="184">
        <f>IF(N333="nulová",J333,0)</f>
        <v>0</v>
      </c>
      <c r="BJ333" s="19" t="s">
        <v>80</v>
      </c>
      <c r="BK333" s="184">
        <f>ROUND(I333*H333,2)</f>
        <v>0</v>
      </c>
      <c r="BL333" s="19" t="s">
        <v>152</v>
      </c>
      <c r="BM333" s="183" t="s">
        <v>423</v>
      </c>
    </row>
    <row r="334" spans="1:65" s="13" customFormat="1" ht="11.25">
      <c r="B334" s="190"/>
      <c r="C334" s="191"/>
      <c r="D334" s="192" t="s">
        <v>156</v>
      </c>
      <c r="E334" s="193" t="s">
        <v>19</v>
      </c>
      <c r="F334" s="194" t="s">
        <v>419</v>
      </c>
      <c r="G334" s="191"/>
      <c r="H334" s="193" t="s">
        <v>19</v>
      </c>
      <c r="I334" s="195"/>
      <c r="J334" s="191"/>
      <c r="K334" s="191"/>
      <c r="L334" s="196"/>
      <c r="M334" s="197"/>
      <c r="N334" s="198"/>
      <c r="O334" s="198"/>
      <c r="P334" s="198"/>
      <c r="Q334" s="198"/>
      <c r="R334" s="198"/>
      <c r="S334" s="198"/>
      <c r="T334" s="199"/>
      <c r="AT334" s="200" t="s">
        <v>156</v>
      </c>
      <c r="AU334" s="200" t="s">
        <v>82</v>
      </c>
      <c r="AV334" s="13" t="s">
        <v>80</v>
      </c>
      <c r="AW334" s="13" t="s">
        <v>33</v>
      </c>
      <c r="AX334" s="13" t="s">
        <v>72</v>
      </c>
      <c r="AY334" s="200" t="s">
        <v>146</v>
      </c>
    </row>
    <row r="335" spans="1:65" s="14" customFormat="1" ht="11.25">
      <c r="B335" s="201"/>
      <c r="C335" s="202"/>
      <c r="D335" s="192" t="s">
        <v>156</v>
      </c>
      <c r="E335" s="203" t="s">
        <v>19</v>
      </c>
      <c r="F335" s="204" t="s">
        <v>189</v>
      </c>
      <c r="G335" s="202"/>
      <c r="H335" s="205">
        <v>5</v>
      </c>
      <c r="I335" s="206"/>
      <c r="J335" s="202"/>
      <c r="K335" s="202"/>
      <c r="L335" s="207"/>
      <c r="M335" s="208"/>
      <c r="N335" s="209"/>
      <c r="O335" s="209"/>
      <c r="P335" s="209"/>
      <c r="Q335" s="209"/>
      <c r="R335" s="209"/>
      <c r="S335" s="209"/>
      <c r="T335" s="210"/>
      <c r="AT335" s="211" t="s">
        <v>156</v>
      </c>
      <c r="AU335" s="211" t="s">
        <v>82</v>
      </c>
      <c r="AV335" s="14" t="s">
        <v>82</v>
      </c>
      <c r="AW335" s="14" t="s">
        <v>33</v>
      </c>
      <c r="AX335" s="14" t="s">
        <v>72</v>
      </c>
      <c r="AY335" s="211" t="s">
        <v>146</v>
      </c>
    </row>
    <row r="336" spans="1:65" s="15" customFormat="1" ht="11.25">
      <c r="B336" s="212"/>
      <c r="C336" s="213"/>
      <c r="D336" s="192" t="s">
        <v>156</v>
      </c>
      <c r="E336" s="214" t="s">
        <v>19</v>
      </c>
      <c r="F336" s="215" t="s">
        <v>158</v>
      </c>
      <c r="G336" s="213"/>
      <c r="H336" s="216">
        <v>5</v>
      </c>
      <c r="I336" s="217"/>
      <c r="J336" s="213"/>
      <c r="K336" s="213"/>
      <c r="L336" s="218"/>
      <c r="M336" s="219"/>
      <c r="N336" s="220"/>
      <c r="O336" s="220"/>
      <c r="P336" s="220"/>
      <c r="Q336" s="220"/>
      <c r="R336" s="220"/>
      <c r="S336" s="220"/>
      <c r="T336" s="221"/>
      <c r="AT336" s="222" t="s">
        <v>156</v>
      </c>
      <c r="AU336" s="222" t="s">
        <v>82</v>
      </c>
      <c r="AV336" s="15" t="s">
        <v>152</v>
      </c>
      <c r="AW336" s="15" t="s">
        <v>33</v>
      </c>
      <c r="AX336" s="15" t="s">
        <v>80</v>
      </c>
      <c r="AY336" s="222" t="s">
        <v>146</v>
      </c>
    </row>
    <row r="337" spans="1:65" s="2" customFormat="1" ht="16.5" customHeight="1">
      <c r="A337" s="36"/>
      <c r="B337" s="37"/>
      <c r="C337" s="172" t="s">
        <v>396</v>
      </c>
      <c r="D337" s="172" t="s">
        <v>148</v>
      </c>
      <c r="E337" s="173" t="s">
        <v>424</v>
      </c>
      <c r="F337" s="174" t="s">
        <v>425</v>
      </c>
      <c r="G337" s="175" t="s">
        <v>405</v>
      </c>
      <c r="H337" s="176">
        <v>5</v>
      </c>
      <c r="I337" s="177"/>
      <c r="J337" s="178">
        <f>ROUND(I337*H337,2)</f>
        <v>0</v>
      </c>
      <c r="K337" s="174" t="s">
        <v>151</v>
      </c>
      <c r="L337" s="41"/>
      <c r="M337" s="179" t="s">
        <v>19</v>
      </c>
      <c r="N337" s="180" t="s">
        <v>43</v>
      </c>
      <c r="O337" s="66"/>
      <c r="P337" s="181">
        <f>O337*H337</f>
        <v>0</v>
      </c>
      <c r="Q337" s="181">
        <v>2.972E-2</v>
      </c>
      <c r="R337" s="181">
        <f>Q337*H337</f>
        <v>0.14860000000000001</v>
      </c>
      <c r="S337" s="181">
        <v>0</v>
      </c>
      <c r="T337" s="182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3" t="s">
        <v>152</v>
      </c>
      <c r="AT337" s="183" t="s">
        <v>148</v>
      </c>
      <c r="AU337" s="183" t="s">
        <v>82</v>
      </c>
      <c r="AY337" s="19" t="s">
        <v>146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9" t="s">
        <v>80</v>
      </c>
      <c r="BK337" s="184">
        <f>ROUND(I337*H337,2)</f>
        <v>0</v>
      </c>
      <c r="BL337" s="19" t="s">
        <v>152</v>
      </c>
      <c r="BM337" s="183" t="s">
        <v>426</v>
      </c>
    </row>
    <row r="338" spans="1:65" s="2" customFormat="1" ht="11.25">
      <c r="A338" s="36"/>
      <c r="B338" s="37"/>
      <c r="C338" s="38"/>
      <c r="D338" s="185" t="s">
        <v>154</v>
      </c>
      <c r="E338" s="38"/>
      <c r="F338" s="186" t="s">
        <v>427</v>
      </c>
      <c r="G338" s="38"/>
      <c r="H338" s="38"/>
      <c r="I338" s="187"/>
      <c r="J338" s="38"/>
      <c r="K338" s="38"/>
      <c r="L338" s="41"/>
      <c r="M338" s="188"/>
      <c r="N338" s="189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154</v>
      </c>
      <c r="AU338" s="19" t="s">
        <v>82</v>
      </c>
    </row>
    <row r="339" spans="1:65" s="13" customFormat="1" ht="11.25">
      <c r="B339" s="190"/>
      <c r="C339" s="191"/>
      <c r="D339" s="192" t="s">
        <v>156</v>
      </c>
      <c r="E339" s="193" t="s">
        <v>19</v>
      </c>
      <c r="F339" s="194" t="s">
        <v>419</v>
      </c>
      <c r="G339" s="191"/>
      <c r="H339" s="193" t="s">
        <v>19</v>
      </c>
      <c r="I339" s="195"/>
      <c r="J339" s="191"/>
      <c r="K339" s="191"/>
      <c r="L339" s="196"/>
      <c r="M339" s="197"/>
      <c r="N339" s="198"/>
      <c r="O339" s="198"/>
      <c r="P339" s="198"/>
      <c r="Q339" s="198"/>
      <c r="R339" s="198"/>
      <c r="S339" s="198"/>
      <c r="T339" s="199"/>
      <c r="AT339" s="200" t="s">
        <v>156</v>
      </c>
      <c r="AU339" s="200" t="s">
        <v>82</v>
      </c>
      <c r="AV339" s="13" t="s">
        <v>80</v>
      </c>
      <c r="AW339" s="13" t="s">
        <v>33</v>
      </c>
      <c r="AX339" s="13" t="s">
        <v>72</v>
      </c>
      <c r="AY339" s="200" t="s">
        <v>146</v>
      </c>
    </row>
    <row r="340" spans="1:65" s="14" customFormat="1" ht="11.25">
      <c r="B340" s="201"/>
      <c r="C340" s="202"/>
      <c r="D340" s="192" t="s">
        <v>156</v>
      </c>
      <c r="E340" s="203" t="s">
        <v>19</v>
      </c>
      <c r="F340" s="204" t="s">
        <v>189</v>
      </c>
      <c r="G340" s="202"/>
      <c r="H340" s="205">
        <v>5</v>
      </c>
      <c r="I340" s="206"/>
      <c r="J340" s="202"/>
      <c r="K340" s="202"/>
      <c r="L340" s="207"/>
      <c r="M340" s="208"/>
      <c r="N340" s="209"/>
      <c r="O340" s="209"/>
      <c r="P340" s="209"/>
      <c r="Q340" s="209"/>
      <c r="R340" s="209"/>
      <c r="S340" s="209"/>
      <c r="T340" s="210"/>
      <c r="AT340" s="211" t="s">
        <v>156</v>
      </c>
      <c r="AU340" s="211" t="s">
        <v>82</v>
      </c>
      <c r="AV340" s="14" t="s">
        <v>82</v>
      </c>
      <c r="AW340" s="14" t="s">
        <v>33</v>
      </c>
      <c r="AX340" s="14" t="s">
        <v>72</v>
      </c>
      <c r="AY340" s="211" t="s">
        <v>146</v>
      </c>
    </row>
    <row r="341" spans="1:65" s="15" customFormat="1" ht="11.25">
      <c r="B341" s="212"/>
      <c r="C341" s="213"/>
      <c r="D341" s="192" t="s">
        <v>156</v>
      </c>
      <c r="E341" s="214" t="s">
        <v>19</v>
      </c>
      <c r="F341" s="215" t="s">
        <v>158</v>
      </c>
      <c r="G341" s="213"/>
      <c r="H341" s="216">
        <v>5</v>
      </c>
      <c r="I341" s="217"/>
      <c r="J341" s="213"/>
      <c r="K341" s="213"/>
      <c r="L341" s="218"/>
      <c r="M341" s="219"/>
      <c r="N341" s="220"/>
      <c r="O341" s="220"/>
      <c r="P341" s="220"/>
      <c r="Q341" s="220"/>
      <c r="R341" s="220"/>
      <c r="S341" s="220"/>
      <c r="T341" s="221"/>
      <c r="AT341" s="222" t="s">
        <v>156</v>
      </c>
      <c r="AU341" s="222" t="s">
        <v>82</v>
      </c>
      <c r="AV341" s="15" t="s">
        <v>152</v>
      </c>
      <c r="AW341" s="15" t="s">
        <v>33</v>
      </c>
      <c r="AX341" s="15" t="s">
        <v>80</v>
      </c>
      <c r="AY341" s="222" t="s">
        <v>146</v>
      </c>
    </row>
    <row r="342" spans="1:65" s="2" customFormat="1" ht="21.75" customHeight="1">
      <c r="A342" s="36"/>
      <c r="B342" s="37"/>
      <c r="C342" s="224" t="s">
        <v>428</v>
      </c>
      <c r="D342" s="224" t="s">
        <v>240</v>
      </c>
      <c r="E342" s="225" t="s">
        <v>429</v>
      </c>
      <c r="F342" s="226" t="s">
        <v>430</v>
      </c>
      <c r="G342" s="227" t="s">
        <v>405</v>
      </c>
      <c r="H342" s="228">
        <v>5</v>
      </c>
      <c r="I342" s="229"/>
      <c r="J342" s="230">
        <f>ROUND(I342*H342,2)</f>
        <v>0</v>
      </c>
      <c r="K342" s="226" t="s">
        <v>151</v>
      </c>
      <c r="L342" s="231"/>
      <c r="M342" s="232" t="s">
        <v>19</v>
      </c>
      <c r="N342" s="233" t="s">
        <v>43</v>
      </c>
      <c r="O342" s="66"/>
      <c r="P342" s="181">
        <f>O342*H342</f>
        <v>0</v>
      </c>
      <c r="Q342" s="181">
        <v>0.17499999999999999</v>
      </c>
      <c r="R342" s="181">
        <f>Q342*H342</f>
        <v>0.875</v>
      </c>
      <c r="S342" s="181">
        <v>0</v>
      </c>
      <c r="T342" s="182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3" t="s">
        <v>213</v>
      </c>
      <c r="AT342" s="183" t="s">
        <v>240</v>
      </c>
      <c r="AU342" s="183" t="s">
        <v>82</v>
      </c>
      <c r="AY342" s="19" t="s">
        <v>146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9" t="s">
        <v>80</v>
      </c>
      <c r="BK342" s="184">
        <f>ROUND(I342*H342,2)</f>
        <v>0</v>
      </c>
      <c r="BL342" s="19" t="s">
        <v>152</v>
      </c>
      <c r="BM342" s="183" t="s">
        <v>431</v>
      </c>
    </row>
    <row r="343" spans="1:65" s="13" customFormat="1" ht="11.25">
      <c r="B343" s="190"/>
      <c r="C343" s="191"/>
      <c r="D343" s="192" t="s">
        <v>156</v>
      </c>
      <c r="E343" s="193" t="s">
        <v>19</v>
      </c>
      <c r="F343" s="194" t="s">
        <v>419</v>
      </c>
      <c r="G343" s="191"/>
      <c r="H343" s="193" t="s">
        <v>19</v>
      </c>
      <c r="I343" s="195"/>
      <c r="J343" s="191"/>
      <c r="K343" s="191"/>
      <c r="L343" s="196"/>
      <c r="M343" s="197"/>
      <c r="N343" s="198"/>
      <c r="O343" s="198"/>
      <c r="P343" s="198"/>
      <c r="Q343" s="198"/>
      <c r="R343" s="198"/>
      <c r="S343" s="198"/>
      <c r="T343" s="199"/>
      <c r="AT343" s="200" t="s">
        <v>156</v>
      </c>
      <c r="AU343" s="200" t="s">
        <v>82</v>
      </c>
      <c r="AV343" s="13" t="s">
        <v>80</v>
      </c>
      <c r="AW343" s="13" t="s">
        <v>33</v>
      </c>
      <c r="AX343" s="13" t="s">
        <v>72</v>
      </c>
      <c r="AY343" s="200" t="s">
        <v>146</v>
      </c>
    </row>
    <row r="344" spans="1:65" s="14" customFormat="1" ht="11.25">
      <c r="B344" s="201"/>
      <c r="C344" s="202"/>
      <c r="D344" s="192" t="s">
        <v>156</v>
      </c>
      <c r="E344" s="203" t="s">
        <v>19</v>
      </c>
      <c r="F344" s="204" t="s">
        <v>189</v>
      </c>
      <c r="G344" s="202"/>
      <c r="H344" s="205">
        <v>5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156</v>
      </c>
      <c r="AU344" s="211" t="s">
        <v>82</v>
      </c>
      <c r="AV344" s="14" t="s">
        <v>82</v>
      </c>
      <c r="AW344" s="14" t="s">
        <v>33</v>
      </c>
      <c r="AX344" s="14" t="s">
        <v>72</v>
      </c>
      <c r="AY344" s="211" t="s">
        <v>146</v>
      </c>
    </row>
    <row r="345" spans="1:65" s="15" customFormat="1" ht="11.25">
      <c r="B345" s="212"/>
      <c r="C345" s="213"/>
      <c r="D345" s="192" t="s">
        <v>156</v>
      </c>
      <c r="E345" s="214" t="s">
        <v>19</v>
      </c>
      <c r="F345" s="215" t="s">
        <v>158</v>
      </c>
      <c r="G345" s="213"/>
      <c r="H345" s="216">
        <v>5</v>
      </c>
      <c r="I345" s="217"/>
      <c r="J345" s="213"/>
      <c r="K345" s="213"/>
      <c r="L345" s="218"/>
      <c r="M345" s="219"/>
      <c r="N345" s="220"/>
      <c r="O345" s="220"/>
      <c r="P345" s="220"/>
      <c r="Q345" s="220"/>
      <c r="R345" s="220"/>
      <c r="S345" s="220"/>
      <c r="T345" s="221"/>
      <c r="AT345" s="222" t="s">
        <v>156</v>
      </c>
      <c r="AU345" s="222" t="s">
        <v>82</v>
      </c>
      <c r="AV345" s="15" t="s">
        <v>152</v>
      </c>
      <c r="AW345" s="15" t="s">
        <v>33</v>
      </c>
      <c r="AX345" s="15" t="s">
        <v>80</v>
      </c>
      <c r="AY345" s="222" t="s">
        <v>146</v>
      </c>
    </row>
    <row r="346" spans="1:65" s="2" customFormat="1" ht="16.5" customHeight="1">
      <c r="A346" s="36"/>
      <c r="B346" s="37"/>
      <c r="C346" s="172" t="s">
        <v>432</v>
      </c>
      <c r="D346" s="172" t="s">
        <v>148</v>
      </c>
      <c r="E346" s="173" t="s">
        <v>433</v>
      </c>
      <c r="F346" s="174" t="s">
        <v>434</v>
      </c>
      <c r="G346" s="175" t="s">
        <v>405</v>
      </c>
      <c r="H346" s="176">
        <v>5</v>
      </c>
      <c r="I346" s="177"/>
      <c r="J346" s="178">
        <f>ROUND(I346*H346,2)</f>
        <v>0</v>
      </c>
      <c r="K346" s="174" t="s">
        <v>151</v>
      </c>
      <c r="L346" s="41"/>
      <c r="M346" s="179" t="s">
        <v>19</v>
      </c>
      <c r="N346" s="180" t="s">
        <v>43</v>
      </c>
      <c r="O346" s="66"/>
      <c r="P346" s="181">
        <f>O346*H346</f>
        <v>0</v>
      </c>
      <c r="Q346" s="181">
        <v>2.972E-2</v>
      </c>
      <c r="R346" s="181">
        <f>Q346*H346</f>
        <v>0.14860000000000001</v>
      </c>
      <c r="S346" s="181">
        <v>0</v>
      </c>
      <c r="T346" s="182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3" t="s">
        <v>152</v>
      </c>
      <c r="AT346" s="183" t="s">
        <v>148</v>
      </c>
      <c r="AU346" s="183" t="s">
        <v>82</v>
      </c>
      <c r="AY346" s="19" t="s">
        <v>146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9" t="s">
        <v>80</v>
      </c>
      <c r="BK346" s="184">
        <f>ROUND(I346*H346,2)</f>
        <v>0</v>
      </c>
      <c r="BL346" s="19" t="s">
        <v>152</v>
      </c>
      <c r="BM346" s="183" t="s">
        <v>435</v>
      </c>
    </row>
    <row r="347" spans="1:65" s="2" customFormat="1" ht="11.25">
      <c r="A347" s="36"/>
      <c r="B347" s="37"/>
      <c r="C347" s="38"/>
      <c r="D347" s="185" t="s">
        <v>154</v>
      </c>
      <c r="E347" s="38"/>
      <c r="F347" s="186" t="s">
        <v>436</v>
      </c>
      <c r="G347" s="38"/>
      <c r="H347" s="38"/>
      <c r="I347" s="187"/>
      <c r="J347" s="38"/>
      <c r="K347" s="38"/>
      <c r="L347" s="41"/>
      <c r="M347" s="188"/>
      <c r="N347" s="189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154</v>
      </c>
      <c r="AU347" s="19" t="s">
        <v>82</v>
      </c>
    </row>
    <row r="348" spans="1:65" s="13" customFormat="1" ht="11.25">
      <c r="B348" s="190"/>
      <c r="C348" s="191"/>
      <c r="D348" s="192" t="s">
        <v>156</v>
      </c>
      <c r="E348" s="193" t="s">
        <v>19</v>
      </c>
      <c r="F348" s="194" t="s">
        <v>419</v>
      </c>
      <c r="G348" s="191"/>
      <c r="H348" s="193" t="s">
        <v>19</v>
      </c>
      <c r="I348" s="195"/>
      <c r="J348" s="191"/>
      <c r="K348" s="191"/>
      <c r="L348" s="196"/>
      <c r="M348" s="197"/>
      <c r="N348" s="198"/>
      <c r="O348" s="198"/>
      <c r="P348" s="198"/>
      <c r="Q348" s="198"/>
      <c r="R348" s="198"/>
      <c r="S348" s="198"/>
      <c r="T348" s="199"/>
      <c r="AT348" s="200" t="s">
        <v>156</v>
      </c>
      <c r="AU348" s="200" t="s">
        <v>82</v>
      </c>
      <c r="AV348" s="13" t="s">
        <v>80</v>
      </c>
      <c r="AW348" s="13" t="s">
        <v>33</v>
      </c>
      <c r="AX348" s="13" t="s">
        <v>72</v>
      </c>
      <c r="AY348" s="200" t="s">
        <v>146</v>
      </c>
    </row>
    <row r="349" spans="1:65" s="14" customFormat="1" ht="11.25">
      <c r="B349" s="201"/>
      <c r="C349" s="202"/>
      <c r="D349" s="192" t="s">
        <v>156</v>
      </c>
      <c r="E349" s="203" t="s">
        <v>19</v>
      </c>
      <c r="F349" s="204" t="s">
        <v>189</v>
      </c>
      <c r="G349" s="202"/>
      <c r="H349" s="205">
        <v>5</v>
      </c>
      <c r="I349" s="206"/>
      <c r="J349" s="202"/>
      <c r="K349" s="202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82</v>
      </c>
      <c r="AV349" s="14" t="s">
        <v>82</v>
      </c>
      <c r="AW349" s="14" t="s">
        <v>33</v>
      </c>
      <c r="AX349" s="14" t="s">
        <v>72</v>
      </c>
      <c r="AY349" s="211" t="s">
        <v>146</v>
      </c>
    </row>
    <row r="350" spans="1:65" s="15" customFormat="1" ht="11.25">
      <c r="B350" s="212"/>
      <c r="C350" s="213"/>
      <c r="D350" s="192" t="s">
        <v>156</v>
      </c>
      <c r="E350" s="214" t="s">
        <v>19</v>
      </c>
      <c r="F350" s="215" t="s">
        <v>158</v>
      </c>
      <c r="G350" s="213"/>
      <c r="H350" s="216">
        <v>5</v>
      </c>
      <c r="I350" s="217"/>
      <c r="J350" s="213"/>
      <c r="K350" s="213"/>
      <c r="L350" s="218"/>
      <c r="M350" s="219"/>
      <c r="N350" s="220"/>
      <c r="O350" s="220"/>
      <c r="P350" s="220"/>
      <c r="Q350" s="220"/>
      <c r="R350" s="220"/>
      <c r="S350" s="220"/>
      <c r="T350" s="221"/>
      <c r="AT350" s="222" t="s">
        <v>156</v>
      </c>
      <c r="AU350" s="222" t="s">
        <v>82</v>
      </c>
      <c r="AV350" s="15" t="s">
        <v>152</v>
      </c>
      <c r="AW350" s="15" t="s">
        <v>33</v>
      </c>
      <c r="AX350" s="15" t="s">
        <v>80</v>
      </c>
      <c r="AY350" s="222" t="s">
        <v>146</v>
      </c>
    </row>
    <row r="351" spans="1:65" s="2" customFormat="1" ht="16.5" customHeight="1">
      <c r="A351" s="36"/>
      <c r="B351" s="37"/>
      <c r="C351" s="224" t="s">
        <v>437</v>
      </c>
      <c r="D351" s="224" t="s">
        <v>240</v>
      </c>
      <c r="E351" s="225" t="s">
        <v>438</v>
      </c>
      <c r="F351" s="226" t="s">
        <v>439</v>
      </c>
      <c r="G351" s="227" t="s">
        <v>405</v>
      </c>
      <c r="H351" s="228">
        <v>5</v>
      </c>
      <c r="I351" s="229"/>
      <c r="J351" s="230">
        <f>ROUND(I351*H351,2)</f>
        <v>0</v>
      </c>
      <c r="K351" s="226" t="s">
        <v>151</v>
      </c>
      <c r="L351" s="231"/>
      <c r="M351" s="232" t="s">
        <v>19</v>
      </c>
      <c r="N351" s="233" t="s">
        <v>43</v>
      </c>
      <c r="O351" s="66"/>
      <c r="P351" s="181">
        <f>O351*H351</f>
        <v>0</v>
      </c>
      <c r="Q351" s="181">
        <v>0.11</v>
      </c>
      <c r="R351" s="181">
        <f>Q351*H351</f>
        <v>0.55000000000000004</v>
      </c>
      <c r="S351" s="181">
        <v>0</v>
      </c>
      <c r="T351" s="182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3" t="s">
        <v>213</v>
      </c>
      <c r="AT351" s="183" t="s">
        <v>240</v>
      </c>
      <c r="AU351" s="183" t="s">
        <v>82</v>
      </c>
      <c r="AY351" s="19" t="s">
        <v>146</v>
      </c>
      <c r="BE351" s="184">
        <f>IF(N351="základní",J351,0)</f>
        <v>0</v>
      </c>
      <c r="BF351" s="184">
        <f>IF(N351="snížená",J351,0)</f>
        <v>0</v>
      </c>
      <c r="BG351" s="184">
        <f>IF(N351="zákl. přenesená",J351,0)</f>
        <v>0</v>
      </c>
      <c r="BH351" s="184">
        <f>IF(N351="sníž. přenesená",J351,0)</f>
        <v>0</v>
      </c>
      <c r="BI351" s="184">
        <f>IF(N351="nulová",J351,0)</f>
        <v>0</v>
      </c>
      <c r="BJ351" s="19" t="s">
        <v>80</v>
      </c>
      <c r="BK351" s="184">
        <f>ROUND(I351*H351,2)</f>
        <v>0</v>
      </c>
      <c r="BL351" s="19" t="s">
        <v>152</v>
      </c>
      <c r="BM351" s="183" t="s">
        <v>440</v>
      </c>
    </row>
    <row r="352" spans="1:65" s="13" customFormat="1" ht="11.25">
      <c r="B352" s="190"/>
      <c r="C352" s="191"/>
      <c r="D352" s="192" t="s">
        <v>156</v>
      </c>
      <c r="E352" s="193" t="s">
        <v>19</v>
      </c>
      <c r="F352" s="194" t="s">
        <v>419</v>
      </c>
      <c r="G352" s="191"/>
      <c r="H352" s="193" t="s">
        <v>19</v>
      </c>
      <c r="I352" s="195"/>
      <c r="J352" s="191"/>
      <c r="K352" s="191"/>
      <c r="L352" s="196"/>
      <c r="M352" s="197"/>
      <c r="N352" s="198"/>
      <c r="O352" s="198"/>
      <c r="P352" s="198"/>
      <c r="Q352" s="198"/>
      <c r="R352" s="198"/>
      <c r="S352" s="198"/>
      <c r="T352" s="199"/>
      <c r="AT352" s="200" t="s">
        <v>156</v>
      </c>
      <c r="AU352" s="200" t="s">
        <v>82</v>
      </c>
      <c r="AV352" s="13" t="s">
        <v>80</v>
      </c>
      <c r="AW352" s="13" t="s">
        <v>33</v>
      </c>
      <c r="AX352" s="13" t="s">
        <v>72</v>
      </c>
      <c r="AY352" s="200" t="s">
        <v>146</v>
      </c>
    </row>
    <row r="353" spans="1:65" s="14" customFormat="1" ht="11.25">
      <c r="B353" s="201"/>
      <c r="C353" s="202"/>
      <c r="D353" s="192" t="s">
        <v>156</v>
      </c>
      <c r="E353" s="203" t="s">
        <v>19</v>
      </c>
      <c r="F353" s="204" t="s">
        <v>189</v>
      </c>
      <c r="G353" s="202"/>
      <c r="H353" s="205">
        <v>5</v>
      </c>
      <c r="I353" s="206"/>
      <c r="J353" s="202"/>
      <c r="K353" s="202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156</v>
      </c>
      <c r="AU353" s="211" t="s">
        <v>82</v>
      </c>
      <c r="AV353" s="14" t="s">
        <v>82</v>
      </c>
      <c r="AW353" s="14" t="s">
        <v>33</v>
      </c>
      <c r="AX353" s="14" t="s">
        <v>72</v>
      </c>
      <c r="AY353" s="211" t="s">
        <v>146</v>
      </c>
    </row>
    <row r="354" spans="1:65" s="15" customFormat="1" ht="11.25">
      <c r="B354" s="212"/>
      <c r="C354" s="213"/>
      <c r="D354" s="192" t="s">
        <v>156</v>
      </c>
      <c r="E354" s="214" t="s">
        <v>19</v>
      </c>
      <c r="F354" s="215" t="s">
        <v>158</v>
      </c>
      <c r="G354" s="213"/>
      <c r="H354" s="216">
        <v>5</v>
      </c>
      <c r="I354" s="217"/>
      <c r="J354" s="213"/>
      <c r="K354" s="213"/>
      <c r="L354" s="218"/>
      <c r="M354" s="219"/>
      <c r="N354" s="220"/>
      <c r="O354" s="220"/>
      <c r="P354" s="220"/>
      <c r="Q354" s="220"/>
      <c r="R354" s="220"/>
      <c r="S354" s="220"/>
      <c r="T354" s="221"/>
      <c r="AT354" s="222" t="s">
        <v>156</v>
      </c>
      <c r="AU354" s="222" t="s">
        <v>82</v>
      </c>
      <c r="AV354" s="15" t="s">
        <v>152</v>
      </c>
      <c r="AW354" s="15" t="s">
        <v>33</v>
      </c>
      <c r="AX354" s="15" t="s">
        <v>80</v>
      </c>
      <c r="AY354" s="222" t="s">
        <v>146</v>
      </c>
    </row>
    <row r="355" spans="1:65" s="2" customFormat="1" ht="16.5" customHeight="1">
      <c r="A355" s="36"/>
      <c r="B355" s="37"/>
      <c r="C355" s="172" t="s">
        <v>441</v>
      </c>
      <c r="D355" s="172" t="s">
        <v>148</v>
      </c>
      <c r="E355" s="173" t="s">
        <v>442</v>
      </c>
      <c r="F355" s="174" t="s">
        <v>443</v>
      </c>
      <c r="G355" s="175" t="s">
        <v>405</v>
      </c>
      <c r="H355" s="176">
        <v>5</v>
      </c>
      <c r="I355" s="177"/>
      <c r="J355" s="178">
        <f>ROUND(I355*H355,2)</f>
        <v>0</v>
      </c>
      <c r="K355" s="174" t="s">
        <v>151</v>
      </c>
      <c r="L355" s="41"/>
      <c r="M355" s="179" t="s">
        <v>19</v>
      </c>
      <c r="N355" s="180" t="s">
        <v>43</v>
      </c>
      <c r="O355" s="66"/>
      <c r="P355" s="181">
        <f>O355*H355</f>
        <v>0</v>
      </c>
      <c r="Q355" s="181">
        <v>2.972E-2</v>
      </c>
      <c r="R355" s="181">
        <f>Q355*H355</f>
        <v>0.14860000000000001</v>
      </c>
      <c r="S355" s="181">
        <v>0</v>
      </c>
      <c r="T355" s="182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3" t="s">
        <v>152</v>
      </c>
      <c r="AT355" s="183" t="s">
        <v>148</v>
      </c>
      <c r="AU355" s="183" t="s">
        <v>82</v>
      </c>
      <c r="AY355" s="19" t="s">
        <v>146</v>
      </c>
      <c r="BE355" s="184">
        <f>IF(N355="základní",J355,0)</f>
        <v>0</v>
      </c>
      <c r="BF355" s="184">
        <f>IF(N355="snížená",J355,0)</f>
        <v>0</v>
      </c>
      <c r="BG355" s="184">
        <f>IF(N355="zákl. přenesená",J355,0)</f>
        <v>0</v>
      </c>
      <c r="BH355" s="184">
        <f>IF(N355="sníž. přenesená",J355,0)</f>
        <v>0</v>
      </c>
      <c r="BI355" s="184">
        <f>IF(N355="nulová",J355,0)</f>
        <v>0</v>
      </c>
      <c r="BJ355" s="19" t="s">
        <v>80</v>
      </c>
      <c r="BK355" s="184">
        <f>ROUND(I355*H355,2)</f>
        <v>0</v>
      </c>
      <c r="BL355" s="19" t="s">
        <v>152</v>
      </c>
      <c r="BM355" s="183" t="s">
        <v>444</v>
      </c>
    </row>
    <row r="356" spans="1:65" s="2" customFormat="1" ht="11.25">
      <c r="A356" s="36"/>
      <c r="B356" s="37"/>
      <c r="C356" s="38"/>
      <c r="D356" s="185" t="s">
        <v>154</v>
      </c>
      <c r="E356" s="38"/>
      <c r="F356" s="186" t="s">
        <v>445</v>
      </c>
      <c r="G356" s="38"/>
      <c r="H356" s="38"/>
      <c r="I356" s="187"/>
      <c r="J356" s="38"/>
      <c r="K356" s="38"/>
      <c r="L356" s="41"/>
      <c r="M356" s="188"/>
      <c r="N356" s="189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154</v>
      </c>
      <c r="AU356" s="19" t="s">
        <v>82</v>
      </c>
    </row>
    <row r="357" spans="1:65" s="13" customFormat="1" ht="11.25">
      <c r="B357" s="190"/>
      <c r="C357" s="191"/>
      <c r="D357" s="192" t="s">
        <v>156</v>
      </c>
      <c r="E357" s="193" t="s">
        <v>19</v>
      </c>
      <c r="F357" s="194" t="s">
        <v>419</v>
      </c>
      <c r="G357" s="191"/>
      <c r="H357" s="193" t="s">
        <v>19</v>
      </c>
      <c r="I357" s="195"/>
      <c r="J357" s="191"/>
      <c r="K357" s="191"/>
      <c r="L357" s="196"/>
      <c r="M357" s="197"/>
      <c r="N357" s="198"/>
      <c r="O357" s="198"/>
      <c r="P357" s="198"/>
      <c r="Q357" s="198"/>
      <c r="R357" s="198"/>
      <c r="S357" s="198"/>
      <c r="T357" s="199"/>
      <c r="AT357" s="200" t="s">
        <v>156</v>
      </c>
      <c r="AU357" s="200" t="s">
        <v>82</v>
      </c>
      <c r="AV357" s="13" t="s">
        <v>80</v>
      </c>
      <c r="AW357" s="13" t="s">
        <v>33</v>
      </c>
      <c r="AX357" s="13" t="s">
        <v>72</v>
      </c>
      <c r="AY357" s="200" t="s">
        <v>146</v>
      </c>
    </row>
    <row r="358" spans="1:65" s="14" customFormat="1" ht="11.25">
      <c r="B358" s="201"/>
      <c r="C358" s="202"/>
      <c r="D358" s="192" t="s">
        <v>156</v>
      </c>
      <c r="E358" s="203" t="s">
        <v>19</v>
      </c>
      <c r="F358" s="204" t="s">
        <v>189</v>
      </c>
      <c r="G358" s="202"/>
      <c r="H358" s="205">
        <v>5</v>
      </c>
      <c r="I358" s="206"/>
      <c r="J358" s="202"/>
      <c r="K358" s="202"/>
      <c r="L358" s="207"/>
      <c r="M358" s="208"/>
      <c r="N358" s="209"/>
      <c r="O358" s="209"/>
      <c r="P358" s="209"/>
      <c r="Q358" s="209"/>
      <c r="R358" s="209"/>
      <c r="S358" s="209"/>
      <c r="T358" s="210"/>
      <c r="AT358" s="211" t="s">
        <v>156</v>
      </c>
      <c r="AU358" s="211" t="s">
        <v>82</v>
      </c>
      <c r="AV358" s="14" t="s">
        <v>82</v>
      </c>
      <c r="AW358" s="14" t="s">
        <v>33</v>
      </c>
      <c r="AX358" s="14" t="s">
        <v>72</v>
      </c>
      <c r="AY358" s="211" t="s">
        <v>146</v>
      </c>
    </row>
    <row r="359" spans="1:65" s="15" customFormat="1" ht="11.25">
      <c r="B359" s="212"/>
      <c r="C359" s="213"/>
      <c r="D359" s="192" t="s">
        <v>156</v>
      </c>
      <c r="E359" s="214" t="s">
        <v>19</v>
      </c>
      <c r="F359" s="215" t="s">
        <v>158</v>
      </c>
      <c r="G359" s="213"/>
      <c r="H359" s="216">
        <v>5</v>
      </c>
      <c r="I359" s="217"/>
      <c r="J359" s="213"/>
      <c r="K359" s="213"/>
      <c r="L359" s="218"/>
      <c r="M359" s="219"/>
      <c r="N359" s="220"/>
      <c r="O359" s="220"/>
      <c r="P359" s="220"/>
      <c r="Q359" s="220"/>
      <c r="R359" s="220"/>
      <c r="S359" s="220"/>
      <c r="T359" s="221"/>
      <c r="AT359" s="222" t="s">
        <v>156</v>
      </c>
      <c r="AU359" s="222" t="s">
        <v>82</v>
      </c>
      <c r="AV359" s="15" t="s">
        <v>152</v>
      </c>
      <c r="AW359" s="15" t="s">
        <v>33</v>
      </c>
      <c r="AX359" s="15" t="s">
        <v>80</v>
      </c>
      <c r="AY359" s="222" t="s">
        <v>146</v>
      </c>
    </row>
    <row r="360" spans="1:65" s="2" customFormat="1" ht="16.5" customHeight="1">
      <c r="A360" s="36"/>
      <c r="B360" s="37"/>
      <c r="C360" s="224" t="s">
        <v>446</v>
      </c>
      <c r="D360" s="224" t="s">
        <v>240</v>
      </c>
      <c r="E360" s="225" t="s">
        <v>447</v>
      </c>
      <c r="F360" s="226" t="s">
        <v>448</v>
      </c>
      <c r="G360" s="227" t="s">
        <v>405</v>
      </c>
      <c r="H360" s="228">
        <v>5</v>
      </c>
      <c r="I360" s="229"/>
      <c r="J360" s="230">
        <f>ROUND(I360*H360,2)</f>
        <v>0</v>
      </c>
      <c r="K360" s="226" t="s">
        <v>151</v>
      </c>
      <c r="L360" s="231"/>
      <c r="M360" s="232" t="s">
        <v>19</v>
      </c>
      <c r="N360" s="233" t="s">
        <v>43</v>
      </c>
      <c r="O360" s="66"/>
      <c r="P360" s="181">
        <f>O360*H360</f>
        <v>0</v>
      </c>
      <c r="Q360" s="181">
        <v>5.5E-2</v>
      </c>
      <c r="R360" s="181">
        <f>Q360*H360</f>
        <v>0.27500000000000002</v>
      </c>
      <c r="S360" s="181">
        <v>0</v>
      </c>
      <c r="T360" s="182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3" t="s">
        <v>213</v>
      </c>
      <c r="AT360" s="183" t="s">
        <v>240</v>
      </c>
      <c r="AU360" s="183" t="s">
        <v>82</v>
      </c>
      <c r="AY360" s="19" t="s">
        <v>146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9" t="s">
        <v>80</v>
      </c>
      <c r="BK360" s="184">
        <f>ROUND(I360*H360,2)</f>
        <v>0</v>
      </c>
      <c r="BL360" s="19" t="s">
        <v>152</v>
      </c>
      <c r="BM360" s="183" t="s">
        <v>449</v>
      </c>
    </row>
    <row r="361" spans="1:65" s="13" customFormat="1" ht="11.25">
      <c r="B361" s="190"/>
      <c r="C361" s="191"/>
      <c r="D361" s="192" t="s">
        <v>156</v>
      </c>
      <c r="E361" s="193" t="s">
        <v>19</v>
      </c>
      <c r="F361" s="194" t="s">
        <v>419</v>
      </c>
      <c r="G361" s="191"/>
      <c r="H361" s="193" t="s">
        <v>19</v>
      </c>
      <c r="I361" s="195"/>
      <c r="J361" s="191"/>
      <c r="K361" s="191"/>
      <c r="L361" s="196"/>
      <c r="M361" s="197"/>
      <c r="N361" s="198"/>
      <c r="O361" s="198"/>
      <c r="P361" s="198"/>
      <c r="Q361" s="198"/>
      <c r="R361" s="198"/>
      <c r="S361" s="198"/>
      <c r="T361" s="199"/>
      <c r="AT361" s="200" t="s">
        <v>156</v>
      </c>
      <c r="AU361" s="200" t="s">
        <v>82</v>
      </c>
      <c r="AV361" s="13" t="s">
        <v>80</v>
      </c>
      <c r="AW361" s="13" t="s">
        <v>33</v>
      </c>
      <c r="AX361" s="13" t="s">
        <v>72</v>
      </c>
      <c r="AY361" s="200" t="s">
        <v>146</v>
      </c>
    </row>
    <row r="362" spans="1:65" s="14" customFormat="1" ht="11.25">
      <c r="B362" s="201"/>
      <c r="C362" s="202"/>
      <c r="D362" s="192" t="s">
        <v>156</v>
      </c>
      <c r="E362" s="203" t="s">
        <v>19</v>
      </c>
      <c r="F362" s="204" t="s">
        <v>189</v>
      </c>
      <c r="G362" s="202"/>
      <c r="H362" s="205">
        <v>5</v>
      </c>
      <c r="I362" s="206"/>
      <c r="J362" s="202"/>
      <c r="K362" s="202"/>
      <c r="L362" s="207"/>
      <c r="M362" s="208"/>
      <c r="N362" s="209"/>
      <c r="O362" s="209"/>
      <c r="P362" s="209"/>
      <c r="Q362" s="209"/>
      <c r="R362" s="209"/>
      <c r="S362" s="209"/>
      <c r="T362" s="210"/>
      <c r="AT362" s="211" t="s">
        <v>156</v>
      </c>
      <c r="AU362" s="211" t="s">
        <v>82</v>
      </c>
      <c r="AV362" s="14" t="s">
        <v>82</v>
      </c>
      <c r="AW362" s="14" t="s">
        <v>33</v>
      </c>
      <c r="AX362" s="14" t="s">
        <v>72</v>
      </c>
      <c r="AY362" s="211" t="s">
        <v>146</v>
      </c>
    </row>
    <row r="363" spans="1:65" s="15" customFormat="1" ht="11.25">
      <c r="B363" s="212"/>
      <c r="C363" s="213"/>
      <c r="D363" s="192" t="s">
        <v>156</v>
      </c>
      <c r="E363" s="214" t="s">
        <v>19</v>
      </c>
      <c r="F363" s="215" t="s">
        <v>158</v>
      </c>
      <c r="G363" s="213"/>
      <c r="H363" s="216">
        <v>5</v>
      </c>
      <c r="I363" s="217"/>
      <c r="J363" s="213"/>
      <c r="K363" s="213"/>
      <c r="L363" s="218"/>
      <c r="M363" s="219"/>
      <c r="N363" s="220"/>
      <c r="O363" s="220"/>
      <c r="P363" s="220"/>
      <c r="Q363" s="220"/>
      <c r="R363" s="220"/>
      <c r="S363" s="220"/>
      <c r="T363" s="221"/>
      <c r="AT363" s="222" t="s">
        <v>156</v>
      </c>
      <c r="AU363" s="222" t="s">
        <v>82</v>
      </c>
      <c r="AV363" s="15" t="s">
        <v>152</v>
      </c>
      <c r="AW363" s="15" t="s">
        <v>33</v>
      </c>
      <c r="AX363" s="15" t="s">
        <v>80</v>
      </c>
      <c r="AY363" s="222" t="s">
        <v>146</v>
      </c>
    </row>
    <row r="364" spans="1:65" s="2" customFormat="1" ht="16.5" customHeight="1">
      <c r="A364" s="36"/>
      <c r="B364" s="37"/>
      <c r="C364" s="172" t="s">
        <v>450</v>
      </c>
      <c r="D364" s="172" t="s">
        <v>148</v>
      </c>
      <c r="E364" s="173" t="s">
        <v>451</v>
      </c>
      <c r="F364" s="174" t="s">
        <v>452</v>
      </c>
      <c r="G364" s="175" t="s">
        <v>405</v>
      </c>
      <c r="H364" s="176">
        <v>5</v>
      </c>
      <c r="I364" s="177"/>
      <c r="J364" s="178">
        <f>ROUND(I364*H364,2)</f>
        <v>0</v>
      </c>
      <c r="K364" s="174" t="s">
        <v>151</v>
      </c>
      <c r="L364" s="41"/>
      <c r="M364" s="179" t="s">
        <v>19</v>
      </c>
      <c r="N364" s="180" t="s">
        <v>43</v>
      </c>
      <c r="O364" s="66"/>
      <c r="P364" s="181">
        <f>O364*H364</f>
        <v>0</v>
      </c>
      <c r="Q364" s="181">
        <v>0.21734000000000001</v>
      </c>
      <c r="R364" s="181">
        <f>Q364*H364</f>
        <v>1.0867</v>
      </c>
      <c r="S364" s="181">
        <v>0</v>
      </c>
      <c r="T364" s="182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3" t="s">
        <v>152</v>
      </c>
      <c r="AT364" s="183" t="s">
        <v>148</v>
      </c>
      <c r="AU364" s="183" t="s">
        <v>82</v>
      </c>
      <c r="AY364" s="19" t="s">
        <v>146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9" t="s">
        <v>80</v>
      </c>
      <c r="BK364" s="184">
        <f>ROUND(I364*H364,2)</f>
        <v>0</v>
      </c>
      <c r="BL364" s="19" t="s">
        <v>152</v>
      </c>
      <c r="BM364" s="183" t="s">
        <v>453</v>
      </c>
    </row>
    <row r="365" spans="1:65" s="2" customFormat="1" ht="11.25">
      <c r="A365" s="36"/>
      <c r="B365" s="37"/>
      <c r="C365" s="38"/>
      <c r="D365" s="185" t="s">
        <v>154</v>
      </c>
      <c r="E365" s="38"/>
      <c r="F365" s="186" t="s">
        <v>454</v>
      </c>
      <c r="G365" s="38"/>
      <c r="H365" s="38"/>
      <c r="I365" s="187"/>
      <c r="J365" s="38"/>
      <c r="K365" s="38"/>
      <c r="L365" s="41"/>
      <c r="M365" s="188"/>
      <c r="N365" s="189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154</v>
      </c>
      <c r="AU365" s="19" t="s">
        <v>82</v>
      </c>
    </row>
    <row r="366" spans="1:65" s="13" customFormat="1" ht="11.25">
      <c r="B366" s="190"/>
      <c r="C366" s="191"/>
      <c r="D366" s="192" t="s">
        <v>156</v>
      </c>
      <c r="E366" s="193" t="s">
        <v>19</v>
      </c>
      <c r="F366" s="194" t="s">
        <v>419</v>
      </c>
      <c r="G366" s="191"/>
      <c r="H366" s="193" t="s">
        <v>19</v>
      </c>
      <c r="I366" s="195"/>
      <c r="J366" s="191"/>
      <c r="K366" s="191"/>
      <c r="L366" s="196"/>
      <c r="M366" s="197"/>
      <c r="N366" s="198"/>
      <c r="O366" s="198"/>
      <c r="P366" s="198"/>
      <c r="Q366" s="198"/>
      <c r="R366" s="198"/>
      <c r="S366" s="198"/>
      <c r="T366" s="199"/>
      <c r="AT366" s="200" t="s">
        <v>156</v>
      </c>
      <c r="AU366" s="200" t="s">
        <v>82</v>
      </c>
      <c r="AV366" s="13" t="s">
        <v>80</v>
      </c>
      <c r="AW366" s="13" t="s">
        <v>33</v>
      </c>
      <c r="AX366" s="13" t="s">
        <v>72</v>
      </c>
      <c r="AY366" s="200" t="s">
        <v>146</v>
      </c>
    </row>
    <row r="367" spans="1:65" s="14" customFormat="1" ht="11.25">
      <c r="B367" s="201"/>
      <c r="C367" s="202"/>
      <c r="D367" s="192" t="s">
        <v>156</v>
      </c>
      <c r="E367" s="203" t="s">
        <v>19</v>
      </c>
      <c r="F367" s="204" t="s">
        <v>189</v>
      </c>
      <c r="G367" s="202"/>
      <c r="H367" s="205">
        <v>5</v>
      </c>
      <c r="I367" s="206"/>
      <c r="J367" s="202"/>
      <c r="K367" s="202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156</v>
      </c>
      <c r="AU367" s="211" t="s">
        <v>82</v>
      </c>
      <c r="AV367" s="14" t="s">
        <v>82</v>
      </c>
      <c r="AW367" s="14" t="s">
        <v>33</v>
      </c>
      <c r="AX367" s="14" t="s">
        <v>72</v>
      </c>
      <c r="AY367" s="211" t="s">
        <v>146</v>
      </c>
    </row>
    <row r="368" spans="1:65" s="15" customFormat="1" ht="11.25">
      <c r="B368" s="212"/>
      <c r="C368" s="213"/>
      <c r="D368" s="192" t="s">
        <v>156</v>
      </c>
      <c r="E368" s="214" t="s">
        <v>19</v>
      </c>
      <c r="F368" s="215" t="s">
        <v>158</v>
      </c>
      <c r="G368" s="213"/>
      <c r="H368" s="216">
        <v>5</v>
      </c>
      <c r="I368" s="217"/>
      <c r="J368" s="213"/>
      <c r="K368" s="213"/>
      <c r="L368" s="218"/>
      <c r="M368" s="219"/>
      <c r="N368" s="220"/>
      <c r="O368" s="220"/>
      <c r="P368" s="220"/>
      <c r="Q368" s="220"/>
      <c r="R368" s="220"/>
      <c r="S368" s="220"/>
      <c r="T368" s="221"/>
      <c r="AT368" s="222" t="s">
        <v>156</v>
      </c>
      <c r="AU368" s="222" t="s">
        <v>82</v>
      </c>
      <c r="AV368" s="15" t="s">
        <v>152</v>
      </c>
      <c r="AW368" s="15" t="s">
        <v>33</v>
      </c>
      <c r="AX368" s="15" t="s">
        <v>80</v>
      </c>
      <c r="AY368" s="222" t="s">
        <v>146</v>
      </c>
    </row>
    <row r="369" spans="1:65" s="2" customFormat="1" ht="16.5" customHeight="1">
      <c r="A369" s="36"/>
      <c r="B369" s="37"/>
      <c r="C369" s="224" t="s">
        <v>455</v>
      </c>
      <c r="D369" s="224" t="s">
        <v>240</v>
      </c>
      <c r="E369" s="225" t="s">
        <v>456</v>
      </c>
      <c r="F369" s="226" t="s">
        <v>457</v>
      </c>
      <c r="G369" s="227" t="s">
        <v>405</v>
      </c>
      <c r="H369" s="228">
        <v>4</v>
      </c>
      <c r="I369" s="229"/>
      <c r="J369" s="230">
        <f>ROUND(I369*H369,2)</f>
        <v>0</v>
      </c>
      <c r="K369" s="226" t="s">
        <v>151</v>
      </c>
      <c r="L369" s="231"/>
      <c r="M369" s="232" t="s">
        <v>19</v>
      </c>
      <c r="N369" s="233" t="s">
        <v>43</v>
      </c>
      <c r="O369" s="66"/>
      <c r="P369" s="181">
        <f>O369*H369</f>
        <v>0</v>
      </c>
      <c r="Q369" s="181">
        <v>7.3999999999999996E-2</v>
      </c>
      <c r="R369" s="181">
        <f>Q369*H369</f>
        <v>0.29599999999999999</v>
      </c>
      <c r="S369" s="181">
        <v>0</v>
      </c>
      <c r="T369" s="182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3" t="s">
        <v>213</v>
      </c>
      <c r="AT369" s="183" t="s">
        <v>240</v>
      </c>
      <c r="AU369" s="183" t="s">
        <v>82</v>
      </c>
      <c r="AY369" s="19" t="s">
        <v>146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9" t="s">
        <v>80</v>
      </c>
      <c r="BK369" s="184">
        <f>ROUND(I369*H369,2)</f>
        <v>0</v>
      </c>
      <c r="BL369" s="19" t="s">
        <v>152</v>
      </c>
      <c r="BM369" s="183" t="s">
        <v>458</v>
      </c>
    </row>
    <row r="370" spans="1:65" s="13" customFormat="1" ht="11.25">
      <c r="B370" s="190"/>
      <c r="C370" s="191"/>
      <c r="D370" s="192" t="s">
        <v>156</v>
      </c>
      <c r="E370" s="193" t="s">
        <v>19</v>
      </c>
      <c r="F370" s="194" t="s">
        <v>419</v>
      </c>
      <c r="G370" s="191"/>
      <c r="H370" s="193" t="s">
        <v>19</v>
      </c>
      <c r="I370" s="195"/>
      <c r="J370" s="191"/>
      <c r="K370" s="191"/>
      <c r="L370" s="196"/>
      <c r="M370" s="197"/>
      <c r="N370" s="198"/>
      <c r="O370" s="198"/>
      <c r="P370" s="198"/>
      <c r="Q370" s="198"/>
      <c r="R370" s="198"/>
      <c r="S370" s="198"/>
      <c r="T370" s="199"/>
      <c r="AT370" s="200" t="s">
        <v>156</v>
      </c>
      <c r="AU370" s="200" t="s">
        <v>82</v>
      </c>
      <c r="AV370" s="13" t="s">
        <v>80</v>
      </c>
      <c r="AW370" s="13" t="s">
        <v>33</v>
      </c>
      <c r="AX370" s="13" t="s">
        <v>72</v>
      </c>
      <c r="AY370" s="200" t="s">
        <v>146</v>
      </c>
    </row>
    <row r="371" spans="1:65" s="14" customFormat="1" ht="11.25">
      <c r="B371" s="201"/>
      <c r="C371" s="202"/>
      <c r="D371" s="192" t="s">
        <v>156</v>
      </c>
      <c r="E371" s="203" t="s">
        <v>19</v>
      </c>
      <c r="F371" s="204" t="s">
        <v>152</v>
      </c>
      <c r="G371" s="202"/>
      <c r="H371" s="205">
        <v>4</v>
      </c>
      <c r="I371" s="206"/>
      <c r="J371" s="202"/>
      <c r="K371" s="202"/>
      <c r="L371" s="207"/>
      <c r="M371" s="208"/>
      <c r="N371" s="209"/>
      <c r="O371" s="209"/>
      <c r="P371" s="209"/>
      <c r="Q371" s="209"/>
      <c r="R371" s="209"/>
      <c r="S371" s="209"/>
      <c r="T371" s="210"/>
      <c r="AT371" s="211" t="s">
        <v>156</v>
      </c>
      <c r="AU371" s="211" t="s">
        <v>82</v>
      </c>
      <c r="AV371" s="14" t="s">
        <v>82</v>
      </c>
      <c r="AW371" s="14" t="s">
        <v>33</v>
      </c>
      <c r="AX371" s="14" t="s">
        <v>72</v>
      </c>
      <c r="AY371" s="211" t="s">
        <v>146</v>
      </c>
    </row>
    <row r="372" spans="1:65" s="15" customFormat="1" ht="11.25">
      <c r="B372" s="212"/>
      <c r="C372" s="213"/>
      <c r="D372" s="192" t="s">
        <v>156</v>
      </c>
      <c r="E372" s="214" t="s">
        <v>19</v>
      </c>
      <c r="F372" s="215" t="s">
        <v>158</v>
      </c>
      <c r="G372" s="213"/>
      <c r="H372" s="216">
        <v>4</v>
      </c>
      <c r="I372" s="217"/>
      <c r="J372" s="213"/>
      <c r="K372" s="213"/>
      <c r="L372" s="218"/>
      <c r="M372" s="219"/>
      <c r="N372" s="220"/>
      <c r="O372" s="220"/>
      <c r="P372" s="220"/>
      <c r="Q372" s="220"/>
      <c r="R372" s="220"/>
      <c r="S372" s="220"/>
      <c r="T372" s="221"/>
      <c r="AT372" s="222" t="s">
        <v>156</v>
      </c>
      <c r="AU372" s="222" t="s">
        <v>82</v>
      </c>
      <c r="AV372" s="15" t="s">
        <v>152</v>
      </c>
      <c r="AW372" s="15" t="s">
        <v>33</v>
      </c>
      <c r="AX372" s="15" t="s">
        <v>80</v>
      </c>
      <c r="AY372" s="222" t="s">
        <v>146</v>
      </c>
    </row>
    <row r="373" spans="1:65" s="2" customFormat="1" ht="16.5" customHeight="1">
      <c r="A373" s="36"/>
      <c r="B373" s="37"/>
      <c r="C373" s="224" t="s">
        <v>459</v>
      </c>
      <c r="D373" s="224" t="s">
        <v>240</v>
      </c>
      <c r="E373" s="225" t="s">
        <v>460</v>
      </c>
      <c r="F373" s="226" t="s">
        <v>461</v>
      </c>
      <c r="G373" s="227" t="s">
        <v>405</v>
      </c>
      <c r="H373" s="228">
        <v>1</v>
      </c>
      <c r="I373" s="229"/>
      <c r="J373" s="230">
        <f>ROUND(I373*H373,2)</f>
        <v>0</v>
      </c>
      <c r="K373" s="226" t="s">
        <v>19</v>
      </c>
      <c r="L373" s="231"/>
      <c r="M373" s="232" t="s">
        <v>19</v>
      </c>
      <c r="N373" s="233" t="s">
        <v>43</v>
      </c>
      <c r="O373" s="66"/>
      <c r="P373" s="181">
        <f>O373*H373</f>
        <v>0</v>
      </c>
      <c r="Q373" s="181">
        <v>7.3999999999999996E-2</v>
      </c>
      <c r="R373" s="181">
        <f>Q373*H373</f>
        <v>7.3999999999999996E-2</v>
      </c>
      <c r="S373" s="181">
        <v>0</v>
      </c>
      <c r="T373" s="182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3" t="s">
        <v>213</v>
      </c>
      <c r="AT373" s="183" t="s">
        <v>240</v>
      </c>
      <c r="AU373" s="183" t="s">
        <v>82</v>
      </c>
      <c r="AY373" s="19" t="s">
        <v>146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9" t="s">
        <v>80</v>
      </c>
      <c r="BK373" s="184">
        <f>ROUND(I373*H373,2)</f>
        <v>0</v>
      </c>
      <c r="BL373" s="19" t="s">
        <v>152</v>
      </c>
      <c r="BM373" s="183" t="s">
        <v>462</v>
      </c>
    </row>
    <row r="374" spans="1:65" s="13" customFormat="1" ht="11.25">
      <c r="B374" s="190"/>
      <c r="C374" s="191"/>
      <c r="D374" s="192" t="s">
        <v>156</v>
      </c>
      <c r="E374" s="193" t="s">
        <v>19</v>
      </c>
      <c r="F374" s="194" t="s">
        <v>419</v>
      </c>
      <c r="G374" s="191"/>
      <c r="H374" s="193" t="s">
        <v>19</v>
      </c>
      <c r="I374" s="195"/>
      <c r="J374" s="191"/>
      <c r="K374" s="191"/>
      <c r="L374" s="196"/>
      <c r="M374" s="197"/>
      <c r="N374" s="198"/>
      <c r="O374" s="198"/>
      <c r="P374" s="198"/>
      <c r="Q374" s="198"/>
      <c r="R374" s="198"/>
      <c r="S374" s="198"/>
      <c r="T374" s="199"/>
      <c r="AT374" s="200" t="s">
        <v>156</v>
      </c>
      <c r="AU374" s="200" t="s">
        <v>82</v>
      </c>
      <c r="AV374" s="13" t="s">
        <v>80</v>
      </c>
      <c r="AW374" s="13" t="s">
        <v>33</v>
      </c>
      <c r="AX374" s="13" t="s">
        <v>72</v>
      </c>
      <c r="AY374" s="200" t="s">
        <v>146</v>
      </c>
    </row>
    <row r="375" spans="1:65" s="14" customFormat="1" ht="11.25">
      <c r="B375" s="201"/>
      <c r="C375" s="202"/>
      <c r="D375" s="192" t="s">
        <v>156</v>
      </c>
      <c r="E375" s="203" t="s">
        <v>19</v>
      </c>
      <c r="F375" s="204" t="s">
        <v>80</v>
      </c>
      <c r="G375" s="202"/>
      <c r="H375" s="205">
        <v>1</v>
      </c>
      <c r="I375" s="206"/>
      <c r="J375" s="202"/>
      <c r="K375" s="202"/>
      <c r="L375" s="207"/>
      <c r="M375" s="208"/>
      <c r="N375" s="209"/>
      <c r="O375" s="209"/>
      <c r="P375" s="209"/>
      <c r="Q375" s="209"/>
      <c r="R375" s="209"/>
      <c r="S375" s="209"/>
      <c r="T375" s="210"/>
      <c r="AT375" s="211" t="s">
        <v>156</v>
      </c>
      <c r="AU375" s="211" t="s">
        <v>82</v>
      </c>
      <c r="AV375" s="14" t="s">
        <v>82</v>
      </c>
      <c r="AW375" s="14" t="s">
        <v>33</v>
      </c>
      <c r="AX375" s="14" t="s">
        <v>72</v>
      </c>
      <c r="AY375" s="211" t="s">
        <v>146</v>
      </c>
    </row>
    <row r="376" spans="1:65" s="15" customFormat="1" ht="11.25">
      <c r="B376" s="212"/>
      <c r="C376" s="213"/>
      <c r="D376" s="192" t="s">
        <v>156</v>
      </c>
      <c r="E376" s="214" t="s">
        <v>19</v>
      </c>
      <c r="F376" s="215" t="s">
        <v>158</v>
      </c>
      <c r="G376" s="213"/>
      <c r="H376" s="216">
        <v>1</v>
      </c>
      <c r="I376" s="217"/>
      <c r="J376" s="213"/>
      <c r="K376" s="213"/>
      <c r="L376" s="218"/>
      <c r="M376" s="219"/>
      <c r="N376" s="220"/>
      <c r="O376" s="220"/>
      <c r="P376" s="220"/>
      <c r="Q376" s="220"/>
      <c r="R376" s="220"/>
      <c r="S376" s="220"/>
      <c r="T376" s="221"/>
      <c r="AT376" s="222" t="s">
        <v>156</v>
      </c>
      <c r="AU376" s="222" t="s">
        <v>82</v>
      </c>
      <c r="AV376" s="15" t="s">
        <v>152</v>
      </c>
      <c r="AW376" s="15" t="s">
        <v>33</v>
      </c>
      <c r="AX376" s="15" t="s">
        <v>80</v>
      </c>
      <c r="AY376" s="222" t="s">
        <v>146</v>
      </c>
    </row>
    <row r="377" spans="1:65" s="2" customFormat="1" ht="16.5" customHeight="1">
      <c r="A377" s="36"/>
      <c r="B377" s="37"/>
      <c r="C377" s="224" t="s">
        <v>463</v>
      </c>
      <c r="D377" s="224" t="s">
        <v>240</v>
      </c>
      <c r="E377" s="225" t="s">
        <v>464</v>
      </c>
      <c r="F377" s="226" t="s">
        <v>465</v>
      </c>
      <c r="G377" s="227" t="s">
        <v>405</v>
      </c>
      <c r="H377" s="228">
        <v>5</v>
      </c>
      <c r="I377" s="229"/>
      <c r="J377" s="230">
        <f>ROUND(I377*H377,2)</f>
        <v>0</v>
      </c>
      <c r="K377" s="226" t="s">
        <v>151</v>
      </c>
      <c r="L377" s="231"/>
      <c r="M377" s="232" t="s">
        <v>19</v>
      </c>
      <c r="N377" s="233" t="s">
        <v>43</v>
      </c>
      <c r="O377" s="66"/>
      <c r="P377" s="181">
        <f>O377*H377</f>
        <v>0</v>
      </c>
      <c r="Q377" s="181">
        <v>6.0000000000000001E-3</v>
      </c>
      <c r="R377" s="181">
        <f>Q377*H377</f>
        <v>0.03</v>
      </c>
      <c r="S377" s="181">
        <v>0</v>
      </c>
      <c r="T377" s="182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3" t="s">
        <v>213</v>
      </c>
      <c r="AT377" s="183" t="s">
        <v>240</v>
      </c>
      <c r="AU377" s="183" t="s">
        <v>82</v>
      </c>
      <c r="AY377" s="19" t="s">
        <v>146</v>
      </c>
      <c r="BE377" s="184">
        <f>IF(N377="základní",J377,0)</f>
        <v>0</v>
      </c>
      <c r="BF377" s="184">
        <f>IF(N377="snížená",J377,0)</f>
        <v>0</v>
      </c>
      <c r="BG377" s="184">
        <f>IF(N377="zákl. přenesená",J377,0)</f>
        <v>0</v>
      </c>
      <c r="BH377" s="184">
        <f>IF(N377="sníž. přenesená",J377,0)</f>
        <v>0</v>
      </c>
      <c r="BI377" s="184">
        <f>IF(N377="nulová",J377,0)</f>
        <v>0</v>
      </c>
      <c r="BJ377" s="19" t="s">
        <v>80</v>
      </c>
      <c r="BK377" s="184">
        <f>ROUND(I377*H377,2)</f>
        <v>0</v>
      </c>
      <c r="BL377" s="19" t="s">
        <v>152</v>
      </c>
      <c r="BM377" s="183" t="s">
        <v>466</v>
      </c>
    </row>
    <row r="378" spans="1:65" s="13" customFormat="1" ht="11.25">
      <c r="B378" s="190"/>
      <c r="C378" s="191"/>
      <c r="D378" s="192" t="s">
        <v>156</v>
      </c>
      <c r="E378" s="193" t="s">
        <v>19</v>
      </c>
      <c r="F378" s="194" t="s">
        <v>419</v>
      </c>
      <c r="G378" s="191"/>
      <c r="H378" s="193" t="s">
        <v>19</v>
      </c>
      <c r="I378" s="195"/>
      <c r="J378" s="191"/>
      <c r="K378" s="191"/>
      <c r="L378" s="196"/>
      <c r="M378" s="197"/>
      <c r="N378" s="198"/>
      <c r="O378" s="198"/>
      <c r="P378" s="198"/>
      <c r="Q378" s="198"/>
      <c r="R378" s="198"/>
      <c r="S378" s="198"/>
      <c r="T378" s="199"/>
      <c r="AT378" s="200" t="s">
        <v>156</v>
      </c>
      <c r="AU378" s="200" t="s">
        <v>82</v>
      </c>
      <c r="AV378" s="13" t="s">
        <v>80</v>
      </c>
      <c r="AW378" s="13" t="s">
        <v>33</v>
      </c>
      <c r="AX378" s="13" t="s">
        <v>72</v>
      </c>
      <c r="AY378" s="200" t="s">
        <v>146</v>
      </c>
    </row>
    <row r="379" spans="1:65" s="14" customFormat="1" ht="11.25">
      <c r="B379" s="201"/>
      <c r="C379" s="202"/>
      <c r="D379" s="192" t="s">
        <v>156</v>
      </c>
      <c r="E379" s="203" t="s">
        <v>19</v>
      </c>
      <c r="F379" s="204" t="s">
        <v>189</v>
      </c>
      <c r="G379" s="202"/>
      <c r="H379" s="205">
        <v>5</v>
      </c>
      <c r="I379" s="206"/>
      <c r="J379" s="202"/>
      <c r="K379" s="202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156</v>
      </c>
      <c r="AU379" s="211" t="s">
        <v>82</v>
      </c>
      <c r="AV379" s="14" t="s">
        <v>82</v>
      </c>
      <c r="AW379" s="14" t="s">
        <v>33</v>
      </c>
      <c r="AX379" s="14" t="s">
        <v>72</v>
      </c>
      <c r="AY379" s="211" t="s">
        <v>146</v>
      </c>
    </row>
    <row r="380" spans="1:65" s="15" customFormat="1" ht="11.25">
      <c r="B380" s="212"/>
      <c r="C380" s="213"/>
      <c r="D380" s="192" t="s">
        <v>156</v>
      </c>
      <c r="E380" s="214" t="s">
        <v>19</v>
      </c>
      <c r="F380" s="215" t="s">
        <v>158</v>
      </c>
      <c r="G380" s="213"/>
      <c r="H380" s="216">
        <v>5</v>
      </c>
      <c r="I380" s="217"/>
      <c r="J380" s="213"/>
      <c r="K380" s="213"/>
      <c r="L380" s="218"/>
      <c r="M380" s="219"/>
      <c r="N380" s="220"/>
      <c r="O380" s="220"/>
      <c r="P380" s="220"/>
      <c r="Q380" s="220"/>
      <c r="R380" s="220"/>
      <c r="S380" s="220"/>
      <c r="T380" s="221"/>
      <c r="AT380" s="222" t="s">
        <v>156</v>
      </c>
      <c r="AU380" s="222" t="s">
        <v>82</v>
      </c>
      <c r="AV380" s="15" t="s">
        <v>152</v>
      </c>
      <c r="AW380" s="15" t="s">
        <v>33</v>
      </c>
      <c r="AX380" s="15" t="s">
        <v>80</v>
      </c>
      <c r="AY380" s="222" t="s">
        <v>146</v>
      </c>
    </row>
    <row r="381" spans="1:65" s="2" customFormat="1" ht="16.5" customHeight="1">
      <c r="A381" s="36"/>
      <c r="B381" s="37"/>
      <c r="C381" s="224" t="s">
        <v>467</v>
      </c>
      <c r="D381" s="224" t="s">
        <v>240</v>
      </c>
      <c r="E381" s="225" t="s">
        <v>468</v>
      </c>
      <c r="F381" s="226" t="s">
        <v>469</v>
      </c>
      <c r="G381" s="227" t="s">
        <v>405</v>
      </c>
      <c r="H381" s="228">
        <v>5</v>
      </c>
      <c r="I381" s="229"/>
      <c r="J381" s="230">
        <f>ROUND(I381*H381,2)</f>
        <v>0</v>
      </c>
      <c r="K381" s="226" t="s">
        <v>19</v>
      </c>
      <c r="L381" s="231"/>
      <c r="M381" s="232" t="s">
        <v>19</v>
      </c>
      <c r="N381" s="233" t="s">
        <v>43</v>
      </c>
      <c r="O381" s="66"/>
      <c r="P381" s="181">
        <f>O381*H381</f>
        <v>0</v>
      </c>
      <c r="Q381" s="181">
        <v>2.7E-2</v>
      </c>
      <c r="R381" s="181">
        <f>Q381*H381</f>
        <v>0.13500000000000001</v>
      </c>
      <c r="S381" s="181">
        <v>0</v>
      </c>
      <c r="T381" s="182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3" t="s">
        <v>213</v>
      </c>
      <c r="AT381" s="183" t="s">
        <v>240</v>
      </c>
      <c r="AU381" s="183" t="s">
        <v>82</v>
      </c>
      <c r="AY381" s="19" t="s">
        <v>146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9" t="s">
        <v>80</v>
      </c>
      <c r="BK381" s="184">
        <f>ROUND(I381*H381,2)</f>
        <v>0</v>
      </c>
      <c r="BL381" s="19" t="s">
        <v>152</v>
      </c>
      <c r="BM381" s="183" t="s">
        <v>470</v>
      </c>
    </row>
    <row r="382" spans="1:65" s="13" customFormat="1" ht="11.25">
      <c r="B382" s="190"/>
      <c r="C382" s="191"/>
      <c r="D382" s="192" t="s">
        <v>156</v>
      </c>
      <c r="E382" s="193" t="s">
        <v>19</v>
      </c>
      <c r="F382" s="194" t="s">
        <v>419</v>
      </c>
      <c r="G382" s="191"/>
      <c r="H382" s="193" t="s">
        <v>19</v>
      </c>
      <c r="I382" s="195"/>
      <c r="J382" s="191"/>
      <c r="K382" s="191"/>
      <c r="L382" s="196"/>
      <c r="M382" s="197"/>
      <c r="N382" s="198"/>
      <c r="O382" s="198"/>
      <c r="P382" s="198"/>
      <c r="Q382" s="198"/>
      <c r="R382" s="198"/>
      <c r="S382" s="198"/>
      <c r="T382" s="199"/>
      <c r="AT382" s="200" t="s">
        <v>156</v>
      </c>
      <c r="AU382" s="200" t="s">
        <v>82</v>
      </c>
      <c r="AV382" s="13" t="s">
        <v>80</v>
      </c>
      <c r="AW382" s="13" t="s">
        <v>33</v>
      </c>
      <c r="AX382" s="13" t="s">
        <v>72</v>
      </c>
      <c r="AY382" s="200" t="s">
        <v>146</v>
      </c>
    </row>
    <row r="383" spans="1:65" s="14" customFormat="1" ht="11.25">
      <c r="B383" s="201"/>
      <c r="C383" s="202"/>
      <c r="D383" s="192" t="s">
        <v>156</v>
      </c>
      <c r="E383" s="203" t="s">
        <v>19</v>
      </c>
      <c r="F383" s="204" t="s">
        <v>189</v>
      </c>
      <c r="G383" s="202"/>
      <c r="H383" s="205">
        <v>5</v>
      </c>
      <c r="I383" s="206"/>
      <c r="J383" s="202"/>
      <c r="K383" s="202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156</v>
      </c>
      <c r="AU383" s="211" t="s">
        <v>82</v>
      </c>
      <c r="AV383" s="14" t="s">
        <v>82</v>
      </c>
      <c r="AW383" s="14" t="s">
        <v>33</v>
      </c>
      <c r="AX383" s="14" t="s">
        <v>72</v>
      </c>
      <c r="AY383" s="211" t="s">
        <v>146</v>
      </c>
    </row>
    <row r="384" spans="1:65" s="15" customFormat="1" ht="11.25">
      <c r="B384" s="212"/>
      <c r="C384" s="213"/>
      <c r="D384" s="192" t="s">
        <v>156</v>
      </c>
      <c r="E384" s="214" t="s">
        <v>19</v>
      </c>
      <c r="F384" s="215" t="s">
        <v>158</v>
      </c>
      <c r="G384" s="213"/>
      <c r="H384" s="216">
        <v>5</v>
      </c>
      <c r="I384" s="217"/>
      <c r="J384" s="213"/>
      <c r="K384" s="213"/>
      <c r="L384" s="218"/>
      <c r="M384" s="219"/>
      <c r="N384" s="220"/>
      <c r="O384" s="220"/>
      <c r="P384" s="220"/>
      <c r="Q384" s="220"/>
      <c r="R384" s="220"/>
      <c r="S384" s="220"/>
      <c r="T384" s="221"/>
      <c r="AT384" s="222" t="s">
        <v>156</v>
      </c>
      <c r="AU384" s="222" t="s">
        <v>82</v>
      </c>
      <c r="AV384" s="15" t="s">
        <v>152</v>
      </c>
      <c r="AW384" s="15" t="s">
        <v>33</v>
      </c>
      <c r="AX384" s="15" t="s">
        <v>80</v>
      </c>
      <c r="AY384" s="222" t="s">
        <v>146</v>
      </c>
    </row>
    <row r="385" spans="1:65" s="2" customFormat="1" ht="24.2" customHeight="1">
      <c r="A385" s="36"/>
      <c r="B385" s="37"/>
      <c r="C385" s="172" t="s">
        <v>471</v>
      </c>
      <c r="D385" s="172" t="s">
        <v>148</v>
      </c>
      <c r="E385" s="173" t="s">
        <v>472</v>
      </c>
      <c r="F385" s="174" t="s">
        <v>473</v>
      </c>
      <c r="G385" s="175" t="s">
        <v>405</v>
      </c>
      <c r="H385" s="176">
        <v>10</v>
      </c>
      <c r="I385" s="177"/>
      <c r="J385" s="178">
        <f>ROUND(I385*H385,2)</f>
        <v>0</v>
      </c>
      <c r="K385" s="174" t="s">
        <v>151</v>
      </c>
      <c r="L385" s="41"/>
      <c r="M385" s="179" t="s">
        <v>19</v>
      </c>
      <c r="N385" s="180" t="s">
        <v>43</v>
      </c>
      <c r="O385" s="66"/>
      <c r="P385" s="181">
        <f>O385*H385</f>
        <v>0</v>
      </c>
      <c r="Q385" s="181">
        <v>0.65847999999999995</v>
      </c>
      <c r="R385" s="181">
        <f>Q385*H385</f>
        <v>6.5847999999999995</v>
      </c>
      <c r="S385" s="181">
        <v>0.66</v>
      </c>
      <c r="T385" s="182">
        <f>S385*H385</f>
        <v>6.6000000000000005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3" t="s">
        <v>152</v>
      </c>
      <c r="AT385" s="183" t="s">
        <v>148</v>
      </c>
      <c r="AU385" s="183" t="s">
        <v>82</v>
      </c>
      <c r="AY385" s="19" t="s">
        <v>146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9" t="s">
        <v>80</v>
      </c>
      <c r="BK385" s="184">
        <f>ROUND(I385*H385,2)</f>
        <v>0</v>
      </c>
      <c r="BL385" s="19" t="s">
        <v>152</v>
      </c>
      <c r="BM385" s="183" t="s">
        <v>474</v>
      </c>
    </row>
    <row r="386" spans="1:65" s="2" customFormat="1" ht="11.25">
      <c r="A386" s="36"/>
      <c r="B386" s="37"/>
      <c r="C386" s="38"/>
      <c r="D386" s="185" t="s">
        <v>154</v>
      </c>
      <c r="E386" s="38"/>
      <c r="F386" s="186" t="s">
        <v>475</v>
      </c>
      <c r="G386" s="38"/>
      <c r="H386" s="38"/>
      <c r="I386" s="187"/>
      <c r="J386" s="38"/>
      <c r="K386" s="38"/>
      <c r="L386" s="41"/>
      <c r="M386" s="188"/>
      <c r="N386" s="189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154</v>
      </c>
      <c r="AU386" s="19" t="s">
        <v>82</v>
      </c>
    </row>
    <row r="387" spans="1:65" s="13" customFormat="1" ht="11.25">
      <c r="B387" s="190"/>
      <c r="C387" s="191"/>
      <c r="D387" s="192" t="s">
        <v>156</v>
      </c>
      <c r="E387" s="193" t="s">
        <v>19</v>
      </c>
      <c r="F387" s="194" t="s">
        <v>476</v>
      </c>
      <c r="G387" s="191"/>
      <c r="H387" s="193" t="s">
        <v>19</v>
      </c>
      <c r="I387" s="195"/>
      <c r="J387" s="191"/>
      <c r="K387" s="191"/>
      <c r="L387" s="196"/>
      <c r="M387" s="197"/>
      <c r="N387" s="198"/>
      <c r="O387" s="198"/>
      <c r="P387" s="198"/>
      <c r="Q387" s="198"/>
      <c r="R387" s="198"/>
      <c r="S387" s="198"/>
      <c r="T387" s="199"/>
      <c r="AT387" s="200" t="s">
        <v>156</v>
      </c>
      <c r="AU387" s="200" t="s">
        <v>82</v>
      </c>
      <c r="AV387" s="13" t="s">
        <v>80</v>
      </c>
      <c r="AW387" s="13" t="s">
        <v>33</v>
      </c>
      <c r="AX387" s="13" t="s">
        <v>72</v>
      </c>
      <c r="AY387" s="200" t="s">
        <v>146</v>
      </c>
    </row>
    <row r="388" spans="1:65" s="14" customFormat="1" ht="11.25">
      <c r="B388" s="201"/>
      <c r="C388" s="202"/>
      <c r="D388" s="192" t="s">
        <v>156</v>
      </c>
      <c r="E388" s="203" t="s">
        <v>19</v>
      </c>
      <c r="F388" s="204" t="s">
        <v>101</v>
      </c>
      <c r="G388" s="202"/>
      <c r="H388" s="205">
        <v>10</v>
      </c>
      <c r="I388" s="206"/>
      <c r="J388" s="202"/>
      <c r="K388" s="202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156</v>
      </c>
      <c r="AU388" s="211" t="s">
        <v>82</v>
      </c>
      <c r="AV388" s="14" t="s">
        <v>82</v>
      </c>
      <c r="AW388" s="14" t="s">
        <v>33</v>
      </c>
      <c r="AX388" s="14" t="s">
        <v>72</v>
      </c>
      <c r="AY388" s="211" t="s">
        <v>146</v>
      </c>
    </row>
    <row r="389" spans="1:65" s="15" customFormat="1" ht="11.25">
      <c r="B389" s="212"/>
      <c r="C389" s="213"/>
      <c r="D389" s="192" t="s">
        <v>156</v>
      </c>
      <c r="E389" s="214" t="s">
        <v>19</v>
      </c>
      <c r="F389" s="215" t="s">
        <v>158</v>
      </c>
      <c r="G389" s="213"/>
      <c r="H389" s="216">
        <v>10</v>
      </c>
      <c r="I389" s="217"/>
      <c r="J389" s="213"/>
      <c r="K389" s="213"/>
      <c r="L389" s="218"/>
      <c r="M389" s="219"/>
      <c r="N389" s="220"/>
      <c r="O389" s="220"/>
      <c r="P389" s="220"/>
      <c r="Q389" s="220"/>
      <c r="R389" s="220"/>
      <c r="S389" s="220"/>
      <c r="T389" s="221"/>
      <c r="AT389" s="222" t="s">
        <v>156</v>
      </c>
      <c r="AU389" s="222" t="s">
        <v>82</v>
      </c>
      <c r="AV389" s="15" t="s">
        <v>152</v>
      </c>
      <c r="AW389" s="15" t="s">
        <v>33</v>
      </c>
      <c r="AX389" s="15" t="s">
        <v>80</v>
      </c>
      <c r="AY389" s="222" t="s">
        <v>146</v>
      </c>
    </row>
    <row r="390" spans="1:65" s="2" customFormat="1" ht="16.5" customHeight="1">
      <c r="A390" s="36"/>
      <c r="B390" s="37"/>
      <c r="C390" s="172" t="s">
        <v>477</v>
      </c>
      <c r="D390" s="172" t="s">
        <v>148</v>
      </c>
      <c r="E390" s="173" t="s">
        <v>478</v>
      </c>
      <c r="F390" s="174" t="s">
        <v>479</v>
      </c>
      <c r="G390" s="175" t="s">
        <v>405</v>
      </c>
      <c r="H390" s="176">
        <v>6</v>
      </c>
      <c r="I390" s="177"/>
      <c r="J390" s="178">
        <f>ROUND(I390*H390,2)</f>
        <v>0</v>
      </c>
      <c r="K390" s="174" t="s">
        <v>151</v>
      </c>
      <c r="L390" s="41"/>
      <c r="M390" s="179" t="s">
        <v>19</v>
      </c>
      <c r="N390" s="180" t="s">
        <v>43</v>
      </c>
      <c r="O390" s="66"/>
      <c r="P390" s="181">
        <f>O390*H390</f>
        <v>0</v>
      </c>
      <c r="Q390" s="181">
        <v>0.10037</v>
      </c>
      <c r="R390" s="181">
        <f>Q390*H390</f>
        <v>0.60221999999999998</v>
      </c>
      <c r="S390" s="181">
        <v>0.1</v>
      </c>
      <c r="T390" s="182">
        <f>S390*H390</f>
        <v>0.60000000000000009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3" t="s">
        <v>152</v>
      </c>
      <c r="AT390" s="183" t="s">
        <v>148</v>
      </c>
      <c r="AU390" s="183" t="s">
        <v>82</v>
      </c>
      <c r="AY390" s="19" t="s">
        <v>146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9" t="s">
        <v>80</v>
      </c>
      <c r="BK390" s="184">
        <f>ROUND(I390*H390,2)</f>
        <v>0</v>
      </c>
      <c r="BL390" s="19" t="s">
        <v>152</v>
      </c>
      <c r="BM390" s="183" t="s">
        <v>480</v>
      </c>
    </row>
    <row r="391" spans="1:65" s="2" customFormat="1" ht="11.25">
      <c r="A391" s="36"/>
      <c r="B391" s="37"/>
      <c r="C391" s="38"/>
      <c r="D391" s="185" t="s">
        <v>154</v>
      </c>
      <c r="E391" s="38"/>
      <c r="F391" s="186" t="s">
        <v>481</v>
      </c>
      <c r="G391" s="38"/>
      <c r="H391" s="38"/>
      <c r="I391" s="187"/>
      <c r="J391" s="38"/>
      <c r="K391" s="38"/>
      <c r="L391" s="41"/>
      <c r="M391" s="188"/>
      <c r="N391" s="189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154</v>
      </c>
      <c r="AU391" s="19" t="s">
        <v>82</v>
      </c>
    </row>
    <row r="392" spans="1:65" s="13" customFormat="1" ht="11.25">
      <c r="B392" s="190"/>
      <c r="C392" s="191"/>
      <c r="D392" s="192" t="s">
        <v>156</v>
      </c>
      <c r="E392" s="193" t="s">
        <v>19</v>
      </c>
      <c r="F392" s="194" t="s">
        <v>476</v>
      </c>
      <c r="G392" s="191"/>
      <c r="H392" s="193" t="s">
        <v>19</v>
      </c>
      <c r="I392" s="195"/>
      <c r="J392" s="191"/>
      <c r="K392" s="191"/>
      <c r="L392" s="196"/>
      <c r="M392" s="197"/>
      <c r="N392" s="198"/>
      <c r="O392" s="198"/>
      <c r="P392" s="198"/>
      <c r="Q392" s="198"/>
      <c r="R392" s="198"/>
      <c r="S392" s="198"/>
      <c r="T392" s="199"/>
      <c r="AT392" s="200" t="s">
        <v>156</v>
      </c>
      <c r="AU392" s="200" t="s">
        <v>82</v>
      </c>
      <c r="AV392" s="13" t="s">
        <v>80</v>
      </c>
      <c r="AW392" s="13" t="s">
        <v>33</v>
      </c>
      <c r="AX392" s="13" t="s">
        <v>72</v>
      </c>
      <c r="AY392" s="200" t="s">
        <v>146</v>
      </c>
    </row>
    <row r="393" spans="1:65" s="14" customFormat="1" ht="11.25">
      <c r="B393" s="201"/>
      <c r="C393" s="202"/>
      <c r="D393" s="192" t="s">
        <v>156</v>
      </c>
      <c r="E393" s="203" t="s">
        <v>19</v>
      </c>
      <c r="F393" s="204" t="s">
        <v>197</v>
      </c>
      <c r="G393" s="202"/>
      <c r="H393" s="205">
        <v>6</v>
      </c>
      <c r="I393" s="206"/>
      <c r="J393" s="202"/>
      <c r="K393" s="202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156</v>
      </c>
      <c r="AU393" s="211" t="s">
        <v>82</v>
      </c>
      <c r="AV393" s="14" t="s">
        <v>82</v>
      </c>
      <c r="AW393" s="14" t="s">
        <v>33</v>
      </c>
      <c r="AX393" s="14" t="s">
        <v>72</v>
      </c>
      <c r="AY393" s="211" t="s">
        <v>146</v>
      </c>
    </row>
    <row r="394" spans="1:65" s="15" customFormat="1" ht="11.25">
      <c r="B394" s="212"/>
      <c r="C394" s="213"/>
      <c r="D394" s="192" t="s">
        <v>156</v>
      </c>
      <c r="E394" s="214" t="s">
        <v>19</v>
      </c>
      <c r="F394" s="215" t="s">
        <v>158</v>
      </c>
      <c r="G394" s="213"/>
      <c r="H394" s="216">
        <v>6</v>
      </c>
      <c r="I394" s="217"/>
      <c r="J394" s="213"/>
      <c r="K394" s="213"/>
      <c r="L394" s="218"/>
      <c r="M394" s="219"/>
      <c r="N394" s="220"/>
      <c r="O394" s="220"/>
      <c r="P394" s="220"/>
      <c r="Q394" s="220"/>
      <c r="R394" s="220"/>
      <c r="S394" s="220"/>
      <c r="T394" s="221"/>
      <c r="AT394" s="222" t="s">
        <v>156</v>
      </c>
      <c r="AU394" s="222" t="s">
        <v>82</v>
      </c>
      <c r="AV394" s="15" t="s">
        <v>152</v>
      </c>
      <c r="AW394" s="15" t="s">
        <v>33</v>
      </c>
      <c r="AX394" s="15" t="s">
        <v>80</v>
      </c>
      <c r="AY394" s="222" t="s">
        <v>146</v>
      </c>
    </row>
    <row r="395" spans="1:65" s="12" customFormat="1" ht="22.9" customHeight="1">
      <c r="B395" s="156"/>
      <c r="C395" s="157"/>
      <c r="D395" s="158" t="s">
        <v>71</v>
      </c>
      <c r="E395" s="170" t="s">
        <v>221</v>
      </c>
      <c r="F395" s="170" t="s">
        <v>482</v>
      </c>
      <c r="G395" s="157"/>
      <c r="H395" s="157"/>
      <c r="I395" s="160"/>
      <c r="J395" s="171">
        <f>BK395</f>
        <v>0</v>
      </c>
      <c r="K395" s="157"/>
      <c r="L395" s="162"/>
      <c r="M395" s="163"/>
      <c r="N395" s="164"/>
      <c r="O395" s="164"/>
      <c r="P395" s="165">
        <f>SUM(P396:P477)</f>
        <v>0</v>
      </c>
      <c r="Q395" s="164"/>
      <c r="R395" s="165">
        <f>SUM(R396:R477)</f>
        <v>144.43962099999999</v>
      </c>
      <c r="S395" s="164"/>
      <c r="T395" s="166">
        <f>SUM(T396:T477)</f>
        <v>0</v>
      </c>
      <c r="AR395" s="167" t="s">
        <v>80</v>
      </c>
      <c r="AT395" s="168" t="s">
        <v>71</v>
      </c>
      <c r="AU395" s="168" t="s">
        <v>80</v>
      </c>
      <c r="AY395" s="167" t="s">
        <v>146</v>
      </c>
      <c r="BK395" s="169">
        <f>SUM(BK396:BK477)</f>
        <v>0</v>
      </c>
    </row>
    <row r="396" spans="1:65" s="2" customFormat="1" ht="16.5" customHeight="1">
      <c r="A396" s="36"/>
      <c r="B396" s="37"/>
      <c r="C396" s="172" t="s">
        <v>483</v>
      </c>
      <c r="D396" s="172" t="s">
        <v>148</v>
      </c>
      <c r="E396" s="173" t="s">
        <v>484</v>
      </c>
      <c r="F396" s="174" t="s">
        <v>485</v>
      </c>
      <c r="G396" s="175" t="s">
        <v>405</v>
      </c>
      <c r="H396" s="176">
        <v>3</v>
      </c>
      <c r="I396" s="177"/>
      <c r="J396" s="178">
        <f>ROUND(I396*H396,2)</f>
        <v>0</v>
      </c>
      <c r="K396" s="174" t="s">
        <v>151</v>
      </c>
      <c r="L396" s="41"/>
      <c r="M396" s="179" t="s">
        <v>19</v>
      </c>
      <c r="N396" s="180" t="s">
        <v>43</v>
      </c>
      <c r="O396" s="66"/>
      <c r="P396" s="181">
        <f>O396*H396</f>
        <v>0</v>
      </c>
      <c r="Q396" s="181">
        <v>6.9999999999999999E-4</v>
      </c>
      <c r="R396" s="181">
        <f>Q396*H396</f>
        <v>2.0999999999999999E-3</v>
      </c>
      <c r="S396" s="181">
        <v>0</v>
      </c>
      <c r="T396" s="182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3" t="s">
        <v>152</v>
      </c>
      <c r="AT396" s="183" t="s">
        <v>148</v>
      </c>
      <c r="AU396" s="183" t="s">
        <v>82</v>
      </c>
      <c r="AY396" s="19" t="s">
        <v>146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9" t="s">
        <v>80</v>
      </c>
      <c r="BK396" s="184">
        <f>ROUND(I396*H396,2)</f>
        <v>0</v>
      </c>
      <c r="BL396" s="19" t="s">
        <v>152</v>
      </c>
      <c r="BM396" s="183" t="s">
        <v>486</v>
      </c>
    </row>
    <row r="397" spans="1:65" s="2" customFormat="1" ht="11.25">
      <c r="A397" s="36"/>
      <c r="B397" s="37"/>
      <c r="C397" s="38"/>
      <c r="D397" s="185" t="s">
        <v>154</v>
      </c>
      <c r="E397" s="38"/>
      <c r="F397" s="186" t="s">
        <v>487</v>
      </c>
      <c r="G397" s="38"/>
      <c r="H397" s="38"/>
      <c r="I397" s="187"/>
      <c r="J397" s="38"/>
      <c r="K397" s="38"/>
      <c r="L397" s="41"/>
      <c r="M397" s="188"/>
      <c r="N397" s="189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154</v>
      </c>
      <c r="AU397" s="19" t="s">
        <v>82</v>
      </c>
    </row>
    <row r="398" spans="1:65" s="14" customFormat="1" ht="11.25">
      <c r="B398" s="201"/>
      <c r="C398" s="202"/>
      <c r="D398" s="192" t="s">
        <v>156</v>
      </c>
      <c r="E398" s="203" t="s">
        <v>19</v>
      </c>
      <c r="F398" s="204" t="s">
        <v>169</v>
      </c>
      <c r="G398" s="202"/>
      <c r="H398" s="205">
        <v>3</v>
      </c>
      <c r="I398" s="206"/>
      <c r="J398" s="202"/>
      <c r="K398" s="202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156</v>
      </c>
      <c r="AU398" s="211" t="s">
        <v>82</v>
      </c>
      <c r="AV398" s="14" t="s">
        <v>82</v>
      </c>
      <c r="AW398" s="14" t="s">
        <v>33</v>
      </c>
      <c r="AX398" s="14" t="s">
        <v>72</v>
      </c>
      <c r="AY398" s="211" t="s">
        <v>146</v>
      </c>
    </row>
    <row r="399" spans="1:65" s="15" customFormat="1" ht="11.25">
      <c r="B399" s="212"/>
      <c r="C399" s="213"/>
      <c r="D399" s="192" t="s">
        <v>156</v>
      </c>
      <c r="E399" s="214" t="s">
        <v>19</v>
      </c>
      <c r="F399" s="215" t="s">
        <v>158</v>
      </c>
      <c r="G399" s="213"/>
      <c r="H399" s="216">
        <v>3</v>
      </c>
      <c r="I399" s="217"/>
      <c r="J399" s="213"/>
      <c r="K399" s="213"/>
      <c r="L399" s="218"/>
      <c r="M399" s="219"/>
      <c r="N399" s="220"/>
      <c r="O399" s="220"/>
      <c r="P399" s="220"/>
      <c r="Q399" s="220"/>
      <c r="R399" s="220"/>
      <c r="S399" s="220"/>
      <c r="T399" s="221"/>
      <c r="AT399" s="222" t="s">
        <v>156</v>
      </c>
      <c r="AU399" s="222" t="s">
        <v>82</v>
      </c>
      <c r="AV399" s="15" t="s">
        <v>152</v>
      </c>
      <c r="AW399" s="15" t="s">
        <v>33</v>
      </c>
      <c r="AX399" s="15" t="s">
        <v>80</v>
      </c>
      <c r="AY399" s="222" t="s">
        <v>146</v>
      </c>
    </row>
    <row r="400" spans="1:65" s="2" customFormat="1" ht="16.5" customHeight="1">
      <c r="A400" s="36"/>
      <c r="B400" s="37"/>
      <c r="C400" s="224" t="s">
        <v>488</v>
      </c>
      <c r="D400" s="224" t="s">
        <v>240</v>
      </c>
      <c r="E400" s="225" t="s">
        <v>489</v>
      </c>
      <c r="F400" s="226" t="s">
        <v>490</v>
      </c>
      <c r="G400" s="227" t="s">
        <v>405</v>
      </c>
      <c r="H400" s="228">
        <v>2</v>
      </c>
      <c r="I400" s="229"/>
      <c r="J400" s="230">
        <f>ROUND(I400*H400,2)</f>
        <v>0</v>
      </c>
      <c r="K400" s="226" t="s">
        <v>151</v>
      </c>
      <c r="L400" s="231"/>
      <c r="M400" s="232" t="s">
        <v>19</v>
      </c>
      <c r="N400" s="233" t="s">
        <v>43</v>
      </c>
      <c r="O400" s="66"/>
      <c r="P400" s="181">
        <f>O400*H400</f>
        <v>0</v>
      </c>
      <c r="Q400" s="181">
        <v>7.7000000000000002E-3</v>
      </c>
      <c r="R400" s="181">
        <f>Q400*H400</f>
        <v>1.54E-2</v>
      </c>
      <c r="S400" s="181">
        <v>0</v>
      </c>
      <c r="T400" s="182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3" t="s">
        <v>213</v>
      </c>
      <c r="AT400" s="183" t="s">
        <v>240</v>
      </c>
      <c r="AU400" s="183" t="s">
        <v>82</v>
      </c>
      <c r="AY400" s="19" t="s">
        <v>146</v>
      </c>
      <c r="BE400" s="184">
        <f>IF(N400="základní",J400,0)</f>
        <v>0</v>
      </c>
      <c r="BF400" s="184">
        <f>IF(N400="snížená",J400,0)</f>
        <v>0</v>
      </c>
      <c r="BG400" s="184">
        <f>IF(N400="zákl. přenesená",J400,0)</f>
        <v>0</v>
      </c>
      <c r="BH400" s="184">
        <f>IF(N400="sníž. přenesená",J400,0)</f>
        <v>0</v>
      </c>
      <c r="BI400" s="184">
        <f>IF(N400="nulová",J400,0)</f>
        <v>0</v>
      </c>
      <c r="BJ400" s="19" t="s">
        <v>80</v>
      </c>
      <c r="BK400" s="184">
        <f>ROUND(I400*H400,2)</f>
        <v>0</v>
      </c>
      <c r="BL400" s="19" t="s">
        <v>152</v>
      </c>
      <c r="BM400" s="183" t="s">
        <v>491</v>
      </c>
    </row>
    <row r="401" spans="1:65" s="14" customFormat="1" ht="11.25">
      <c r="B401" s="201"/>
      <c r="C401" s="202"/>
      <c r="D401" s="192" t="s">
        <v>156</v>
      </c>
      <c r="E401" s="203" t="s">
        <v>19</v>
      </c>
      <c r="F401" s="204" t="s">
        <v>82</v>
      </c>
      <c r="G401" s="202"/>
      <c r="H401" s="205">
        <v>2</v>
      </c>
      <c r="I401" s="206"/>
      <c r="J401" s="202"/>
      <c r="K401" s="202"/>
      <c r="L401" s="207"/>
      <c r="M401" s="208"/>
      <c r="N401" s="209"/>
      <c r="O401" s="209"/>
      <c r="P401" s="209"/>
      <c r="Q401" s="209"/>
      <c r="R401" s="209"/>
      <c r="S401" s="209"/>
      <c r="T401" s="210"/>
      <c r="AT401" s="211" t="s">
        <v>156</v>
      </c>
      <c r="AU401" s="211" t="s">
        <v>82</v>
      </c>
      <c r="AV401" s="14" t="s">
        <v>82</v>
      </c>
      <c r="AW401" s="14" t="s">
        <v>33</v>
      </c>
      <c r="AX401" s="14" t="s">
        <v>72</v>
      </c>
      <c r="AY401" s="211" t="s">
        <v>146</v>
      </c>
    </row>
    <row r="402" spans="1:65" s="15" customFormat="1" ht="11.25">
      <c r="B402" s="212"/>
      <c r="C402" s="213"/>
      <c r="D402" s="192" t="s">
        <v>156</v>
      </c>
      <c r="E402" s="214" t="s">
        <v>19</v>
      </c>
      <c r="F402" s="215" t="s">
        <v>158</v>
      </c>
      <c r="G402" s="213"/>
      <c r="H402" s="216">
        <v>2</v>
      </c>
      <c r="I402" s="217"/>
      <c r="J402" s="213"/>
      <c r="K402" s="213"/>
      <c r="L402" s="218"/>
      <c r="M402" s="219"/>
      <c r="N402" s="220"/>
      <c r="O402" s="220"/>
      <c r="P402" s="220"/>
      <c r="Q402" s="220"/>
      <c r="R402" s="220"/>
      <c r="S402" s="220"/>
      <c r="T402" s="221"/>
      <c r="AT402" s="222" t="s">
        <v>156</v>
      </c>
      <c r="AU402" s="222" t="s">
        <v>82</v>
      </c>
      <c r="AV402" s="15" t="s">
        <v>152</v>
      </c>
      <c r="AW402" s="15" t="s">
        <v>33</v>
      </c>
      <c r="AX402" s="15" t="s">
        <v>80</v>
      </c>
      <c r="AY402" s="222" t="s">
        <v>146</v>
      </c>
    </row>
    <row r="403" spans="1:65" s="2" customFormat="1" ht="16.5" customHeight="1">
      <c r="A403" s="36"/>
      <c r="B403" s="37"/>
      <c r="C403" s="224" t="s">
        <v>492</v>
      </c>
      <c r="D403" s="224" t="s">
        <v>240</v>
      </c>
      <c r="E403" s="225" t="s">
        <v>493</v>
      </c>
      <c r="F403" s="226" t="s">
        <v>494</v>
      </c>
      <c r="G403" s="227" t="s">
        <v>405</v>
      </c>
      <c r="H403" s="228">
        <v>1</v>
      </c>
      <c r="I403" s="229"/>
      <c r="J403" s="230">
        <f>ROUND(I403*H403,2)</f>
        <v>0</v>
      </c>
      <c r="K403" s="226" t="s">
        <v>151</v>
      </c>
      <c r="L403" s="231"/>
      <c r="M403" s="232" t="s">
        <v>19</v>
      </c>
      <c r="N403" s="233" t="s">
        <v>43</v>
      </c>
      <c r="O403" s="66"/>
      <c r="P403" s="181">
        <f>O403*H403</f>
        <v>0</v>
      </c>
      <c r="Q403" s="181">
        <v>4.0000000000000001E-3</v>
      </c>
      <c r="R403" s="181">
        <f>Q403*H403</f>
        <v>4.0000000000000001E-3</v>
      </c>
      <c r="S403" s="181">
        <v>0</v>
      </c>
      <c r="T403" s="182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3" t="s">
        <v>213</v>
      </c>
      <c r="AT403" s="183" t="s">
        <v>240</v>
      </c>
      <c r="AU403" s="183" t="s">
        <v>82</v>
      </c>
      <c r="AY403" s="19" t="s">
        <v>146</v>
      </c>
      <c r="BE403" s="184">
        <f>IF(N403="základní",J403,0)</f>
        <v>0</v>
      </c>
      <c r="BF403" s="184">
        <f>IF(N403="snížená",J403,0)</f>
        <v>0</v>
      </c>
      <c r="BG403" s="184">
        <f>IF(N403="zákl. přenesená",J403,0)</f>
        <v>0</v>
      </c>
      <c r="BH403" s="184">
        <f>IF(N403="sníž. přenesená",J403,0)</f>
        <v>0</v>
      </c>
      <c r="BI403" s="184">
        <f>IF(N403="nulová",J403,0)</f>
        <v>0</v>
      </c>
      <c r="BJ403" s="19" t="s">
        <v>80</v>
      </c>
      <c r="BK403" s="184">
        <f>ROUND(I403*H403,2)</f>
        <v>0</v>
      </c>
      <c r="BL403" s="19" t="s">
        <v>152</v>
      </c>
      <c r="BM403" s="183" t="s">
        <v>495</v>
      </c>
    </row>
    <row r="404" spans="1:65" s="14" customFormat="1" ht="11.25">
      <c r="B404" s="201"/>
      <c r="C404" s="202"/>
      <c r="D404" s="192" t="s">
        <v>156</v>
      </c>
      <c r="E404" s="203" t="s">
        <v>19</v>
      </c>
      <c r="F404" s="204" t="s">
        <v>80</v>
      </c>
      <c r="G404" s="202"/>
      <c r="H404" s="205">
        <v>1</v>
      </c>
      <c r="I404" s="206"/>
      <c r="J404" s="202"/>
      <c r="K404" s="202"/>
      <c r="L404" s="207"/>
      <c r="M404" s="208"/>
      <c r="N404" s="209"/>
      <c r="O404" s="209"/>
      <c r="P404" s="209"/>
      <c r="Q404" s="209"/>
      <c r="R404" s="209"/>
      <c r="S404" s="209"/>
      <c r="T404" s="210"/>
      <c r="AT404" s="211" t="s">
        <v>156</v>
      </c>
      <c r="AU404" s="211" t="s">
        <v>82</v>
      </c>
      <c r="AV404" s="14" t="s">
        <v>82</v>
      </c>
      <c r="AW404" s="14" t="s">
        <v>33</v>
      </c>
      <c r="AX404" s="14" t="s">
        <v>72</v>
      </c>
      <c r="AY404" s="211" t="s">
        <v>146</v>
      </c>
    </row>
    <row r="405" spans="1:65" s="15" customFormat="1" ht="11.25">
      <c r="B405" s="212"/>
      <c r="C405" s="213"/>
      <c r="D405" s="192" t="s">
        <v>156</v>
      </c>
      <c r="E405" s="214" t="s">
        <v>19</v>
      </c>
      <c r="F405" s="215" t="s">
        <v>158</v>
      </c>
      <c r="G405" s="213"/>
      <c r="H405" s="216">
        <v>1</v>
      </c>
      <c r="I405" s="217"/>
      <c r="J405" s="213"/>
      <c r="K405" s="213"/>
      <c r="L405" s="218"/>
      <c r="M405" s="219"/>
      <c r="N405" s="220"/>
      <c r="O405" s="220"/>
      <c r="P405" s="220"/>
      <c r="Q405" s="220"/>
      <c r="R405" s="220"/>
      <c r="S405" s="220"/>
      <c r="T405" s="221"/>
      <c r="AT405" s="222" t="s">
        <v>156</v>
      </c>
      <c r="AU405" s="222" t="s">
        <v>82</v>
      </c>
      <c r="AV405" s="15" t="s">
        <v>152</v>
      </c>
      <c r="AW405" s="15" t="s">
        <v>33</v>
      </c>
      <c r="AX405" s="15" t="s">
        <v>80</v>
      </c>
      <c r="AY405" s="222" t="s">
        <v>146</v>
      </c>
    </row>
    <row r="406" spans="1:65" s="2" customFormat="1" ht="16.5" customHeight="1">
      <c r="A406" s="36"/>
      <c r="B406" s="37"/>
      <c r="C406" s="172" t="s">
        <v>496</v>
      </c>
      <c r="D406" s="172" t="s">
        <v>148</v>
      </c>
      <c r="E406" s="173" t="s">
        <v>497</v>
      </c>
      <c r="F406" s="174" t="s">
        <v>498</v>
      </c>
      <c r="G406" s="175" t="s">
        <v>405</v>
      </c>
      <c r="H406" s="176">
        <v>2</v>
      </c>
      <c r="I406" s="177"/>
      <c r="J406" s="178">
        <f>ROUND(I406*H406,2)</f>
        <v>0</v>
      </c>
      <c r="K406" s="174" t="s">
        <v>151</v>
      </c>
      <c r="L406" s="41"/>
      <c r="M406" s="179" t="s">
        <v>19</v>
      </c>
      <c r="N406" s="180" t="s">
        <v>43</v>
      </c>
      <c r="O406" s="66"/>
      <c r="P406" s="181">
        <f>O406*H406</f>
        <v>0</v>
      </c>
      <c r="Q406" s="181">
        <v>0.11276</v>
      </c>
      <c r="R406" s="181">
        <f>Q406*H406</f>
        <v>0.22552</v>
      </c>
      <c r="S406" s="181">
        <v>0</v>
      </c>
      <c r="T406" s="182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83" t="s">
        <v>152</v>
      </c>
      <c r="AT406" s="183" t="s">
        <v>148</v>
      </c>
      <c r="AU406" s="183" t="s">
        <v>82</v>
      </c>
      <c r="AY406" s="19" t="s">
        <v>146</v>
      </c>
      <c r="BE406" s="184">
        <f>IF(N406="základní",J406,0)</f>
        <v>0</v>
      </c>
      <c r="BF406" s="184">
        <f>IF(N406="snížená",J406,0)</f>
        <v>0</v>
      </c>
      <c r="BG406" s="184">
        <f>IF(N406="zákl. přenesená",J406,0)</f>
        <v>0</v>
      </c>
      <c r="BH406" s="184">
        <f>IF(N406="sníž. přenesená",J406,0)</f>
        <v>0</v>
      </c>
      <c r="BI406" s="184">
        <f>IF(N406="nulová",J406,0)</f>
        <v>0</v>
      </c>
      <c r="BJ406" s="19" t="s">
        <v>80</v>
      </c>
      <c r="BK406" s="184">
        <f>ROUND(I406*H406,2)</f>
        <v>0</v>
      </c>
      <c r="BL406" s="19" t="s">
        <v>152</v>
      </c>
      <c r="BM406" s="183" t="s">
        <v>499</v>
      </c>
    </row>
    <row r="407" spans="1:65" s="2" customFormat="1" ht="11.25">
      <c r="A407" s="36"/>
      <c r="B407" s="37"/>
      <c r="C407" s="38"/>
      <c r="D407" s="185" t="s">
        <v>154</v>
      </c>
      <c r="E407" s="38"/>
      <c r="F407" s="186" t="s">
        <v>500</v>
      </c>
      <c r="G407" s="38"/>
      <c r="H407" s="38"/>
      <c r="I407" s="187"/>
      <c r="J407" s="38"/>
      <c r="K407" s="38"/>
      <c r="L407" s="41"/>
      <c r="M407" s="188"/>
      <c r="N407" s="189"/>
      <c r="O407" s="66"/>
      <c r="P407" s="66"/>
      <c r="Q407" s="66"/>
      <c r="R407" s="66"/>
      <c r="S407" s="66"/>
      <c r="T407" s="67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9" t="s">
        <v>154</v>
      </c>
      <c r="AU407" s="19" t="s">
        <v>82</v>
      </c>
    </row>
    <row r="408" spans="1:65" s="14" customFormat="1" ht="11.25">
      <c r="B408" s="201"/>
      <c r="C408" s="202"/>
      <c r="D408" s="192" t="s">
        <v>156</v>
      </c>
      <c r="E408" s="203" t="s">
        <v>19</v>
      </c>
      <c r="F408" s="204" t="s">
        <v>82</v>
      </c>
      <c r="G408" s="202"/>
      <c r="H408" s="205">
        <v>2</v>
      </c>
      <c r="I408" s="206"/>
      <c r="J408" s="202"/>
      <c r="K408" s="202"/>
      <c r="L408" s="207"/>
      <c r="M408" s="208"/>
      <c r="N408" s="209"/>
      <c r="O408" s="209"/>
      <c r="P408" s="209"/>
      <c r="Q408" s="209"/>
      <c r="R408" s="209"/>
      <c r="S408" s="209"/>
      <c r="T408" s="210"/>
      <c r="AT408" s="211" t="s">
        <v>156</v>
      </c>
      <c r="AU408" s="211" t="s">
        <v>82</v>
      </c>
      <c r="AV408" s="14" t="s">
        <v>82</v>
      </c>
      <c r="AW408" s="14" t="s">
        <v>33</v>
      </c>
      <c r="AX408" s="14" t="s">
        <v>72</v>
      </c>
      <c r="AY408" s="211" t="s">
        <v>146</v>
      </c>
    </row>
    <row r="409" spans="1:65" s="15" customFormat="1" ht="11.25">
      <c r="B409" s="212"/>
      <c r="C409" s="213"/>
      <c r="D409" s="192" t="s">
        <v>156</v>
      </c>
      <c r="E409" s="214" t="s">
        <v>19</v>
      </c>
      <c r="F409" s="215" t="s">
        <v>158</v>
      </c>
      <c r="G409" s="213"/>
      <c r="H409" s="216">
        <v>2</v>
      </c>
      <c r="I409" s="217"/>
      <c r="J409" s="213"/>
      <c r="K409" s="213"/>
      <c r="L409" s="218"/>
      <c r="M409" s="219"/>
      <c r="N409" s="220"/>
      <c r="O409" s="220"/>
      <c r="P409" s="220"/>
      <c r="Q409" s="220"/>
      <c r="R409" s="220"/>
      <c r="S409" s="220"/>
      <c r="T409" s="221"/>
      <c r="AT409" s="222" t="s">
        <v>156</v>
      </c>
      <c r="AU409" s="222" t="s">
        <v>82</v>
      </c>
      <c r="AV409" s="15" t="s">
        <v>152</v>
      </c>
      <c r="AW409" s="15" t="s">
        <v>33</v>
      </c>
      <c r="AX409" s="15" t="s">
        <v>80</v>
      </c>
      <c r="AY409" s="222" t="s">
        <v>146</v>
      </c>
    </row>
    <row r="410" spans="1:65" s="2" customFormat="1" ht="16.5" customHeight="1">
      <c r="A410" s="36"/>
      <c r="B410" s="37"/>
      <c r="C410" s="224" t="s">
        <v>501</v>
      </c>
      <c r="D410" s="224" t="s">
        <v>240</v>
      </c>
      <c r="E410" s="225" t="s">
        <v>502</v>
      </c>
      <c r="F410" s="226" t="s">
        <v>503</v>
      </c>
      <c r="G410" s="227" t="s">
        <v>405</v>
      </c>
      <c r="H410" s="228">
        <v>2</v>
      </c>
      <c r="I410" s="229"/>
      <c r="J410" s="230">
        <f>ROUND(I410*H410,2)</f>
        <v>0</v>
      </c>
      <c r="K410" s="226" t="s">
        <v>151</v>
      </c>
      <c r="L410" s="231"/>
      <c r="M410" s="232" t="s">
        <v>19</v>
      </c>
      <c r="N410" s="233" t="s">
        <v>43</v>
      </c>
      <c r="O410" s="66"/>
      <c r="P410" s="181">
        <f>O410*H410</f>
        <v>0</v>
      </c>
      <c r="Q410" s="181">
        <v>6.1000000000000004E-3</v>
      </c>
      <c r="R410" s="181">
        <f>Q410*H410</f>
        <v>1.2200000000000001E-2</v>
      </c>
      <c r="S410" s="181">
        <v>0</v>
      </c>
      <c r="T410" s="182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3" t="s">
        <v>213</v>
      </c>
      <c r="AT410" s="183" t="s">
        <v>240</v>
      </c>
      <c r="AU410" s="183" t="s">
        <v>82</v>
      </c>
      <c r="AY410" s="19" t="s">
        <v>146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9" t="s">
        <v>80</v>
      </c>
      <c r="BK410" s="184">
        <f>ROUND(I410*H410,2)</f>
        <v>0</v>
      </c>
      <c r="BL410" s="19" t="s">
        <v>152</v>
      </c>
      <c r="BM410" s="183" t="s">
        <v>504</v>
      </c>
    </row>
    <row r="411" spans="1:65" s="14" customFormat="1" ht="11.25">
      <c r="B411" s="201"/>
      <c r="C411" s="202"/>
      <c r="D411" s="192" t="s">
        <v>156</v>
      </c>
      <c r="E411" s="203" t="s">
        <v>19</v>
      </c>
      <c r="F411" s="204" t="s">
        <v>82</v>
      </c>
      <c r="G411" s="202"/>
      <c r="H411" s="205">
        <v>2</v>
      </c>
      <c r="I411" s="206"/>
      <c r="J411" s="202"/>
      <c r="K411" s="202"/>
      <c r="L411" s="207"/>
      <c r="M411" s="208"/>
      <c r="N411" s="209"/>
      <c r="O411" s="209"/>
      <c r="P411" s="209"/>
      <c r="Q411" s="209"/>
      <c r="R411" s="209"/>
      <c r="S411" s="209"/>
      <c r="T411" s="210"/>
      <c r="AT411" s="211" t="s">
        <v>156</v>
      </c>
      <c r="AU411" s="211" t="s">
        <v>82</v>
      </c>
      <c r="AV411" s="14" t="s">
        <v>82</v>
      </c>
      <c r="AW411" s="14" t="s">
        <v>33</v>
      </c>
      <c r="AX411" s="14" t="s">
        <v>72</v>
      </c>
      <c r="AY411" s="211" t="s">
        <v>146</v>
      </c>
    </row>
    <row r="412" spans="1:65" s="15" customFormat="1" ht="11.25">
      <c r="B412" s="212"/>
      <c r="C412" s="213"/>
      <c r="D412" s="192" t="s">
        <v>156</v>
      </c>
      <c r="E412" s="214" t="s">
        <v>19</v>
      </c>
      <c r="F412" s="215" t="s">
        <v>158</v>
      </c>
      <c r="G412" s="213"/>
      <c r="H412" s="216">
        <v>2</v>
      </c>
      <c r="I412" s="217"/>
      <c r="J412" s="213"/>
      <c r="K412" s="213"/>
      <c r="L412" s="218"/>
      <c r="M412" s="219"/>
      <c r="N412" s="220"/>
      <c r="O412" s="220"/>
      <c r="P412" s="220"/>
      <c r="Q412" s="220"/>
      <c r="R412" s="220"/>
      <c r="S412" s="220"/>
      <c r="T412" s="221"/>
      <c r="AT412" s="222" t="s">
        <v>156</v>
      </c>
      <c r="AU412" s="222" t="s">
        <v>82</v>
      </c>
      <c r="AV412" s="15" t="s">
        <v>152</v>
      </c>
      <c r="AW412" s="15" t="s">
        <v>33</v>
      </c>
      <c r="AX412" s="15" t="s">
        <v>80</v>
      </c>
      <c r="AY412" s="222" t="s">
        <v>146</v>
      </c>
    </row>
    <row r="413" spans="1:65" s="2" customFormat="1" ht="16.5" customHeight="1">
      <c r="A413" s="36"/>
      <c r="B413" s="37"/>
      <c r="C413" s="224" t="s">
        <v>505</v>
      </c>
      <c r="D413" s="224" t="s">
        <v>240</v>
      </c>
      <c r="E413" s="225" t="s">
        <v>506</v>
      </c>
      <c r="F413" s="226" t="s">
        <v>507</v>
      </c>
      <c r="G413" s="227" t="s">
        <v>405</v>
      </c>
      <c r="H413" s="228">
        <v>2</v>
      </c>
      <c r="I413" s="229"/>
      <c r="J413" s="230">
        <f>ROUND(I413*H413,2)</f>
        <v>0</v>
      </c>
      <c r="K413" s="226" t="s">
        <v>151</v>
      </c>
      <c r="L413" s="231"/>
      <c r="M413" s="232" t="s">
        <v>19</v>
      </c>
      <c r="N413" s="233" t="s">
        <v>43</v>
      </c>
      <c r="O413" s="66"/>
      <c r="P413" s="181">
        <f>O413*H413</f>
        <v>0</v>
      </c>
      <c r="Q413" s="181">
        <v>3.0000000000000001E-3</v>
      </c>
      <c r="R413" s="181">
        <f>Q413*H413</f>
        <v>6.0000000000000001E-3</v>
      </c>
      <c r="S413" s="181">
        <v>0</v>
      </c>
      <c r="T413" s="182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3" t="s">
        <v>213</v>
      </c>
      <c r="AT413" s="183" t="s">
        <v>240</v>
      </c>
      <c r="AU413" s="183" t="s">
        <v>82</v>
      </c>
      <c r="AY413" s="19" t="s">
        <v>146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9" t="s">
        <v>80</v>
      </c>
      <c r="BK413" s="184">
        <f>ROUND(I413*H413,2)</f>
        <v>0</v>
      </c>
      <c r="BL413" s="19" t="s">
        <v>152</v>
      </c>
      <c r="BM413" s="183" t="s">
        <v>508</v>
      </c>
    </row>
    <row r="414" spans="1:65" s="14" customFormat="1" ht="11.25">
      <c r="B414" s="201"/>
      <c r="C414" s="202"/>
      <c r="D414" s="192" t="s">
        <v>156</v>
      </c>
      <c r="E414" s="203" t="s">
        <v>19</v>
      </c>
      <c r="F414" s="204" t="s">
        <v>82</v>
      </c>
      <c r="G414" s="202"/>
      <c r="H414" s="205">
        <v>2</v>
      </c>
      <c r="I414" s="206"/>
      <c r="J414" s="202"/>
      <c r="K414" s="202"/>
      <c r="L414" s="207"/>
      <c r="M414" s="208"/>
      <c r="N414" s="209"/>
      <c r="O414" s="209"/>
      <c r="P414" s="209"/>
      <c r="Q414" s="209"/>
      <c r="R414" s="209"/>
      <c r="S414" s="209"/>
      <c r="T414" s="210"/>
      <c r="AT414" s="211" t="s">
        <v>156</v>
      </c>
      <c r="AU414" s="211" t="s">
        <v>82</v>
      </c>
      <c r="AV414" s="14" t="s">
        <v>82</v>
      </c>
      <c r="AW414" s="14" t="s">
        <v>33</v>
      </c>
      <c r="AX414" s="14" t="s">
        <v>72</v>
      </c>
      <c r="AY414" s="211" t="s">
        <v>146</v>
      </c>
    </row>
    <row r="415" spans="1:65" s="15" customFormat="1" ht="11.25">
      <c r="B415" s="212"/>
      <c r="C415" s="213"/>
      <c r="D415" s="192" t="s">
        <v>156</v>
      </c>
      <c r="E415" s="214" t="s">
        <v>19</v>
      </c>
      <c r="F415" s="215" t="s">
        <v>158</v>
      </c>
      <c r="G415" s="213"/>
      <c r="H415" s="216">
        <v>2</v>
      </c>
      <c r="I415" s="217"/>
      <c r="J415" s="213"/>
      <c r="K415" s="213"/>
      <c r="L415" s="218"/>
      <c r="M415" s="219"/>
      <c r="N415" s="220"/>
      <c r="O415" s="220"/>
      <c r="P415" s="220"/>
      <c r="Q415" s="220"/>
      <c r="R415" s="220"/>
      <c r="S415" s="220"/>
      <c r="T415" s="221"/>
      <c r="AT415" s="222" t="s">
        <v>156</v>
      </c>
      <c r="AU415" s="222" t="s">
        <v>82</v>
      </c>
      <c r="AV415" s="15" t="s">
        <v>152</v>
      </c>
      <c r="AW415" s="15" t="s">
        <v>33</v>
      </c>
      <c r="AX415" s="15" t="s">
        <v>80</v>
      </c>
      <c r="AY415" s="222" t="s">
        <v>146</v>
      </c>
    </row>
    <row r="416" spans="1:65" s="2" customFormat="1" ht="16.5" customHeight="1">
      <c r="A416" s="36"/>
      <c r="B416" s="37"/>
      <c r="C416" s="224" t="s">
        <v>509</v>
      </c>
      <c r="D416" s="224" t="s">
        <v>240</v>
      </c>
      <c r="E416" s="225" t="s">
        <v>510</v>
      </c>
      <c r="F416" s="226" t="s">
        <v>511</v>
      </c>
      <c r="G416" s="227" t="s">
        <v>405</v>
      </c>
      <c r="H416" s="228">
        <v>6</v>
      </c>
      <c r="I416" s="229"/>
      <c r="J416" s="230">
        <f>ROUND(I416*H416,2)</f>
        <v>0</v>
      </c>
      <c r="K416" s="226" t="s">
        <v>151</v>
      </c>
      <c r="L416" s="231"/>
      <c r="M416" s="232" t="s">
        <v>19</v>
      </c>
      <c r="N416" s="233" t="s">
        <v>43</v>
      </c>
      <c r="O416" s="66"/>
      <c r="P416" s="181">
        <f>O416*H416</f>
        <v>0</v>
      </c>
      <c r="Q416" s="181">
        <v>3.5E-4</v>
      </c>
      <c r="R416" s="181">
        <f>Q416*H416</f>
        <v>2.0999999999999999E-3</v>
      </c>
      <c r="S416" s="181">
        <v>0</v>
      </c>
      <c r="T416" s="182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3" t="s">
        <v>213</v>
      </c>
      <c r="AT416" s="183" t="s">
        <v>240</v>
      </c>
      <c r="AU416" s="183" t="s">
        <v>82</v>
      </c>
      <c r="AY416" s="19" t="s">
        <v>146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9" t="s">
        <v>80</v>
      </c>
      <c r="BK416" s="184">
        <f>ROUND(I416*H416,2)</f>
        <v>0</v>
      </c>
      <c r="BL416" s="19" t="s">
        <v>152</v>
      </c>
      <c r="BM416" s="183" t="s">
        <v>512</v>
      </c>
    </row>
    <row r="417" spans="1:65" s="14" customFormat="1" ht="11.25">
      <c r="B417" s="201"/>
      <c r="C417" s="202"/>
      <c r="D417" s="192" t="s">
        <v>156</v>
      </c>
      <c r="E417" s="203" t="s">
        <v>19</v>
      </c>
      <c r="F417" s="204" t="s">
        <v>513</v>
      </c>
      <c r="G417" s="202"/>
      <c r="H417" s="205">
        <v>6</v>
      </c>
      <c r="I417" s="206"/>
      <c r="J417" s="202"/>
      <c r="K417" s="202"/>
      <c r="L417" s="207"/>
      <c r="M417" s="208"/>
      <c r="N417" s="209"/>
      <c r="O417" s="209"/>
      <c r="P417" s="209"/>
      <c r="Q417" s="209"/>
      <c r="R417" s="209"/>
      <c r="S417" s="209"/>
      <c r="T417" s="210"/>
      <c r="AT417" s="211" t="s">
        <v>156</v>
      </c>
      <c r="AU417" s="211" t="s">
        <v>82</v>
      </c>
      <c r="AV417" s="14" t="s">
        <v>82</v>
      </c>
      <c r="AW417" s="14" t="s">
        <v>33</v>
      </c>
      <c r="AX417" s="14" t="s">
        <v>72</v>
      </c>
      <c r="AY417" s="211" t="s">
        <v>146</v>
      </c>
    </row>
    <row r="418" spans="1:65" s="15" customFormat="1" ht="11.25">
      <c r="B418" s="212"/>
      <c r="C418" s="213"/>
      <c r="D418" s="192" t="s">
        <v>156</v>
      </c>
      <c r="E418" s="214" t="s">
        <v>19</v>
      </c>
      <c r="F418" s="215" t="s">
        <v>158</v>
      </c>
      <c r="G418" s="213"/>
      <c r="H418" s="216">
        <v>6</v>
      </c>
      <c r="I418" s="217"/>
      <c r="J418" s="213"/>
      <c r="K418" s="213"/>
      <c r="L418" s="218"/>
      <c r="M418" s="219"/>
      <c r="N418" s="220"/>
      <c r="O418" s="220"/>
      <c r="P418" s="220"/>
      <c r="Q418" s="220"/>
      <c r="R418" s="220"/>
      <c r="S418" s="220"/>
      <c r="T418" s="221"/>
      <c r="AT418" s="222" t="s">
        <v>156</v>
      </c>
      <c r="AU418" s="222" t="s">
        <v>82</v>
      </c>
      <c r="AV418" s="15" t="s">
        <v>152</v>
      </c>
      <c r="AW418" s="15" t="s">
        <v>33</v>
      </c>
      <c r="AX418" s="15" t="s">
        <v>80</v>
      </c>
      <c r="AY418" s="222" t="s">
        <v>146</v>
      </c>
    </row>
    <row r="419" spans="1:65" s="2" customFormat="1" ht="16.5" customHeight="1">
      <c r="A419" s="36"/>
      <c r="B419" s="37"/>
      <c r="C419" s="224" t="s">
        <v>514</v>
      </c>
      <c r="D419" s="224" t="s">
        <v>240</v>
      </c>
      <c r="E419" s="225" t="s">
        <v>515</v>
      </c>
      <c r="F419" s="226" t="s">
        <v>516</v>
      </c>
      <c r="G419" s="227" t="s">
        <v>405</v>
      </c>
      <c r="H419" s="228">
        <v>2</v>
      </c>
      <c r="I419" s="229"/>
      <c r="J419" s="230">
        <f>ROUND(I419*H419,2)</f>
        <v>0</v>
      </c>
      <c r="K419" s="226" t="s">
        <v>151</v>
      </c>
      <c r="L419" s="231"/>
      <c r="M419" s="232" t="s">
        <v>19</v>
      </c>
      <c r="N419" s="233" t="s">
        <v>43</v>
      </c>
      <c r="O419" s="66"/>
      <c r="P419" s="181">
        <f>O419*H419</f>
        <v>0</v>
      </c>
      <c r="Q419" s="181">
        <v>1E-4</v>
      </c>
      <c r="R419" s="181">
        <f>Q419*H419</f>
        <v>2.0000000000000001E-4</v>
      </c>
      <c r="S419" s="181">
        <v>0</v>
      </c>
      <c r="T419" s="182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83" t="s">
        <v>213</v>
      </c>
      <c r="AT419" s="183" t="s">
        <v>240</v>
      </c>
      <c r="AU419" s="183" t="s">
        <v>82</v>
      </c>
      <c r="AY419" s="19" t="s">
        <v>146</v>
      </c>
      <c r="BE419" s="184">
        <f>IF(N419="základní",J419,0)</f>
        <v>0</v>
      </c>
      <c r="BF419" s="184">
        <f>IF(N419="snížená",J419,0)</f>
        <v>0</v>
      </c>
      <c r="BG419" s="184">
        <f>IF(N419="zákl. přenesená",J419,0)</f>
        <v>0</v>
      </c>
      <c r="BH419" s="184">
        <f>IF(N419="sníž. přenesená",J419,0)</f>
        <v>0</v>
      </c>
      <c r="BI419" s="184">
        <f>IF(N419="nulová",J419,0)</f>
        <v>0</v>
      </c>
      <c r="BJ419" s="19" t="s">
        <v>80</v>
      </c>
      <c r="BK419" s="184">
        <f>ROUND(I419*H419,2)</f>
        <v>0</v>
      </c>
      <c r="BL419" s="19" t="s">
        <v>152</v>
      </c>
      <c r="BM419" s="183" t="s">
        <v>517</v>
      </c>
    </row>
    <row r="420" spans="1:65" s="14" customFormat="1" ht="11.25">
      <c r="B420" s="201"/>
      <c r="C420" s="202"/>
      <c r="D420" s="192" t="s">
        <v>156</v>
      </c>
      <c r="E420" s="203" t="s">
        <v>19</v>
      </c>
      <c r="F420" s="204" t="s">
        <v>82</v>
      </c>
      <c r="G420" s="202"/>
      <c r="H420" s="205">
        <v>2</v>
      </c>
      <c r="I420" s="206"/>
      <c r="J420" s="202"/>
      <c r="K420" s="202"/>
      <c r="L420" s="207"/>
      <c r="M420" s="208"/>
      <c r="N420" s="209"/>
      <c r="O420" s="209"/>
      <c r="P420" s="209"/>
      <c r="Q420" s="209"/>
      <c r="R420" s="209"/>
      <c r="S420" s="209"/>
      <c r="T420" s="210"/>
      <c r="AT420" s="211" t="s">
        <v>156</v>
      </c>
      <c r="AU420" s="211" t="s">
        <v>82</v>
      </c>
      <c r="AV420" s="14" t="s">
        <v>82</v>
      </c>
      <c r="AW420" s="14" t="s">
        <v>33</v>
      </c>
      <c r="AX420" s="14" t="s">
        <v>72</v>
      </c>
      <c r="AY420" s="211" t="s">
        <v>146</v>
      </c>
    </row>
    <row r="421" spans="1:65" s="15" customFormat="1" ht="11.25">
      <c r="B421" s="212"/>
      <c r="C421" s="213"/>
      <c r="D421" s="192" t="s">
        <v>156</v>
      </c>
      <c r="E421" s="214" t="s">
        <v>19</v>
      </c>
      <c r="F421" s="215" t="s">
        <v>158</v>
      </c>
      <c r="G421" s="213"/>
      <c r="H421" s="216">
        <v>2</v>
      </c>
      <c r="I421" s="217"/>
      <c r="J421" s="213"/>
      <c r="K421" s="213"/>
      <c r="L421" s="218"/>
      <c r="M421" s="219"/>
      <c r="N421" s="220"/>
      <c r="O421" s="220"/>
      <c r="P421" s="220"/>
      <c r="Q421" s="220"/>
      <c r="R421" s="220"/>
      <c r="S421" s="220"/>
      <c r="T421" s="221"/>
      <c r="AT421" s="222" t="s">
        <v>156</v>
      </c>
      <c r="AU421" s="222" t="s">
        <v>82</v>
      </c>
      <c r="AV421" s="15" t="s">
        <v>152</v>
      </c>
      <c r="AW421" s="15" t="s">
        <v>33</v>
      </c>
      <c r="AX421" s="15" t="s">
        <v>80</v>
      </c>
      <c r="AY421" s="222" t="s">
        <v>146</v>
      </c>
    </row>
    <row r="422" spans="1:65" s="2" customFormat="1" ht="49.15" customHeight="1">
      <c r="A422" s="36"/>
      <c r="B422" s="37"/>
      <c r="C422" s="172" t="s">
        <v>518</v>
      </c>
      <c r="D422" s="172" t="s">
        <v>148</v>
      </c>
      <c r="E422" s="173" t="s">
        <v>519</v>
      </c>
      <c r="F422" s="174" t="s">
        <v>520</v>
      </c>
      <c r="G422" s="175" t="s">
        <v>216</v>
      </c>
      <c r="H422" s="176">
        <v>381</v>
      </c>
      <c r="I422" s="177"/>
      <c r="J422" s="178">
        <f>ROUND(I422*H422,2)</f>
        <v>0</v>
      </c>
      <c r="K422" s="174" t="s">
        <v>151</v>
      </c>
      <c r="L422" s="41"/>
      <c r="M422" s="179" t="s">
        <v>19</v>
      </c>
      <c r="N422" s="180" t="s">
        <v>43</v>
      </c>
      <c r="O422" s="66"/>
      <c r="P422" s="181">
        <f>O422*H422</f>
        <v>0</v>
      </c>
      <c r="Q422" s="181">
        <v>8.9779999999999999E-2</v>
      </c>
      <c r="R422" s="181">
        <f>Q422*H422</f>
        <v>34.206179999999996</v>
      </c>
      <c r="S422" s="181">
        <v>0</v>
      </c>
      <c r="T422" s="182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3" t="s">
        <v>152</v>
      </c>
      <c r="AT422" s="183" t="s">
        <v>148</v>
      </c>
      <c r="AU422" s="183" t="s">
        <v>82</v>
      </c>
      <c r="AY422" s="19" t="s">
        <v>146</v>
      </c>
      <c r="BE422" s="184">
        <f>IF(N422="základní",J422,0)</f>
        <v>0</v>
      </c>
      <c r="BF422" s="184">
        <f>IF(N422="snížená",J422,0)</f>
        <v>0</v>
      </c>
      <c r="BG422" s="184">
        <f>IF(N422="zákl. přenesená",J422,0)</f>
        <v>0</v>
      </c>
      <c r="BH422" s="184">
        <f>IF(N422="sníž. přenesená",J422,0)</f>
        <v>0</v>
      </c>
      <c r="BI422" s="184">
        <f>IF(N422="nulová",J422,0)</f>
        <v>0</v>
      </c>
      <c r="BJ422" s="19" t="s">
        <v>80</v>
      </c>
      <c r="BK422" s="184">
        <f>ROUND(I422*H422,2)</f>
        <v>0</v>
      </c>
      <c r="BL422" s="19" t="s">
        <v>152</v>
      </c>
      <c r="BM422" s="183" t="s">
        <v>521</v>
      </c>
    </row>
    <row r="423" spans="1:65" s="2" customFormat="1" ht="11.25">
      <c r="A423" s="36"/>
      <c r="B423" s="37"/>
      <c r="C423" s="38"/>
      <c r="D423" s="185" t="s">
        <v>154</v>
      </c>
      <c r="E423" s="38"/>
      <c r="F423" s="186" t="s">
        <v>522</v>
      </c>
      <c r="G423" s="38"/>
      <c r="H423" s="38"/>
      <c r="I423" s="187"/>
      <c r="J423" s="38"/>
      <c r="K423" s="38"/>
      <c r="L423" s="41"/>
      <c r="M423" s="188"/>
      <c r="N423" s="189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154</v>
      </c>
      <c r="AU423" s="19" t="s">
        <v>82</v>
      </c>
    </row>
    <row r="424" spans="1:65" s="13" customFormat="1" ht="11.25">
      <c r="B424" s="190"/>
      <c r="C424" s="191"/>
      <c r="D424" s="192" t="s">
        <v>156</v>
      </c>
      <c r="E424" s="193" t="s">
        <v>19</v>
      </c>
      <c r="F424" s="194" t="s">
        <v>523</v>
      </c>
      <c r="G424" s="191"/>
      <c r="H424" s="193" t="s">
        <v>19</v>
      </c>
      <c r="I424" s="195"/>
      <c r="J424" s="191"/>
      <c r="K424" s="191"/>
      <c r="L424" s="196"/>
      <c r="M424" s="197"/>
      <c r="N424" s="198"/>
      <c r="O424" s="198"/>
      <c r="P424" s="198"/>
      <c r="Q424" s="198"/>
      <c r="R424" s="198"/>
      <c r="S424" s="198"/>
      <c r="T424" s="199"/>
      <c r="AT424" s="200" t="s">
        <v>156</v>
      </c>
      <c r="AU424" s="200" t="s">
        <v>82</v>
      </c>
      <c r="AV424" s="13" t="s">
        <v>80</v>
      </c>
      <c r="AW424" s="13" t="s">
        <v>33</v>
      </c>
      <c r="AX424" s="13" t="s">
        <v>72</v>
      </c>
      <c r="AY424" s="200" t="s">
        <v>146</v>
      </c>
    </row>
    <row r="425" spans="1:65" s="14" customFormat="1" ht="11.25">
      <c r="B425" s="201"/>
      <c r="C425" s="202"/>
      <c r="D425" s="192" t="s">
        <v>156</v>
      </c>
      <c r="E425" s="203" t="s">
        <v>19</v>
      </c>
      <c r="F425" s="204" t="s">
        <v>524</v>
      </c>
      <c r="G425" s="202"/>
      <c r="H425" s="205">
        <v>381</v>
      </c>
      <c r="I425" s="206"/>
      <c r="J425" s="202"/>
      <c r="K425" s="202"/>
      <c r="L425" s="207"/>
      <c r="M425" s="208"/>
      <c r="N425" s="209"/>
      <c r="O425" s="209"/>
      <c r="P425" s="209"/>
      <c r="Q425" s="209"/>
      <c r="R425" s="209"/>
      <c r="S425" s="209"/>
      <c r="T425" s="210"/>
      <c r="AT425" s="211" t="s">
        <v>156</v>
      </c>
      <c r="AU425" s="211" t="s">
        <v>82</v>
      </c>
      <c r="AV425" s="14" t="s">
        <v>82</v>
      </c>
      <c r="AW425" s="14" t="s">
        <v>33</v>
      </c>
      <c r="AX425" s="14" t="s">
        <v>72</v>
      </c>
      <c r="AY425" s="211" t="s">
        <v>146</v>
      </c>
    </row>
    <row r="426" spans="1:65" s="15" customFormat="1" ht="11.25">
      <c r="B426" s="212"/>
      <c r="C426" s="213"/>
      <c r="D426" s="192" t="s">
        <v>156</v>
      </c>
      <c r="E426" s="214" t="s">
        <v>19</v>
      </c>
      <c r="F426" s="215" t="s">
        <v>158</v>
      </c>
      <c r="G426" s="213"/>
      <c r="H426" s="216">
        <v>381</v>
      </c>
      <c r="I426" s="217"/>
      <c r="J426" s="213"/>
      <c r="K426" s="213"/>
      <c r="L426" s="218"/>
      <c r="M426" s="219"/>
      <c r="N426" s="220"/>
      <c r="O426" s="220"/>
      <c r="P426" s="220"/>
      <c r="Q426" s="220"/>
      <c r="R426" s="220"/>
      <c r="S426" s="220"/>
      <c r="T426" s="221"/>
      <c r="AT426" s="222" t="s">
        <v>156</v>
      </c>
      <c r="AU426" s="222" t="s">
        <v>82</v>
      </c>
      <c r="AV426" s="15" t="s">
        <v>152</v>
      </c>
      <c r="AW426" s="15" t="s">
        <v>33</v>
      </c>
      <c r="AX426" s="15" t="s">
        <v>80</v>
      </c>
      <c r="AY426" s="222" t="s">
        <v>146</v>
      </c>
    </row>
    <row r="427" spans="1:65" s="2" customFormat="1" ht="16.5" customHeight="1">
      <c r="A427" s="36"/>
      <c r="B427" s="37"/>
      <c r="C427" s="224" t="s">
        <v>96</v>
      </c>
      <c r="D427" s="224" t="s">
        <v>240</v>
      </c>
      <c r="E427" s="225" t="s">
        <v>364</v>
      </c>
      <c r="F427" s="226" t="s">
        <v>365</v>
      </c>
      <c r="G427" s="227" t="s">
        <v>112</v>
      </c>
      <c r="H427" s="228">
        <v>38.862000000000002</v>
      </c>
      <c r="I427" s="229"/>
      <c r="J427" s="230">
        <f>ROUND(I427*H427,2)</f>
        <v>0</v>
      </c>
      <c r="K427" s="226" t="s">
        <v>151</v>
      </c>
      <c r="L427" s="231"/>
      <c r="M427" s="232" t="s">
        <v>19</v>
      </c>
      <c r="N427" s="233" t="s">
        <v>43</v>
      </c>
      <c r="O427" s="66"/>
      <c r="P427" s="181">
        <f>O427*H427</f>
        <v>0</v>
      </c>
      <c r="Q427" s="181">
        <v>0.17599999999999999</v>
      </c>
      <c r="R427" s="181">
        <f>Q427*H427</f>
        <v>6.8397119999999996</v>
      </c>
      <c r="S427" s="181">
        <v>0</v>
      </c>
      <c r="T427" s="182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183" t="s">
        <v>213</v>
      </c>
      <c r="AT427" s="183" t="s">
        <v>240</v>
      </c>
      <c r="AU427" s="183" t="s">
        <v>82</v>
      </c>
      <c r="AY427" s="19" t="s">
        <v>146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9" t="s">
        <v>80</v>
      </c>
      <c r="BK427" s="184">
        <f>ROUND(I427*H427,2)</f>
        <v>0</v>
      </c>
      <c r="BL427" s="19" t="s">
        <v>152</v>
      </c>
      <c r="BM427" s="183" t="s">
        <v>525</v>
      </c>
    </row>
    <row r="428" spans="1:65" s="13" customFormat="1" ht="11.25">
      <c r="B428" s="190"/>
      <c r="C428" s="191"/>
      <c r="D428" s="192" t="s">
        <v>156</v>
      </c>
      <c r="E428" s="193" t="s">
        <v>19</v>
      </c>
      <c r="F428" s="194" t="s">
        <v>523</v>
      </c>
      <c r="G428" s="191"/>
      <c r="H428" s="193" t="s">
        <v>19</v>
      </c>
      <c r="I428" s="195"/>
      <c r="J428" s="191"/>
      <c r="K428" s="191"/>
      <c r="L428" s="196"/>
      <c r="M428" s="197"/>
      <c r="N428" s="198"/>
      <c r="O428" s="198"/>
      <c r="P428" s="198"/>
      <c r="Q428" s="198"/>
      <c r="R428" s="198"/>
      <c r="S428" s="198"/>
      <c r="T428" s="199"/>
      <c r="AT428" s="200" t="s">
        <v>156</v>
      </c>
      <c r="AU428" s="200" t="s">
        <v>82</v>
      </c>
      <c r="AV428" s="13" t="s">
        <v>80</v>
      </c>
      <c r="AW428" s="13" t="s">
        <v>33</v>
      </c>
      <c r="AX428" s="13" t="s">
        <v>72</v>
      </c>
      <c r="AY428" s="200" t="s">
        <v>146</v>
      </c>
    </row>
    <row r="429" spans="1:65" s="14" customFormat="1" ht="11.25">
      <c r="B429" s="201"/>
      <c r="C429" s="202"/>
      <c r="D429" s="192" t="s">
        <v>156</v>
      </c>
      <c r="E429" s="203" t="s">
        <v>19</v>
      </c>
      <c r="F429" s="204" t="s">
        <v>526</v>
      </c>
      <c r="G429" s="202"/>
      <c r="H429" s="205">
        <v>38.862000000000002</v>
      </c>
      <c r="I429" s="206"/>
      <c r="J429" s="202"/>
      <c r="K429" s="202"/>
      <c r="L429" s="207"/>
      <c r="M429" s="208"/>
      <c r="N429" s="209"/>
      <c r="O429" s="209"/>
      <c r="P429" s="209"/>
      <c r="Q429" s="209"/>
      <c r="R429" s="209"/>
      <c r="S429" s="209"/>
      <c r="T429" s="210"/>
      <c r="AT429" s="211" t="s">
        <v>156</v>
      </c>
      <c r="AU429" s="211" t="s">
        <v>82</v>
      </c>
      <c r="AV429" s="14" t="s">
        <v>82</v>
      </c>
      <c r="AW429" s="14" t="s">
        <v>33</v>
      </c>
      <c r="AX429" s="14" t="s">
        <v>72</v>
      </c>
      <c r="AY429" s="211" t="s">
        <v>146</v>
      </c>
    </row>
    <row r="430" spans="1:65" s="15" customFormat="1" ht="11.25">
      <c r="B430" s="212"/>
      <c r="C430" s="213"/>
      <c r="D430" s="192" t="s">
        <v>156</v>
      </c>
      <c r="E430" s="214" t="s">
        <v>19</v>
      </c>
      <c r="F430" s="215" t="s">
        <v>158</v>
      </c>
      <c r="G430" s="213"/>
      <c r="H430" s="216">
        <v>38.862000000000002</v>
      </c>
      <c r="I430" s="217"/>
      <c r="J430" s="213"/>
      <c r="K430" s="213"/>
      <c r="L430" s="218"/>
      <c r="M430" s="219"/>
      <c r="N430" s="220"/>
      <c r="O430" s="220"/>
      <c r="P430" s="220"/>
      <c r="Q430" s="220"/>
      <c r="R430" s="220"/>
      <c r="S430" s="220"/>
      <c r="T430" s="221"/>
      <c r="AT430" s="222" t="s">
        <v>156</v>
      </c>
      <c r="AU430" s="222" t="s">
        <v>82</v>
      </c>
      <c r="AV430" s="15" t="s">
        <v>152</v>
      </c>
      <c r="AW430" s="15" t="s">
        <v>33</v>
      </c>
      <c r="AX430" s="15" t="s">
        <v>80</v>
      </c>
      <c r="AY430" s="222" t="s">
        <v>146</v>
      </c>
    </row>
    <row r="431" spans="1:65" s="2" customFormat="1" ht="24.2" customHeight="1">
      <c r="A431" s="36"/>
      <c r="B431" s="37"/>
      <c r="C431" s="172" t="s">
        <v>527</v>
      </c>
      <c r="D431" s="172" t="s">
        <v>148</v>
      </c>
      <c r="E431" s="173" t="s">
        <v>528</v>
      </c>
      <c r="F431" s="174" t="s">
        <v>529</v>
      </c>
      <c r="G431" s="175" t="s">
        <v>216</v>
      </c>
      <c r="H431" s="176">
        <v>340</v>
      </c>
      <c r="I431" s="177"/>
      <c r="J431" s="178">
        <f>ROUND(I431*H431,2)</f>
        <v>0</v>
      </c>
      <c r="K431" s="174" t="s">
        <v>151</v>
      </c>
      <c r="L431" s="41"/>
      <c r="M431" s="179" t="s">
        <v>19</v>
      </c>
      <c r="N431" s="180" t="s">
        <v>43</v>
      </c>
      <c r="O431" s="66"/>
      <c r="P431" s="181">
        <f>O431*H431</f>
        <v>0</v>
      </c>
      <c r="Q431" s="181">
        <v>0.16850000000000001</v>
      </c>
      <c r="R431" s="181">
        <f>Q431*H431</f>
        <v>57.290000000000006</v>
      </c>
      <c r="S431" s="181">
        <v>0</v>
      </c>
      <c r="T431" s="182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83" t="s">
        <v>152</v>
      </c>
      <c r="AT431" s="183" t="s">
        <v>148</v>
      </c>
      <c r="AU431" s="183" t="s">
        <v>82</v>
      </c>
      <c r="AY431" s="19" t="s">
        <v>146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9" t="s">
        <v>80</v>
      </c>
      <c r="BK431" s="184">
        <f>ROUND(I431*H431,2)</f>
        <v>0</v>
      </c>
      <c r="BL431" s="19" t="s">
        <v>152</v>
      </c>
      <c r="BM431" s="183" t="s">
        <v>530</v>
      </c>
    </row>
    <row r="432" spans="1:65" s="2" customFormat="1" ht="11.25">
      <c r="A432" s="36"/>
      <c r="B432" s="37"/>
      <c r="C432" s="38"/>
      <c r="D432" s="185" t="s">
        <v>154</v>
      </c>
      <c r="E432" s="38"/>
      <c r="F432" s="186" t="s">
        <v>531</v>
      </c>
      <c r="G432" s="38"/>
      <c r="H432" s="38"/>
      <c r="I432" s="187"/>
      <c r="J432" s="38"/>
      <c r="K432" s="38"/>
      <c r="L432" s="41"/>
      <c r="M432" s="188"/>
      <c r="N432" s="189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9" t="s">
        <v>154</v>
      </c>
      <c r="AU432" s="19" t="s">
        <v>82</v>
      </c>
    </row>
    <row r="433" spans="1:65" s="13" customFormat="1" ht="11.25">
      <c r="B433" s="190"/>
      <c r="C433" s="191"/>
      <c r="D433" s="192" t="s">
        <v>156</v>
      </c>
      <c r="E433" s="193" t="s">
        <v>19</v>
      </c>
      <c r="F433" s="194" t="s">
        <v>532</v>
      </c>
      <c r="G433" s="191"/>
      <c r="H433" s="193" t="s">
        <v>19</v>
      </c>
      <c r="I433" s="195"/>
      <c r="J433" s="191"/>
      <c r="K433" s="191"/>
      <c r="L433" s="196"/>
      <c r="M433" s="197"/>
      <c r="N433" s="198"/>
      <c r="O433" s="198"/>
      <c r="P433" s="198"/>
      <c r="Q433" s="198"/>
      <c r="R433" s="198"/>
      <c r="S433" s="198"/>
      <c r="T433" s="199"/>
      <c r="AT433" s="200" t="s">
        <v>156</v>
      </c>
      <c r="AU433" s="200" t="s">
        <v>82</v>
      </c>
      <c r="AV433" s="13" t="s">
        <v>80</v>
      </c>
      <c r="AW433" s="13" t="s">
        <v>33</v>
      </c>
      <c r="AX433" s="13" t="s">
        <v>72</v>
      </c>
      <c r="AY433" s="200" t="s">
        <v>146</v>
      </c>
    </row>
    <row r="434" spans="1:65" s="14" customFormat="1" ht="11.25">
      <c r="B434" s="201"/>
      <c r="C434" s="202"/>
      <c r="D434" s="192" t="s">
        <v>156</v>
      </c>
      <c r="E434" s="203" t="s">
        <v>19</v>
      </c>
      <c r="F434" s="204" t="s">
        <v>533</v>
      </c>
      <c r="G434" s="202"/>
      <c r="H434" s="205">
        <v>340</v>
      </c>
      <c r="I434" s="206"/>
      <c r="J434" s="202"/>
      <c r="K434" s="202"/>
      <c r="L434" s="207"/>
      <c r="M434" s="208"/>
      <c r="N434" s="209"/>
      <c r="O434" s="209"/>
      <c r="P434" s="209"/>
      <c r="Q434" s="209"/>
      <c r="R434" s="209"/>
      <c r="S434" s="209"/>
      <c r="T434" s="210"/>
      <c r="AT434" s="211" t="s">
        <v>156</v>
      </c>
      <c r="AU434" s="211" t="s">
        <v>82</v>
      </c>
      <c r="AV434" s="14" t="s">
        <v>82</v>
      </c>
      <c r="AW434" s="14" t="s">
        <v>33</v>
      </c>
      <c r="AX434" s="14" t="s">
        <v>72</v>
      </c>
      <c r="AY434" s="211" t="s">
        <v>146</v>
      </c>
    </row>
    <row r="435" spans="1:65" s="15" customFormat="1" ht="11.25">
      <c r="B435" s="212"/>
      <c r="C435" s="213"/>
      <c r="D435" s="192" t="s">
        <v>156</v>
      </c>
      <c r="E435" s="214" t="s">
        <v>19</v>
      </c>
      <c r="F435" s="215" t="s">
        <v>158</v>
      </c>
      <c r="G435" s="213"/>
      <c r="H435" s="216">
        <v>340</v>
      </c>
      <c r="I435" s="217"/>
      <c r="J435" s="213"/>
      <c r="K435" s="213"/>
      <c r="L435" s="218"/>
      <c r="M435" s="219"/>
      <c r="N435" s="220"/>
      <c r="O435" s="220"/>
      <c r="P435" s="220"/>
      <c r="Q435" s="220"/>
      <c r="R435" s="220"/>
      <c r="S435" s="220"/>
      <c r="T435" s="221"/>
      <c r="AT435" s="222" t="s">
        <v>156</v>
      </c>
      <c r="AU435" s="222" t="s">
        <v>82</v>
      </c>
      <c r="AV435" s="15" t="s">
        <v>152</v>
      </c>
      <c r="AW435" s="15" t="s">
        <v>33</v>
      </c>
      <c r="AX435" s="15" t="s">
        <v>80</v>
      </c>
      <c r="AY435" s="222" t="s">
        <v>146</v>
      </c>
    </row>
    <row r="436" spans="1:65" s="2" customFormat="1" ht="16.5" customHeight="1">
      <c r="A436" s="36"/>
      <c r="B436" s="37"/>
      <c r="C436" s="224" t="s">
        <v>534</v>
      </c>
      <c r="D436" s="224" t="s">
        <v>240</v>
      </c>
      <c r="E436" s="225" t="s">
        <v>535</v>
      </c>
      <c r="F436" s="226" t="s">
        <v>536</v>
      </c>
      <c r="G436" s="227" t="s">
        <v>216</v>
      </c>
      <c r="H436" s="228">
        <v>252.96</v>
      </c>
      <c r="I436" s="229"/>
      <c r="J436" s="230">
        <f>ROUND(I436*H436,2)</f>
        <v>0</v>
      </c>
      <c r="K436" s="226" t="s">
        <v>151</v>
      </c>
      <c r="L436" s="231"/>
      <c r="M436" s="232" t="s">
        <v>19</v>
      </c>
      <c r="N436" s="233" t="s">
        <v>43</v>
      </c>
      <c r="O436" s="66"/>
      <c r="P436" s="181">
        <f>O436*H436</f>
        <v>0</v>
      </c>
      <c r="Q436" s="181">
        <v>0.08</v>
      </c>
      <c r="R436" s="181">
        <f>Q436*H436</f>
        <v>20.236800000000002</v>
      </c>
      <c r="S436" s="181">
        <v>0</v>
      </c>
      <c r="T436" s="182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3" t="s">
        <v>213</v>
      </c>
      <c r="AT436" s="183" t="s">
        <v>240</v>
      </c>
      <c r="AU436" s="183" t="s">
        <v>82</v>
      </c>
      <c r="AY436" s="19" t="s">
        <v>146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9" t="s">
        <v>80</v>
      </c>
      <c r="BK436" s="184">
        <f>ROUND(I436*H436,2)</f>
        <v>0</v>
      </c>
      <c r="BL436" s="19" t="s">
        <v>152</v>
      </c>
      <c r="BM436" s="183" t="s">
        <v>537</v>
      </c>
    </row>
    <row r="437" spans="1:65" s="14" customFormat="1" ht="11.25">
      <c r="B437" s="201"/>
      <c r="C437" s="202"/>
      <c r="D437" s="192" t="s">
        <v>156</v>
      </c>
      <c r="E437" s="203" t="s">
        <v>19</v>
      </c>
      <c r="F437" s="204" t="s">
        <v>538</v>
      </c>
      <c r="G437" s="202"/>
      <c r="H437" s="205">
        <v>252.96</v>
      </c>
      <c r="I437" s="206"/>
      <c r="J437" s="202"/>
      <c r="K437" s="202"/>
      <c r="L437" s="207"/>
      <c r="M437" s="208"/>
      <c r="N437" s="209"/>
      <c r="O437" s="209"/>
      <c r="P437" s="209"/>
      <c r="Q437" s="209"/>
      <c r="R437" s="209"/>
      <c r="S437" s="209"/>
      <c r="T437" s="210"/>
      <c r="AT437" s="211" t="s">
        <v>156</v>
      </c>
      <c r="AU437" s="211" t="s">
        <v>82</v>
      </c>
      <c r="AV437" s="14" t="s">
        <v>82</v>
      </c>
      <c r="AW437" s="14" t="s">
        <v>33</v>
      </c>
      <c r="AX437" s="14" t="s">
        <v>72</v>
      </c>
      <c r="AY437" s="211" t="s">
        <v>146</v>
      </c>
    </row>
    <row r="438" spans="1:65" s="15" customFormat="1" ht="11.25">
      <c r="B438" s="212"/>
      <c r="C438" s="213"/>
      <c r="D438" s="192" t="s">
        <v>156</v>
      </c>
      <c r="E438" s="214" t="s">
        <v>19</v>
      </c>
      <c r="F438" s="215" t="s">
        <v>158</v>
      </c>
      <c r="G438" s="213"/>
      <c r="H438" s="216">
        <v>252.96</v>
      </c>
      <c r="I438" s="217"/>
      <c r="J438" s="213"/>
      <c r="K438" s="213"/>
      <c r="L438" s="218"/>
      <c r="M438" s="219"/>
      <c r="N438" s="220"/>
      <c r="O438" s="220"/>
      <c r="P438" s="220"/>
      <c r="Q438" s="220"/>
      <c r="R438" s="220"/>
      <c r="S438" s="220"/>
      <c r="T438" s="221"/>
      <c r="AT438" s="222" t="s">
        <v>156</v>
      </c>
      <c r="AU438" s="222" t="s">
        <v>82</v>
      </c>
      <c r="AV438" s="15" t="s">
        <v>152</v>
      </c>
      <c r="AW438" s="15" t="s">
        <v>33</v>
      </c>
      <c r="AX438" s="15" t="s">
        <v>80</v>
      </c>
      <c r="AY438" s="222" t="s">
        <v>146</v>
      </c>
    </row>
    <row r="439" spans="1:65" s="2" customFormat="1" ht="16.5" customHeight="1">
      <c r="A439" s="36"/>
      <c r="B439" s="37"/>
      <c r="C439" s="224" t="s">
        <v>539</v>
      </c>
      <c r="D439" s="224" t="s">
        <v>240</v>
      </c>
      <c r="E439" s="225" t="s">
        <v>540</v>
      </c>
      <c r="F439" s="226" t="s">
        <v>541</v>
      </c>
      <c r="G439" s="227" t="s">
        <v>216</v>
      </c>
      <c r="H439" s="228">
        <v>14.28</v>
      </c>
      <c r="I439" s="229"/>
      <c r="J439" s="230">
        <f>ROUND(I439*H439,2)</f>
        <v>0</v>
      </c>
      <c r="K439" s="226" t="s">
        <v>151</v>
      </c>
      <c r="L439" s="231"/>
      <c r="M439" s="232" t="s">
        <v>19</v>
      </c>
      <c r="N439" s="233" t="s">
        <v>43</v>
      </c>
      <c r="O439" s="66"/>
      <c r="P439" s="181">
        <f>O439*H439</f>
        <v>0</v>
      </c>
      <c r="Q439" s="181">
        <v>4.8300000000000003E-2</v>
      </c>
      <c r="R439" s="181">
        <f>Q439*H439</f>
        <v>0.689724</v>
      </c>
      <c r="S439" s="181">
        <v>0</v>
      </c>
      <c r="T439" s="182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3" t="s">
        <v>213</v>
      </c>
      <c r="AT439" s="183" t="s">
        <v>240</v>
      </c>
      <c r="AU439" s="183" t="s">
        <v>82</v>
      </c>
      <c r="AY439" s="19" t="s">
        <v>146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9" t="s">
        <v>80</v>
      </c>
      <c r="BK439" s="184">
        <f>ROUND(I439*H439,2)</f>
        <v>0</v>
      </c>
      <c r="BL439" s="19" t="s">
        <v>152</v>
      </c>
      <c r="BM439" s="183" t="s">
        <v>542</v>
      </c>
    </row>
    <row r="440" spans="1:65" s="14" customFormat="1" ht="11.25">
      <c r="B440" s="201"/>
      <c r="C440" s="202"/>
      <c r="D440" s="192" t="s">
        <v>156</v>
      </c>
      <c r="E440" s="203" t="s">
        <v>19</v>
      </c>
      <c r="F440" s="204" t="s">
        <v>543</v>
      </c>
      <c r="G440" s="202"/>
      <c r="H440" s="205">
        <v>14.28</v>
      </c>
      <c r="I440" s="206"/>
      <c r="J440" s="202"/>
      <c r="K440" s="202"/>
      <c r="L440" s="207"/>
      <c r="M440" s="208"/>
      <c r="N440" s="209"/>
      <c r="O440" s="209"/>
      <c r="P440" s="209"/>
      <c r="Q440" s="209"/>
      <c r="R440" s="209"/>
      <c r="S440" s="209"/>
      <c r="T440" s="210"/>
      <c r="AT440" s="211" t="s">
        <v>156</v>
      </c>
      <c r="AU440" s="211" t="s">
        <v>82</v>
      </c>
      <c r="AV440" s="14" t="s">
        <v>82</v>
      </c>
      <c r="AW440" s="14" t="s">
        <v>33</v>
      </c>
      <c r="AX440" s="14" t="s">
        <v>72</v>
      </c>
      <c r="AY440" s="211" t="s">
        <v>146</v>
      </c>
    </row>
    <row r="441" spans="1:65" s="15" customFormat="1" ht="11.25">
      <c r="B441" s="212"/>
      <c r="C441" s="213"/>
      <c r="D441" s="192" t="s">
        <v>156</v>
      </c>
      <c r="E441" s="214" t="s">
        <v>19</v>
      </c>
      <c r="F441" s="215" t="s">
        <v>158</v>
      </c>
      <c r="G441" s="213"/>
      <c r="H441" s="216">
        <v>14.28</v>
      </c>
      <c r="I441" s="217"/>
      <c r="J441" s="213"/>
      <c r="K441" s="213"/>
      <c r="L441" s="218"/>
      <c r="M441" s="219"/>
      <c r="N441" s="220"/>
      <c r="O441" s="220"/>
      <c r="P441" s="220"/>
      <c r="Q441" s="220"/>
      <c r="R441" s="220"/>
      <c r="S441" s="220"/>
      <c r="T441" s="221"/>
      <c r="AT441" s="222" t="s">
        <v>156</v>
      </c>
      <c r="AU441" s="222" t="s">
        <v>82</v>
      </c>
      <c r="AV441" s="15" t="s">
        <v>152</v>
      </c>
      <c r="AW441" s="15" t="s">
        <v>33</v>
      </c>
      <c r="AX441" s="15" t="s">
        <v>80</v>
      </c>
      <c r="AY441" s="222" t="s">
        <v>146</v>
      </c>
    </row>
    <row r="442" spans="1:65" s="2" customFormat="1" ht="16.5" customHeight="1">
      <c r="A442" s="36"/>
      <c r="B442" s="37"/>
      <c r="C442" s="224" t="s">
        <v>544</v>
      </c>
      <c r="D442" s="224" t="s">
        <v>240</v>
      </c>
      <c r="E442" s="225" t="s">
        <v>545</v>
      </c>
      <c r="F442" s="226" t="s">
        <v>546</v>
      </c>
      <c r="G442" s="227" t="s">
        <v>216</v>
      </c>
      <c r="H442" s="228">
        <v>2.04</v>
      </c>
      <c r="I442" s="229"/>
      <c r="J442" s="230">
        <f>ROUND(I442*H442,2)</f>
        <v>0</v>
      </c>
      <c r="K442" s="226" t="s">
        <v>151</v>
      </c>
      <c r="L442" s="231"/>
      <c r="M442" s="232" t="s">
        <v>19</v>
      </c>
      <c r="N442" s="233" t="s">
        <v>43</v>
      </c>
      <c r="O442" s="66"/>
      <c r="P442" s="181">
        <f>O442*H442</f>
        <v>0</v>
      </c>
      <c r="Q442" s="181">
        <v>8.5999999999999993E-2</v>
      </c>
      <c r="R442" s="181">
        <f>Q442*H442</f>
        <v>0.17543999999999998</v>
      </c>
      <c r="S442" s="181">
        <v>0</v>
      </c>
      <c r="T442" s="182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3" t="s">
        <v>213</v>
      </c>
      <c r="AT442" s="183" t="s">
        <v>240</v>
      </c>
      <c r="AU442" s="183" t="s">
        <v>82</v>
      </c>
      <c r="AY442" s="19" t="s">
        <v>146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9" t="s">
        <v>80</v>
      </c>
      <c r="BK442" s="184">
        <f>ROUND(I442*H442,2)</f>
        <v>0</v>
      </c>
      <c r="BL442" s="19" t="s">
        <v>152</v>
      </c>
      <c r="BM442" s="183" t="s">
        <v>547</v>
      </c>
    </row>
    <row r="443" spans="1:65" s="14" customFormat="1" ht="11.25">
      <c r="B443" s="201"/>
      <c r="C443" s="202"/>
      <c r="D443" s="192" t="s">
        <v>156</v>
      </c>
      <c r="E443" s="203" t="s">
        <v>19</v>
      </c>
      <c r="F443" s="204" t="s">
        <v>548</v>
      </c>
      <c r="G443" s="202"/>
      <c r="H443" s="205">
        <v>2.04</v>
      </c>
      <c r="I443" s="206"/>
      <c r="J443" s="202"/>
      <c r="K443" s="202"/>
      <c r="L443" s="207"/>
      <c r="M443" s="208"/>
      <c r="N443" s="209"/>
      <c r="O443" s="209"/>
      <c r="P443" s="209"/>
      <c r="Q443" s="209"/>
      <c r="R443" s="209"/>
      <c r="S443" s="209"/>
      <c r="T443" s="210"/>
      <c r="AT443" s="211" t="s">
        <v>156</v>
      </c>
      <c r="AU443" s="211" t="s">
        <v>82</v>
      </c>
      <c r="AV443" s="14" t="s">
        <v>82</v>
      </c>
      <c r="AW443" s="14" t="s">
        <v>33</v>
      </c>
      <c r="AX443" s="14" t="s">
        <v>72</v>
      </c>
      <c r="AY443" s="211" t="s">
        <v>146</v>
      </c>
    </row>
    <row r="444" spans="1:65" s="15" customFormat="1" ht="11.25">
      <c r="B444" s="212"/>
      <c r="C444" s="213"/>
      <c r="D444" s="192" t="s">
        <v>156</v>
      </c>
      <c r="E444" s="214" t="s">
        <v>19</v>
      </c>
      <c r="F444" s="215" t="s">
        <v>158</v>
      </c>
      <c r="G444" s="213"/>
      <c r="H444" s="216">
        <v>2.04</v>
      </c>
      <c r="I444" s="217"/>
      <c r="J444" s="213"/>
      <c r="K444" s="213"/>
      <c r="L444" s="218"/>
      <c r="M444" s="219"/>
      <c r="N444" s="220"/>
      <c r="O444" s="220"/>
      <c r="P444" s="220"/>
      <c r="Q444" s="220"/>
      <c r="R444" s="220"/>
      <c r="S444" s="220"/>
      <c r="T444" s="221"/>
      <c r="AT444" s="222" t="s">
        <v>156</v>
      </c>
      <c r="AU444" s="222" t="s">
        <v>82</v>
      </c>
      <c r="AV444" s="15" t="s">
        <v>152</v>
      </c>
      <c r="AW444" s="15" t="s">
        <v>33</v>
      </c>
      <c r="AX444" s="15" t="s">
        <v>80</v>
      </c>
      <c r="AY444" s="222" t="s">
        <v>146</v>
      </c>
    </row>
    <row r="445" spans="1:65" s="2" customFormat="1" ht="16.5" customHeight="1">
      <c r="A445" s="36"/>
      <c r="B445" s="37"/>
      <c r="C445" s="224" t="s">
        <v>549</v>
      </c>
      <c r="D445" s="224" t="s">
        <v>240</v>
      </c>
      <c r="E445" s="225" t="s">
        <v>550</v>
      </c>
      <c r="F445" s="226" t="s">
        <v>551</v>
      </c>
      <c r="G445" s="227" t="s">
        <v>216</v>
      </c>
      <c r="H445" s="228">
        <v>46</v>
      </c>
      <c r="I445" s="229"/>
      <c r="J445" s="230">
        <f>ROUND(I445*H445,2)</f>
        <v>0</v>
      </c>
      <c r="K445" s="226" t="s">
        <v>151</v>
      </c>
      <c r="L445" s="231"/>
      <c r="M445" s="232" t="s">
        <v>19</v>
      </c>
      <c r="N445" s="233" t="s">
        <v>43</v>
      </c>
      <c r="O445" s="66"/>
      <c r="P445" s="181">
        <f>O445*H445</f>
        <v>0</v>
      </c>
      <c r="Q445" s="181">
        <v>0.12</v>
      </c>
      <c r="R445" s="181">
        <f>Q445*H445</f>
        <v>5.52</v>
      </c>
      <c r="S445" s="181">
        <v>0</v>
      </c>
      <c r="T445" s="182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83" t="s">
        <v>213</v>
      </c>
      <c r="AT445" s="183" t="s">
        <v>240</v>
      </c>
      <c r="AU445" s="183" t="s">
        <v>82</v>
      </c>
      <c r="AY445" s="19" t="s">
        <v>146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9" t="s">
        <v>80</v>
      </c>
      <c r="BK445" s="184">
        <f>ROUND(I445*H445,2)</f>
        <v>0</v>
      </c>
      <c r="BL445" s="19" t="s">
        <v>152</v>
      </c>
      <c r="BM445" s="183" t="s">
        <v>552</v>
      </c>
    </row>
    <row r="446" spans="1:65" s="13" customFormat="1" ht="11.25">
      <c r="B446" s="190"/>
      <c r="C446" s="191"/>
      <c r="D446" s="192" t="s">
        <v>156</v>
      </c>
      <c r="E446" s="193" t="s">
        <v>19</v>
      </c>
      <c r="F446" s="194" t="s">
        <v>553</v>
      </c>
      <c r="G446" s="191"/>
      <c r="H446" s="193" t="s">
        <v>19</v>
      </c>
      <c r="I446" s="195"/>
      <c r="J446" s="191"/>
      <c r="K446" s="191"/>
      <c r="L446" s="196"/>
      <c r="M446" s="197"/>
      <c r="N446" s="198"/>
      <c r="O446" s="198"/>
      <c r="P446" s="198"/>
      <c r="Q446" s="198"/>
      <c r="R446" s="198"/>
      <c r="S446" s="198"/>
      <c r="T446" s="199"/>
      <c r="AT446" s="200" t="s">
        <v>156</v>
      </c>
      <c r="AU446" s="200" t="s">
        <v>82</v>
      </c>
      <c r="AV446" s="13" t="s">
        <v>80</v>
      </c>
      <c r="AW446" s="13" t="s">
        <v>33</v>
      </c>
      <c r="AX446" s="13" t="s">
        <v>72</v>
      </c>
      <c r="AY446" s="200" t="s">
        <v>146</v>
      </c>
    </row>
    <row r="447" spans="1:65" s="14" customFormat="1" ht="11.25">
      <c r="B447" s="201"/>
      <c r="C447" s="202"/>
      <c r="D447" s="192" t="s">
        <v>156</v>
      </c>
      <c r="E447" s="203" t="s">
        <v>19</v>
      </c>
      <c r="F447" s="204" t="s">
        <v>82</v>
      </c>
      <c r="G447" s="202"/>
      <c r="H447" s="205">
        <v>2</v>
      </c>
      <c r="I447" s="206"/>
      <c r="J447" s="202"/>
      <c r="K447" s="202"/>
      <c r="L447" s="207"/>
      <c r="M447" s="208"/>
      <c r="N447" s="209"/>
      <c r="O447" s="209"/>
      <c r="P447" s="209"/>
      <c r="Q447" s="209"/>
      <c r="R447" s="209"/>
      <c r="S447" s="209"/>
      <c r="T447" s="210"/>
      <c r="AT447" s="211" t="s">
        <v>156</v>
      </c>
      <c r="AU447" s="211" t="s">
        <v>82</v>
      </c>
      <c r="AV447" s="14" t="s">
        <v>82</v>
      </c>
      <c r="AW447" s="14" t="s">
        <v>33</v>
      </c>
      <c r="AX447" s="14" t="s">
        <v>72</v>
      </c>
      <c r="AY447" s="211" t="s">
        <v>146</v>
      </c>
    </row>
    <row r="448" spans="1:65" s="13" customFormat="1" ht="11.25">
      <c r="B448" s="190"/>
      <c r="C448" s="191"/>
      <c r="D448" s="192" t="s">
        <v>156</v>
      </c>
      <c r="E448" s="193" t="s">
        <v>19</v>
      </c>
      <c r="F448" s="194" t="s">
        <v>554</v>
      </c>
      <c r="G448" s="191"/>
      <c r="H448" s="193" t="s">
        <v>19</v>
      </c>
      <c r="I448" s="195"/>
      <c r="J448" s="191"/>
      <c r="K448" s="191"/>
      <c r="L448" s="196"/>
      <c r="M448" s="197"/>
      <c r="N448" s="198"/>
      <c r="O448" s="198"/>
      <c r="P448" s="198"/>
      <c r="Q448" s="198"/>
      <c r="R448" s="198"/>
      <c r="S448" s="198"/>
      <c r="T448" s="199"/>
      <c r="AT448" s="200" t="s">
        <v>156</v>
      </c>
      <c r="AU448" s="200" t="s">
        <v>82</v>
      </c>
      <c r="AV448" s="13" t="s">
        <v>80</v>
      </c>
      <c r="AW448" s="13" t="s">
        <v>33</v>
      </c>
      <c r="AX448" s="13" t="s">
        <v>72</v>
      </c>
      <c r="AY448" s="200" t="s">
        <v>146</v>
      </c>
    </row>
    <row r="449" spans="1:65" s="14" customFormat="1" ht="11.25">
      <c r="B449" s="201"/>
      <c r="C449" s="202"/>
      <c r="D449" s="192" t="s">
        <v>156</v>
      </c>
      <c r="E449" s="203" t="s">
        <v>19</v>
      </c>
      <c r="F449" s="204" t="s">
        <v>7</v>
      </c>
      <c r="G449" s="202"/>
      <c r="H449" s="205">
        <v>21</v>
      </c>
      <c r="I449" s="206"/>
      <c r="J449" s="202"/>
      <c r="K449" s="202"/>
      <c r="L449" s="207"/>
      <c r="M449" s="208"/>
      <c r="N449" s="209"/>
      <c r="O449" s="209"/>
      <c r="P449" s="209"/>
      <c r="Q449" s="209"/>
      <c r="R449" s="209"/>
      <c r="S449" s="209"/>
      <c r="T449" s="210"/>
      <c r="AT449" s="211" t="s">
        <v>156</v>
      </c>
      <c r="AU449" s="211" t="s">
        <v>82</v>
      </c>
      <c r="AV449" s="14" t="s">
        <v>82</v>
      </c>
      <c r="AW449" s="14" t="s">
        <v>33</v>
      </c>
      <c r="AX449" s="14" t="s">
        <v>72</v>
      </c>
      <c r="AY449" s="211" t="s">
        <v>146</v>
      </c>
    </row>
    <row r="450" spans="1:65" s="13" customFormat="1" ht="11.25">
      <c r="B450" s="190"/>
      <c r="C450" s="191"/>
      <c r="D450" s="192" t="s">
        <v>156</v>
      </c>
      <c r="E450" s="193" t="s">
        <v>19</v>
      </c>
      <c r="F450" s="194" t="s">
        <v>555</v>
      </c>
      <c r="G450" s="191"/>
      <c r="H450" s="193" t="s">
        <v>19</v>
      </c>
      <c r="I450" s="195"/>
      <c r="J450" s="191"/>
      <c r="K450" s="191"/>
      <c r="L450" s="196"/>
      <c r="M450" s="197"/>
      <c r="N450" s="198"/>
      <c r="O450" s="198"/>
      <c r="P450" s="198"/>
      <c r="Q450" s="198"/>
      <c r="R450" s="198"/>
      <c r="S450" s="198"/>
      <c r="T450" s="199"/>
      <c r="AT450" s="200" t="s">
        <v>156</v>
      </c>
      <c r="AU450" s="200" t="s">
        <v>82</v>
      </c>
      <c r="AV450" s="13" t="s">
        <v>80</v>
      </c>
      <c r="AW450" s="13" t="s">
        <v>33</v>
      </c>
      <c r="AX450" s="13" t="s">
        <v>72</v>
      </c>
      <c r="AY450" s="200" t="s">
        <v>146</v>
      </c>
    </row>
    <row r="451" spans="1:65" s="14" customFormat="1" ht="11.25">
      <c r="B451" s="201"/>
      <c r="C451" s="202"/>
      <c r="D451" s="192" t="s">
        <v>156</v>
      </c>
      <c r="E451" s="203" t="s">
        <v>19</v>
      </c>
      <c r="F451" s="204" t="s">
        <v>305</v>
      </c>
      <c r="G451" s="202"/>
      <c r="H451" s="205">
        <v>23</v>
      </c>
      <c r="I451" s="206"/>
      <c r="J451" s="202"/>
      <c r="K451" s="202"/>
      <c r="L451" s="207"/>
      <c r="M451" s="208"/>
      <c r="N451" s="209"/>
      <c r="O451" s="209"/>
      <c r="P451" s="209"/>
      <c r="Q451" s="209"/>
      <c r="R451" s="209"/>
      <c r="S451" s="209"/>
      <c r="T451" s="210"/>
      <c r="AT451" s="211" t="s">
        <v>156</v>
      </c>
      <c r="AU451" s="211" t="s">
        <v>82</v>
      </c>
      <c r="AV451" s="14" t="s">
        <v>82</v>
      </c>
      <c r="AW451" s="14" t="s">
        <v>33</v>
      </c>
      <c r="AX451" s="14" t="s">
        <v>72</v>
      </c>
      <c r="AY451" s="211" t="s">
        <v>146</v>
      </c>
    </row>
    <row r="452" spans="1:65" s="15" customFormat="1" ht="11.25">
      <c r="B452" s="212"/>
      <c r="C452" s="213"/>
      <c r="D452" s="192" t="s">
        <v>156</v>
      </c>
      <c r="E452" s="214" t="s">
        <v>19</v>
      </c>
      <c r="F452" s="215" t="s">
        <v>158</v>
      </c>
      <c r="G452" s="213"/>
      <c r="H452" s="216">
        <v>46</v>
      </c>
      <c r="I452" s="217"/>
      <c r="J452" s="213"/>
      <c r="K452" s="213"/>
      <c r="L452" s="218"/>
      <c r="M452" s="219"/>
      <c r="N452" s="220"/>
      <c r="O452" s="220"/>
      <c r="P452" s="220"/>
      <c r="Q452" s="220"/>
      <c r="R452" s="220"/>
      <c r="S452" s="220"/>
      <c r="T452" s="221"/>
      <c r="AT452" s="222" t="s">
        <v>156</v>
      </c>
      <c r="AU452" s="222" t="s">
        <v>82</v>
      </c>
      <c r="AV452" s="15" t="s">
        <v>152</v>
      </c>
      <c r="AW452" s="15" t="s">
        <v>33</v>
      </c>
      <c r="AX452" s="15" t="s">
        <v>80</v>
      </c>
      <c r="AY452" s="222" t="s">
        <v>146</v>
      </c>
    </row>
    <row r="453" spans="1:65" s="2" customFormat="1" ht="16.5" customHeight="1">
      <c r="A453" s="36"/>
      <c r="B453" s="37"/>
      <c r="C453" s="224" t="s">
        <v>556</v>
      </c>
      <c r="D453" s="224" t="s">
        <v>240</v>
      </c>
      <c r="E453" s="225" t="s">
        <v>557</v>
      </c>
      <c r="F453" s="226" t="s">
        <v>558</v>
      </c>
      <c r="G453" s="227" t="s">
        <v>216</v>
      </c>
      <c r="H453" s="228">
        <v>30</v>
      </c>
      <c r="I453" s="229"/>
      <c r="J453" s="230">
        <f>ROUND(I453*H453,2)</f>
        <v>0</v>
      </c>
      <c r="K453" s="226" t="s">
        <v>151</v>
      </c>
      <c r="L453" s="231"/>
      <c r="M453" s="232" t="s">
        <v>19</v>
      </c>
      <c r="N453" s="233" t="s">
        <v>43</v>
      </c>
      <c r="O453" s="66"/>
      <c r="P453" s="181">
        <f>O453*H453</f>
        <v>0</v>
      </c>
      <c r="Q453" s="181">
        <v>0.08</v>
      </c>
      <c r="R453" s="181">
        <f>Q453*H453</f>
        <v>2.4</v>
      </c>
      <c r="S453" s="181">
        <v>0</v>
      </c>
      <c r="T453" s="182">
        <f>S453*H453</f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R453" s="183" t="s">
        <v>213</v>
      </c>
      <c r="AT453" s="183" t="s">
        <v>240</v>
      </c>
      <c r="AU453" s="183" t="s">
        <v>82</v>
      </c>
      <c r="AY453" s="19" t="s">
        <v>146</v>
      </c>
      <c r="BE453" s="184">
        <f>IF(N453="základní",J453,0)</f>
        <v>0</v>
      </c>
      <c r="BF453" s="184">
        <f>IF(N453="snížená",J453,0)</f>
        <v>0</v>
      </c>
      <c r="BG453" s="184">
        <f>IF(N453="zákl. přenesená",J453,0)</f>
        <v>0</v>
      </c>
      <c r="BH453" s="184">
        <f>IF(N453="sníž. přenesená",J453,0)</f>
        <v>0</v>
      </c>
      <c r="BI453" s="184">
        <f>IF(N453="nulová",J453,0)</f>
        <v>0</v>
      </c>
      <c r="BJ453" s="19" t="s">
        <v>80</v>
      </c>
      <c r="BK453" s="184">
        <f>ROUND(I453*H453,2)</f>
        <v>0</v>
      </c>
      <c r="BL453" s="19" t="s">
        <v>152</v>
      </c>
      <c r="BM453" s="183" t="s">
        <v>559</v>
      </c>
    </row>
    <row r="454" spans="1:65" s="14" customFormat="1" ht="11.25">
      <c r="B454" s="201"/>
      <c r="C454" s="202"/>
      <c r="D454" s="192" t="s">
        <v>156</v>
      </c>
      <c r="E454" s="203" t="s">
        <v>19</v>
      </c>
      <c r="F454" s="204" t="s">
        <v>348</v>
      </c>
      <c r="G454" s="202"/>
      <c r="H454" s="205">
        <v>30</v>
      </c>
      <c r="I454" s="206"/>
      <c r="J454" s="202"/>
      <c r="K454" s="202"/>
      <c r="L454" s="207"/>
      <c r="M454" s="208"/>
      <c r="N454" s="209"/>
      <c r="O454" s="209"/>
      <c r="P454" s="209"/>
      <c r="Q454" s="209"/>
      <c r="R454" s="209"/>
      <c r="S454" s="209"/>
      <c r="T454" s="210"/>
      <c r="AT454" s="211" t="s">
        <v>156</v>
      </c>
      <c r="AU454" s="211" t="s">
        <v>82</v>
      </c>
      <c r="AV454" s="14" t="s">
        <v>82</v>
      </c>
      <c r="AW454" s="14" t="s">
        <v>33</v>
      </c>
      <c r="AX454" s="14" t="s">
        <v>72</v>
      </c>
      <c r="AY454" s="211" t="s">
        <v>146</v>
      </c>
    </row>
    <row r="455" spans="1:65" s="15" customFormat="1" ht="11.25">
      <c r="B455" s="212"/>
      <c r="C455" s="213"/>
      <c r="D455" s="192" t="s">
        <v>156</v>
      </c>
      <c r="E455" s="214" t="s">
        <v>19</v>
      </c>
      <c r="F455" s="215" t="s">
        <v>158</v>
      </c>
      <c r="G455" s="213"/>
      <c r="H455" s="216">
        <v>30</v>
      </c>
      <c r="I455" s="217"/>
      <c r="J455" s="213"/>
      <c r="K455" s="213"/>
      <c r="L455" s="218"/>
      <c r="M455" s="219"/>
      <c r="N455" s="220"/>
      <c r="O455" s="220"/>
      <c r="P455" s="220"/>
      <c r="Q455" s="220"/>
      <c r="R455" s="220"/>
      <c r="S455" s="220"/>
      <c r="T455" s="221"/>
      <c r="AT455" s="222" t="s">
        <v>156</v>
      </c>
      <c r="AU455" s="222" t="s">
        <v>82</v>
      </c>
      <c r="AV455" s="15" t="s">
        <v>152</v>
      </c>
      <c r="AW455" s="15" t="s">
        <v>33</v>
      </c>
      <c r="AX455" s="15" t="s">
        <v>80</v>
      </c>
      <c r="AY455" s="222" t="s">
        <v>146</v>
      </c>
    </row>
    <row r="456" spans="1:65" s="2" customFormat="1" ht="16.5" customHeight="1">
      <c r="A456" s="36"/>
      <c r="B456" s="37"/>
      <c r="C456" s="172" t="s">
        <v>560</v>
      </c>
      <c r="D456" s="172" t="s">
        <v>148</v>
      </c>
      <c r="E456" s="173" t="s">
        <v>561</v>
      </c>
      <c r="F456" s="174" t="s">
        <v>562</v>
      </c>
      <c r="G456" s="175" t="s">
        <v>112</v>
      </c>
      <c r="H456" s="176">
        <v>1253.5</v>
      </c>
      <c r="I456" s="177"/>
      <c r="J456" s="178">
        <f>ROUND(I456*H456,2)</f>
        <v>0</v>
      </c>
      <c r="K456" s="174" t="s">
        <v>151</v>
      </c>
      <c r="L456" s="41"/>
      <c r="M456" s="179" t="s">
        <v>19</v>
      </c>
      <c r="N456" s="180" t="s">
        <v>43</v>
      </c>
      <c r="O456" s="66"/>
      <c r="P456" s="181">
        <f>O456*H456</f>
        <v>0</v>
      </c>
      <c r="Q456" s="181">
        <v>4.6999999999999999E-4</v>
      </c>
      <c r="R456" s="181">
        <f>Q456*H456</f>
        <v>0.58914500000000003</v>
      </c>
      <c r="S456" s="181">
        <v>0</v>
      </c>
      <c r="T456" s="182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3" t="s">
        <v>152</v>
      </c>
      <c r="AT456" s="183" t="s">
        <v>148</v>
      </c>
      <c r="AU456" s="183" t="s">
        <v>82</v>
      </c>
      <c r="AY456" s="19" t="s">
        <v>146</v>
      </c>
      <c r="BE456" s="184">
        <f>IF(N456="základní",J456,0)</f>
        <v>0</v>
      </c>
      <c r="BF456" s="184">
        <f>IF(N456="snížená",J456,0)</f>
        <v>0</v>
      </c>
      <c r="BG456" s="184">
        <f>IF(N456="zákl. přenesená",J456,0)</f>
        <v>0</v>
      </c>
      <c r="BH456" s="184">
        <f>IF(N456="sníž. přenesená",J456,0)</f>
        <v>0</v>
      </c>
      <c r="BI456" s="184">
        <f>IF(N456="nulová",J456,0)</f>
        <v>0</v>
      </c>
      <c r="BJ456" s="19" t="s">
        <v>80</v>
      </c>
      <c r="BK456" s="184">
        <f>ROUND(I456*H456,2)</f>
        <v>0</v>
      </c>
      <c r="BL456" s="19" t="s">
        <v>152</v>
      </c>
      <c r="BM456" s="183" t="s">
        <v>563</v>
      </c>
    </row>
    <row r="457" spans="1:65" s="2" customFormat="1" ht="11.25">
      <c r="A457" s="36"/>
      <c r="B457" s="37"/>
      <c r="C457" s="38"/>
      <c r="D457" s="185" t="s">
        <v>154</v>
      </c>
      <c r="E457" s="38"/>
      <c r="F457" s="186" t="s">
        <v>564</v>
      </c>
      <c r="G457" s="38"/>
      <c r="H457" s="38"/>
      <c r="I457" s="187"/>
      <c r="J457" s="38"/>
      <c r="K457" s="38"/>
      <c r="L457" s="41"/>
      <c r="M457" s="188"/>
      <c r="N457" s="189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154</v>
      </c>
      <c r="AU457" s="19" t="s">
        <v>82</v>
      </c>
    </row>
    <row r="458" spans="1:65" s="2" customFormat="1" ht="19.5">
      <c r="A458" s="36"/>
      <c r="B458" s="37"/>
      <c r="C458" s="38"/>
      <c r="D458" s="192" t="s">
        <v>174</v>
      </c>
      <c r="E458" s="38"/>
      <c r="F458" s="223" t="s">
        <v>565</v>
      </c>
      <c r="G458" s="38"/>
      <c r="H458" s="38"/>
      <c r="I458" s="187"/>
      <c r="J458" s="38"/>
      <c r="K458" s="38"/>
      <c r="L458" s="41"/>
      <c r="M458" s="188"/>
      <c r="N458" s="189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9" t="s">
        <v>174</v>
      </c>
      <c r="AU458" s="19" t="s">
        <v>82</v>
      </c>
    </row>
    <row r="459" spans="1:65" s="13" customFormat="1" ht="11.25">
      <c r="B459" s="190"/>
      <c r="C459" s="191"/>
      <c r="D459" s="192" t="s">
        <v>156</v>
      </c>
      <c r="E459" s="193" t="s">
        <v>19</v>
      </c>
      <c r="F459" s="194" t="s">
        <v>278</v>
      </c>
      <c r="G459" s="191"/>
      <c r="H459" s="193" t="s">
        <v>19</v>
      </c>
      <c r="I459" s="195"/>
      <c r="J459" s="191"/>
      <c r="K459" s="191"/>
      <c r="L459" s="196"/>
      <c r="M459" s="197"/>
      <c r="N459" s="198"/>
      <c r="O459" s="198"/>
      <c r="P459" s="198"/>
      <c r="Q459" s="198"/>
      <c r="R459" s="198"/>
      <c r="S459" s="198"/>
      <c r="T459" s="199"/>
      <c r="AT459" s="200" t="s">
        <v>156</v>
      </c>
      <c r="AU459" s="200" t="s">
        <v>82</v>
      </c>
      <c r="AV459" s="13" t="s">
        <v>80</v>
      </c>
      <c r="AW459" s="13" t="s">
        <v>33</v>
      </c>
      <c r="AX459" s="13" t="s">
        <v>72</v>
      </c>
      <c r="AY459" s="200" t="s">
        <v>146</v>
      </c>
    </row>
    <row r="460" spans="1:65" s="14" customFormat="1" ht="11.25">
      <c r="B460" s="201"/>
      <c r="C460" s="202"/>
      <c r="D460" s="192" t="s">
        <v>156</v>
      </c>
      <c r="E460" s="203" t="s">
        <v>19</v>
      </c>
      <c r="F460" s="204" t="s">
        <v>279</v>
      </c>
      <c r="G460" s="202"/>
      <c r="H460" s="205">
        <v>1081</v>
      </c>
      <c r="I460" s="206"/>
      <c r="J460" s="202"/>
      <c r="K460" s="202"/>
      <c r="L460" s="207"/>
      <c r="M460" s="208"/>
      <c r="N460" s="209"/>
      <c r="O460" s="209"/>
      <c r="P460" s="209"/>
      <c r="Q460" s="209"/>
      <c r="R460" s="209"/>
      <c r="S460" s="209"/>
      <c r="T460" s="210"/>
      <c r="AT460" s="211" t="s">
        <v>156</v>
      </c>
      <c r="AU460" s="211" t="s">
        <v>82</v>
      </c>
      <c r="AV460" s="14" t="s">
        <v>82</v>
      </c>
      <c r="AW460" s="14" t="s">
        <v>33</v>
      </c>
      <c r="AX460" s="14" t="s">
        <v>72</v>
      </c>
      <c r="AY460" s="211" t="s">
        <v>146</v>
      </c>
    </row>
    <row r="461" spans="1:65" s="13" customFormat="1" ht="11.25">
      <c r="B461" s="190"/>
      <c r="C461" s="191"/>
      <c r="D461" s="192" t="s">
        <v>156</v>
      </c>
      <c r="E461" s="193" t="s">
        <v>19</v>
      </c>
      <c r="F461" s="194" t="s">
        <v>280</v>
      </c>
      <c r="G461" s="191"/>
      <c r="H461" s="193" t="s">
        <v>19</v>
      </c>
      <c r="I461" s="195"/>
      <c r="J461" s="191"/>
      <c r="K461" s="191"/>
      <c r="L461" s="196"/>
      <c r="M461" s="197"/>
      <c r="N461" s="198"/>
      <c r="O461" s="198"/>
      <c r="P461" s="198"/>
      <c r="Q461" s="198"/>
      <c r="R461" s="198"/>
      <c r="S461" s="198"/>
      <c r="T461" s="199"/>
      <c r="AT461" s="200" t="s">
        <v>156</v>
      </c>
      <c r="AU461" s="200" t="s">
        <v>82</v>
      </c>
      <c r="AV461" s="13" t="s">
        <v>80</v>
      </c>
      <c r="AW461" s="13" t="s">
        <v>33</v>
      </c>
      <c r="AX461" s="13" t="s">
        <v>72</v>
      </c>
      <c r="AY461" s="200" t="s">
        <v>146</v>
      </c>
    </row>
    <row r="462" spans="1:65" s="14" customFormat="1" ht="11.25">
      <c r="B462" s="201"/>
      <c r="C462" s="202"/>
      <c r="D462" s="192" t="s">
        <v>156</v>
      </c>
      <c r="E462" s="203" t="s">
        <v>19</v>
      </c>
      <c r="F462" s="204" t="s">
        <v>281</v>
      </c>
      <c r="G462" s="202"/>
      <c r="H462" s="205">
        <v>34.5</v>
      </c>
      <c r="I462" s="206"/>
      <c r="J462" s="202"/>
      <c r="K462" s="202"/>
      <c r="L462" s="207"/>
      <c r="M462" s="208"/>
      <c r="N462" s="209"/>
      <c r="O462" s="209"/>
      <c r="P462" s="209"/>
      <c r="Q462" s="209"/>
      <c r="R462" s="209"/>
      <c r="S462" s="209"/>
      <c r="T462" s="210"/>
      <c r="AT462" s="211" t="s">
        <v>156</v>
      </c>
      <c r="AU462" s="211" t="s">
        <v>82</v>
      </c>
      <c r="AV462" s="14" t="s">
        <v>82</v>
      </c>
      <c r="AW462" s="14" t="s">
        <v>33</v>
      </c>
      <c r="AX462" s="14" t="s">
        <v>72</v>
      </c>
      <c r="AY462" s="211" t="s">
        <v>146</v>
      </c>
    </row>
    <row r="463" spans="1:65" s="13" customFormat="1" ht="11.25">
      <c r="B463" s="190"/>
      <c r="C463" s="191"/>
      <c r="D463" s="192" t="s">
        <v>156</v>
      </c>
      <c r="E463" s="193" t="s">
        <v>19</v>
      </c>
      <c r="F463" s="194" t="s">
        <v>282</v>
      </c>
      <c r="G463" s="191"/>
      <c r="H463" s="193" t="s">
        <v>19</v>
      </c>
      <c r="I463" s="195"/>
      <c r="J463" s="191"/>
      <c r="K463" s="191"/>
      <c r="L463" s="196"/>
      <c r="M463" s="197"/>
      <c r="N463" s="198"/>
      <c r="O463" s="198"/>
      <c r="P463" s="198"/>
      <c r="Q463" s="198"/>
      <c r="R463" s="198"/>
      <c r="S463" s="198"/>
      <c r="T463" s="199"/>
      <c r="AT463" s="200" t="s">
        <v>156</v>
      </c>
      <c r="AU463" s="200" t="s">
        <v>82</v>
      </c>
      <c r="AV463" s="13" t="s">
        <v>80</v>
      </c>
      <c r="AW463" s="13" t="s">
        <v>33</v>
      </c>
      <c r="AX463" s="13" t="s">
        <v>72</v>
      </c>
      <c r="AY463" s="200" t="s">
        <v>146</v>
      </c>
    </row>
    <row r="464" spans="1:65" s="14" customFormat="1" ht="11.25">
      <c r="B464" s="201"/>
      <c r="C464" s="202"/>
      <c r="D464" s="192" t="s">
        <v>156</v>
      </c>
      <c r="E464" s="203" t="s">
        <v>19</v>
      </c>
      <c r="F464" s="204" t="s">
        <v>283</v>
      </c>
      <c r="G464" s="202"/>
      <c r="H464" s="205">
        <v>138</v>
      </c>
      <c r="I464" s="206"/>
      <c r="J464" s="202"/>
      <c r="K464" s="202"/>
      <c r="L464" s="207"/>
      <c r="M464" s="208"/>
      <c r="N464" s="209"/>
      <c r="O464" s="209"/>
      <c r="P464" s="209"/>
      <c r="Q464" s="209"/>
      <c r="R464" s="209"/>
      <c r="S464" s="209"/>
      <c r="T464" s="210"/>
      <c r="AT464" s="211" t="s">
        <v>156</v>
      </c>
      <c r="AU464" s="211" t="s">
        <v>82</v>
      </c>
      <c r="AV464" s="14" t="s">
        <v>82</v>
      </c>
      <c r="AW464" s="14" t="s">
        <v>33</v>
      </c>
      <c r="AX464" s="14" t="s">
        <v>72</v>
      </c>
      <c r="AY464" s="211" t="s">
        <v>146</v>
      </c>
    </row>
    <row r="465" spans="1:65" s="15" customFormat="1" ht="11.25">
      <c r="B465" s="212"/>
      <c r="C465" s="213"/>
      <c r="D465" s="192" t="s">
        <v>156</v>
      </c>
      <c r="E465" s="214" t="s">
        <v>19</v>
      </c>
      <c r="F465" s="215" t="s">
        <v>158</v>
      </c>
      <c r="G465" s="213"/>
      <c r="H465" s="216">
        <v>1253.5</v>
      </c>
      <c r="I465" s="217"/>
      <c r="J465" s="213"/>
      <c r="K465" s="213"/>
      <c r="L465" s="218"/>
      <c r="M465" s="219"/>
      <c r="N465" s="220"/>
      <c r="O465" s="220"/>
      <c r="P465" s="220"/>
      <c r="Q465" s="220"/>
      <c r="R465" s="220"/>
      <c r="S465" s="220"/>
      <c r="T465" s="221"/>
      <c r="AT465" s="222" t="s">
        <v>156</v>
      </c>
      <c r="AU465" s="222" t="s">
        <v>82</v>
      </c>
      <c r="AV465" s="15" t="s">
        <v>152</v>
      </c>
      <c r="AW465" s="15" t="s">
        <v>33</v>
      </c>
      <c r="AX465" s="15" t="s">
        <v>80</v>
      </c>
      <c r="AY465" s="222" t="s">
        <v>146</v>
      </c>
    </row>
    <row r="466" spans="1:65" s="2" customFormat="1" ht="21.75" customHeight="1">
      <c r="A466" s="36"/>
      <c r="B466" s="37"/>
      <c r="C466" s="172" t="s">
        <v>566</v>
      </c>
      <c r="D466" s="172" t="s">
        <v>148</v>
      </c>
      <c r="E466" s="173" t="s">
        <v>567</v>
      </c>
      <c r="F466" s="174" t="s">
        <v>568</v>
      </c>
      <c r="G466" s="175" t="s">
        <v>216</v>
      </c>
      <c r="H466" s="176">
        <v>43</v>
      </c>
      <c r="I466" s="177"/>
      <c r="J466" s="178">
        <f>ROUND(I466*H466,2)</f>
        <v>0</v>
      </c>
      <c r="K466" s="174" t="s">
        <v>151</v>
      </c>
      <c r="L466" s="41"/>
      <c r="M466" s="179" t="s">
        <v>19</v>
      </c>
      <c r="N466" s="180" t="s">
        <v>43</v>
      </c>
      <c r="O466" s="66"/>
      <c r="P466" s="181">
        <f>O466*H466</f>
        <v>0</v>
      </c>
      <c r="Q466" s="181">
        <v>0.37702999999999998</v>
      </c>
      <c r="R466" s="181">
        <f>Q466*H466</f>
        <v>16.212289999999999</v>
      </c>
      <c r="S466" s="181">
        <v>0</v>
      </c>
      <c r="T466" s="182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3" t="s">
        <v>152</v>
      </c>
      <c r="AT466" s="183" t="s">
        <v>148</v>
      </c>
      <c r="AU466" s="183" t="s">
        <v>82</v>
      </c>
      <c r="AY466" s="19" t="s">
        <v>146</v>
      </c>
      <c r="BE466" s="184">
        <f>IF(N466="základní",J466,0)</f>
        <v>0</v>
      </c>
      <c r="BF466" s="184">
        <f>IF(N466="snížená",J466,0)</f>
        <v>0</v>
      </c>
      <c r="BG466" s="184">
        <f>IF(N466="zákl. přenesená",J466,0)</f>
        <v>0</v>
      </c>
      <c r="BH466" s="184">
        <f>IF(N466="sníž. přenesená",J466,0)</f>
        <v>0</v>
      </c>
      <c r="BI466" s="184">
        <f>IF(N466="nulová",J466,0)</f>
        <v>0</v>
      </c>
      <c r="BJ466" s="19" t="s">
        <v>80</v>
      </c>
      <c r="BK466" s="184">
        <f>ROUND(I466*H466,2)</f>
        <v>0</v>
      </c>
      <c r="BL466" s="19" t="s">
        <v>152</v>
      </c>
      <c r="BM466" s="183" t="s">
        <v>569</v>
      </c>
    </row>
    <row r="467" spans="1:65" s="2" customFormat="1" ht="11.25">
      <c r="A467" s="36"/>
      <c r="B467" s="37"/>
      <c r="C467" s="38"/>
      <c r="D467" s="185" t="s">
        <v>154</v>
      </c>
      <c r="E467" s="38"/>
      <c r="F467" s="186" t="s">
        <v>570</v>
      </c>
      <c r="G467" s="38"/>
      <c r="H467" s="38"/>
      <c r="I467" s="187"/>
      <c r="J467" s="38"/>
      <c r="K467" s="38"/>
      <c r="L467" s="41"/>
      <c r="M467" s="188"/>
      <c r="N467" s="189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9" t="s">
        <v>154</v>
      </c>
      <c r="AU467" s="19" t="s">
        <v>82</v>
      </c>
    </row>
    <row r="468" spans="1:65" s="13" customFormat="1" ht="11.25">
      <c r="B468" s="190"/>
      <c r="C468" s="191"/>
      <c r="D468" s="192" t="s">
        <v>156</v>
      </c>
      <c r="E468" s="193" t="s">
        <v>19</v>
      </c>
      <c r="F468" s="194" t="s">
        <v>571</v>
      </c>
      <c r="G468" s="191"/>
      <c r="H468" s="193" t="s">
        <v>19</v>
      </c>
      <c r="I468" s="195"/>
      <c r="J468" s="191"/>
      <c r="K468" s="191"/>
      <c r="L468" s="196"/>
      <c r="M468" s="197"/>
      <c r="N468" s="198"/>
      <c r="O468" s="198"/>
      <c r="P468" s="198"/>
      <c r="Q468" s="198"/>
      <c r="R468" s="198"/>
      <c r="S468" s="198"/>
      <c r="T468" s="199"/>
      <c r="AT468" s="200" t="s">
        <v>156</v>
      </c>
      <c r="AU468" s="200" t="s">
        <v>82</v>
      </c>
      <c r="AV468" s="13" t="s">
        <v>80</v>
      </c>
      <c r="AW468" s="13" t="s">
        <v>33</v>
      </c>
      <c r="AX468" s="13" t="s">
        <v>72</v>
      </c>
      <c r="AY468" s="200" t="s">
        <v>146</v>
      </c>
    </row>
    <row r="469" spans="1:65" s="14" customFormat="1" ht="11.25">
      <c r="B469" s="201"/>
      <c r="C469" s="202"/>
      <c r="D469" s="192" t="s">
        <v>156</v>
      </c>
      <c r="E469" s="203" t="s">
        <v>19</v>
      </c>
      <c r="F469" s="204" t="s">
        <v>420</v>
      </c>
      <c r="G469" s="202"/>
      <c r="H469" s="205">
        <v>43</v>
      </c>
      <c r="I469" s="206"/>
      <c r="J469" s="202"/>
      <c r="K469" s="202"/>
      <c r="L469" s="207"/>
      <c r="M469" s="208"/>
      <c r="N469" s="209"/>
      <c r="O469" s="209"/>
      <c r="P469" s="209"/>
      <c r="Q469" s="209"/>
      <c r="R469" s="209"/>
      <c r="S469" s="209"/>
      <c r="T469" s="210"/>
      <c r="AT469" s="211" t="s">
        <v>156</v>
      </c>
      <c r="AU469" s="211" t="s">
        <v>82</v>
      </c>
      <c r="AV469" s="14" t="s">
        <v>82</v>
      </c>
      <c r="AW469" s="14" t="s">
        <v>33</v>
      </c>
      <c r="AX469" s="14" t="s">
        <v>72</v>
      </c>
      <c r="AY469" s="211" t="s">
        <v>146</v>
      </c>
    </row>
    <row r="470" spans="1:65" s="15" customFormat="1" ht="11.25">
      <c r="B470" s="212"/>
      <c r="C470" s="213"/>
      <c r="D470" s="192" t="s">
        <v>156</v>
      </c>
      <c r="E470" s="214" t="s">
        <v>19</v>
      </c>
      <c r="F470" s="215" t="s">
        <v>158</v>
      </c>
      <c r="G470" s="213"/>
      <c r="H470" s="216">
        <v>43</v>
      </c>
      <c r="I470" s="217"/>
      <c r="J470" s="213"/>
      <c r="K470" s="213"/>
      <c r="L470" s="218"/>
      <c r="M470" s="219"/>
      <c r="N470" s="220"/>
      <c r="O470" s="220"/>
      <c r="P470" s="220"/>
      <c r="Q470" s="220"/>
      <c r="R470" s="220"/>
      <c r="S470" s="220"/>
      <c r="T470" s="221"/>
      <c r="AT470" s="222" t="s">
        <v>156</v>
      </c>
      <c r="AU470" s="222" t="s">
        <v>82</v>
      </c>
      <c r="AV470" s="15" t="s">
        <v>152</v>
      </c>
      <c r="AW470" s="15" t="s">
        <v>33</v>
      </c>
      <c r="AX470" s="15" t="s">
        <v>80</v>
      </c>
      <c r="AY470" s="222" t="s">
        <v>146</v>
      </c>
    </row>
    <row r="471" spans="1:65" s="2" customFormat="1" ht="16.5" customHeight="1">
      <c r="A471" s="36"/>
      <c r="B471" s="37"/>
      <c r="C471" s="172" t="s">
        <v>572</v>
      </c>
      <c r="D471" s="172" t="s">
        <v>148</v>
      </c>
      <c r="E471" s="173" t="s">
        <v>573</v>
      </c>
      <c r="F471" s="174" t="s">
        <v>574</v>
      </c>
      <c r="G471" s="175" t="s">
        <v>216</v>
      </c>
      <c r="H471" s="176">
        <v>21</v>
      </c>
      <c r="I471" s="177"/>
      <c r="J471" s="178">
        <f>ROUND(I471*H471,2)</f>
        <v>0</v>
      </c>
      <c r="K471" s="174" t="s">
        <v>19</v>
      </c>
      <c r="L471" s="41"/>
      <c r="M471" s="179" t="s">
        <v>19</v>
      </c>
      <c r="N471" s="180" t="s">
        <v>43</v>
      </c>
      <c r="O471" s="66"/>
      <c r="P471" s="181">
        <f>O471*H471</f>
        <v>0</v>
      </c>
      <c r="Q471" s="181">
        <v>0</v>
      </c>
      <c r="R471" s="181">
        <f>Q471*H471</f>
        <v>0</v>
      </c>
      <c r="S471" s="181">
        <v>0</v>
      </c>
      <c r="T471" s="182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3" t="s">
        <v>152</v>
      </c>
      <c r="AT471" s="183" t="s">
        <v>148</v>
      </c>
      <c r="AU471" s="183" t="s">
        <v>82</v>
      </c>
      <c r="AY471" s="19" t="s">
        <v>146</v>
      </c>
      <c r="BE471" s="184">
        <f>IF(N471="základní",J471,0)</f>
        <v>0</v>
      </c>
      <c r="BF471" s="184">
        <f>IF(N471="snížená",J471,0)</f>
        <v>0</v>
      </c>
      <c r="BG471" s="184">
        <f>IF(N471="zákl. přenesená",J471,0)</f>
        <v>0</v>
      </c>
      <c r="BH471" s="184">
        <f>IF(N471="sníž. přenesená",J471,0)</f>
        <v>0</v>
      </c>
      <c r="BI471" s="184">
        <f>IF(N471="nulová",J471,0)</f>
        <v>0</v>
      </c>
      <c r="BJ471" s="19" t="s">
        <v>80</v>
      </c>
      <c r="BK471" s="184">
        <f>ROUND(I471*H471,2)</f>
        <v>0</v>
      </c>
      <c r="BL471" s="19" t="s">
        <v>152</v>
      </c>
      <c r="BM471" s="183" t="s">
        <v>575</v>
      </c>
    </row>
    <row r="472" spans="1:65" s="14" customFormat="1" ht="11.25">
      <c r="B472" s="201"/>
      <c r="C472" s="202"/>
      <c r="D472" s="192" t="s">
        <v>156</v>
      </c>
      <c r="E472" s="203" t="s">
        <v>19</v>
      </c>
      <c r="F472" s="204" t="s">
        <v>7</v>
      </c>
      <c r="G472" s="202"/>
      <c r="H472" s="205">
        <v>21</v>
      </c>
      <c r="I472" s="206"/>
      <c r="J472" s="202"/>
      <c r="K472" s="202"/>
      <c r="L472" s="207"/>
      <c r="M472" s="208"/>
      <c r="N472" s="209"/>
      <c r="O472" s="209"/>
      <c r="P472" s="209"/>
      <c r="Q472" s="209"/>
      <c r="R472" s="209"/>
      <c r="S472" s="209"/>
      <c r="T472" s="210"/>
      <c r="AT472" s="211" t="s">
        <v>156</v>
      </c>
      <c r="AU472" s="211" t="s">
        <v>82</v>
      </c>
      <c r="AV472" s="14" t="s">
        <v>82</v>
      </c>
      <c r="AW472" s="14" t="s">
        <v>33</v>
      </c>
      <c r="AX472" s="14" t="s">
        <v>72</v>
      </c>
      <c r="AY472" s="211" t="s">
        <v>146</v>
      </c>
    </row>
    <row r="473" spans="1:65" s="15" customFormat="1" ht="11.25">
      <c r="B473" s="212"/>
      <c r="C473" s="213"/>
      <c r="D473" s="192" t="s">
        <v>156</v>
      </c>
      <c r="E473" s="214" t="s">
        <v>19</v>
      </c>
      <c r="F473" s="215" t="s">
        <v>158</v>
      </c>
      <c r="G473" s="213"/>
      <c r="H473" s="216">
        <v>21</v>
      </c>
      <c r="I473" s="217"/>
      <c r="J473" s="213"/>
      <c r="K473" s="213"/>
      <c r="L473" s="218"/>
      <c r="M473" s="219"/>
      <c r="N473" s="220"/>
      <c r="O473" s="220"/>
      <c r="P473" s="220"/>
      <c r="Q473" s="220"/>
      <c r="R473" s="220"/>
      <c r="S473" s="220"/>
      <c r="T473" s="221"/>
      <c r="AT473" s="222" t="s">
        <v>156</v>
      </c>
      <c r="AU473" s="222" t="s">
        <v>82</v>
      </c>
      <c r="AV473" s="15" t="s">
        <v>152</v>
      </c>
      <c r="AW473" s="15" t="s">
        <v>33</v>
      </c>
      <c r="AX473" s="15" t="s">
        <v>80</v>
      </c>
      <c r="AY473" s="222" t="s">
        <v>146</v>
      </c>
    </row>
    <row r="474" spans="1:65" s="2" customFormat="1" ht="33" customHeight="1">
      <c r="A474" s="36"/>
      <c r="B474" s="37"/>
      <c r="C474" s="172" t="s">
        <v>576</v>
      </c>
      <c r="D474" s="172" t="s">
        <v>148</v>
      </c>
      <c r="E474" s="173" t="s">
        <v>577</v>
      </c>
      <c r="F474" s="174" t="s">
        <v>578</v>
      </c>
      <c r="G474" s="175" t="s">
        <v>216</v>
      </c>
      <c r="H474" s="176">
        <v>21</v>
      </c>
      <c r="I474" s="177"/>
      <c r="J474" s="178">
        <f>ROUND(I474*H474,2)</f>
        <v>0</v>
      </c>
      <c r="K474" s="174" t="s">
        <v>151</v>
      </c>
      <c r="L474" s="41"/>
      <c r="M474" s="179" t="s">
        <v>19</v>
      </c>
      <c r="N474" s="180" t="s">
        <v>43</v>
      </c>
      <c r="O474" s="66"/>
      <c r="P474" s="181">
        <f>O474*H474</f>
        <v>0</v>
      </c>
      <c r="Q474" s="181">
        <v>6.0999999999999997E-4</v>
      </c>
      <c r="R474" s="181">
        <f>Q474*H474</f>
        <v>1.281E-2</v>
      </c>
      <c r="S474" s="181">
        <v>0</v>
      </c>
      <c r="T474" s="182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183" t="s">
        <v>152</v>
      </c>
      <c r="AT474" s="183" t="s">
        <v>148</v>
      </c>
      <c r="AU474" s="183" t="s">
        <v>82</v>
      </c>
      <c r="AY474" s="19" t="s">
        <v>146</v>
      </c>
      <c r="BE474" s="184">
        <f>IF(N474="základní",J474,0)</f>
        <v>0</v>
      </c>
      <c r="BF474" s="184">
        <f>IF(N474="snížená",J474,0)</f>
        <v>0</v>
      </c>
      <c r="BG474" s="184">
        <f>IF(N474="zákl. přenesená",J474,0)</f>
        <v>0</v>
      </c>
      <c r="BH474" s="184">
        <f>IF(N474="sníž. přenesená",J474,0)</f>
        <v>0</v>
      </c>
      <c r="BI474" s="184">
        <f>IF(N474="nulová",J474,0)</f>
        <v>0</v>
      </c>
      <c r="BJ474" s="19" t="s">
        <v>80</v>
      </c>
      <c r="BK474" s="184">
        <f>ROUND(I474*H474,2)</f>
        <v>0</v>
      </c>
      <c r="BL474" s="19" t="s">
        <v>152</v>
      </c>
      <c r="BM474" s="183" t="s">
        <v>579</v>
      </c>
    </row>
    <row r="475" spans="1:65" s="2" customFormat="1" ht="11.25">
      <c r="A475" s="36"/>
      <c r="B475" s="37"/>
      <c r="C475" s="38"/>
      <c r="D475" s="185" t="s">
        <v>154</v>
      </c>
      <c r="E475" s="38"/>
      <c r="F475" s="186" t="s">
        <v>580</v>
      </c>
      <c r="G475" s="38"/>
      <c r="H475" s="38"/>
      <c r="I475" s="187"/>
      <c r="J475" s="38"/>
      <c r="K475" s="38"/>
      <c r="L475" s="41"/>
      <c r="M475" s="188"/>
      <c r="N475" s="189"/>
      <c r="O475" s="66"/>
      <c r="P475" s="66"/>
      <c r="Q475" s="66"/>
      <c r="R475" s="66"/>
      <c r="S475" s="66"/>
      <c r="T475" s="67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9" t="s">
        <v>154</v>
      </c>
      <c r="AU475" s="19" t="s">
        <v>82</v>
      </c>
    </row>
    <row r="476" spans="1:65" s="14" customFormat="1" ht="11.25">
      <c r="B476" s="201"/>
      <c r="C476" s="202"/>
      <c r="D476" s="192" t="s">
        <v>156</v>
      </c>
      <c r="E476" s="203" t="s">
        <v>19</v>
      </c>
      <c r="F476" s="204" t="s">
        <v>7</v>
      </c>
      <c r="G476" s="202"/>
      <c r="H476" s="205">
        <v>21</v>
      </c>
      <c r="I476" s="206"/>
      <c r="J476" s="202"/>
      <c r="K476" s="202"/>
      <c r="L476" s="207"/>
      <c r="M476" s="208"/>
      <c r="N476" s="209"/>
      <c r="O476" s="209"/>
      <c r="P476" s="209"/>
      <c r="Q476" s="209"/>
      <c r="R476" s="209"/>
      <c r="S476" s="209"/>
      <c r="T476" s="210"/>
      <c r="AT476" s="211" t="s">
        <v>156</v>
      </c>
      <c r="AU476" s="211" t="s">
        <v>82</v>
      </c>
      <c r="AV476" s="14" t="s">
        <v>82</v>
      </c>
      <c r="AW476" s="14" t="s">
        <v>33</v>
      </c>
      <c r="AX476" s="14" t="s">
        <v>72</v>
      </c>
      <c r="AY476" s="211" t="s">
        <v>146</v>
      </c>
    </row>
    <row r="477" spans="1:65" s="15" customFormat="1" ht="11.25">
      <c r="B477" s="212"/>
      <c r="C477" s="213"/>
      <c r="D477" s="192" t="s">
        <v>156</v>
      </c>
      <c r="E477" s="214" t="s">
        <v>19</v>
      </c>
      <c r="F477" s="215" t="s">
        <v>158</v>
      </c>
      <c r="G477" s="213"/>
      <c r="H477" s="216">
        <v>21</v>
      </c>
      <c r="I477" s="217"/>
      <c r="J477" s="213"/>
      <c r="K477" s="213"/>
      <c r="L477" s="218"/>
      <c r="M477" s="219"/>
      <c r="N477" s="220"/>
      <c r="O477" s="220"/>
      <c r="P477" s="220"/>
      <c r="Q477" s="220"/>
      <c r="R477" s="220"/>
      <c r="S477" s="220"/>
      <c r="T477" s="221"/>
      <c r="AT477" s="222" t="s">
        <v>156</v>
      </c>
      <c r="AU477" s="222" t="s">
        <v>82</v>
      </c>
      <c r="AV477" s="15" t="s">
        <v>152</v>
      </c>
      <c r="AW477" s="15" t="s">
        <v>33</v>
      </c>
      <c r="AX477" s="15" t="s">
        <v>80</v>
      </c>
      <c r="AY477" s="222" t="s">
        <v>146</v>
      </c>
    </row>
    <row r="478" spans="1:65" s="12" customFormat="1" ht="22.9" customHeight="1">
      <c r="B478" s="156"/>
      <c r="C478" s="157"/>
      <c r="D478" s="158" t="s">
        <v>71</v>
      </c>
      <c r="E478" s="170" t="s">
        <v>581</v>
      </c>
      <c r="F478" s="170" t="s">
        <v>582</v>
      </c>
      <c r="G478" s="157"/>
      <c r="H478" s="157"/>
      <c r="I478" s="160"/>
      <c r="J478" s="171">
        <f>BK478</f>
        <v>0</v>
      </c>
      <c r="K478" s="157"/>
      <c r="L478" s="162"/>
      <c r="M478" s="163"/>
      <c r="N478" s="164"/>
      <c r="O478" s="164"/>
      <c r="P478" s="165">
        <f>SUM(P479:P484)</f>
        <v>0</v>
      </c>
      <c r="Q478" s="164"/>
      <c r="R478" s="165">
        <f>SUM(R479:R484)</f>
        <v>0</v>
      </c>
      <c r="S478" s="164"/>
      <c r="T478" s="166">
        <f>SUM(T479:T484)</f>
        <v>0</v>
      </c>
      <c r="AR478" s="167" t="s">
        <v>80</v>
      </c>
      <c r="AT478" s="168" t="s">
        <v>71</v>
      </c>
      <c r="AU478" s="168" t="s">
        <v>80</v>
      </c>
      <c r="AY478" s="167" t="s">
        <v>146</v>
      </c>
      <c r="BK478" s="169">
        <f>SUM(BK479:BK484)</f>
        <v>0</v>
      </c>
    </row>
    <row r="479" spans="1:65" s="2" customFormat="1" ht="24.2" customHeight="1">
      <c r="A479" s="36"/>
      <c r="B479" s="37"/>
      <c r="C479" s="172" t="s">
        <v>583</v>
      </c>
      <c r="D479" s="172" t="s">
        <v>148</v>
      </c>
      <c r="E479" s="173" t="s">
        <v>584</v>
      </c>
      <c r="F479" s="174" t="s">
        <v>585</v>
      </c>
      <c r="G479" s="175" t="s">
        <v>243</v>
      </c>
      <c r="H479" s="176">
        <v>7.2</v>
      </c>
      <c r="I479" s="177"/>
      <c r="J479" s="178">
        <f>ROUND(I479*H479,2)</f>
        <v>0</v>
      </c>
      <c r="K479" s="174" t="s">
        <v>19</v>
      </c>
      <c r="L479" s="41"/>
      <c r="M479" s="179" t="s">
        <v>19</v>
      </c>
      <c r="N479" s="180" t="s">
        <v>43</v>
      </c>
      <c r="O479" s="66"/>
      <c r="P479" s="181">
        <f>O479*H479</f>
        <v>0</v>
      </c>
      <c r="Q479" s="181">
        <v>0</v>
      </c>
      <c r="R479" s="181">
        <f>Q479*H479</f>
        <v>0</v>
      </c>
      <c r="S479" s="181">
        <v>0</v>
      </c>
      <c r="T479" s="182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3" t="s">
        <v>152</v>
      </c>
      <c r="AT479" s="183" t="s">
        <v>148</v>
      </c>
      <c r="AU479" s="183" t="s">
        <v>82</v>
      </c>
      <c r="AY479" s="19" t="s">
        <v>146</v>
      </c>
      <c r="BE479" s="184">
        <f>IF(N479="základní",J479,0)</f>
        <v>0</v>
      </c>
      <c r="BF479" s="184">
        <f>IF(N479="snížená",J479,0)</f>
        <v>0</v>
      </c>
      <c r="BG479" s="184">
        <f>IF(N479="zákl. přenesená",J479,0)</f>
        <v>0</v>
      </c>
      <c r="BH479" s="184">
        <f>IF(N479="sníž. přenesená",J479,0)</f>
        <v>0</v>
      </c>
      <c r="BI479" s="184">
        <f>IF(N479="nulová",J479,0)</f>
        <v>0</v>
      </c>
      <c r="BJ479" s="19" t="s">
        <v>80</v>
      </c>
      <c r="BK479" s="184">
        <f>ROUND(I479*H479,2)</f>
        <v>0</v>
      </c>
      <c r="BL479" s="19" t="s">
        <v>152</v>
      </c>
      <c r="BM479" s="183" t="s">
        <v>586</v>
      </c>
    </row>
    <row r="480" spans="1:65" s="13" customFormat="1" ht="11.25">
      <c r="B480" s="190"/>
      <c r="C480" s="191"/>
      <c r="D480" s="192" t="s">
        <v>156</v>
      </c>
      <c r="E480" s="193" t="s">
        <v>19</v>
      </c>
      <c r="F480" s="194" t="s">
        <v>587</v>
      </c>
      <c r="G480" s="191"/>
      <c r="H480" s="193" t="s">
        <v>19</v>
      </c>
      <c r="I480" s="195"/>
      <c r="J480" s="191"/>
      <c r="K480" s="191"/>
      <c r="L480" s="196"/>
      <c r="M480" s="197"/>
      <c r="N480" s="198"/>
      <c r="O480" s="198"/>
      <c r="P480" s="198"/>
      <c r="Q480" s="198"/>
      <c r="R480" s="198"/>
      <c r="S480" s="198"/>
      <c r="T480" s="199"/>
      <c r="AT480" s="200" t="s">
        <v>156</v>
      </c>
      <c r="AU480" s="200" t="s">
        <v>82</v>
      </c>
      <c r="AV480" s="13" t="s">
        <v>80</v>
      </c>
      <c r="AW480" s="13" t="s">
        <v>33</v>
      </c>
      <c r="AX480" s="13" t="s">
        <v>72</v>
      </c>
      <c r="AY480" s="200" t="s">
        <v>146</v>
      </c>
    </row>
    <row r="481" spans="1:65" s="14" customFormat="1" ht="11.25">
      <c r="B481" s="201"/>
      <c r="C481" s="202"/>
      <c r="D481" s="192" t="s">
        <v>156</v>
      </c>
      <c r="E481" s="203" t="s">
        <v>19</v>
      </c>
      <c r="F481" s="204" t="s">
        <v>109</v>
      </c>
      <c r="G481" s="202"/>
      <c r="H481" s="205">
        <v>6.6</v>
      </c>
      <c r="I481" s="206"/>
      <c r="J481" s="202"/>
      <c r="K481" s="202"/>
      <c r="L481" s="207"/>
      <c r="M481" s="208"/>
      <c r="N481" s="209"/>
      <c r="O481" s="209"/>
      <c r="P481" s="209"/>
      <c r="Q481" s="209"/>
      <c r="R481" s="209"/>
      <c r="S481" s="209"/>
      <c r="T481" s="210"/>
      <c r="AT481" s="211" t="s">
        <v>156</v>
      </c>
      <c r="AU481" s="211" t="s">
        <v>82</v>
      </c>
      <c r="AV481" s="14" t="s">
        <v>82</v>
      </c>
      <c r="AW481" s="14" t="s">
        <v>33</v>
      </c>
      <c r="AX481" s="14" t="s">
        <v>72</v>
      </c>
      <c r="AY481" s="211" t="s">
        <v>146</v>
      </c>
    </row>
    <row r="482" spans="1:65" s="13" customFormat="1" ht="11.25">
      <c r="B482" s="190"/>
      <c r="C482" s="191"/>
      <c r="D482" s="192" t="s">
        <v>156</v>
      </c>
      <c r="E482" s="193" t="s">
        <v>19</v>
      </c>
      <c r="F482" s="194" t="s">
        <v>588</v>
      </c>
      <c r="G482" s="191"/>
      <c r="H482" s="193" t="s">
        <v>19</v>
      </c>
      <c r="I482" s="195"/>
      <c r="J482" s="191"/>
      <c r="K482" s="191"/>
      <c r="L482" s="196"/>
      <c r="M482" s="197"/>
      <c r="N482" s="198"/>
      <c r="O482" s="198"/>
      <c r="P482" s="198"/>
      <c r="Q482" s="198"/>
      <c r="R482" s="198"/>
      <c r="S482" s="198"/>
      <c r="T482" s="199"/>
      <c r="AT482" s="200" t="s">
        <v>156</v>
      </c>
      <c r="AU482" s="200" t="s">
        <v>82</v>
      </c>
      <c r="AV482" s="13" t="s">
        <v>80</v>
      </c>
      <c r="AW482" s="13" t="s">
        <v>33</v>
      </c>
      <c r="AX482" s="13" t="s">
        <v>72</v>
      </c>
      <c r="AY482" s="200" t="s">
        <v>146</v>
      </c>
    </row>
    <row r="483" spans="1:65" s="14" customFormat="1" ht="11.25">
      <c r="B483" s="201"/>
      <c r="C483" s="202"/>
      <c r="D483" s="192" t="s">
        <v>156</v>
      </c>
      <c r="E483" s="203" t="s">
        <v>19</v>
      </c>
      <c r="F483" s="204" t="s">
        <v>589</v>
      </c>
      <c r="G483" s="202"/>
      <c r="H483" s="205">
        <v>0.6</v>
      </c>
      <c r="I483" s="206"/>
      <c r="J483" s="202"/>
      <c r="K483" s="202"/>
      <c r="L483" s="207"/>
      <c r="M483" s="208"/>
      <c r="N483" s="209"/>
      <c r="O483" s="209"/>
      <c r="P483" s="209"/>
      <c r="Q483" s="209"/>
      <c r="R483" s="209"/>
      <c r="S483" s="209"/>
      <c r="T483" s="210"/>
      <c r="AT483" s="211" t="s">
        <v>156</v>
      </c>
      <c r="AU483" s="211" t="s">
        <v>82</v>
      </c>
      <c r="AV483" s="14" t="s">
        <v>82</v>
      </c>
      <c r="AW483" s="14" t="s">
        <v>33</v>
      </c>
      <c r="AX483" s="14" t="s">
        <v>72</v>
      </c>
      <c r="AY483" s="211" t="s">
        <v>146</v>
      </c>
    </row>
    <row r="484" spans="1:65" s="15" customFormat="1" ht="11.25">
      <c r="B484" s="212"/>
      <c r="C484" s="213"/>
      <c r="D484" s="192" t="s">
        <v>156</v>
      </c>
      <c r="E484" s="214" t="s">
        <v>19</v>
      </c>
      <c r="F484" s="215" t="s">
        <v>158</v>
      </c>
      <c r="G484" s="213"/>
      <c r="H484" s="216">
        <v>7.1999999999999993</v>
      </c>
      <c r="I484" s="217"/>
      <c r="J484" s="213"/>
      <c r="K484" s="213"/>
      <c r="L484" s="218"/>
      <c r="M484" s="219"/>
      <c r="N484" s="220"/>
      <c r="O484" s="220"/>
      <c r="P484" s="220"/>
      <c r="Q484" s="220"/>
      <c r="R484" s="220"/>
      <c r="S484" s="220"/>
      <c r="T484" s="221"/>
      <c r="AT484" s="222" t="s">
        <v>156</v>
      </c>
      <c r="AU484" s="222" t="s">
        <v>82</v>
      </c>
      <c r="AV484" s="15" t="s">
        <v>152</v>
      </c>
      <c r="AW484" s="15" t="s">
        <v>33</v>
      </c>
      <c r="AX484" s="15" t="s">
        <v>80</v>
      </c>
      <c r="AY484" s="222" t="s">
        <v>146</v>
      </c>
    </row>
    <row r="485" spans="1:65" s="12" customFormat="1" ht="22.9" customHeight="1">
      <c r="B485" s="156"/>
      <c r="C485" s="157"/>
      <c r="D485" s="158" t="s">
        <v>71</v>
      </c>
      <c r="E485" s="170" t="s">
        <v>590</v>
      </c>
      <c r="F485" s="170" t="s">
        <v>591</v>
      </c>
      <c r="G485" s="157"/>
      <c r="H485" s="157"/>
      <c r="I485" s="160"/>
      <c r="J485" s="171">
        <f>BK485</f>
        <v>0</v>
      </c>
      <c r="K485" s="157"/>
      <c r="L485" s="162"/>
      <c r="M485" s="163"/>
      <c r="N485" s="164"/>
      <c r="O485" s="164"/>
      <c r="P485" s="165">
        <f>SUM(P486:P487)</f>
        <v>0</v>
      </c>
      <c r="Q485" s="164"/>
      <c r="R485" s="165">
        <f>SUM(R486:R487)</f>
        <v>0</v>
      </c>
      <c r="S485" s="164"/>
      <c r="T485" s="166">
        <f>SUM(T486:T487)</f>
        <v>0</v>
      </c>
      <c r="AR485" s="167" t="s">
        <v>80</v>
      </c>
      <c r="AT485" s="168" t="s">
        <v>71</v>
      </c>
      <c r="AU485" s="168" t="s">
        <v>80</v>
      </c>
      <c r="AY485" s="167" t="s">
        <v>146</v>
      </c>
      <c r="BK485" s="169">
        <f>SUM(BK486:BK487)</f>
        <v>0</v>
      </c>
    </row>
    <row r="486" spans="1:65" s="2" customFormat="1" ht="24.2" customHeight="1">
      <c r="A486" s="36"/>
      <c r="B486" s="37"/>
      <c r="C486" s="172" t="s">
        <v>592</v>
      </c>
      <c r="D486" s="172" t="s">
        <v>148</v>
      </c>
      <c r="E486" s="173" t="s">
        <v>593</v>
      </c>
      <c r="F486" s="174" t="s">
        <v>594</v>
      </c>
      <c r="G486" s="175" t="s">
        <v>243</v>
      </c>
      <c r="H486" s="176">
        <v>1476.864</v>
      </c>
      <c r="I486" s="177"/>
      <c r="J486" s="178">
        <f>ROUND(I486*H486,2)</f>
        <v>0</v>
      </c>
      <c r="K486" s="174" t="s">
        <v>151</v>
      </c>
      <c r="L486" s="41"/>
      <c r="M486" s="179" t="s">
        <v>19</v>
      </c>
      <c r="N486" s="180" t="s">
        <v>43</v>
      </c>
      <c r="O486" s="66"/>
      <c r="P486" s="181">
        <f>O486*H486</f>
        <v>0</v>
      </c>
      <c r="Q486" s="181">
        <v>0</v>
      </c>
      <c r="R486" s="181">
        <f>Q486*H486</f>
        <v>0</v>
      </c>
      <c r="S486" s="181">
        <v>0</v>
      </c>
      <c r="T486" s="182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3" t="s">
        <v>152</v>
      </c>
      <c r="AT486" s="183" t="s">
        <v>148</v>
      </c>
      <c r="AU486" s="183" t="s">
        <v>82</v>
      </c>
      <c r="AY486" s="19" t="s">
        <v>146</v>
      </c>
      <c r="BE486" s="184">
        <f>IF(N486="základní",J486,0)</f>
        <v>0</v>
      </c>
      <c r="BF486" s="184">
        <f>IF(N486="snížená",J486,0)</f>
        <v>0</v>
      </c>
      <c r="BG486" s="184">
        <f>IF(N486="zákl. přenesená",J486,0)</f>
        <v>0</v>
      </c>
      <c r="BH486" s="184">
        <f>IF(N486="sníž. přenesená",J486,0)</f>
        <v>0</v>
      </c>
      <c r="BI486" s="184">
        <f>IF(N486="nulová",J486,0)</f>
        <v>0</v>
      </c>
      <c r="BJ486" s="19" t="s">
        <v>80</v>
      </c>
      <c r="BK486" s="184">
        <f>ROUND(I486*H486,2)</f>
        <v>0</v>
      </c>
      <c r="BL486" s="19" t="s">
        <v>152</v>
      </c>
      <c r="BM486" s="183" t="s">
        <v>595</v>
      </c>
    </row>
    <row r="487" spans="1:65" s="2" customFormat="1" ht="11.25">
      <c r="A487" s="36"/>
      <c r="B487" s="37"/>
      <c r="C487" s="38"/>
      <c r="D487" s="185" t="s">
        <v>154</v>
      </c>
      <c r="E487" s="38"/>
      <c r="F487" s="186" t="s">
        <v>596</v>
      </c>
      <c r="G487" s="38"/>
      <c r="H487" s="38"/>
      <c r="I487" s="187"/>
      <c r="J487" s="38"/>
      <c r="K487" s="38"/>
      <c r="L487" s="41"/>
      <c r="M487" s="188"/>
      <c r="N487" s="189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154</v>
      </c>
      <c r="AU487" s="19" t="s">
        <v>82</v>
      </c>
    </row>
    <row r="488" spans="1:65" s="12" customFormat="1" ht="25.9" customHeight="1">
      <c r="B488" s="156"/>
      <c r="C488" s="157"/>
      <c r="D488" s="158" t="s">
        <v>71</v>
      </c>
      <c r="E488" s="159" t="s">
        <v>597</v>
      </c>
      <c r="F488" s="159" t="s">
        <v>598</v>
      </c>
      <c r="G488" s="157"/>
      <c r="H488" s="157"/>
      <c r="I488" s="160"/>
      <c r="J488" s="161">
        <f>BK488</f>
        <v>0</v>
      </c>
      <c r="K488" s="157"/>
      <c r="L488" s="162"/>
      <c r="M488" s="163"/>
      <c r="N488" s="164"/>
      <c r="O488" s="164"/>
      <c r="P488" s="165">
        <f>P489+P496+P500</f>
        <v>0</v>
      </c>
      <c r="Q488" s="164"/>
      <c r="R488" s="165">
        <f>R489+R496+R500</f>
        <v>0</v>
      </c>
      <c r="S488" s="164"/>
      <c r="T488" s="166">
        <f>T489+T496+T500</f>
        <v>0</v>
      </c>
      <c r="AR488" s="167" t="s">
        <v>189</v>
      </c>
      <c r="AT488" s="168" t="s">
        <v>71</v>
      </c>
      <c r="AU488" s="168" t="s">
        <v>72</v>
      </c>
      <c r="AY488" s="167" t="s">
        <v>146</v>
      </c>
      <c r="BK488" s="169">
        <f>BK489+BK496+BK500</f>
        <v>0</v>
      </c>
    </row>
    <row r="489" spans="1:65" s="12" customFormat="1" ht="22.9" customHeight="1">
      <c r="B489" s="156"/>
      <c r="C489" s="157"/>
      <c r="D489" s="158" t="s">
        <v>71</v>
      </c>
      <c r="E489" s="170" t="s">
        <v>599</v>
      </c>
      <c r="F489" s="170" t="s">
        <v>600</v>
      </c>
      <c r="G489" s="157"/>
      <c r="H489" s="157"/>
      <c r="I489" s="160"/>
      <c r="J489" s="171">
        <f>BK489</f>
        <v>0</v>
      </c>
      <c r="K489" s="157"/>
      <c r="L489" s="162"/>
      <c r="M489" s="163"/>
      <c r="N489" s="164"/>
      <c r="O489" s="164"/>
      <c r="P489" s="165">
        <f>SUM(P490:P495)</f>
        <v>0</v>
      </c>
      <c r="Q489" s="164"/>
      <c r="R489" s="165">
        <f>SUM(R490:R495)</f>
        <v>0</v>
      </c>
      <c r="S489" s="164"/>
      <c r="T489" s="166">
        <f>SUM(T490:T495)</f>
        <v>0</v>
      </c>
      <c r="AR489" s="167" t="s">
        <v>189</v>
      </c>
      <c r="AT489" s="168" t="s">
        <v>71</v>
      </c>
      <c r="AU489" s="168" t="s">
        <v>80</v>
      </c>
      <c r="AY489" s="167" t="s">
        <v>146</v>
      </c>
      <c r="BK489" s="169">
        <f>SUM(BK490:BK495)</f>
        <v>0</v>
      </c>
    </row>
    <row r="490" spans="1:65" s="2" customFormat="1" ht="16.5" customHeight="1">
      <c r="A490" s="36"/>
      <c r="B490" s="37"/>
      <c r="C490" s="172" t="s">
        <v>601</v>
      </c>
      <c r="D490" s="172" t="s">
        <v>148</v>
      </c>
      <c r="E490" s="173" t="s">
        <v>602</v>
      </c>
      <c r="F490" s="174" t="s">
        <v>603</v>
      </c>
      <c r="G490" s="175" t="s">
        <v>604</v>
      </c>
      <c r="H490" s="176">
        <v>1</v>
      </c>
      <c r="I490" s="177"/>
      <c r="J490" s="178">
        <f>ROUND(I490*H490,2)</f>
        <v>0</v>
      </c>
      <c r="K490" s="174" t="s">
        <v>19</v>
      </c>
      <c r="L490" s="41"/>
      <c r="M490" s="179" t="s">
        <v>19</v>
      </c>
      <c r="N490" s="180" t="s">
        <v>43</v>
      </c>
      <c r="O490" s="66"/>
      <c r="P490" s="181">
        <f>O490*H490</f>
        <v>0</v>
      </c>
      <c r="Q490" s="181">
        <v>0</v>
      </c>
      <c r="R490" s="181">
        <f>Q490*H490</f>
        <v>0</v>
      </c>
      <c r="S490" s="181">
        <v>0</v>
      </c>
      <c r="T490" s="182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83" t="s">
        <v>605</v>
      </c>
      <c r="AT490" s="183" t="s">
        <v>148</v>
      </c>
      <c r="AU490" s="183" t="s">
        <v>82</v>
      </c>
      <c r="AY490" s="19" t="s">
        <v>146</v>
      </c>
      <c r="BE490" s="184">
        <f>IF(N490="základní",J490,0)</f>
        <v>0</v>
      </c>
      <c r="BF490" s="184">
        <f>IF(N490="snížená",J490,0)</f>
        <v>0</v>
      </c>
      <c r="BG490" s="184">
        <f>IF(N490="zákl. přenesená",J490,0)</f>
        <v>0</v>
      </c>
      <c r="BH490" s="184">
        <f>IF(N490="sníž. přenesená",J490,0)</f>
        <v>0</v>
      </c>
      <c r="BI490" s="184">
        <f>IF(N490="nulová",J490,0)</f>
        <v>0</v>
      </c>
      <c r="BJ490" s="19" t="s">
        <v>80</v>
      </c>
      <c r="BK490" s="184">
        <f>ROUND(I490*H490,2)</f>
        <v>0</v>
      </c>
      <c r="BL490" s="19" t="s">
        <v>605</v>
      </c>
      <c r="BM490" s="183" t="s">
        <v>606</v>
      </c>
    </row>
    <row r="491" spans="1:65" s="2" customFormat="1" ht="16.5" customHeight="1">
      <c r="A491" s="36"/>
      <c r="B491" s="37"/>
      <c r="C491" s="172" t="s">
        <v>607</v>
      </c>
      <c r="D491" s="172" t="s">
        <v>148</v>
      </c>
      <c r="E491" s="173" t="s">
        <v>608</v>
      </c>
      <c r="F491" s="174" t="s">
        <v>609</v>
      </c>
      <c r="G491" s="175" t="s">
        <v>604</v>
      </c>
      <c r="H491" s="176">
        <v>1</v>
      </c>
      <c r="I491" s="177"/>
      <c r="J491" s="178">
        <f>ROUND(I491*H491,2)</f>
        <v>0</v>
      </c>
      <c r="K491" s="174" t="s">
        <v>19</v>
      </c>
      <c r="L491" s="41"/>
      <c r="M491" s="179" t="s">
        <v>19</v>
      </c>
      <c r="N491" s="180" t="s">
        <v>43</v>
      </c>
      <c r="O491" s="66"/>
      <c r="P491" s="181">
        <f>O491*H491</f>
        <v>0</v>
      </c>
      <c r="Q491" s="181">
        <v>0</v>
      </c>
      <c r="R491" s="181">
        <f>Q491*H491</f>
        <v>0</v>
      </c>
      <c r="S491" s="181">
        <v>0</v>
      </c>
      <c r="T491" s="182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3" t="s">
        <v>605</v>
      </c>
      <c r="AT491" s="183" t="s">
        <v>148</v>
      </c>
      <c r="AU491" s="183" t="s">
        <v>82</v>
      </c>
      <c r="AY491" s="19" t="s">
        <v>146</v>
      </c>
      <c r="BE491" s="184">
        <f>IF(N491="základní",J491,0)</f>
        <v>0</v>
      </c>
      <c r="BF491" s="184">
        <f>IF(N491="snížená",J491,0)</f>
        <v>0</v>
      </c>
      <c r="BG491" s="184">
        <f>IF(N491="zákl. přenesená",J491,0)</f>
        <v>0</v>
      </c>
      <c r="BH491" s="184">
        <f>IF(N491="sníž. přenesená",J491,0)</f>
        <v>0</v>
      </c>
      <c r="BI491" s="184">
        <f>IF(N491="nulová",J491,0)</f>
        <v>0</v>
      </c>
      <c r="BJ491" s="19" t="s">
        <v>80</v>
      </c>
      <c r="BK491" s="184">
        <f>ROUND(I491*H491,2)</f>
        <v>0</v>
      </c>
      <c r="BL491" s="19" t="s">
        <v>605</v>
      </c>
      <c r="BM491" s="183" t="s">
        <v>610</v>
      </c>
    </row>
    <row r="492" spans="1:65" s="2" customFormat="1" ht="19.5">
      <c r="A492" s="36"/>
      <c r="B492" s="37"/>
      <c r="C492" s="38"/>
      <c r="D492" s="192" t="s">
        <v>174</v>
      </c>
      <c r="E492" s="38"/>
      <c r="F492" s="223" t="s">
        <v>611</v>
      </c>
      <c r="G492" s="38"/>
      <c r="H492" s="38"/>
      <c r="I492" s="187"/>
      <c r="J492" s="38"/>
      <c r="K492" s="38"/>
      <c r="L492" s="41"/>
      <c r="M492" s="188"/>
      <c r="N492" s="189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174</v>
      </c>
      <c r="AU492" s="19" t="s">
        <v>82</v>
      </c>
    </row>
    <row r="493" spans="1:65" s="2" customFormat="1" ht="16.5" customHeight="1">
      <c r="A493" s="36"/>
      <c r="B493" s="37"/>
      <c r="C493" s="172" t="s">
        <v>612</v>
      </c>
      <c r="D493" s="172" t="s">
        <v>148</v>
      </c>
      <c r="E493" s="173" t="s">
        <v>613</v>
      </c>
      <c r="F493" s="174" t="s">
        <v>614</v>
      </c>
      <c r="G493" s="175" t="s">
        <v>604</v>
      </c>
      <c r="H493" s="176">
        <v>1</v>
      </c>
      <c r="I493" s="177"/>
      <c r="J493" s="178">
        <f>ROUND(I493*H493,2)</f>
        <v>0</v>
      </c>
      <c r="K493" s="174" t="s">
        <v>19</v>
      </c>
      <c r="L493" s="41"/>
      <c r="M493" s="179" t="s">
        <v>19</v>
      </c>
      <c r="N493" s="180" t="s">
        <v>43</v>
      </c>
      <c r="O493" s="66"/>
      <c r="P493" s="181">
        <f>O493*H493</f>
        <v>0</v>
      </c>
      <c r="Q493" s="181">
        <v>0</v>
      </c>
      <c r="R493" s="181">
        <f>Q493*H493</f>
        <v>0</v>
      </c>
      <c r="S493" s="181">
        <v>0</v>
      </c>
      <c r="T493" s="182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3" t="s">
        <v>605</v>
      </c>
      <c r="AT493" s="183" t="s">
        <v>148</v>
      </c>
      <c r="AU493" s="183" t="s">
        <v>82</v>
      </c>
      <c r="AY493" s="19" t="s">
        <v>146</v>
      </c>
      <c r="BE493" s="184">
        <f>IF(N493="základní",J493,0)</f>
        <v>0</v>
      </c>
      <c r="BF493" s="184">
        <f>IF(N493="snížená",J493,0)</f>
        <v>0</v>
      </c>
      <c r="BG493" s="184">
        <f>IF(N493="zákl. přenesená",J493,0)</f>
        <v>0</v>
      </c>
      <c r="BH493" s="184">
        <f>IF(N493="sníž. přenesená",J493,0)</f>
        <v>0</v>
      </c>
      <c r="BI493" s="184">
        <f>IF(N493="nulová",J493,0)</f>
        <v>0</v>
      </c>
      <c r="BJ493" s="19" t="s">
        <v>80</v>
      </c>
      <c r="BK493" s="184">
        <f>ROUND(I493*H493,2)</f>
        <v>0</v>
      </c>
      <c r="BL493" s="19" t="s">
        <v>605</v>
      </c>
      <c r="BM493" s="183" t="s">
        <v>615</v>
      </c>
    </row>
    <row r="494" spans="1:65" s="2" customFormat="1" ht="19.5">
      <c r="A494" s="36"/>
      <c r="B494" s="37"/>
      <c r="C494" s="38"/>
      <c r="D494" s="192" t="s">
        <v>174</v>
      </c>
      <c r="E494" s="38"/>
      <c r="F494" s="223" t="s">
        <v>616</v>
      </c>
      <c r="G494" s="38"/>
      <c r="H494" s="38"/>
      <c r="I494" s="187"/>
      <c r="J494" s="38"/>
      <c r="K494" s="38"/>
      <c r="L494" s="41"/>
      <c r="M494" s="188"/>
      <c r="N494" s="189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174</v>
      </c>
      <c r="AU494" s="19" t="s">
        <v>82</v>
      </c>
    </row>
    <row r="495" spans="1:65" s="2" customFormat="1" ht="16.5" customHeight="1">
      <c r="A495" s="36"/>
      <c r="B495" s="37"/>
      <c r="C495" s="172" t="s">
        <v>617</v>
      </c>
      <c r="D495" s="172" t="s">
        <v>148</v>
      </c>
      <c r="E495" s="173" t="s">
        <v>618</v>
      </c>
      <c r="F495" s="174" t="s">
        <v>619</v>
      </c>
      <c r="G495" s="175" t="s">
        <v>604</v>
      </c>
      <c r="H495" s="176">
        <v>1</v>
      </c>
      <c r="I495" s="177"/>
      <c r="J495" s="178">
        <f>ROUND(I495*H495,2)</f>
        <v>0</v>
      </c>
      <c r="K495" s="174" t="s">
        <v>19</v>
      </c>
      <c r="L495" s="41"/>
      <c r="M495" s="179" t="s">
        <v>19</v>
      </c>
      <c r="N495" s="180" t="s">
        <v>43</v>
      </c>
      <c r="O495" s="66"/>
      <c r="P495" s="181">
        <f>O495*H495</f>
        <v>0</v>
      </c>
      <c r="Q495" s="181">
        <v>0</v>
      </c>
      <c r="R495" s="181">
        <f>Q495*H495</f>
        <v>0</v>
      </c>
      <c r="S495" s="181">
        <v>0</v>
      </c>
      <c r="T495" s="182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183" t="s">
        <v>605</v>
      </c>
      <c r="AT495" s="183" t="s">
        <v>148</v>
      </c>
      <c r="AU495" s="183" t="s">
        <v>82</v>
      </c>
      <c r="AY495" s="19" t="s">
        <v>146</v>
      </c>
      <c r="BE495" s="184">
        <f>IF(N495="základní",J495,0)</f>
        <v>0</v>
      </c>
      <c r="BF495" s="184">
        <f>IF(N495="snížená",J495,0)</f>
        <v>0</v>
      </c>
      <c r="BG495" s="184">
        <f>IF(N495="zákl. přenesená",J495,0)</f>
        <v>0</v>
      </c>
      <c r="BH495" s="184">
        <f>IF(N495="sníž. přenesená",J495,0)</f>
        <v>0</v>
      </c>
      <c r="BI495" s="184">
        <f>IF(N495="nulová",J495,0)</f>
        <v>0</v>
      </c>
      <c r="BJ495" s="19" t="s">
        <v>80</v>
      </c>
      <c r="BK495" s="184">
        <f>ROUND(I495*H495,2)</f>
        <v>0</v>
      </c>
      <c r="BL495" s="19" t="s">
        <v>605</v>
      </c>
      <c r="BM495" s="183" t="s">
        <v>620</v>
      </c>
    </row>
    <row r="496" spans="1:65" s="12" customFormat="1" ht="22.9" customHeight="1">
      <c r="B496" s="156"/>
      <c r="C496" s="157"/>
      <c r="D496" s="158" t="s">
        <v>71</v>
      </c>
      <c r="E496" s="170" t="s">
        <v>621</v>
      </c>
      <c r="F496" s="170" t="s">
        <v>622</v>
      </c>
      <c r="G496" s="157"/>
      <c r="H496" s="157"/>
      <c r="I496" s="160"/>
      <c r="J496" s="171">
        <f>BK496</f>
        <v>0</v>
      </c>
      <c r="K496" s="157"/>
      <c r="L496" s="162"/>
      <c r="M496" s="163"/>
      <c r="N496" s="164"/>
      <c r="O496" s="164"/>
      <c r="P496" s="165">
        <f>SUM(P497:P499)</f>
        <v>0</v>
      </c>
      <c r="Q496" s="164"/>
      <c r="R496" s="165">
        <f>SUM(R497:R499)</f>
        <v>0</v>
      </c>
      <c r="S496" s="164"/>
      <c r="T496" s="166">
        <f>SUM(T497:T499)</f>
        <v>0</v>
      </c>
      <c r="AR496" s="167" t="s">
        <v>189</v>
      </c>
      <c r="AT496" s="168" t="s">
        <v>71</v>
      </c>
      <c r="AU496" s="168" t="s">
        <v>80</v>
      </c>
      <c r="AY496" s="167" t="s">
        <v>146</v>
      </c>
      <c r="BK496" s="169">
        <f>SUM(BK497:BK499)</f>
        <v>0</v>
      </c>
    </row>
    <row r="497" spans="1:65" s="2" customFormat="1" ht="16.5" customHeight="1">
      <c r="A497" s="36"/>
      <c r="B497" s="37"/>
      <c r="C497" s="172" t="s">
        <v>623</v>
      </c>
      <c r="D497" s="172" t="s">
        <v>148</v>
      </c>
      <c r="E497" s="173" t="s">
        <v>624</v>
      </c>
      <c r="F497" s="174" t="s">
        <v>622</v>
      </c>
      <c r="G497" s="175" t="s">
        <v>604</v>
      </c>
      <c r="H497" s="176">
        <v>1</v>
      </c>
      <c r="I497" s="177"/>
      <c r="J497" s="178">
        <f>ROUND(I497*H497,2)</f>
        <v>0</v>
      </c>
      <c r="K497" s="174" t="s">
        <v>19</v>
      </c>
      <c r="L497" s="41"/>
      <c r="M497" s="179" t="s">
        <v>19</v>
      </c>
      <c r="N497" s="180" t="s">
        <v>43</v>
      </c>
      <c r="O497" s="66"/>
      <c r="P497" s="181">
        <f>O497*H497</f>
        <v>0</v>
      </c>
      <c r="Q497" s="181">
        <v>0</v>
      </c>
      <c r="R497" s="181">
        <f>Q497*H497</f>
        <v>0</v>
      </c>
      <c r="S497" s="181">
        <v>0</v>
      </c>
      <c r="T497" s="182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3" t="s">
        <v>605</v>
      </c>
      <c r="AT497" s="183" t="s">
        <v>148</v>
      </c>
      <c r="AU497" s="183" t="s">
        <v>82</v>
      </c>
      <c r="AY497" s="19" t="s">
        <v>146</v>
      </c>
      <c r="BE497" s="184">
        <f>IF(N497="základní",J497,0)</f>
        <v>0</v>
      </c>
      <c r="BF497" s="184">
        <f>IF(N497="snížená",J497,0)</f>
        <v>0</v>
      </c>
      <c r="BG497" s="184">
        <f>IF(N497="zákl. přenesená",J497,0)</f>
        <v>0</v>
      </c>
      <c r="BH497" s="184">
        <f>IF(N497="sníž. přenesená",J497,0)</f>
        <v>0</v>
      </c>
      <c r="BI497" s="184">
        <f>IF(N497="nulová",J497,0)</f>
        <v>0</v>
      </c>
      <c r="BJ497" s="19" t="s">
        <v>80</v>
      </c>
      <c r="BK497" s="184">
        <f>ROUND(I497*H497,2)</f>
        <v>0</v>
      </c>
      <c r="BL497" s="19" t="s">
        <v>605</v>
      </c>
      <c r="BM497" s="183" t="s">
        <v>625</v>
      </c>
    </row>
    <row r="498" spans="1:65" s="2" customFormat="1" ht="33" customHeight="1">
      <c r="A498" s="36"/>
      <c r="B498" s="37"/>
      <c r="C498" s="172" t="s">
        <v>626</v>
      </c>
      <c r="D498" s="172" t="s">
        <v>148</v>
      </c>
      <c r="E498" s="173" t="s">
        <v>627</v>
      </c>
      <c r="F498" s="174" t="s">
        <v>628</v>
      </c>
      <c r="G498" s="175" t="s">
        <v>629</v>
      </c>
      <c r="H498" s="176">
        <v>1</v>
      </c>
      <c r="I498" s="177"/>
      <c r="J498" s="178">
        <f>ROUND(I498*H498,2)</f>
        <v>0</v>
      </c>
      <c r="K498" s="174" t="s">
        <v>19</v>
      </c>
      <c r="L498" s="41"/>
      <c r="M498" s="179" t="s">
        <v>19</v>
      </c>
      <c r="N498" s="180" t="s">
        <v>43</v>
      </c>
      <c r="O498" s="66"/>
      <c r="P498" s="181">
        <f>O498*H498</f>
        <v>0</v>
      </c>
      <c r="Q498" s="181">
        <v>0</v>
      </c>
      <c r="R498" s="181">
        <f>Q498*H498</f>
        <v>0</v>
      </c>
      <c r="S498" s="181">
        <v>0</v>
      </c>
      <c r="T498" s="182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183" t="s">
        <v>605</v>
      </c>
      <c r="AT498" s="183" t="s">
        <v>148</v>
      </c>
      <c r="AU498" s="183" t="s">
        <v>82</v>
      </c>
      <c r="AY498" s="19" t="s">
        <v>146</v>
      </c>
      <c r="BE498" s="184">
        <f>IF(N498="základní",J498,0)</f>
        <v>0</v>
      </c>
      <c r="BF498" s="184">
        <f>IF(N498="snížená",J498,0)</f>
        <v>0</v>
      </c>
      <c r="BG498" s="184">
        <f>IF(N498="zákl. přenesená",J498,0)</f>
        <v>0</v>
      </c>
      <c r="BH498" s="184">
        <f>IF(N498="sníž. přenesená",J498,0)</f>
        <v>0</v>
      </c>
      <c r="BI498" s="184">
        <f>IF(N498="nulová",J498,0)</f>
        <v>0</v>
      </c>
      <c r="BJ498" s="19" t="s">
        <v>80</v>
      </c>
      <c r="BK498" s="184">
        <f>ROUND(I498*H498,2)</f>
        <v>0</v>
      </c>
      <c r="BL498" s="19" t="s">
        <v>605</v>
      </c>
      <c r="BM498" s="183" t="s">
        <v>630</v>
      </c>
    </row>
    <row r="499" spans="1:65" s="2" customFormat="1" ht="16.5" customHeight="1">
      <c r="A499" s="36"/>
      <c r="B499" s="37"/>
      <c r="C499" s="172" t="s">
        <v>631</v>
      </c>
      <c r="D499" s="172" t="s">
        <v>148</v>
      </c>
      <c r="E499" s="173" t="s">
        <v>632</v>
      </c>
      <c r="F499" s="174" t="s">
        <v>633</v>
      </c>
      <c r="G499" s="175" t="s">
        <v>604</v>
      </c>
      <c r="H499" s="176">
        <v>1</v>
      </c>
      <c r="I499" s="177"/>
      <c r="J499" s="178">
        <f>ROUND(I499*H499,2)</f>
        <v>0</v>
      </c>
      <c r="K499" s="174" t="s">
        <v>19</v>
      </c>
      <c r="L499" s="41"/>
      <c r="M499" s="179" t="s">
        <v>19</v>
      </c>
      <c r="N499" s="180" t="s">
        <v>43</v>
      </c>
      <c r="O499" s="66"/>
      <c r="P499" s="181">
        <f>O499*H499</f>
        <v>0</v>
      </c>
      <c r="Q499" s="181">
        <v>0</v>
      </c>
      <c r="R499" s="181">
        <f>Q499*H499</f>
        <v>0</v>
      </c>
      <c r="S499" s="181">
        <v>0</v>
      </c>
      <c r="T499" s="182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3" t="s">
        <v>605</v>
      </c>
      <c r="AT499" s="183" t="s">
        <v>148</v>
      </c>
      <c r="AU499" s="183" t="s">
        <v>82</v>
      </c>
      <c r="AY499" s="19" t="s">
        <v>146</v>
      </c>
      <c r="BE499" s="184">
        <f>IF(N499="základní",J499,0)</f>
        <v>0</v>
      </c>
      <c r="BF499" s="184">
        <f>IF(N499="snížená",J499,0)</f>
        <v>0</v>
      </c>
      <c r="BG499" s="184">
        <f>IF(N499="zákl. přenesená",J499,0)</f>
        <v>0</v>
      </c>
      <c r="BH499" s="184">
        <f>IF(N499="sníž. přenesená",J499,0)</f>
        <v>0</v>
      </c>
      <c r="BI499" s="184">
        <f>IF(N499="nulová",J499,0)</f>
        <v>0</v>
      </c>
      <c r="BJ499" s="19" t="s">
        <v>80</v>
      </c>
      <c r="BK499" s="184">
        <f>ROUND(I499*H499,2)</f>
        <v>0</v>
      </c>
      <c r="BL499" s="19" t="s">
        <v>605</v>
      </c>
      <c r="BM499" s="183" t="s">
        <v>634</v>
      </c>
    </row>
    <row r="500" spans="1:65" s="12" customFormat="1" ht="22.9" customHeight="1">
      <c r="B500" s="156"/>
      <c r="C500" s="157"/>
      <c r="D500" s="158" t="s">
        <v>71</v>
      </c>
      <c r="E500" s="170" t="s">
        <v>635</v>
      </c>
      <c r="F500" s="170" t="s">
        <v>636</v>
      </c>
      <c r="G500" s="157"/>
      <c r="H500" s="157"/>
      <c r="I500" s="160"/>
      <c r="J500" s="171">
        <f>BK500</f>
        <v>0</v>
      </c>
      <c r="K500" s="157"/>
      <c r="L500" s="162"/>
      <c r="M500" s="163"/>
      <c r="N500" s="164"/>
      <c r="O500" s="164"/>
      <c r="P500" s="165">
        <f>P501</f>
        <v>0</v>
      </c>
      <c r="Q500" s="164"/>
      <c r="R500" s="165">
        <f>R501</f>
        <v>0</v>
      </c>
      <c r="S500" s="164"/>
      <c r="T500" s="166">
        <f>T501</f>
        <v>0</v>
      </c>
      <c r="AR500" s="167" t="s">
        <v>189</v>
      </c>
      <c r="AT500" s="168" t="s">
        <v>71</v>
      </c>
      <c r="AU500" s="168" t="s">
        <v>80</v>
      </c>
      <c r="AY500" s="167" t="s">
        <v>146</v>
      </c>
      <c r="BK500" s="169">
        <f>BK501</f>
        <v>0</v>
      </c>
    </row>
    <row r="501" spans="1:65" s="2" customFormat="1" ht="16.5" customHeight="1">
      <c r="A501" s="36"/>
      <c r="B501" s="37"/>
      <c r="C501" s="172" t="s">
        <v>637</v>
      </c>
      <c r="D501" s="172" t="s">
        <v>148</v>
      </c>
      <c r="E501" s="173" t="s">
        <v>638</v>
      </c>
      <c r="F501" s="174" t="s">
        <v>639</v>
      </c>
      <c r="G501" s="175" t="s">
        <v>640</v>
      </c>
      <c r="H501" s="176">
        <v>1</v>
      </c>
      <c r="I501" s="177"/>
      <c r="J501" s="178">
        <f>ROUND(I501*H501,2)</f>
        <v>0</v>
      </c>
      <c r="K501" s="174" t="s">
        <v>19</v>
      </c>
      <c r="L501" s="41"/>
      <c r="M501" s="234" t="s">
        <v>19</v>
      </c>
      <c r="N501" s="235" t="s">
        <v>43</v>
      </c>
      <c r="O501" s="236"/>
      <c r="P501" s="237">
        <f>O501*H501</f>
        <v>0</v>
      </c>
      <c r="Q501" s="237">
        <v>0</v>
      </c>
      <c r="R501" s="237">
        <f>Q501*H501</f>
        <v>0</v>
      </c>
      <c r="S501" s="237">
        <v>0</v>
      </c>
      <c r="T501" s="238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3" t="s">
        <v>605</v>
      </c>
      <c r="AT501" s="183" t="s">
        <v>148</v>
      </c>
      <c r="AU501" s="183" t="s">
        <v>82</v>
      </c>
      <c r="AY501" s="19" t="s">
        <v>146</v>
      </c>
      <c r="BE501" s="184">
        <f>IF(N501="základní",J501,0)</f>
        <v>0</v>
      </c>
      <c r="BF501" s="184">
        <f>IF(N501="snížená",J501,0)</f>
        <v>0</v>
      </c>
      <c r="BG501" s="184">
        <f>IF(N501="zákl. přenesená",J501,0)</f>
        <v>0</v>
      </c>
      <c r="BH501" s="184">
        <f>IF(N501="sníž. přenesená",J501,0)</f>
        <v>0</v>
      </c>
      <c r="BI501" s="184">
        <f>IF(N501="nulová",J501,0)</f>
        <v>0</v>
      </c>
      <c r="BJ501" s="19" t="s">
        <v>80</v>
      </c>
      <c r="BK501" s="184">
        <f>ROUND(I501*H501,2)</f>
        <v>0</v>
      </c>
      <c r="BL501" s="19" t="s">
        <v>605</v>
      </c>
      <c r="BM501" s="183" t="s">
        <v>641</v>
      </c>
    </row>
    <row r="502" spans="1:65" s="2" customFormat="1" ht="6.95" customHeight="1">
      <c r="A502" s="36"/>
      <c r="B502" s="49"/>
      <c r="C502" s="50"/>
      <c r="D502" s="50"/>
      <c r="E502" s="50"/>
      <c r="F502" s="50"/>
      <c r="G502" s="50"/>
      <c r="H502" s="50"/>
      <c r="I502" s="50"/>
      <c r="J502" s="50"/>
      <c r="K502" s="50"/>
      <c r="L502" s="41"/>
      <c r="M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</row>
  </sheetData>
  <sheetProtection algorithmName="SHA-512" hashValue="Ri0Z4rgK7rNYid/sGYQ0WlruT6xXLGh6ojNRXkoRFyekRsNLaqHAko8Gqe4Rz00R+eO3K25fSqjaVuQ89/4pNA==" saltValue="Q52mgKR8RtevsyeyoYZ0PGANFfQEzFFSXo5D2s5NRO+Xx5gGDVNMXranBQ+csIfxGktcxc9uGkXEaoTEopcoZA==" spinCount="100000" sheet="1" objects="1" scenarios="1" formatColumns="0" formatRows="0" autoFilter="0"/>
  <autoFilter ref="C91:K501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/>
    <hyperlink ref="F101" r:id="rId2"/>
    <hyperlink ref="F110" r:id="rId3"/>
    <hyperlink ref="F120" r:id="rId4"/>
    <hyperlink ref="F126" r:id="rId5"/>
    <hyperlink ref="F132" r:id="rId6"/>
    <hyperlink ref="F137" r:id="rId7"/>
    <hyperlink ref="F144" r:id="rId8"/>
    <hyperlink ref="F149" r:id="rId9"/>
    <hyperlink ref="F154" r:id="rId10"/>
    <hyperlink ref="F166" r:id="rId11"/>
    <hyperlink ref="F180" r:id="rId12"/>
    <hyperlink ref="F190" r:id="rId13"/>
    <hyperlink ref="F198" r:id="rId14"/>
    <hyperlink ref="F207" r:id="rId15"/>
    <hyperlink ref="F216" r:id="rId16"/>
    <hyperlink ref="F224" r:id="rId17"/>
    <hyperlink ref="F230" r:id="rId18"/>
    <hyperlink ref="F236" r:id="rId19"/>
    <hyperlink ref="F246" r:id="rId20"/>
    <hyperlink ref="F251" r:id="rId21"/>
    <hyperlink ref="F261" r:id="rId22"/>
    <hyperlink ref="F270" r:id="rId23"/>
    <hyperlink ref="F275" r:id="rId24"/>
    <hyperlink ref="F280" r:id="rId25"/>
    <hyperlink ref="F285" r:id="rId26"/>
    <hyperlink ref="F294" r:id="rId27"/>
    <hyperlink ref="F303" r:id="rId28"/>
    <hyperlink ref="F313" r:id="rId29"/>
    <hyperlink ref="F320" r:id="rId30"/>
    <hyperlink ref="F329" r:id="rId31"/>
    <hyperlink ref="F338" r:id="rId32"/>
    <hyperlink ref="F347" r:id="rId33"/>
    <hyperlink ref="F356" r:id="rId34"/>
    <hyperlink ref="F365" r:id="rId35"/>
    <hyperlink ref="F386" r:id="rId36"/>
    <hyperlink ref="F391" r:id="rId37"/>
    <hyperlink ref="F397" r:id="rId38"/>
    <hyperlink ref="F407" r:id="rId39"/>
    <hyperlink ref="F423" r:id="rId40"/>
    <hyperlink ref="F432" r:id="rId41"/>
    <hyperlink ref="F457" r:id="rId42"/>
    <hyperlink ref="F467" r:id="rId43"/>
    <hyperlink ref="F475" r:id="rId44"/>
    <hyperlink ref="F487" r:id="rId4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0"/>
      <c r="C3" s="101"/>
      <c r="D3" s="101"/>
      <c r="E3" s="101"/>
      <c r="F3" s="101"/>
      <c r="G3" s="101"/>
      <c r="H3" s="22"/>
    </row>
    <row r="4" spans="1:8" s="1" customFormat="1" ht="24.95" customHeight="1">
      <c r="B4" s="22"/>
      <c r="C4" s="102" t="s">
        <v>642</v>
      </c>
      <c r="H4" s="22"/>
    </row>
    <row r="5" spans="1:8" s="1" customFormat="1" ht="12" customHeight="1">
      <c r="B5" s="22"/>
      <c r="C5" s="239" t="s">
        <v>13</v>
      </c>
      <c r="D5" s="386" t="s">
        <v>14</v>
      </c>
      <c r="E5" s="379"/>
      <c r="F5" s="379"/>
      <c r="H5" s="22"/>
    </row>
    <row r="6" spans="1:8" s="1" customFormat="1" ht="36.950000000000003" customHeight="1">
      <c r="B6" s="22"/>
      <c r="C6" s="240" t="s">
        <v>16</v>
      </c>
      <c r="D6" s="390" t="s">
        <v>17</v>
      </c>
      <c r="E6" s="379"/>
      <c r="F6" s="379"/>
      <c r="H6" s="22"/>
    </row>
    <row r="7" spans="1:8" s="1" customFormat="1" ht="16.5" customHeight="1">
      <c r="B7" s="22"/>
      <c r="C7" s="104" t="s">
        <v>23</v>
      </c>
      <c r="D7" s="107" t="str">
        <f>'Rekapitulace stavby'!AN8</f>
        <v>18. 7. 2023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45"/>
      <c r="B9" s="241"/>
      <c r="C9" s="242" t="s">
        <v>53</v>
      </c>
      <c r="D9" s="243" t="s">
        <v>54</v>
      </c>
      <c r="E9" s="243" t="s">
        <v>133</v>
      </c>
      <c r="F9" s="244" t="s">
        <v>643</v>
      </c>
      <c r="G9" s="145"/>
      <c r="H9" s="241"/>
    </row>
    <row r="10" spans="1:8" s="2" customFormat="1" ht="26.45" customHeight="1">
      <c r="A10" s="36"/>
      <c r="B10" s="41"/>
      <c r="C10" s="245" t="s">
        <v>77</v>
      </c>
      <c r="D10" s="245" t="s">
        <v>78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46" t="s">
        <v>87</v>
      </c>
      <c r="D11" s="247" t="s">
        <v>88</v>
      </c>
      <c r="E11" s="248" t="s">
        <v>85</v>
      </c>
      <c r="F11" s="249">
        <v>35.65</v>
      </c>
      <c r="G11" s="36"/>
      <c r="H11" s="41"/>
    </row>
    <row r="12" spans="1:8" s="2" customFormat="1" ht="16.899999999999999" customHeight="1">
      <c r="A12" s="36"/>
      <c r="B12" s="41"/>
      <c r="C12" s="250" t="s">
        <v>19</v>
      </c>
      <c r="D12" s="250" t="s">
        <v>187</v>
      </c>
      <c r="E12" s="19" t="s">
        <v>19</v>
      </c>
      <c r="F12" s="251">
        <v>0</v>
      </c>
      <c r="G12" s="36"/>
      <c r="H12" s="41"/>
    </row>
    <row r="13" spans="1:8" s="2" customFormat="1" ht="16.899999999999999" customHeight="1">
      <c r="A13" s="36"/>
      <c r="B13" s="41"/>
      <c r="C13" s="250" t="s">
        <v>19</v>
      </c>
      <c r="D13" s="250" t="s">
        <v>188</v>
      </c>
      <c r="E13" s="19" t="s">
        <v>19</v>
      </c>
      <c r="F13" s="251">
        <v>35.65</v>
      </c>
      <c r="G13" s="36"/>
      <c r="H13" s="41"/>
    </row>
    <row r="14" spans="1:8" s="2" customFormat="1" ht="16.899999999999999" customHeight="1">
      <c r="A14" s="36"/>
      <c r="B14" s="41"/>
      <c r="C14" s="250" t="s">
        <v>87</v>
      </c>
      <c r="D14" s="250" t="s">
        <v>158</v>
      </c>
      <c r="E14" s="19" t="s">
        <v>19</v>
      </c>
      <c r="F14" s="251">
        <v>35.65</v>
      </c>
      <c r="G14" s="36"/>
      <c r="H14" s="41"/>
    </row>
    <row r="15" spans="1:8" s="2" customFormat="1" ht="16.899999999999999" customHeight="1">
      <c r="A15" s="36"/>
      <c r="B15" s="41"/>
      <c r="C15" s="252" t="s">
        <v>644</v>
      </c>
      <c r="D15" s="36"/>
      <c r="E15" s="36"/>
      <c r="F15" s="36"/>
      <c r="G15" s="36"/>
      <c r="H15" s="41"/>
    </row>
    <row r="16" spans="1:8" s="2" customFormat="1" ht="16.899999999999999" customHeight="1">
      <c r="A16" s="36"/>
      <c r="B16" s="41"/>
      <c r="C16" s="250" t="s">
        <v>182</v>
      </c>
      <c r="D16" s="250" t="s">
        <v>183</v>
      </c>
      <c r="E16" s="19" t="s">
        <v>85</v>
      </c>
      <c r="F16" s="251">
        <v>35.65</v>
      </c>
      <c r="G16" s="36"/>
      <c r="H16" s="41"/>
    </row>
    <row r="17" spans="1:8" s="2" customFormat="1" ht="16.899999999999999" customHeight="1">
      <c r="A17" s="36"/>
      <c r="B17" s="41"/>
      <c r="C17" s="250" t="s">
        <v>205</v>
      </c>
      <c r="D17" s="250" t="s">
        <v>206</v>
      </c>
      <c r="E17" s="19" t="s">
        <v>85</v>
      </c>
      <c r="F17" s="251">
        <v>22.33</v>
      </c>
      <c r="G17" s="36"/>
      <c r="H17" s="41"/>
    </row>
    <row r="18" spans="1:8" s="2" customFormat="1" ht="22.5">
      <c r="A18" s="36"/>
      <c r="B18" s="41"/>
      <c r="C18" s="250" t="s">
        <v>231</v>
      </c>
      <c r="D18" s="250" t="s">
        <v>645</v>
      </c>
      <c r="E18" s="19" t="s">
        <v>85</v>
      </c>
      <c r="F18" s="251">
        <v>1194.145</v>
      </c>
      <c r="G18" s="36"/>
      <c r="H18" s="41"/>
    </row>
    <row r="19" spans="1:8" s="2" customFormat="1" ht="16.899999999999999" customHeight="1">
      <c r="A19" s="36"/>
      <c r="B19" s="41"/>
      <c r="C19" s="246" t="s">
        <v>94</v>
      </c>
      <c r="D19" s="247" t="s">
        <v>95</v>
      </c>
      <c r="E19" s="248" t="s">
        <v>85</v>
      </c>
      <c r="F19" s="249">
        <v>66</v>
      </c>
      <c r="G19" s="36"/>
      <c r="H19" s="41"/>
    </row>
    <row r="20" spans="1:8" s="2" customFormat="1" ht="16.899999999999999" customHeight="1">
      <c r="A20" s="36"/>
      <c r="B20" s="41"/>
      <c r="C20" s="250" t="s">
        <v>19</v>
      </c>
      <c r="D20" s="250" t="s">
        <v>195</v>
      </c>
      <c r="E20" s="19" t="s">
        <v>19</v>
      </c>
      <c r="F20" s="251">
        <v>0</v>
      </c>
      <c r="G20" s="36"/>
      <c r="H20" s="41"/>
    </row>
    <row r="21" spans="1:8" s="2" customFormat="1" ht="16.899999999999999" customHeight="1">
      <c r="A21" s="36"/>
      <c r="B21" s="41"/>
      <c r="C21" s="250" t="s">
        <v>19</v>
      </c>
      <c r="D21" s="250" t="s">
        <v>196</v>
      </c>
      <c r="E21" s="19" t="s">
        <v>19</v>
      </c>
      <c r="F21" s="251">
        <v>66</v>
      </c>
      <c r="G21" s="36"/>
      <c r="H21" s="41"/>
    </row>
    <row r="22" spans="1:8" s="2" customFormat="1" ht="16.899999999999999" customHeight="1">
      <c r="A22" s="36"/>
      <c r="B22" s="41"/>
      <c r="C22" s="250" t="s">
        <v>94</v>
      </c>
      <c r="D22" s="250" t="s">
        <v>158</v>
      </c>
      <c r="E22" s="19" t="s">
        <v>19</v>
      </c>
      <c r="F22" s="251">
        <v>66</v>
      </c>
      <c r="G22" s="36"/>
      <c r="H22" s="41"/>
    </row>
    <row r="23" spans="1:8" s="2" customFormat="1" ht="16.899999999999999" customHeight="1">
      <c r="A23" s="36"/>
      <c r="B23" s="41"/>
      <c r="C23" s="252" t="s">
        <v>644</v>
      </c>
      <c r="D23" s="36"/>
      <c r="E23" s="36"/>
      <c r="F23" s="36"/>
      <c r="G23" s="36"/>
      <c r="H23" s="41"/>
    </row>
    <row r="24" spans="1:8" s="2" customFormat="1" ht="22.5">
      <c r="A24" s="36"/>
      <c r="B24" s="41"/>
      <c r="C24" s="250" t="s">
        <v>190</v>
      </c>
      <c r="D24" s="250" t="s">
        <v>191</v>
      </c>
      <c r="E24" s="19" t="s">
        <v>85</v>
      </c>
      <c r="F24" s="251">
        <v>66</v>
      </c>
      <c r="G24" s="36"/>
      <c r="H24" s="41"/>
    </row>
    <row r="25" spans="1:8" s="2" customFormat="1" ht="16.899999999999999" customHeight="1">
      <c r="A25" s="36"/>
      <c r="B25" s="41"/>
      <c r="C25" s="250" t="s">
        <v>205</v>
      </c>
      <c r="D25" s="250" t="s">
        <v>206</v>
      </c>
      <c r="E25" s="19" t="s">
        <v>85</v>
      </c>
      <c r="F25" s="251">
        <v>22.33</v>
      </c>
      <c r="G25" s="36"/>
      <c r="H25" s="41"/>
    </row>
    <row r="26" spans="1:8" s="2" customFormat="1" ht="22.5">
      <c r="A26" s="36"/>
      <c r="B26" s="41"/>
      <c r="C26" s="250" t="s">
        <v>231</v>
      </c>
      <c r="D26" s="250" t="s">
        <v>645</v>
      </c>
      <c r="E26" s="19" t="s">
        <v>85</v>
      </c>
      <c r="F26" s="251">
        <v>1194.145</v>
      </c>
      <c r="G26" s="36"/>
      <c r="H26" s="41"/>
    </row>
    <row r="27" spans="1:8" s="2" customFormat="1" ht="16.899999999999999" customHeight="1">
      <c r="A27" s="36"/>
      <c r="B27" s="41"/>
      <c r="C27" s="250" t="s">
        <v>248</v>
      </c>
      <c r="D27" s="250" t="s">
        <v>249</v>
      </c>
      <c r="E27" s="19" t="s">
        <v>85</v>
      </c>
      <c r="F27" s="251">
        <v>44.6</v>
      </c>
      <c r="G27" s="36"/>
      <c r="H27" s="41"/>
    </row>
    <row r="28" spans="1:8" s="2" customFormat="1" ht="16.899999999999999" customHeight="1">
      <c r="A28" s="36"/>
      <c r="B28" s="41"/>
      <c r="C28" s="246" t="s">
        <v>99</v>
      </c>
      <c r="D28" s="247" t="s">
        <v>100</v>
      </c>
      <c r="E28" s="248" t="s">
        <v>85</v>
      </c>
      <c r="F28" s="249">
        <v>10</v>
      </c>
      <c r="G28" s="36"/>
      <c r="H28" s="41"/>
    </row>
    <row r="29" spans="1:8" s="2" customFormat="1" ht="16.899999999999999" customHeight="1">
      <c r="A29" s="36"/>
      <c r="B29" s="41"/>
      <c r="C29" s="250" t="s">
        <v>19</v>
      </c>
      <c r="D29" s="250" t="s">
        <v>202</v>
      </c>
      <c r="E29" s="19" t="s">
        <v>19</v>
      </c>
      <c r="F29" s="251">
        <v>0</v>
      </c>
      <c r="G29" s="36"/>
      <c r="H29" s="41"/>
    </row>
    <row r="30" spans="1:8" s="2" customFormat="1" ht="16.899999999999999" customHeight="1">
      <c r="A30" s="36"/>
      <c r="B30" s="41"/>
      <c r="C30" s="250" t="s">
        <v>19</v>
      </c>
      <c r="D30" s="250" t="s">
        <v>203</v>
      </c>
      <c r="E30" s="19" t="s">
        <v>19</v>
      </c>
      <c r="F30" s="251">
        <v>10</v>
      </c>
      <c r="G30" s="36"/>
      <c r="H30" s="41"/>
    </row>
    <row r="31" spans="1:8" s="2" customFormat="1" ht="16.899999999999999" customHeight="1">
      <c r="A31" s="36"/>
      <c r="B31" s="41"/>
      <c r="C31" s="250" t="s">
        <v>99</v>
      </c>
      <c r="D31" s="250" t="s">
        <v>158</v>
      </c>
      <c r="E31" s="19" t="s">
        <v>19</v>
      </c>
      <c r="F31" s="251">
        <v>10</v>
      </c>
      <c r="G31" s="36"/>
      <c r="H31" s="41"/>
    </row>
    <row r="32" spans="1:8" s="2" customFormat="1" ht="16.899999999999999" customHeight="1">
      <c r="A32" s="36"/>
      <c r="B32" s="41"/>
      <c r="C32" s="252" t="s">
        <v>644</v>
      </c>
      <c r="D32" s="36"/>
      <c r="E32" s="36"/>
      <c r="F32" s="36"/>
      <c r="G32" s="36"/>
      <c r="H32" s="41"/>
    </row>
    <row r="33" spans="1:8" s="2" customFormat="1" ht="16.899999999999999" customHeight="1">
      <c r="A33" s="36"/>
      <c r="B33" s="41"/>
      <c r="C33" s="250" t="s">
        <v>198</v>
      </c>
      <c r="D33" s="250" t="s">
        <v>199</v>
      </c>
      <c r="E33" s="19" t="s">
        <v>85</v>
      </c>
      <c r="F33" s="251">
        <v>10</v>
      </c>
      <c r="G33" s="36"/>
      <c r="H33" s="41"/>
    </row>
    <row r="34" spans="1:8" s="2" customFormat="1" ht="16.899999999999999" customHeight="1">
      <c r="A34" s="36"/>
      <c r="B34" s="41"/>
      <c r="C34" s="250" t="s">
        <v>205</v>
      </c>
      <c r="D34" s="250" t="s">
        <v>206</v>
      </c>
      <c r="E34" s="19" t="s">
        <v>85</v>
      </c>
      <c r="F34" s="251">
        <v>22.33</v>
      </c>
      <c r="G34" s="36"/>
      <c r="H34" s="41"/>
    </row>
    <row r="35" spans="1:8" s="2" customFormat="1" ht="22.5">
      <c r="A35" s="36"/>
      <c r="B35" s="41"/>
      <c r="C35" s="250" t="s">
        <v>231</v>
      </c>
      <c r="D35" s="250" t="s">
        <v>645</v>
      </c>
      <c r="E35" s="19" t="s">
        <v>85</v>
      </c>
      <c r="F35" s="251">
        <v>1194.145</v>
      </c>
      <c r="G35" s="36"/>
      <c r="H35" s="41"/>
    </row>
    <row r="36" spans="1:8" s="2" customFormat="1" ht="16.899999999999999" customHeight="1">
      <c r="A36" s="36"/>
      <c r="B36" s="41"/>
      <c r="C36" s="250" t="s">
        <v>248</v>
      </c>
      <c r="D36" s="250" t="s">
        <v>249</v>
      </c>
      <c r="E36" s="19" t="s">
        <v>85</v>
      </c>
      <c r="F36" s="251">
        <v>44.6</v>
      </c>
      <c r="G36" s="36"/>
      <c r="H36" s="41"/>
    </row>
    <row r="37" spans="1:8" s="2" customFormat="1" ht="16.899999999999999" customHeight="1">
      <c r="A37" s="36"/>
      <c r="B37" s="41"/>
      <c r="C37" s="246" t="s">
        <v>107</v>
      </c>
      <c r="D37" s="247" t="s">
        <v>108</v>
      </c>
      <c r="E37" s="248" t="s">
        <v>85</v>
      </c>
      <c r="F37" s="249">
        <v>6.6</v>
      </c>
      <c r="G37" s="36"/>
      <c r="H37" s="41"/>
    </row>
    <row r="38" spans="1:8" s="2" customFormat="1" ht="16.899999999999999" customHeight="1">
      <c r="A38" s="36"/>
      <c r="B38" s="41"/>
      <c r="C38" s="250" t="s">
        <v>19</v>
      </c>
      <c r="D38" s="250" t="s">
        <v>195</v>
      </c>
      <c r="E38" s="19" t="s">
        <v>19</v>
      </c>
      <c r="F38" s="251">
        <v>0</v>
      </c>
      <c r="G38" s="36"/>
      <c r="H38" s="41"/>
    </row>
    <row r="39" spans="1:8" s="2" customFormat="1" ht="16.899999999999999" customHeight="1">
      <c r="A39" s="36"/>
      <c r="B39" s="41"/>
      <c r="C39" s="250" t="s">
        <v>19</v>
      </c>
      <c r="D39" s="250" t="s">
        <v>317</v>
      </c>
      <c r="E39" s="19" t="s">
        <v>19</v>
      </c>
      <c r="F39" s="251">
        <v>6.6</v>
      </c>
      <c r="G39" s="36"/>
      <c r="H39" s="41"/>
    </row>
    <row r="40" spans="1:8" s="2" customFormat="1" ht="16.899999999999999" customHeight="1">
      <c r="A40" s="36"/>
      <c r="B40" s="41"/>
      <c r="C40" s="250" t="s">
        <v>107</v>
      </c>
      <c r="D40" s="250" t="s">
        <v>158</v>
      </c>
      <c r="E40" s="19" t="s">
        <v>19</v>
      </c>
      <c r="F40" s="251">
        <v>6.6</v>
      </c>
      <c r="G40" s="36"/>
      <c r="H40" s="41"/>
    </row>
    <row r="41" spans="1:8" s="2" customFormat="1" ht="16.899999999999999" customHeight="1">
      <c r="A41" s="36"/>
      <c r="B41" s="41"/>
      <c r="C41" s="252" t="s">
        <v>644</v>
      </c>
      <c r="D41" s="36"/>
      <c r="E41" s="36"/>
      <c r="F41" s="36"/>
      <c r="G41" s="36"/>
      <c r="H41" s="41"/>
    </row>
    <row r="42" spans="1:8" s="2" customFormat="1" ht="16.899999999999999" customHeight="1">
      <c r="A42" s="36"/>
      <c r="B42" s="41"/>
      <c r="C42" s="250" t="s">
        <v>313</v>
      </c>
      <c r="D42" s="250" t="s">
        <v>314</v>
      </c>
      <c r="E42" s="19" t="s">
        <v>85</v>
      </c>
      <c r="F42" s="251">
        <v>6.6</v>
      </c>
      <c r="G42" s="36"/>
      <c r="H42" s="41"/>
    </row>
    <row r="43" spans="1:8" s="2" customFormat="1" ht="16.899999999999999" customHeight="1">
      <c r="A43" s="36"/>
      <c r="B43" s="41"/>
      <c r="C43" s="250" t="s">
        <v>248</v>
      </c>
      <c r="D43" s="250" t="s">
        <v>249</v>
      </c>
      <c r="E43" s="19" t="s">
        <v>85</v>
      </c>
      <c r="F43" s="251">
        <v>44.6</v>
      </c>
      <c r="G43" s="36"/>
      <c r="H43" s="41"/>
    </row>
    <row r="44" spans="1:8" s="2" customFormat="1" ht="16.899999999999999" customHeight="1">
      <c r="A44" s="36"/>
      <c r="B44" s="41"/>
      <c r="C44" s="246" t="s">
        <v>103</v>
      </c>
      <c r="D44" s="247" t="s">
        <v>104</v>
      </c>
      <c r="E44" s="248" t="s">
        <v>85</v>
      </c>
      <c r="F44" s="249">
        <v>19.8</v>
      </c>
      <c r="G44" s="36"/>
      <c r="H44" s="41"/>
    </row>
    <row r="45" spans="1:8" s="2" customFormat="1" ht="16.899999999999999" customHeight="1">
      <c r="A45" s="36"/>
      <c r="B45" s="41"/>
      <c r="C45" s="250" t="s">
        <v>19</v>
      </c>
      <c r="D45" s="250" t="s">
        <v>195</v>
      </c>
      <c r="E45" s="19" t="s">
        <v>19</v>
      </c>
      <c r="F45" s="251">
        <v>0</v>
      </c>
      <c r="G45" s="36"/>
      <c r="H45" s="41"/>
    </row>
    <row r="46" spans="1:8" s="2" customFormat="1" ht="16.899999999999999" customHeight="1">
      <c r="A46" s="36"/>
      <c r="B46" s="41"/>
      <c r="C46" s="250" t="s">
        <v>19</v>
      </c>
      <c r="D46" s="250" t="s">
        <v>266</v>
      </c>
      <c r="E46" s="19" t="s">
        <v>19</v>
      </c>
      <c r="F46" s="251">
        <v>19.8</v>
      </c>
      <c r="G46" s="36"/>
      <c r="H46" s="41"/>
    </row>
    <row r="47" spans="1:8" s="2" customFormat="1" ht="16.899999999999999" customHeight="1">
      <c r="A47" s="36"/>
      <c r="B47" s="41"/>
      <c r="C47" s="250" t="s">
        <v>103</v>
      </c>
      <c r="D47" s="250" t="s">
        <v>158</v>
      </c>
      <c r="E47" s="19" t="s">
        <v>19</v>
      </c>
      <c r="F47" s="251">
        <v>19.8</v>
      </c>
      <c r="G47" s="36"/>
      <c r="H47" s="41"/>
    </row>
    <row r="48" spans="1:8" s="2" customFormat="1" ht="16.899999999999999" customHeight="1">
      <c r="A48" s="36"/>
      <c r="B48" s="41"/>
      <c r="C48" s="252" t="s">
        <v>644</v>
      </c>
      <c r="D48" s="36"/>
      <c r="E48" s="36"/>
      <c r="F48" s="36"/>
      <c r="G48" s="36"/>
      <c r="H48" s="41"/>
    </row>
    <row r="49" spans="1:8" s="2" customFormat="1" ht="22.5">
      <c r="A49" s="36"/>
      <c r="B49" s="41"/>
      <c r="C49" s="250" t="s">
        <v>262</v>
      </c>
      <c r="D49" s="250" t="s">
        <v>263</v>
      </c>
      <c r="E49" s="19" t="s">
        <v>85</v>
      </c>
      <c r="F49" s="251">
        <v>19.8</v>
      </c>
      <c r="G49" s="36"/>
      <c r="H49" s="41"/>
    </row>
    <row r="50" spans="1:8" s="2" customFormat="1" ht="16.899999999999999" customHeight="1">
      <c r="A50" s="36"/>
      <c r="B50" s="41"/>
      <c r="C50" s="250" t="s">
        <v>248</v>
      </c>
      <c r="D50" s="250" t="s">
        <v>249</v>
      </c>
      <c r="E50" s="19" t="s">
        <v>85</v>
      </c>
      <c r="F50" s="251">
        <v>44.6</v>
      </c>
      <c r="G50" s="36"/>
      <c r="H50" s="41"/>
    </row>
    <row r="51" spans="1:8" s="2" customFormat="1" ht="16.899999999999999" customHeight="1">
      <c r="A51" s="36"/>
      <c r="B51" s="41"/>
      <c r="C51" s="246" t="s">
        <v>83</v>
      </c>
      <c r="D51" s="247" t="s">
        <v>84</v>
      </c>
      <c r="E51" s="248" t="s">
        <v>85</v>
      </c>
      <c r="F51" s="249">
        <v>581.09500000000003</v>
      </c>
      <c r="G51" s="36"/>
      <c r="H51" s="41"/>
    </row>
    <row r="52" spans="1:8" s="2" customFormat="1" ht="16.899999999999999" customHeight="1">
      <c r="A52" s="36"/>
      <c r="B52" s="41"/>
      <c r="C52" s="250" t="s">
        <v>19</v>
      </c>
      <c r="D52" s="250" t="s">
        <v>163</v>
      </c>
      <c r="E52" s="19" t="s">
        <v>19</v>
      </c>
      <c r="F52" s="251">
        <v>0</v>
      </c>
      <c r="G52" s="36"/>
      <c r="H52" s="41"/>
    </row>
    <row r="53" spans="1:8" s="2" customFormat="1" ht="16.899999999999999" customHeight="1">
      <c r="A53" s="36"/>
      <c r="B53" s="41"/>
      <c r="C53" s="250" t="s">
        <v>19</v>
      </c>
      <c r="D53" s="250" t="s">
        <v>164</v>
      </c>
      <c r="E53" s="19" t="s">
        <v>19</v>
      </c>
      <c r="F53" s="251">
        <v>497.26</v>
      </c>
      <c r="G53" s="36"/>
      <c r="H53" s="41"/>
    </row>
    <row r="54" spans="1:8" s="2" customFormat="1" ht="16.899999999999999" customHeight="1">
      <c r="A54" s="36"/>
      <c r="B54" s="41"/>
      <c r="C54" s="250" t="s">
        <v>19</v>
      </c>
      <c r="D54" s="250" t="s">
        <v>165</v>
      </c>
      <c r="E54" s="19" t="s">
        <v>19</v>
      </c>
      <c r="F54" s="251">
        <v>0</v>
      </c>
      <c r="G54" s="36"/>
      <c r="H54" s="41"/>
    </row>
    <row r="55" spans="1:8" s="2" customFormat="1" ht="16.899999999999999" customHeight="1">
      <c r="A55" s="36"/>
      <c r="B55" s="41"/>
      <c r="C55" s="250" t="s">
        <v>19</v>
      </c>
      <c r="D55" s="250" t="s">
        <v>166</v>
      </c>
      <c r="E55" s="19" t="s">
        <v>19</v>
      </c>
      <c r="F55" s="251">
        <v>16.215</v>
      </c>
      <c r="G55" s="36"/>
      <c r="H55" s="41"/>
    </row>
    <row r="56" spans="1:8" s="2" customFormat="1" ht="16.899999999999999" customHeight="1">
      <c r="A56" s="36"/>
      <c r="B56" s="41"/>
      <c r="C56" s="250" t="s">
        <v>19</v>
      </c>
      <c r="D56" s="250" t="s">
        <v>167</v>
      </c>
      <c r="E56" s="19" t="s">
        <v>19</v>
      </c>
      <c r="F56" s="251">
        <v>0</v>
      </c>
      <c r="G56" s="36"/>
      <c r="H56" s="41"/>
    </row>
    <row r="57" spans="1:8" s="2" customFormat="1" ht="16.899999999999999" customHeight="1">
      <c r="A57" s="36"/>
      <c r="B57" s="41"/>
      <c r="C57" s="250" t="s">
        <v>19</v>
      </c>
      <c r="D57" s="250" t="s">
        <v>168</v>
      </c>
      <c r="E57" s="19" t="s">
        <v>19</v>
      </c>
      <c r="F57" s="251">
        <v>67.62</v>
      </c>
      <c r="G57" s="36"/>
      <c r="H57" s="41"/>
    </row>
    <row r="58" spans="1:8" s="2" customFormat="1" ht="16.899999999999999" customHeight="1">
      <c r="A58" s="36"/>
      <c r="B58" s="41"/>
      <c r="C58" s="250" t="s">
        <v>83</v>
      </c>
      <c r="D58" s="250" t="s">
        <v>158</v>
      </c>
      <c r="E58" s="19" t="s">
        <v>19</v>
      </c>
      <c r="F58" s="251">
        <v>581.09500000000003</v>
      </c>
      <c r="G58" s="36"/>
      <c r="H58" s="41"/>
    </row>
    <row r="59" spans="1:8" s="2" customFormat="1" ht="16.899999999999999" customHeight="1">
      <c r="A59" s="36"/>
      <c r="B59" s="41"/>
      <c r="C59" s="252" t="s">
        <v>644</v>
      </c>
      <c r="D59" s="36"/>
      <c r="E59" s="36"/>
      <c r="F59" s="36"/>
      <c r="G59" s="36"/>
      <c r="H59" s="41"/>
    </row>
    <row r="60" spans="1:8" s="2" customFormat="1" ht="16.899999999999999" customHeight="1">
      <c r="A60" s="36"/>
      <c r="B60" s="41"/>
      <c r="C60" s="250" t="s">
        <v>159</v>
      </c>
      <c r="D60" s="250" t="s">
        <v>160</v>
      </c>
      <c r="E60" s="19" t="s">
        <v>85</v>
      </c>
      <c r="F60" s="251">
        <v>581.09500000000003</v>
      </c>
      <c r="G60" s="36"/>
      <c r="H60" s="41"/>
    </row>
    <row r="61" spans="1:8" s="2" customFormat="1" ht="22.5">
      <c r="A61" s="36"/>
      <c r="B61" s="41"/>
      <c r="C61" s="250" t="s">
        <v>231</v>
      </c>
      <c r="D61" s="250" t="s">
        <v>645</v>
      </c>
      <c r="E61" s="19" t="s">
        <v>85</v>
      </c>
      <c r="F61" s="251">
        <v>1194.145</v>
      </c>
      <c r="G61" s="36"/>
      <c r="H61" s="41"/>
    </row>
    <row r="62" spans="1:8" s="2" customFormat="1" ht="16.899999999999999" customHeight="1">
      <c r="A62" s="36"/>
      <c r="B62" s="41"/>
      <c r="C62" s="246" t="s">
        <v>91</v>
      </c>
      <c r="D62" s="247" t="s">
        <v>92</v>
      </c>
      <c r="E62" s="248" t="s">
        <v>85</v>
      </c>
      <c r="F62" s="249">
        <v>501.4</v>
      </c>
      <c r="G62" s="36"/>
      <c r="H62" s="41"/>
    </row>
    <row r="63" spans="1:8" s="2" customFormat="1" ht="16.899999999999999" customHeight="1">
      <c r="A63" s="36"/>
      <c r="B63" s="41"/>
      <c r="C63" s="250" t="s">
        <v>19</v>
      </c>
      <c r="D63" s="250" t="s">
        <v>176</v>
      </c>
      <c r="E63" s="19" t="s">
        <v>19</v>
      </c>
      <c r="F63" s="251">
        <v>0</v>
      </c>
      <c r="G63" s="36"/>
      <c r="H63" s="41"/>
    </row>
    <row r="64" spans="1:8" s="2" customFormat="1" ht="16.899999999999999" customHeight="1">
      <c r="A64" s="36"/>
      <c r="B64" s="41"/>
      <c r="C64" s="250" t="s">
        <v>19</v>
      </c>
      <c r="D64" s="250" t="s">
        <v>177</v>
      </c>
      <c r="E64" s="19" t="s">
        <v>19</v>
      </c>
      <c r="F64" s="251">
        <v>432.4</v>
      </c>
      <c r="G64" s="36"/>
      <c r="H64" s="41"/>
    </row>
    <row r="65" spans="1:8" s="2" customFormat="1" ht="16.899999999999999" customHeight="1">
      <c r="A65" s="36"/>
      <c r="B65" s="41"/>
      <c r="C65" s="250" t="s">
        <v>19</v>
      </c>
      <c r="D65" s="250" t="s">
        <v>178</v>
      </c>
      <c r="E65" s="19" t="s">
        <v>19</v>
      </c>
      <c r="F65" s="251">
        <v>0</v>
      </c>
      <c r="G65" s="36"/>
      <c r="H65" s="41"/>
    </row>
    <row r="66" spans="1:8" s="2" customFormat="1" ht="16.899999999999999" customHeight="1">
      <c r="A66" s="36"/>
      <c r="B66" s="41"/>
      <c r="C66" s="250" t="s">
        <v>19</v>
      </c>
      <c r="D66" s="250" t="s">
        <v>179</v>
      </c>
      <c r="E66" s="19" t="s">
        <v>19</v>
      </c>
      <c r="F66" s="251">
        <v>13.8</v>
      </c>
      <c r="G66" s="36"/>
      <c r="H66" s="41"/>
    </row>
    <row r="67" spans="1:8" s="2" customFormat="1" ht="16.899999999999999" customHeight="1">
      <c r="A67" s="36"/>
      <c r="B67" s="41"/>
      <c r="C67" s="250" t="s">
        <v>19</v>
      </c>
      <c r="D67" s="250" t="s">
        <v>180</v>
      </c>
      <c r="E67" s="19" t="s">
        <v>19</v>
      </c>
      <c r="F67" s="251">
        <v>0</v>
      </c>
      <c r="G67" s="36"/>
      <c r="H67" s="41"/>
    </row>
    <row r="68" spans="1:8" s="2" customFormat="1" ht="16.899999999999999" customHeight="1">
      <c r="A68" s="36"/>
      <c r="B68" s="41"/>
      <c r="C68" s="250" t="s">
        <v>19</v>
      </c>
      <c r="D68" s="250" t="s">
        <v>181</v>
      </c>
      <c r="E68" s="19" t="s">
        <v>19</v>
      </c>
      <c r="F68" s="251">
        <v>55.2</v>
      </c>
      <c r="G68" s="36"/>
      <c r="H68" s="41"/>
    </row>
    <row r="69" spans="1:8" s="2" customFormat="1" ht="16.899999999999999" customHeight="1">
      <c r="A69" s="36"/>
      <c r="B69" s="41"/>
      <c r="C69" s="250" t="s">
        <v>91</v>
      </c>
      <c r="D69" s="250" t="s">
        <v>158</v>
      </c>
      <c r="E69" s="19" t="s">
        <v>19</v>
      </c>
      <c r="F69" s="251">
        <v>501.4</v>
      </c>
      <c r="G69" s="36"/>
      <c r="H69" s="41"/>
    </row>
    <row r="70" spans="1:8" s="2" customFormat="1" ht="16.899999999999999" customHeight="1">
      <c r="A70" s="36"/>
      <c r="B70" s="41"/>
      <c r="C70" s="252" t="s">
        <v>644</v>
      </c>
      <c r="D70" s="36"/>
      <c r="E70" s="36"/>
      <c r="F70" s="36"/>
      <c r="G70" s="36"/>
      <c r="H70" s="41"/>
    </row>
    <row r="71" spans="1:8" s="2" customFormat="1" ht="16.899999999999999" customHeight="1">
      <c r="A71" s="36"/>
      <c r="B71" s="41"/>
      <c r="C71" s="250" t="s">
        <v>170</v>
      </c>
      <c r="D71" s="250" t="s">
        <v>171</v>
      </c>
      <c r="E71" s="19" t="s">
        <v>85</v>
      </c>
      <c r="F71" s="251">
        <v>501.4</v>
      </c>
      <c r="G71" s="36"/>
      <c r="H71" s="41"/>
    </row>
    <row r="72" spans="1:8" s="2" customFormat="1" ht="22.5">
      <c r="A72" s="36"/>
      <c r="B72" s="41"/>
      <c r="C72" s="250" t="s">
        <v>231</v>
      </c>
      <c r="D72" s="250" t="s">
        <v>645</v>
      </c>
      <c r="E72" s="19" t="s">
        <v>85</v>
      </c>
      <c r="F72" s="251">
        <v>1194.145</v>
      </c>
      <c r="G72" s="36"/>
      <c r="H72" s="41"/>
    </row>
    <row r="73" spans="1:8" s="2" customFormat="1" ht="16.899999999999999" customHeight="1">
      <c r="A73" s="36"/>
      <c r="B73" s="41"/>
      <c r="C73" s="246" t="s">
        <v>97</v>
      </c>
      <c r="D73" s="247" t="s">
        <v>98</v>
      </c>
      <c r="E73" s="248" t="s">
        <v>85</v>
      </c>
      <c r="F73" s="249">
        <v>501.4</v>
      </c>
      <c r="G73" s="36"/>
      <c r="H73" s="41"/>
    </row>
    <row r="74" spans="1:8" s="2" customFormat="1" ht="16.899999999999999" customHeight="1">
      <c r="A74" s="36"/>
      <c r="B74" s="41"/>
      <c r="C74" s="250" t="s">
        <v>19</v>
      </c>
      <c r="D74" s="250" t="s">
        <v>176</v>
      </c>
      <c r="E74" s="19" t="s">
        <v>19</v>
      </c>
      <c r="F74" s="251">
        <v>0</v>
      </c>
      <c r="G74" s="36"/>
      <c r="H74" s="41"/>
    </row>
    <row r="75" spans="1:8" s="2" customFormat="1" ht="16.899999999999999" customHeight="1">
      <c r="A75" s="36"/>
      <c r="B75" s="41"/>
      <c r="C75" s="250" t="s">
        <v>19</v>
      </c>
      <c r="D75" s="250" t="s">
        <v>177</v>
      </c>
      <c r="E75" s="19" t="s">
        <v>19</v>
      </c>
      <c r="F75" s="251">
        <v>432.4</v>
      </c>
      <c r="G75" s="36"/>
      <c r="H75" s="41"/>
    </row>
    <row r="76" spans="1:8" s="2" customFormat="1" ht="16.899999999999999" customHeight="1">
      <c r="A76" s="36"/>
      <c r="B76" s="41"/>
      <c r="C76" s="250" t="s">
        <v>19</v>
      </c>
      <c r="D76" s="250" t="s">
        <v>178</v>
      </c>
      <c r="E76" s="19" t="s">
        <v>19</v>
      </c>
      <c r="F76" s="251">
        <v>0</v>
      </c>
      <c r="G76" s="36"/>
      <c r="H76" s="41"/>
    </row>
    <row r="77" spans="1:8" s="2" customFormat="1" ht="16.899999999999999" customHeight="1">
      <c r="A77" s="36"/>
      <c r="B77" s="41"/>
      <c r="C77" s="250" t="s">
        <v>19</v>
      </c>
      <c r="D77" s="250" t="s">
        <v>179</v>
      </c>
      <c r="E77" s="19" t="s">
        <v>19</v>
      </c>
      <c r="F77" s="251">
        <v>13.8</v>
      </c>
      <c r="G77" s="36"/>
      <c r="H77" s="41"/>
    </row>
    <row r="78" spans="1:8" s="2" customFormat="1" ht="16.899999999999999" customHeight="1">
      <c r="A78" s="36"/>
      <c r="B78" s="41"/>
      <c r="C78" s="250" t="s">
        <v>19</v>
      </c>
      <c r="D78" s="250" t="s">
        <v>180</v>
      </c>
      <c r="E78" s="19" t="s">
        <v>19</v>
      </c>
      <c r="F78" s="251">
        <v>0</v>
      </c>
      <c r="G78" s="36"/>
      <c r="H78" s="41"/>
    </row>
    <row r="79" spans="1:8" s="2" customFormat="1" ht="16.899999999999999" customHeight="1">
      <c r="A79" s="36"/>
      <c r="B79" s="41"/>
      <c r="C79" s="250" t="s">
        <v>19</v>
      </c>
      <c r="D79" s="250" t="s">
        <v>181</v>
      </c>
      <c r="E79" s="19" t="s">
        <v>19</v>
      </c>
      <c r="F79" s="251">
        <v>55.2</v>
      </c>
      <c r="G79" s="36"/>
      <c r="H79" s="41"/>
    </row>
    <row r="80" spans="1:8" s="2" customFormat="1" ht="16.899999999999999" customHeight="1">
      <c r="A80" s="36"/>
      <c r="B80" s="41"/>
      <c r="C80" s="250" t="s">
        <v>97</v>
      </c>
      <c r="D80" s="250" t="s">
        <v>158</v>
      </c>
      <c r="E80" s="19" t="s">
        <v>19</v>
      </c>
      <c r="F80" s="251">
        <v>501.4</v>
      </c>
      <c r="G80" s="36"/>
      <c r="H80" s="41"/>
    </row>
    <row r="81" spans="1:8" s="2" customFormat="1" ht="16.899999999999999" customHeight="1">
      <c r="A81" s="36"/>
      <c r="B81" s="41"/>
      <c r="C81" s="252" t="s">
        <v>644</v>
      </c>
      <c r="D81" s="36"/>
      <c r="E81" s="36"/>
      <c r="F81" s="36"/>
      <c r="G81" s="36"/>
      <c r="H81" s="41"/>
    </row>
    <row r="82" spans="1:8" s="2" customFormat="1" ht="16.899999999999999" customHeight="1">
      <c r="A82" s="36"/>
      <c r="B82" s="41"/>
      <c r="C82" s="250" t="s">
        <v>234</v>
      </c>
      <c r="D82" s="250" t="s">
        <v>235</v>
      </c>
      <c r="E82" s="19" t="s">
        <v>85</v>
      </c>
      <c r="F82" s="251">
        <v>501.4</v>
      </c>
      <c r="G82" s="36"/>
      <c r="H82" s="41"/>
    </row>
    <row r="83" spans="1:8" s="2" customFormat="1" ht="16.899999999999999" customHeight="1">
      <c r="A83" s="36"/>
      <c r="B83" s="41"/>
      <c r="C83" s="250" t="s">
        <v>241</v>
      </c>
      <c r="D83" s="250" t="s">
        <v>242</v>
      </c>
      <c r="E83" s="19" t="s">
        <v>243</v>
      </c>
      <c r="F83" s="251">
        <v>1002.8</v>
      </c>
      <c r="G83" s="36"/>
      <c r="H83" s="41"/>
    </row>
    <row r="84" spans="1:8" s="2" customFormat="1" ht="16.899999999999999" customHeight="1">
      <c r="A84" s="36"/>
      <c r="B84" s="41"/>
      <c r="C84" s="246" t="s">
        <v>110</v>
      </c>
      <c r="D84" s="247" t="s">
        <v>111</v>
      </c>
      <c r="E84" s="248" t="s">
        <v>112</v>
      </c>
      <c r="F84" s="249">
        <v>265</v>
      </c>
      <c r="G84" s="36"/>
      <c r="H84" s="41"/>
    </row>
    <row r="85" spans="1:8" s="2" customFormat="1" ht="16.899999999999999" customHeight="1">
      <c r="A85" s="36"/>
      <c r="B85" s="41"/>
      <c r="C85" s="250" t="s">
        <v>19</v>
      </c>
      <c r="D85" s="250" t="s">
        <v>111</v>
      </c>
      <c r="E85" s="19" t="s">
        <v>19</v>
      </c>
      <c r="F85" s="251">
        <v>0</v>
      </c>
      <c r="G85" s="36"/>
      <c r="H85" s="41"/>
    </row>
    <row r="86" spans="1:8" s="2" customFormat="1" ht="16.899999999999999" customHeight="1">
      <c r="A86" s="36"/>
      <c r="B86" s="41"/>
      <c r="C86" s="250" t="s">
        <v>19</v>
      </c>
      <c r="D86" s="250" t="s">
        <v>113</v>
      </c>
      <c r="E86" s="19" t="s">
        <v>19</v>
      </c>
      <c r="F86" s="251">
        <v>265</v>
      </c>
      <c r="G86" s="36"/>
      <c r="H86" s="41"/>
    </row>
    <row r="87" spans="1:8" s="2" customFormat="1" ht="16.899999999999999" customHeight="1">
      <c r="A87" s="36"/>
      <c r="B87" s="41"/>
      <c r="C87" s="250" t="s">
        <v>110</v>
      </c>
      <c r="D87" s="250" t="s">
        <v>158</v>
      </c>
      <c r="E87" s="19" t="s">
        <v>19</v>
      </c>
      <c r="F87" s="251">
        <v>265</v>
      </c>
      <c r="G87" s="36"/>
      <c r="H87" s="41"/>
    </row>
    <row r="88" spans="1:8" s="2" customFormat="1" ht="16.899999999999999" customHeight="1">
      <c r="A88" s="36"/>
      <c r="B88" s="41"/>
      <c r="C88" s="252" t="s">
        <v>644</v>
      </c>
      <c r="D88" s="36"/>
      <c r="E88" s="36"/>
      <c r="F88" s="36"/>
      <c r="G88" s="36"/>
      <c r="H88" s="41"/>
    </row>
    <row r="89" spans="1:8" s="2" customFormat="1" ht="16.899999999999999" customHeight="1">
      <c r="A89" s="36"/>
      <c r="B89" s="41"/>
      <c r="C89" s="250" t="s">
        <v>285</v>
      </c>
      <c r="D89" s="250" t="s">
        <v>286</v>
      </c>
      <c r="E89" s="19" t="s">
        <v>112</v>
      </c>
      <c r="F89" s="251">
        <v>265</v>
      </c>
      <c r="G89" s="36"/>
      <c r="H89" s="41"/>
    </row>
    <row r="90" spans="1:8" s="2" customFormat="1" ht="16.899999999999999" customHeight="1">
      <c r="A90" s="36"/>
      <c r="B90" s="41"/>
      <c r="C90" s="250" t="s">
        <v>294</v>
      </c>
      <c r="D90" s="250" t="s">
        <v>295</v>
      </c>
      <c r="E90" s="19" t="s">
        <v>112</v>
      </c>
      <c r="F90" s="251">
        <v>265</v>
      </c>
      <c r="G90" s="36"/>
      <c r="H90" s="41"/>
    </row>
    <row r="91" spans="1:8" s="2" customFormat="1" ht="16.899999999999999" customHeight="1">
      <c r="A91" s="36"/>
      <c r="B91" s="41"/>
      <c r="C91" s="250" t="s">
        <v>299</v>
      </c>
      <c r="D91" s="250" t="s">
        <v>300</v>
      </c>
      <c r="E91" s="19" t="s">
        <v>301</v>
      </c>
      <c r="F91" s="251">
        <v>5.3</v>
      </c>
      <c r="G91" s="36"/>
      <c r="H91" s="41"/>
    </row>
    <row r="92" spans="1:8" s="2" customFormat="1" ht="16.899999999999999" customHeight="1">
      <c r="A92" s="36"/>
      <c r="B92" s="41"/>
      <c r="C92" s="250" t="s">
        <v>290</v>
      </c>
      <c r="D92" s="250" t="s">
        <v>291</v>
      </c>
      <c r="E92" s="19" t="s">
        <v>243</v>
      </c>
      <c r="F92" s="251">
        <v>95.4</v>
      </c>
      <c r="G92" s="36"/>
      <c r="H92" s="41"/>
    </row>
    <row r="93" spans="1:8" s="2" customFormat="1" ht="7.35" customHeight="1">
      <c r="A93" s="36"/>
      <c r="B93" s="125"/>
      <c r="C93" s="126"/>
      <c r="D93" s="126"/>
      <c r="E93" s="126"/>
      <c r="F93" s="126"/>
      <c r="G93" s="126"/>
      <c r="H93" s="41"/>
    </row>
    <row r="94" spans="1:8" s="2" customFormat="1" ht="11.25">
      <c r="A94" s="36"/>
      <c r="B94" s="36"/>
      <c r="C94" s="36"/>
      <c r="D94" s="36"/>
      <c r="E94" s="36"/>
      <c r="F94" s="36"/>
      <c r="G94" s="36"/>
      <c r="H94" s="36"/>
    </row>
  </sheetData>
  <sheetProtection algorithmName="SHA-512" hashValue="68gKGIzE8g1vZcHbnrnCyECxI6n76wK87AV+j6BDnVhMj115LjgUIZ/gpnPlxOL9fSJFNqf5asZSKVvNLSvNjw==" saltValue="MVl2ERvufUphhwmPacg40W+D+/FHZ/G79e93Y0e7/tiKA6F0a64DlniQL4yF6HaAvqec7iKjPpeFcSpLdL2UN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3" customWidth="1"/>
    <col min="2" max="2" width="1.6640625" style="253" customWidth="1"/>
    <col min="3" max="4" width="5" style="253" customWidth="1"/>
    <col min="5" max="5" width="11.6640625" style="253" customWidth="1"/>
    <col min="6" max="6" width="9.1640625" style="253" customWidth="1"/>
    <col min="7" max="7" width="5" style="253" customWidth="1"/>
    <col min="8" max="8" width="77.83203125" style="253" customWidth="1"/>
    <col min="9" max="10" width="20" style="253" customWidth="1"/>
    <col min="11" max="11" width="1.6640625" style="253" customWidth="1"/>
  </cols>
  <sheetData>
    <row r="1" spans="2:11" s="1" customFormat="1" ht="37.5" customHeight="1"/>
    <row r="2" spans="2:11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6" customFormat="1" ht="45" customHeight="1">
      <c r="B3" s="257"/>
      <c r="C3" s="393" t="s">
        <v>646</v>
      </c>
      <c r="D3" s="393"/>
      <c r="E3" s="393"/>
      <c r="F3" s="393"/>
      <c r="G3" s="393"/>
      <c r="H3" s="393"/>
      <c r="I3" s="393"/>
      <c r="J3" s="393"/>
      <c r="K3" s="258"/>
    </row>
    <row r="4" spans="2:11" s="1" customFormat="1" ht="25.5" customHeight="1">
      <c r="B4" s="259"/>
      <c r="C4" s="392" t="s">
        <v>647</v>
      </c>
      <c r="D4" s="392"/>
      <c r="E4" s="392"/>
      <c r="F4" s="392"/>
      <c r="G4" s="392"/>
      <c r="H4" s="392"/>
      <c r="I4" s="392"/>
      <c r="J4" s="392"/>
      <c r="K4" s="260"/>
    </row>
    <row r="5" spans="2:11" s="1" customFormat="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s="1" customFormat="1" ht="15" customHeight="1">
      <c r="B6" s="259"/>
      <c r="C6" s="391" t="s">
        <v>648</v>
      </c>
      <c r="D6" s="391"/>
      <c r="E6" s="391"/>
      <c r="F6" s="391"/>
      <c r="G6" s="391"/>
      <c r="H6" s="391"/>
      <c r="I6" s="391"/>
      <c r="J6" s="391"/>
      <c r="K6" s="260"/>
    </row>
    <row r="7" spans="2:11" s="1" customFormat="1" ht="15" customHeight="1">
      <c r="B7" s="263"/>
      <c r="C7" s="391" t="s">
        <v>649</v>
      </c>
      <c r="D7" s="391"/>
      <c r="E7" s="391"/>
      <c r="F7" s="391"/>
      <c r="G7" s="391"/>
      <c r="H7" s="391"/>
      <c r="I7" s="391"/>
      <c r="J7" s="391"/>
      <c r="K7" s="260"/>
    </row>
    <row r="8" spans="2:11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s="1" customFormat="1" ht="15" customHeight="1">
      <c r="B9" s="263"/>
      <c r="C9" s="391" t="s">
        <v>650</v>
      </c>
      <c r="D9" s="391"/>
      <c r="E9" s="391"/>
      <c r="F9" s="391"/>
      <c r="G9" s="391"/>
      <c r="H9" s="391"/>
      <c r="I9" s="391"/>
      <c r="J9" s="391"/>
      <c r="K9" s="260"/>
    </row>
    <row r="10" spans="2:11" s="1" customFormat="1" ht="15" customHeight="1">
      <c r="B10" s="263"/>
      <c r="C10" s="262"/>
      <c r="D10" s="391" t="s">
        <v>651</v>
      </c>
      <c r="E10" s="391"/>
      <c r="F10" s="391"/>
      <c r="G10" s="391"/>
      <c r="H10" s="391"/>
      <c r="I10" s="391"/>
      <c r="J10" s="391"/>
      <c r="K10" s="260"/>
    </row>
    <row r="11" spans="2:11" s="1" customFormat="1" ht="15" customHeight="1">
      <c r="B11" s="263"/>
      <c r="C11" s="264"/>
      <c r="D11" s="391" t="s">
        <v>652</v>
      </c>
      <c r="E11" s="391"/>
      <c r="F11" s="391"/>
      <c r="G11" s="391"/>
      <c r="H11" s="391"/>
      <c r="I11" s="391"/>
      <c r="J11" s="391"/>
      <c r="K11" s="260"/>
    </row>
    <row r="12" spans="2:11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pans="2:11" s="1" customFormat="1" ht="15" customHeight="1">
      <c r="B13" s="263"/>
      <c r="C13" s="264"/>
      <c r="D13" s="265" t="s">
        <v>653</v>
      </c>
      <c r="E13" s="262"/>
      <c r="F13" s="262"/>
      <c r="G13" s="262"/>
      <c r="H13" s="262"/>
      <c r="I13" s="262"/>
      <c r="J13" s="262"/>
      <c r="K13" s="260"/>
    </row>
    <row r="14" spans="2:11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pans="2:11" s="1" customFormat="1" ht="15" customHeight="1">
      <c r="B15" s="263"/>
      <c r="C15" s="264"/>
      <c r="D15" s="391" t="s">
        <v>654</v>
      </c>
      <c r="E15" s="391"/>
      <c r="F15" s="391"/>
      <c r="G15" s="391"/>
      <c r="H15" s="391"/>
      <c r="I15" s="391"/>
      <c r="J15" s="391"/>
      <c r="K15" s="260"/>
    </row>
    <row r="16" spans="2:11" s="1" customFormat="1" ht="15" customHeight="1">
      <c r="B16" s="263"/>
      <c r="C16" s="264"/>
      <c r="D16" s="391" t="s">
        <v>655</v>
      </c>
      <c r="E16" s="391"/>
      <c r="F16" s="391"/>
      <c r="G16" s="391"/>
      <c r="H16" s="391"/>
      <c r="I16" s="391"/>
      <c r="J16" s="391"/>
      <c r="K16" s="260"/>
    </row>
    <row r="17" spans="2:11" s="1" customFormat="1" ht="15" customHeight="1">
      <c r="B17" s="263"/>
      <c r="C17" s="264"/>
      <c r="D17" s="391" t="s">
        <v>656</v>
      </c>
      <c r="E17" s="391"/>
      <c r="F17" s="391"/>
      <c r="G17" s="391"/>
      <c r="H17" s="391"/>
      <c r="I17" s="391"/>
      <c r="J17" s="391"/>
      <c r="K17" s="260"/>
    </row>
    <row r="18" spans="2:11" s="1" customFormat="1" ht="15" customHeight="1">
      <c r="B18" s="263"/>
      <c r="C18" s="264"/>
      <c r="D18" s="264"/>
      <c r="E18" s="266" t="s">
        <v>79</v>
      </c>
      <c r="F18" s="391" t="s">
        <v>657</v>
      </c>
      <c r="G18" s="391"/>
      <c r="H18" s="391"/>
      <c r="I18" s="391"/>
      <c r="J18" s="391"/>
      <c r="K18" s="260"/>
    </row>
    <row r="19" spans="2:11" s="1" customFormat="1" ht="15" customHeight="1">
      <c r="B19" s="263"/>
      <c r="C19" s="264"/>
      <c r="D19" s="264"/>
      <c r="E19" s="266" t="s">
        <v>658</v>
      </c>
      <c r="F19" s="391" t="s">
        <v>659</v>
      </c>
      <c r="G19" s="391"/>
      <c r="H19" s="391"/>
      <c r="I19" s="391"/>
      <c r="J19" s="391"/>
      <c r="K19" s="260"/>
    </row>
    <row r="20" spans="2:11" s="1" customFormat="1" ht="15" customHeight="1">
      <c r="B20" s="263"/>
      <c r="C20" s="264"/>
      <c r="D20" s="264"/>
      <c r="E20" s="266" t="s">
        <v>660</v>
      </c>
      <c r="F20" s="391" t="s">
        <v>661</v>
      </c>
      <c r="G20" s="391"/>
      <c r="H20" s="391"/>
      <c r="I20" s="391"/>
      <c r="J20" s="391"/>
      <c r="K20" s="260"/>
    </row>
    <row r="21" spans="2:11" s="1" customFormat="1" ht="15" customHeight="1">
      <c r="B21" s="263"/>
      <c r="C21" s="264"/>
      <c r="D21" s="264"/>
      <c r="E21" s="266" t="s">
        <v>662</v>
      </c>
      <c r="F21" s="391" t="s">
        <v>663</v>
      </c>
      <c r="G21" s="391"/>
      <c r="H21" s="391"/>
      <c r="I21" s="391"/>
      <c r="J21" s="391"/>
      <c r="K21" s="260"/>
    </row>
    <row r="22" spans="2:11" s="1" customFormat="1" ht="15" customHeight="1">
      <c r="B22" s="263"/>
      <c r="C22" s="264"/>
      <c r="D22" s="264"/>
      <c r="E22" s="266" t="s">
        <v>664</v>
      </c>
      <c r="F22" s="391" t="s">
        <v>665</v>
      </c>
      <c r="G22" s="391"/>
      <c r="H22" s="391"/>
      <c r="I22" s="391"/>
      <c r="J22" s="391"/>
      <c r="K22" s="260"/>
    </row>
    <row r="23" spans="2:11" s="1" customFormat="1" ht="15" customHeight="1">
      <c r="B23" s="263"/>
      <c r="C23" s="264"/>
      <c r="D23" s="264"/>
      <c r="E23" s="266" t="s">
        <v>666</v>
      </c>
      <c r="F23" s="391" t="s">
        <v>667</v>
      </c>
      <c r="G23" s="391"/>
      <c r="H23" s="391"/>
      <c r="I23" s="391"/>
      <c r="J23" s="391"/>
      <c r="K23" s="260"/>
    </row>
    <row r="24" spans="2:11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pans="2:11" s="1" customFormat="1" ht="15" customHeight="1">
      <c r="B25" s="263"/>
      <c r="C25" s="391" t="s">
        <v>668</v>
      </c>
      <c r="D25" s="391"/>
      <c r="E25" s="391"/>
      <c r="F25" s="391"/>
      <c r="G25" s="391"/>
      <c r="H25" s="391"/>
      <c r="I25" s="391"/>
      <c r="J25" s="391"/>
      <c r="K25" s="260"/>
    </row>
    <row r="26" spans="2:11" s="1" customFormat="1" ht="15" customHeight="1">
      <c r="B26" s="263"/>
      <c r="C26" s="391" t="s">
        <v>669</v>
      </c>
      <c r="D26" s="391"/>
      <c r="E26" s="391"/>
      <c r="F26" s="391"/>
      <c r="G26" s="391"/>
      <c r="H26" s="391"/>
      <c r="I26" s="391"/>
      <c r="J26" s="391"/>
      <c r="K26" s="260"/>
    </row>
    <row r="27" spans="2:11" s="1" customFormat="1" ht="15" customHeight="1">
      <c r="B27" s="263"/>
      <c r="C27" s="262"/>
      <c r="D27" s="391" t="s">
        <v>670</v>
      </c>
      <c r="E27" s="391"/>
      <c r="F27" s="391"/>
      <c r="G27" s="391"/>
      <c r="H27" s="391"/>
      <c r="I27" s="391"/>
      <c r="J27" s="391"/>
      <c r="K27" s="260"/>
    </row>
    <row r="28" spans="2:11" s="1" customFormat="1" ht="15" customHeight="1">
      <c r="B28" s="263"/>
      <c r="C28" s="264"/>
      <c r="D28" s="391" t="s">
        <v>671</v>
      </c>
      <c r="E28" s="391"/>
      <c r="F28" s="391"/>
      <c r="G28" s="391"/>
      <c r="H28" s="391"/>
      <c r="I28" s="391"/>
      <c r="J28" s="391"/>
      <c r="K28" s="260"/>
    </row>
    <row r="29" spans="2:11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pans="2:11" s="1" customFormat="1" ht="15" customHeight="1">
      <c r="B30" s="263"/>
      <c r="C30" s="264"/>
      <c r="D30" s="391" t="s">
        <v>672</v>
      </c>
      <c r="E30" s="391"/>
      <c r="F30" s="391"/>
      <c r="G30" s="391"/>
      <c r="H30" s="391"/>
      <c r="I30" s="391"/>
      <c r="J30" s="391"/>
      <c r="K30" s="260"/>
    </row>
    <row r="31" spans="2:11" s="1" customFormat="1" ht="15" customHeight="1">
      <c r="B31" s="263"/>
      <c r="C31" s="264"/>
      <c r="D31" s="391" t="s">
        <v>673</v>
      </c>
      <c r="E31" s="391"/>
      <c r="F31" s="391"/>
      <c r="G31" s="391"/>
      <c r="H31" s="391"/>
      <c r="I31" s="391"/>
      <c r="J31" s="391"/>
      <c r="K31" s="260"/>
    </row>
    <row r="32" spans="2:11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pans="2:11" s="1" customFormat="1" ht="15" customHeight="1">
      <c r="B33" s="263"/>
      <c r="C33" s="264"/>
      <c r="D33" s="391" t="s">
        <v>674</v>
      </c>
      <c r="E33" s="391"/>
      <c r="F33" s="391"/>
      <c r="G33" s="391"/>
      <c r="H33" s="391"/>
      <c r="I33" s="391"/>
      <c r="J33" s="391"/>
      <c r="K33" s="260"/>
    </row>
    <row r="34" spans="2:11" s="1" customFormat="1" ht="15" customHeight="1">
      <c r="B34" s="263"/>
      <c r="C34" s="264"/>
      <c r="D34" s="391" t="s">
        <v>675</v>
      </c>
      <c r="E34" s="391"/>
      <c r="F34" s="391"/>
      <c r="G34" s="391"/>
      <c r="H34" s="391"/>
      <c r="I34" s="391"/>
      <c r="J34" s="391"/>
      <c r="K34" s="260"/>
    </row>
    <row r="35" spans="2:11" s="1" customFormat="1" ht="15" customHeight="1">
      <c r="B35" s="263"/>
      <c r="C35" s="264"/>
      <c r="D35" s="391" t="s">
        <v>676</v>
      </c>
      <c r="E35" s="391"/>
      <c r="F35" s="391"/>
      <c r="G35" s="391"/>
      <c r="H35" s="391"/>
      <c r="I35" s="391"/>
      <c r="J35" s="391"/>
      <c r="K35" s="260"/>
    </row>
    <row r="36" spans="2:11" s="1" customFormat="1" ht="15" customHeight="1">
      <c r="B36" s="263"/>
      <c r="C36" s="264"/>
      <c r="D36" s="262"/>
      <c r="E36" s="265" t="s">
        <v>132</v>
      </c>
      <c r="F36" s="262"/>
      <c r="G36" s="391" t="s">
        <v>677</v>
      </c>
      <c r="H36" s="391"/>
      <c r="I36" s="391"/>
      <c r="J36" s="391"/>
      <c r="K36" s="260"/>
    </row>
    <row r="37" spans="2:11" s="1" customFormat="1" ht="30.75" customHeight="1">
      <c r="B37" s="263"/>
      <c r="C37" s="264"/>
      <c r="D37" s="262"/>
      <c r="E37" s="265" t="s">
        <v>678</v>
      </c>
      <c r="F37" s="262"/>
      <c r="G37" s="391" t="s">
        <v>679</v>
      </c>
      <c r="H37" s="391"/>
      <c r="I37" s="391"/>
      <c r="J37" s="391"/>
      <c r="K37" s="260"/>
    </row>
    <row r="38" spans="2:11" s="1" customFormat="1" ht="15" customHeight="1">
      <c r="B38" s="263"/>
      <c r="C38" s="264"/>
      <c r="D38" s="262"/>
      <c r="E38" s="265" t="s">
        <v>53</v>
      </c>
      <c r="F38" s="262"/>
      <c r="G38" s="391" t="s">
        <v>680</v>
      </c>
      <c r="H38" s="391"/>
      <c r="I38" s="391"/>
      <c r="J38" s="391"/>
      <c r="K38" s="260"/>
    </row>
    <row r="39" spans="2:11" s="1" customFormat="1" ht="15" customHeight="1">
      <c r="B39" s="263"/>
      <c r="C39" s="264"/>
      <c r="D39" s="262"/>
      <c r="E39" s="265" t="s">
        <v>54</v>
      </c>
      <c r="F39" s="262"/>
      <c r="G39" s="391" t="s">
        <v>681</v>
      </c>
      <c r="H39" s="391"/>
      <c r="I39" s="391"/>
      <c r="J39" s="391"/>
      <c r="K39" s="260"/>
    </row>
    <row r="40" spans="2:11" s="1" customFormat="1" ht="15" customHeight="1">
      <c r="B40" s="263"/>
      <c r="C40" s="264"/>
      <c r="D40" s="262"/>
      <c r="E40" s="265" t="s">
        <v>133</v>
      </c>
      <c r="F40" s="262"/>
      <c r="G40" s="391" t="s">
        <v>682</v>
      </c>
      <c r="H40" s="391"/>
      <c r="I40" s="391"/>
      <c r="J40" s="391"/>
      <c r="K40" s="260"/>
    </row>
    <row r="41" spans="2:11" s="1" customFormat="1" ht="15" customHeight="1">
      <c r="B41" s="263"/>
      <c r="C41" s="264"/>
      <c r="D41" s="262"/>
      <c r="E41" s="265" t="s">
        <v>134</v>
      </c>
      <c r="F41" s="262"/>
      <c r="G41" s="391" t="s">
        <v>683</v>
      </c>
      <c r="H41" s="391"/>
      <c r="I41" s="391"/>
      <c r="J41" s="391"/>
      <c r="K41" s="260"/>
    </row>
    <row r="42" spans="2:11" s="1" customFormat="1" ht="15" customHeight="1">
      <c r="B42" s="263"/>
      <c r="C42" s="264"/>
      <c r="D42" s="262"/>
      <c r="E42" s="265" t="s">
        <v>684</v>
      </c>
      <c r="F42" s="262"/>
      <c r="G42" s="391" t="s">
        <v>685</v>
      </c>
      <c r="H42" s="391"/>
      <c r="I42" s="391"/>
      <c r="J42" s="391"/>
      <c r="K42" s="260"/>
    </row>
    <row r="43" spans="2:11" s="1" customFormat="1" ht="15" customHeight="1">
      <c r="B43" s="263"/>
      <c r="C43" s="264"/>
      <c r="D43" s="262"/>
      <c r="E43" s="265"/>
      <c r="F43" s="262"/>
      <c r="G43" s="391" t="s">
        <v>686</v>
      </c>
      <c r="H43" s="391"/>
      <c r="I43" s="391"/>
      <c r="J43" s="391"/>
      <c r="K43" s="260"/>
    </row>
    <row r="44" spans="2:11" s="1" customFormat="1" ht="15" customHeight="1">
      <c r="B44" s="263"/>
      <c r="C44" s="264"/>
      <c r="D44" s="262"/>
      <c r="E44" s="265" t="s">
        <v>687</v>
      </c>
      <c r="F44" s="262"/>
      <c r="G44" s="391" t="s">
        <v>688</v>
      </c>
      <c r="H44" s="391"/>
      <c r="I44" s="391"/>
      <c r="J44" s="391"/>
      <c r="K44" s="260"/>
    </row>
    <row r="45" spans="2:11" s="1" customFormat="1" ht="15" customHeight="1">
      <c r="B45" s="263"/>
      <c r="C45" s="264"/>
      <c r="D45" s="262"/>
      <c r="E45" s="265" t="s">
        <v>136</v>
      </c>
      <c r="F45" s="262"/>
      <c r="G45" s="391" t="s">
        <v>689</v>
      </c>
      <c r="H45" s="391"/>
      <c r="I45" s="391"/>
      <c r="J45" s="391"/>
      <c r="K45" s="260"/>
    </row>
    <row r="46" spans="2:11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pans="2:11" s="1" customFormat="1" ht="15" customHeight="1">
      <c r="B47" s="263"/>
      <c r="C47" s="264"/>
      <c r="D47" s="391" t="s">
        <v>690</v>
      </c>
      <c r="E47" s="391"/>
      <c r="F47" s="391"/>
      <c r="G47" s="391"/>
      <c r="H47" s="391"/>
      <c r="I47" s="391"/>
      <c r="J47" s="391"/>
      <c r="K47" s="260"/>
    </row>
    <row r="48" spans="2:11" s="1" customFormat="1" ht="15" customHeight="1">
      <c r="B48" s="263"/>
      <c r="C48" s="264"/>
      <c r="D48" s="264"/>
      <c r="E48" s="391" t="s">
        <v>691</v>
      </c>
      <c r="F48" s="391"/>
      <c r="G48" s="391"/>
      <c r="H48" s="391"/>
      <c r="I48" s="391"/>
      <c r="J48" s="391"/>
      <c r="K48" s="260"/>
    </row>
    <row r="49" spans="2:11" s="1" customFormat="1" ht="15" customHeight="1">
      <c r="B49" s="263"/>
      <c r="C49" s="264"/>
      <c r="D49" s="264"/>
      <c r="E49" s="391" t="s">
        <v>692</v>
      </c>
      <c r="F49" s="391"/>
      <c r="G49" s="391"/>
      <c r="H49" s="391"/>
      <c r="I49" s="391"/>
      <c r="J49" s="391"/>
      <c r="K49" s="260"/>
    </row>
    <row r="50" spans="2:11" s="1" customFormat="1" ht="15" customHeight="1">
      <c r="B50" s="263"/>
      <c r="C50" s="264"/>
      <c r="D50" s="264"/>
      <c r="E50" s="391" t="s">
        <v>693</v>
      </c>
      <c r="F50" s="391"/>
      <c r="G50" s="391"/>
      <c r="H50" s="391"/>
      <c r="I50" s="391"/>
      <c r="J50" s="391"/>
      <c r="K50" s="260"/>
    </row>
    <row r="51" spans="2:11" s="1" customFormat="1" ht="15" customHeight="1">
      <c r="B51" s="263"/>
      <c r="C51" s="264"/>
      <c r="D51" s="391" t="s">
        <v>694</v>
      </c>
      <c r="E51" s="391"/>
      <c r="F51" s="391"/>
      <c r="G51" s="391"/>
      <c r="H51" s="391"/>
      <c r="I51" s="391"/>
      <c r="J51" s="391"/>
      <c r="K51" s="260"/>
    </row>
    <row r="52" spans="2:11" s="1" customFormat="1" ht="25.5" customHeight="1">
      <c r="B52" s="259"/>
      <c r="C52" s="392" t="s">
        <v>695</v>
      </c>
      <c r="D52" s="392"/>
      <c r="E52" s="392"/>
      <c r="F52" s="392"/>
      <c r="G52" s="392"/>
      <c r="H52" s="392"/>
      <c r="I52" s="392"/>
      <c r="J52" s="392"/>
      <c r="K52" s="260"/>
    </row>
    <row r="53" spans="2:11" s="1" customFormat="1" ht="5.25" customHeight="1">
      <c r="B53" s="259"/>
      <c r="C53" s="261"/>
      <c r="D53" s="261"/>
      <c r="E53" s="261"/>
      <c r="F53" s="261"/>
      <c r="G53" s="261"/>
      <c r="H53" s="261"/>
      <c r="I53" s="261"/>
      <c r="J53" s="261"/>
      <c r="K53" s="260"/>
    </row>
    <row r="54" spans="2:11" s="1" customFormat="1" ht="15" customHeight="1">
      <c r="B54" s="259"/>
      <c r="C54" s="391" t="s">
        <v>696</v>
      </c>
      <c r="D54" s="391"/>
      <c r="E54" s="391"/>
      <c r="F54" s="391"/>
      <c r="G54" s="391"/>
      <c r="H54" s="391"/>
      <c r="I54" s="391"/>
      <c r="J54" s="391"/>
      <c r="K54" s="260"/>
    </row>
    <row r="55" spans="2:11" s="1" customFormat="1" ht="15" customHeight="1">
      <c r="B55" s="259"/>
      <c r="C55" s="391" t="s">
        <v>697</v>
      </c>
      <c r="D55" s="391"/>
      <c r="E55" s="391"/>
      <c r="F55" s="391"/>
      <c r="G55" s="391"/>
      <c r="H55" s="391"/>
      <c r="I55" s="391"/>
      <c r="J55" s="391"/>
      <c r="K55" s="260"/>
    </row>
    <row r="56" spans="2:11" s="1" customFormat="1" ht="12.75" customHeight="1">
      <c r="B56" s="259"/>
      <c r="C56" s="262"/>
      <c r="D56" s="262"/>
      <c r="E56" s="262"/>
      <c r="F56" s="262"/>
      <c r="G56" s="262"/>
      <c r="H56" s="262"/>
      <c r="I56" s="262"/>
      <c r="J56" s="262"/>
      <c r="K56" s="260"/>
    </row>
    <row r="57" spans="2:11" s="1" customFormat="1" ht="15" customHeight="1">
      <c r="B57" s="259"/>
      <c r="C57" s="391" t="s">
        <v>698</v>
      </c>
      <c r="D57" s="391"/>
      <c r="E57" s="391"/>
      <c r="F57" s="391"/>
      <c r="G57" s="391"/>
      <c r="H57" s="391"/>
      <c r="I57" s="391"/>
      <c r="J57" s="391"/>
      <c r="K57" s="260"/>
    </row>
    <row r="58" spans="2:11" s="1" customFormat="1" ht="15" customHeight="1">
      <c r="B58" s="259"/>
      <c r="C58" s="264"/>
      <c r="D58" s="391" t="s">
        <v>699</v>
      </c>
      <c r="E58" s="391"/>
      <c r="F58" s="391"/>
      <c r="G58" s="391"/>
      <c r="H58" s="391"/>
      <c r="I58" s="391"/>
      <c r="J58" s="391"/>
      <c r="K58" s="260"/>
    </row>
    <row r="59" spans="2:11" s="1" customFormat="1" ht="15" customHeight="1">
      <c r="B59" s="259"/>
      <c r="C59" s="264"/>
      <c r="D59" s="391" t="s">
        <v>700</v>
      </c>
      <c r="E59" s="391"/>
      <c r="F59" s="391"/>
      <c r="G59" s="391"/>
      <c r="H59" s="391"/>
      <c r="I59" s="391"/>
      <c r="J59" s="391"/>
      <c r="K59" s="260"/>
    </row>
    <row r="60" spans="2:11" s="1" customFormat="1" ht="15" customHeight="1">
      <c r="B60" s="259"/>
      <c r="C60" s="264"/>
      <c r="D60" s="391" t="s">
        <v>701</v>
      </c>
      <c r="E60" s="391"/>
      <c r="F60" s="391"/>
      <c r="G60" s="391"/>
      <c r="H60" s="391"/>
      <c r="I60" s="391"/>
      <c r="J60" s="391"/>
      <c r="K60" s="260"/>
    </row>
    <row r="61" spans="2:11" s="1" customFormat="1" ht="15" customHeight="1">
      <c r="B61" s="259"/>
      <c r="C61" s="264"/>
      <c r="D61" s="391" t="s">
        <v>702</v>
      </c>
      <c r="E61" s="391"/>
      <c r="F61" s="391"/>
      <c r="G61" s="391"/>
      <c r="H61" s="391"/>
      <c r="I61" s="391"/>
      <c r="J61" s="391"/>
      <c r="K61" s="260"/>
    </row>
    <row r="62" spans="2:11" s="1" customFormat="1" ht="15" customHeight="1">
      <c r="B62" s="259"/>
      <c r="C62" s="264"/>
      <c r="D62" s="394" t="s">
        <v>703</v>
      </c>
      <c r="E62" s="394"/>
      <c r="F62" s="394"/>
      <c r="G62" s="394"/>
      <c r="H62" s="394"/>
      <c r="I62" s="394"/>
      <c r="J62" s="394"/>
      <c r="K62" s="260"/>
    </row>
    <row r="63" spans="2:11" s="1" customFormat="1" ht="15" customHeight="1">
      <c r="B63" s="259"/>
      <c r="C63" s="264"/>
      <c r="D63" s="391" t="s">
        <v>704</v>
      </c>
      <c r="E63" s="391"/>
      <c r="F63" s="391"/>
      <c r="G63" s="391"/>
      <c r="H63" s="391"/>
      <c r="I63" s="391"/>
      <c r="J63" s="391"/>
      <c r="K63" s="260"/>
    </row>
    <row r="64" spans="2:11" s="1" customFormat="1" ht="12.75" customHeight="1">
      <c r="B64" s="259"/>
      <c r="C64" s="264"/>
      <c r="D64" s="264"/>
      <c r="E64" s="267"/>
      <c r="F64" s="264"/>
      <c r="G64" s="264"/>
      <c r="H64" s="264"/>
      <c r="I64" s="264"/>
      <c r="J64" s="264"/>
      <c r="K64" s="260"/>
    </row>
    <row r="65" spans="2:11" s="1" customFormat="1" ht="15" customHeight="1">
      <c r="B65" s="259"/>
      <c r="C65" s="264"/>
      <c r="D65" s="391" t="s">
        <v>705</v>
      </c>
      <c r="E65" s="391"/>
      <c r="F65" s="391"/>
      <c r="G65" s="391"/>
      <c r="H65" s="391"/>
      <c r="I65" s="391"/>
      <c r="J65" s="391"/>
      <c r="K65" s="260"/>
    </row>
    <row r="66" spans="2:11" s="1" customFormat="1" ht="15" customHeight="1">
      <c r="B66" s="259"/>
      <c r="C66" s="264"/>
      <c r="D66" s="394" t="s">
        <v>706</v>
      </c>
      <c r="E66" s="394"/>
      <c r="F66" s="394"/>
      <c r="G66" s="394"/>
      <c r="H66" s="394"/>
      <c r="I66" s="394"/>
      <c r="J66" s="394"/>
      <c r="K66" s="260"/>
    </row>
    <row r="67" spans="2:11" s="1" customFormat="1" ht="15" customHeight="1">
      <c r="B67" s="259"/>
      <c r="C67" s="264"/>
      <c r="D67" s="391" t="s">
        <v>707</v>
      </c>
      <c r="E67" s="391"/>
      <c r="F67" s="391"/>
      <c r="G67" s="391"/>
      <c r="H67" s="391"/>
      <c r="I67" s="391"/>
      <c r="J67" s="391"/>
      <c r="K67" s="260"/>
    </row>
    <row r="68" spans="2:11" s="1" customFormat="1" ht="15" customHeight="1">
      <c r="B68" s="259"/>
      <c r="C68" s="264"/>
      <c r="D68" s="391" t="s">
        <v>708</v>
      </c>
      <c r="E68" s="391"/>
      <c r="F68" s="391"/>
      <c r="G68" s="391"/>
      <c r="H68" s="391"/>
      <c r="I68" s="391"/>
      <c r="J68" s="391"/>
      <c r="K68" s="260"/>
    </row>
    <row r="69" spans="2:11" s="1" customFormat="1" ht="15" customHeight="1">
      <c r="B69" s="259"/>
      <c r="C69" s="264"/>
      <c r="D69" s="391" t="s">
        <v>709</v>
      </c>
      <c r="E69" s="391"/>
      <c r="F69" s="391"/>
      <c r="G69" s="391"/>
      <c r="H69" s="391"/>
      <c r="I69" s="391"/>
      <c r="J69" s="391"/>
      <c r="K69" s="260"/>
    </row>
    <row r="70" spans="2:11" s="1" customFormat="1" ht="15" customHeight="1">
      <c r="B70" s="259"/>
      <c r="C70" s="264"/>
      <c r="D70" s="391" t="s">
        <v>710</v>
      </c>
      <c r="E70" s="391"/>
      <c r="F70" s="391"/>
      <c r="G70" s="391"/>
      <c r="H70" s="391"/>
      <c r="I70" s="391"/>
      <c r="J70" s="391"/>
      <c r="K70" s="260"/>
    </row>
    <row r="71" spans="2:1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pans="2:11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pans="2:11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pans="2:11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pans="2:11" s="1" customFormat="1" ht="45" customHeight="1">
      <c r="B75" s="276"/>
      <c r="C75" s="395" t="s">
        <v>711</v>
      </c>
      <c r="D75" s="395"/>
      <c r="E75" s="395"/>
      <c r="F75" s="395"/>
      <c r="G75" s="395"/>
      <c r="H75" s="395"/>
      <c r="I75" s="395"/>
      <c r="J75" s="395"/>
      <c r="K75" s="277"/>
    </row>
    <row r="76" spans="2:11" s="1" customFormat="1" ht="17.25" customHeight="1">
      <c r="B76" s="276"/>
      <c r="C76" s="278" t="s">
        <v>712</v>
      </c>
      <c r="D76" s="278"/>
      <c r="E76" s="278"/>
      <c r="F76" s="278" t="s">
        <v>713</v>
      </c>
      <c r="G76" s="279"/>
      <c r="H76" s="278" t="s">
        <v>54</v>
      </c>
      <c r="I76" s="278" t="s">
        <v>57</v>
      </c>
      <c r="J76" s="278" t="s">
        <v>714</v>
      </c>
      <c r="K76" s="277"/>
    </row>
    <row r="77" spans="2:11" s="1" customFormat="1" ht="17.25" customHeight="1">
      <c r="B77" s="276"/>
      <c r="C77" s="280" t="s">
        <v>715</v>
      </c>
      <c r="D77" s="280"/>
      <c r="E77" s="280"/>
      <c r="F77" s="281" t="s">
        <v>716</v>
      </c>
      <c r="G77" s="282"/>
      <c r="H77" s="280"/>
      <c r="I77" s="280"/>
      <c r="J77" s="280" t="s">
        <v>717</v>
      </c>
      <c r="K77" s="277"/>
    </row>
    <row r="78" spans="2:11" s="1" customFormat="1" ht="5.25" customHeight="1">
      <c r="B78" s="276"/>
      <c r="C78" s="283"/>
      <c r="D78" s="283"/>
      <c r="E78" s="283"/>
      <c r="F78" s="283"/>
      <c r="G78" s="284"/>
      <c r="H78" s="283"/>
      <c r="I78" s="283"/>
      <c r="J78" s="283"/>
      <c r="K78" s="277"/>
    </row>
    <row r="79" spans="2:11" s="1" customFormat="1" ht="15" customHeight="1">
      <c r="B79" s="276"/>
      <c r="C79" s="265" t="s">
        <v>53</v>
      </c>
      <c r="D79" s="285"/>
      <c r="E79" s="285"/>
      <c r="F79" s="286" t="s">
        <v>718</v>
      </c>
      <c r="G79" s="287"/>
      <c r="H79" s="265" t="s">
        <v>719</v>
      </c>
      <c r="I79" s="265" t="s">
        <v>720</v>
      </c>
      <c r="J79" s="265">
        <v>20</v>
      </c>
      <c r="K79" s="277"/>
    </row>
    <row r="80" spans="2:11" s="1" customFormat="1" ht="15" customHeight="1">
      <c r="B80" s="276"/>
      <c r="C80" s="265" t="s">
        <v>721</v>
      </c>
      <c r="D80" s="265"/>
      <c r="E80" s="265"/>
      <c r="F80" s="286" t="s">
        <v>718</v>
      </c>
      <c r="G80" s="287"/>
      <c r="H80" s="265" t="s">
        <v>722</v>
      </c>
      <c r="I80" s="265" t="s">
        <v>720</v>
      </c>
      <c r="J80" s="265">
        <v>120</v>
      </c>
      <c r="K80" s="277"/>
    </row>
    <row r="81" spans="2:11" s="1" customFormat="1" ht="15" customHeight="1">
      <c r="B81" s="288"/>
      <c r="C81" s="265" t="s">
        <v>723</v>
      </c>
      <c r="D81" s="265"/>
      <c r="E81" s="265"/>
      <c r="F81" s="286" t="s">
        <v>724</v>
      </c>
      <c r="G81" s="287"/>
      <c r="H81" s="265" t="s">
        <v>725</v>
      </c>
      <c r="I81" s="265" t="s">
        <v>720</v>
      </c>
      <c r="J81" s="265">
        <v>50</v>
      </c>
      <c r="K81" s="277"/>
    </row>
    <row r="82" spans="2:11" s="1" customFormat="1" ht="15" customHeight="1">
      <c r="B82" s="288"/>
      <c r="C82" s="265" t="s">
        <v>726</v>
      </c>
      <c r="D82" s="265"/>
      <c r="E82" s="265"/>
      <c r="F82" s="286" t="s">
        <v>718</v>
      </c>
      <c r="G82" s="287"/>
      <c r="H82" s="265" t="s">
        <v>727</v>
      </c>
      <c r="I82" s="265" t="s">
        <v>728</v>
      </c>
      <c r="J82" s="265"/>
      <c r="K82" s="277"/>
    </row>
    <row r="83" spans="2:11" s="1" customFormat="1" ht="15" customHeight="1">
      <c r="B83" s="288"/>
      <c r="C83" s="289" t="s">
        <v>729</v>
      </c>
      <c r="D83" s="289"/>
      <c r="E83" s="289"/>
      <c r="F83" s="290" t="s">
        <v>724</v>
      </c>
      <c r="G83" s="289"/>
      <c r="H83" s="289" t="s">
        <v>730</v>
      </c>
      <c r="I83" s="289" t="s">
        <v>720</v>
      </c>
      <c r="J83" s="289">
        <v>15</v>
      </c>
      <c r="K83" s="277"/>
    </row>
    <row r="84" spans="2:11" s="1" customFormat="1" ht="15" customHeight="1">
      <c r="B84" s="288"/>
      <c r="C84" s="289" t="s">
        <v>731</v>
      </c>
      <c r="D84" s="289"/>
      <c r="E84" s="289"/>
      <c r="F84" s="290" t="s">
        <v>724</v>
      </c>
      <c r="G84" s="289"/>
      <c r="H84" s="289" t="s">
        <v>732</v>
      </c>
      <c r="I84" s="289" t="s">
        <v>720</v>
      </c>
      <c r="J84" s="289">
        <v>15</v>
      </c>
      <c r="K84" s="277"/>
    </row>
    <row r="85" spans="2:11" s="1" customFormat="1" ht="15" customHeight="1">
      <c r="B85" s="288"/>
      <c r="C85" s="289" t="s">
        <v>733</v>
      </c>
      <c r="D85" s="289"/>
      <c r="E85" s="289"/>
      <c r="F85" s="290" t="s">
        <v>724</v>
      </c>
      <c r="G85" s="289"/>
      <c r="H85" s="289" t="s">
        <v>734</v>
      </c>
      <c r="I85" s="289" t="s">
        <v>720</v>
      </c>
      <c r="J85" s="289">
        <v>20</v>
      </c>
      <c r="K85" s="277"/>
    </row>
    <row r="86" spans="2:11" s="1" customFormat="1" ht="15" customHeight="1">
      <c r="B86" s="288"/>
      <c r="C86" s="289" t="s">
        <v>735</v>
      </c>
      <c r="D86" s="289"/>
      <c r="E86" s="289"/>
      <c r="F86" s="290" t="s">
        <v>724</v>
      </c>
      <c r="G86" s="289"/>
      <c r="H86" s="289" t="s">
        <v>736</v>
      </c>
      <c r="I86" s="289" t="s">
        <v>720</v>
      </c>
      <c r="J86" s="289">
        <v>20</v>
      </c>
      <c r="K86" s="277"/>
    </row>
    <row r="87" spans="2:11" s="1" customFormat="1" ht="15" customHeight="1">
      <c r="B87" s="288"/>
      <c r="C87" s="265" t="s">
        <v>737</v>
      </c>
      <c r="D87" s="265"/>
      <c r="E87" s="265"/>
      <c r="F87" s="286" t="s">
        <v>724</v>
      </c>
      <c r="G87" s="287"/>
      <c r="H87" s="265" t="s">
        <v>738</v>
      </c>
      <c r="I87" s="265" t="s">
        <v>720</v>
      </c>
      <c r="J87" s="265">
        <v>50</v>
      </c>
      <c r="K87" s="277"/>
    </row>
    <row r="88" spans="2:11" s="1" customFormat="1" ht="15" customHeight="1">
      <c r="B88" s="288"/>
      <c r="C88" s="265" t="s">
        <v>739</v>
      </c>
      <c r="D88" s="265"/>
      <c r="E88" s="265"/>
      <c r="F88" s="286" t="s">
        <v>724</v>
      </c>
      <c r="G88" s="287"/>
      <c r="H88" s="265" t="s">
        <v>740</v>
      </c>
      <c r="I88" s="265" t="s">
        <v>720</v>
      </c>
      <c r="J88" s="265">
        <v>20</v>
      </c>
      <c r="K88" s="277"/>
    </row>
    <row r="89" spans="2:11" s="1" customFormat="1" ht="15" customHeight="1">
      <c r="B89" s="288"/>
      <c r="C89" s="265" t="s">
        <v>741</v>
      </c>
      <c r="D89" s="265"/>
      <c r="E89" s="265"/>
      <c r="F89" s="286" t="s">
        <v>724</v>
      </c>
      <c r="G89" s="287"/>
      <c r="H89" s="265" t="s">
        <v>742</v>
      </c>
      <c r="I89" s="265" t="s">
        <v>720</v>
      </c>
      <c r="J89" s="265">
        <v>20</v>
      </c>
      <c r="K89" s="277"/>
    </row>
    <row r="90" spans="2:11" s="1" customFormat="1" ht="15" customHeight="1">
      <c r="B90" s="288"/>
      <c r="C90" s="265" t="s">
        <v>743</v>
      </c>
      <c r="D90" s="265"/>
      <c r="E90" s="265"/>
      <c r="F90" s="286" t="s">
        <v>724</v>
      </c>
      <c r="G90" s="287"/>
      <c r="H90" s="265" t="s">
        <v>744</v>
      </c>
      <c r="I90" s="265" t="s">
        <v>720</v>
      </c>
      <c r="J90" s="265">
        <v>50</v>
      </c>
      <c r="K90" s="277"/>
    </row>
    <row r="91" spans="2:11" s="1" customFormat="1" ht="15" customHeight="1">
      <c r="B91" s="288"/>
      <c r="C91" s="265" t="s">
        <v>745</v>
      </c>
      <c r="D91" s="265"/>
      <c r="E91" s="265"/>
      <c r="F91" s="286" t="s">
        <v>724</v>
      </c>
      <c r="G91" s="287"/>
      <c r="H91" s="265" t="s">
        <v>745</v>
      </c>
      <c r="I91" s="265" t="s">
        <v>720</v>
      </c>
      <c r="J91" s="265">
        <v>50</v>
      </c>
      <c r="K91" s="277"/>
    </row>
    <row r="92" spans="2:11" s="1" customFormat="1" ht="15" customHeight="1">
      <c r="B92" s="288"/>
      <c r="C92" s="265" t="s">
        <v>746</v>
      </c>
      <c r="D92" s="265"/>
      <c r="E92" s="265"/>
      <c r="F92" s="286" t="s">
        <v>724</v>
      </c>
      <c r="G92" s="287"/>
      <c r="H92" s="265" t="s">
        <v>747</v>
      </c>
      <c r="I92" s="265" t="s">
        <v>720</v>
      </c>
      <c r="J92" s="265">
        <v>255</v>
      </c>
      <c r="K92" s="277"/>
    </row>
    <row r="93" spans="2:11" s="1" customFormat="1" ht="15" customHeight="1">
      <c r="B93" s="288"/>
      <c r="C93" s="265" t="s">
        <v>748</v>
      </c>
      <c r="D93" s="265"/>
      <c r="E93" s="265"/>
      <c r="F93" s="286" t="s">
        <v>718</v>
      </c>
      <c r="G93" s="287"/>
      <c r="H93" s="265" t="s">
        <v>749</v>
      </c>
      <c r="I93" s="265" t="s">
        <v>750</v>
      </c>
      <c r="J93" s="265"/>
      <c r="K93" s="277"/>
    </row>
    <row r="94" spans="2:11" s="1" customFormat="1" ht="15" customHeight="1">
      <c r="B94" s="288"/>
      <c r="C94" s="265" t="s">
        <v>751</v>
      </c>
      <c r="D94" s="265"/>
      <c r="E94" s="265"/>
      <c r="F94" s="286" t="s">
        <v>718</v>
      </c>
      <c r="G94" s="287"/>
      <c r="H94" s="265" t="s">
        <v>752</v>
      </c>
      <c r="I94" s="265" t="s">
        <v>753</v>
      </c>
      <c r="J94" s="265"/>
      <c r="K94" s="277"/>
    </row>
    <row r="95" spans="2:11" s="1" customFormat="1" ht="15" customHeight="1">
      <c r="B95" s="288"/>
      <c r="C95" s="265" t="s">
        <v>754</v>
      </c>
      <c r="D95" s="265"/>
      <c r="E95" s="265"/>
      <c r="F95" s="286" t="s">
        <v>718</v>
      </c>
      <c r="G95" s="287"/>
      <c r="H95" s="265" t="s">
        <v>754</v>
      </c>
      <c r="I95" s="265" t="s">
        <v>753</v>
      </c>
      <c r="J95" s="265"/>
      <c r="K95" s="277"/>
    </row>
    <row r="96" spans="2:11" s="1" customFormat="1" ht="15" customHeight="1">
      <c r="B96" s="288"/>
      <c r="C96" s="265" t="s">
        <v>38</v>
      </c>
      <c r="D96" s="265"/>
      <c r="E96" s="265"/>
      <c r="F96" s="286" t="s">
        <v>718</v>
      </c>
      <c r="G96" s="287"/>
      <c r="H96" s="265" t="s">
        <v>755</v>
      </c>
      <c r="I96" s="265" t="s">
        <v>753</v>
      </c>
      <c r="J96" s="265"/>
      <c r="K96" s="277"/>
    </row>
    <row r="97" spans="2:11" s="1" customFormat="1" ht="15" customHeight="1">
      <c r="B97" s="288"/>
      <c r="C97" s="265" t="s">
        <v>48</v>
      </c>
      <c r="D97" s="265"/>
      <c r="E97" s="265"/>
      <c r="F97" s="286" t="s">
        <v>718</v>
      </c>
      <c r="G97" s="287"/>
      <c r="H97" s="265" t="s">
        <v>756</v>
      </c>
      <c r="I97" s="265" t="s">
        <v>753</v>
      </c>
      <c r="J97" s="265"/>
      <c r="K97" s="277"/>
    </row>
    <row r="98" spans="2:11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pans="2:11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pans="2:11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pans="2:1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pans="2:11" s="1" customFormat="1" ht="45" customHeight="1">
      <c r="B102" s="276"/>
      <c r="C102" s="395" t="s">
        <v>757</v>
      </c>
      <c r="D102" s="395"/>
      <c r="E102" s="395"/>
      <c r="F102" s="395"/>
      <c r="G102" s="395"/>
      <c r="H102" s="395"/>
      <c r="I102" s="395"/>
      <c r="J102" s="395"/>
      <c r="K102" s="277"/>
    </row>
    <row r="103" spans="2:11" s="1" customFormat="1" ht="17.25" customHeight="1">
      <c r="B103" s="276"/>
      <c r="C103" s="278" t="s">
        <v>712</v>
      </c>
      <c r="D103" s="278"/>
      <c r="E103" s="278"/>
      <c r="F103" s="278" t="s">
        <v>713</v>
      </c>
      <c r="G103" s="279"/>
      <c r="H103" s="278" t="s">
        <v>54</v>
      </c>
      <c r="I103" s="278" t="s">
        <v>57</v>
      </c>
      <c r="J103" s="278" t="s">
        <v>714</v>
      </c>
      <c r="K103" s="277"/>
    </row>
    <row r="104" spans="2:11" s="1" customFormat="1" ht="17.25" customHeight="1">
      <c r="B104" s="276"/>
      <c r="C104" s="280" t="s">
        <v>715</v>
      </c>
      <c r="D104" s="280"/>
      <c r="E104" s="280"/>
      <c r="F104" s="281" t="s">
        <v>716</v>
      </c>
      <c r="G104" s="282"/>
      <c r="H104" s="280"/>
      <c r="I104" s="280"/>
      <c r="J104" s="280" t="s">
        <v>717</v>
      </c>
      <c r="K104" s="277"/>
    </row>
    <row r="105" spans="2:11" s="1" customFormat="1" ht="5.25" customHeight="1">
      <c r="B105" s="276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pans="2:11" s="1" customFormat="1" ht="15" customHeight="1">
      <c r="B106" s="276"/>
      <c r="C106" s="265" t="s">
        <v>53</v>
      </c>
      <c r="D106" s="285"/>
      <c r="E106" s="285"/>
      <c r="F106" s="286" t="s">
        <v>718</v>
      </c>
      <c r="G106" s="265"/>
      <c r="H106" s="265" t="s">
        <v>758</v>
      </c>
      <c r="I106" s="265" t="s">
        <v>720</v>
      </c>
      <c r="J106" s="265">
        <v>20</v>
      </c>
      <c r="K106" s="277"/>
    </row>
    <row r="107" spans="2:11" s="1" customFormat="1" ht="15" customHeight="1">
      <c r="B107" s="276"/>
      <c r="C107" s="265" t="s">
        <v>721</v>
      </c>
      <c r="D107" s="265"/>
      <c r="E107" s="265"/>
      <c r="F107" s="286" t="s">
        <v>718</v>
      </c>
      <c r="G107" s="265"/>
      <c r="H107" s="265" t="s">
        <v>758</v>
      </c>
      <c r="I107" s="265" t="s">
        <v>720</v>
      </c>
      <c r="J107" s="265">
        <v>120</v>
      </c>
      <c r="K107" s="277"/>
    </row>
    <row r="108" spans="2:11" s="1" customFormat="1" ht="15" customHeight="1">
      <c r="B108" s="288"/>
      <c r="C108" s="265" t="s">
        <v>723</v>
      </c>
      <c r="D108" s="265"/>
      <c r="E108" s="265"/>
      <c r="F108" s="286" t="s">
        <v>724</v>
      </c>
      <c r="G108" s="265"/>
      <c r="H108" s="265" t="s">
        <v>758</v>
      </c>
      <c r="I108" s="265" t="s">
        <v>720</v>
      </c>
      <c r="J108" s="265">
        <v>50</v>
      </c>
      <c r="K108" s="277"/>
    </row>
    <row r="109" spans="2:11" s="1" customFormat="1" ht="15" customHeight="1">
      <c r="B109" s="288"/>
      <c r="C109" s="265" t="s">
        <v>726</v>
      </c>
      <c r="D109" s="265"/>
      <c r="E109" s="265"/>
      <c r="F109" s="286" t="s">
        <v>718</v>
      </c>
      <c r="G109" s="265"/>
      <c r="H109" s="265" t="s">
        <v>758</v>
      </c>
      <c r="I109" s="265" t="s">
        <v>728</v>
      </c>
      <c r="J109" s="265"/>
      <c r="K109" s="277"/>
    </row>
    <row r="110" spans="2:11" s="1" customFormat="1" ht="15" customHeight="1">
      <c r="B110" s="288"/>
      <c r="C110" s="265" t="s">
        <v>737</v>
      </c>
      <c r="D110" s="265"/>
      <c r="E110" s="265"/>
      <c r="F110" s="286" t="s">
        <v>724</v>
      </c>
      <c r="G110" s="265"/>
      <c r="H110" s="265" t="s">
        <v>758</v>
      </c>
      <c r="I110" s="265" t="s">
        <v>720</v>
      </c>
      <c r="J110" s="265">
        <v>50</v>
      </c>
      <c r="K110" s="277"/>
    </row>
    <row r="111" spans="2:11" s="1" customFormat="1" ht="15" customHeight="1">
      <c r="B111" s="288"/>
      <c r="C111" s="265" t="s">
        <v>745</v>
      </c>
      <c r="D111" s="265"/>
      <c r="E111" s="265"/>
      <c r="F111" s="286" t="s">
        <v>724</v>
      </c>
      <c r="G111" s="265"/>
      <c r="H111" s="265" t="s">
        <v>758</v>
      </c>
      <c r="I111" s="265" t="s">
        <v>720</v>
      </c>
      <c r="J111" s="265">
        <v>50</v>
      </c>
      <c r="K111" s="277"/>
    </row>
    <row r="112" spans="2:11" s="1" customFormat="1" ht="15" customHeight="1">
      <c r="B112" s="288"/>
      <c r="C112" s="265" t="s">
        <v>743</v>
      </c>
      <c r="D112" s="265"/>
      <c r="E112" s="265"/>
      <c r="F112" s="286" t="s">
        <v>724</v>
      </c>
      <c r="G112" s="265"/>
      <c r="H112" s="265" t="s">
        <v>758</v>
      </c>
      <c r="I112" s="265" t="s">
        <v>720</v>
      </c>
      <c r="J112" s="265">
        <v>50</v>
      </c>
      <c r="K112" s="277"/>
    </row>
    <row r="113" spans="2:11" s="1" customFormat="1" ht="15" customHeight="1">
      <c r="B113" s="288"/>
      <c r="C113" s="265" t="s">
        <v>53</v>
      </c>
      <c r="D113" s="265"/>
      <c r="E113" s="265"/>
      <c r="F113" s="286" t="s">
        <v>718</v>
      </c>
      <c r="G113" s="265"/>
      <c r="H113" s="265" t="s">
        <v>759</v>
      </c>
      <c r="I113" s="265" t="s">
        <v>720</v>
      </c>
      <c r="J113" s="265">
        <v>20</v>
      </c>
      <c r="K113" s="277"/>
    </row>
    <row r="114" spans="2:11" s="1" customFormat="1" ht="15" customHeight="1">
      <c r="B114" s="288"/>
      <c r="C114" s="265" t="s">
        <v>760</v>
      </c>
      <c r="D114" s="265"/>
      <c r="E114" s="265"/>
      <c r="F114" s="286" t="s">
        <v>718</v>
      </c>
      <c r="G114" s="265"/>
      <c r="H114" s="265" t="s">
        <v>761</v>
      </c>
      <c r="I114" s="265" t="s">
        <v>720</v>
      </c>
      <c r="J114" s="265">
        <v>120</v>
      </c>
      <c r="K114" s="277"/>
    </row>
    <row r="115" spans="2:11" s="1" customFormat="1" ht="15" customHeight="1">
      <c r="B115" s="288"/>
      <c r="C115" s="265" t="s">
        <v>38</v>
      </c>
      <c r="D115" s="265"/>
      <c r="E115" s="265"/>
      <c r="F115" s="286" t="s">
        <v>718</v>
      </c>
      <c r="G115" s="265"/>
      <c r="H115" s="265" t="s">
        <v>762</v>
      </c>
      <c r="I115" s="265" t="s">
        <v>753</v>
      </c>
      <c r="J115" s="265"/>
      <c r="K115" s="277"/>
    </row>
    <row r="116" spans="2:11" s="1" customFormat="1" ht="15" customHeight="1">
      <c r="B116" s="288"/>
      <c r="C116" s="265" t="s">
        <v>48</v>
      </c>
      <c r="D116" s="265"/>
      <c r="E116" s="265"/>
      <c r="F116" s="286" t="s">
        <v>718</v>
      </c>
      <c r="G116" s="265"/>
      <c r="H116" s="265" t="s">
        <v>763</v>
      </c>
      <c r="I116" s="265" t="s">
        <v>753</v>
      </c>
      <c r="J116" s="265"/>
      <c r="K116" s="277"/>
    </row>
    <row r="117" spans="2:11" s="1" customFormat="1" ht="15" customHeight="1">
      <c r="B117" s="288"/>
      <c r="C117" s="265" t="s">
        <v>57</v>
      </c>
      <c r="D117" s="265"/>
      <c r="E117" s="265"/>
      <c r="F117" s="286" t="s">
        <v>718</v>
      </c>
      <c r="G117" s="265"/>
      <c r="H117" s="265" t="s">
        <v>764</v>
      </c>
      <c r="I117" s="265" t="s">
        <v>765</v>
      </c>
      <c r="J117" s="265"/>
      <c r="K117" s="277"/>
    </row>
    <row r="118" spans="2:11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pans="2:11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pans="2:11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93" t="s">
        <v>766</v>
      </c>
      <c r="D122" s="393"/>
      <c r="E122" s="393"/>
      <c r="F122" s="393"/>
      <c r="G122" s="393"/>
      <c r="H122" s="393"/>
      <c r="I122" s="393"/>
      <c r="J122" s="393"/>
      <c r="K122" s="305"/>
    </row>
    <row r="123" spans="2:11" s="1" customFormat="1" ht="17.25" customHeight="1">
      <c r="B123" s="306"/>
      <c r="C123" s="278" t="s">
        <v>712</v>
      </c>
      <c r="D123" s="278"/>
      <c r="E123" s="278"/>
      <c r="F123" s="278" t="s">
        <v>713</v>
      </c>
      <c r="G123" s="279"/>
      <c r="H123" s="278" t="s">
        <v>54</v>
      </c>
      <c r="I123" s="278" t="s">
        <v>57</v>
      </c>
      <c r="J123" s="278" t="s">
        <v>714</v>
      </c>
      <c r="K123" s="307"/>
    </row>
    <row r="124" spans="2:11" s="1" customFormat="1" ht="17.25" customHeight="1">
      <c r="B124" s="306"/>
      <c r="C124" s="280" t="s">
        <v>715</v>
      </c>
      <c r="D124" s="280"/>
      <c r="E124" s="280"/>
      <c r="F124" s="281" t="s">
        <v>716</v>
      </c>
      <c r="G124" s="282"/>
      <c r="H124" s="280"/>
      <c r="I124" s="280"/>
      <c r="J124" s="280" t="s">
        <v>717</v>
      </c>
      <c r="K124" s="307"/>
    </row>
    <row r="125" spans="2:11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pans="2:11" s="1" customFormat="1" ht="15" customHeight="1">
      <c r="B126" s="308"/>
      <c r="C126" s="265" t="s">
        <v>721</v>
      </c>
      <c r="D126" s="285"/>
      <c r="E126" s="285"/>
      <c r="F126" s="286" t="s">
        <v>718</v>
      </c>
      <c r="G126" s="265"/>
      <c r="H126" s="265" t="s">
        <v>758</v>
      </c>
      <c r="I126" s="265" t="s">
        <v>720</v>
      </c>
      <c r="J126" s="265">
        <v>120</v>
      </c>
      <c r="K126" s="311"/>
    </row>
    <row r="127" spans="2:11" s="1" customFormat="1" ht="15" customHeight="1">
      <c r="B127" s="308"/>
      <c r="C127" s="265" t="s">
        <v>767</v>
      </c>
      <c r="D127" s="265"/>
      <c r="E127" s="265"/>
      <c r="F127" s="286" t="s">
        <v>718</v>
      </c>
      <c r="G127" s="265"/>
      <c r="H127" s="265" t="s">
        <v>768</v>
      </c>
      <c r="I127" s="265" t="s">
        <v>720</v>
      </c>
      <c r="J127" s="265" t="s">
        <v>769</v>
      </c>
      <c r="K127" s="311"/>
    </row>
    <row r="128" spans="2:11" s="1" customFormat="1" ht="15" customHeight="1">
      <c r="B128" s="308"/>
      <c r="C128" s="265" t="s">
        <v>666</v>
      </c>
      <c r="D128" s="265"/>
      <c r="E128" s="265"/>
      <c r="F128" s="286" t="s">
        <v>718</v>
      </c>
      <c r="G128" s="265"/>
      <c r="H128" s="265" t="s">
        <v>770</v>
      </c>
      <c r="I128" s="265" t="s">
        <v>720</v>
      </c>
      <c r="J128" s="265" t="s">
        <v>769</v>
      </c>
      <c r="K128" s="311"/>
    </row>
    <row r="129" spans="2:11" s="1" customFormat="1" ht="15" customHeight="1">
      <c r="B129" s="308"/>
      <c r="C129" s="265" t="s">
        <v>729</v>
      </c>
      <c r="D129" s="265"/>
      <c r="E129" s="265"/>
      <c r="F129" s="286" t="s">
        <v>724</v>
      </c>
      <c r="G129" s="265"/>
      <c r="H129" s="265" t="s">
        <v>730</v>
      </c>
      <c r="I129" s="265" t="s">
        <v>720</v>
      </c>
      <c r="J129" s="265">
        <v>15</v>
      </c>
      <c r="K129" s="311"/>
    </row>
    <row r="130" spans="2:11" s="1" customFormat="1" ht="15" customHeight="1">
      <c r="B130" s="308"/>
      <c r="C130" s="289" t="s">
        <v>731</v>
      </c>
      <c r="D130" s="289"/>
      <c r="E130" s="289"/>
      <c r="F130" s="290" t="s">
        <v>724</v>
      </c>
      <c r="G130" s="289"/>
      <c r="H130" s="289" t="s">
        <v>732</v>
      </c>
      <c r="I130" s="289" t="s">
        <v>720</v>
      </c>
      <c r="J130" s="289">
        <v>15</v>
      </c>
      <c r="K130" s="311"/>
    </row>
    <row r="131" spans="2:11" s="1" customFormat="1" ht="15" customHeight="1">
      <c r="B131" s="308"/>
      <c r="C131" s="289" t="s">
        <v>733</v>
      </c>
      <c r="D131" s="289"/>
      <c r="E131" s="289"/>
      <c r="F131" s="290" t="s">
        <v>724</v>
      </c>
      <c r="G131" s="289"/>
      <c r="H131" s="289" t="s">
        <v>734</v>
      </c>
      <c r="I131" s="289" t="s">
        <v>720</v>
      </c>
      <c r="J131" s="289">
        <v>20</v>
      </c>
      <c r="K131" s="311"/>
    </row>
    <row r="132" spans="2:11" s="1" customFormat="1" ht="15" customHeight="1">
      <c r="B132" s="308"/>
      <c r="C132" s="289" t="s">
        <v>735</v>
      </c>
      <c r="D132" s="289"/>
      <c r="E132" s="289"/>
      <c r="F132" s="290" t="s">
        <v>724</v>
      </c>
      <c r="G132" s="289"/>
      <c r="H132" s="289" t="s">
        <v>736</v>
      </c>
      <c r="I132" s="289" t="s">
        <v>720</v>
      </c>
      <c r="J132" s="289">
        <v>20</v>
      </c>
      <c r="K132" s="311"/>
    </row>
    <row r="133" spans="2:11" s="1" customFormat="1" ht="15" customHeight="1">
      <c r="B133" s="308"/>
      <c r="C133" s="265" t="s">
        <v>723</v>
      </c>
      <c r="D133" s="265"/>
      <c r="E133" s="265"/>
      <c r="F133" s="286" t="s">
        <v>724</v>
      </c>
      <c r="G133" s="265"/>
      <c r="H133" s="265" t="s">
        <v>758</v>
      </c>
      <c r="I133" s="265" t="s">
        <v>720</v>
      </c>
      <c r="J133" s="265">
        <v>50</v>
      </c>
      <c r="K133" s="311"/>
    </row>
    <row r="134" spans="2:11" s="1" customFormat="1" ht="15" customHeight="1">
      <c r="B134" s="308"/>
      <c r="C134" s="265" t="s">
        <v>737</v>
      </c>
      <c r="D134" s="265"/>
      <c r="E134" s="265"/>
      <c r="F134" s="286" t="s">
        <v>724</v>
      </c>
      <c r="G134" s="265"/>
      <c r="H134" s="265" t="s">
        <v>758</v>
      </c>
      <c r="I134" s="265" t="s">
        <v>720</v>
      </c>
      <c r="J134" s="265">
        <v>50</v>
      </c>
      <c r="K134" s="311"/>
    </row>
    <row r="135" spans="2:11" s="1" customFormat="1" ht="15" customHeight="1">
      <c r="B135" s="308"/>
      <c r="C135" s="265" t="s">
        <v>743</v>
      </c>
      <c r="D135" s="265"/>
      <c r="E135" s="265"/>
      <c r="F135" s="286" t="s">
        <v>724</v>
      </c>
      <c r="G135" s="265"/>
      <c r="H135" s="265" t="s">
        <v>758</v>
      </c>
      <c r="I135" s="265" t="s">
        <v>720</v>
      </c>
      <c r="J135" s="265">
        <v>50</v>
      </c>
      <c r="K135" s="311"/>
    </row>
    <row r="136" spans="2:11" s="1" customFormat="1" ht="15" customHeight="1">
      <c r="B136" s="308"/>
      <c r="C136" s="265" t="s">
        <v>745</v>
      </c>
      <c r="D136" s="265"/>
      <c r="E136" s="265"/>
      <c r="F136" s="286" t="s">
        <v>724</v>
      </c>
      <c r="G136" s="265"/>
      <c r="H136" s="265" t="s">
        <v>758</v>
      </c>
      <c r="I136" s="265" t="s">
        <v>720</v>
      </c>
      <c r="J136" s="265">
        <v>50</v>
      </c>
      <c r="K136" s="311"/>
    </row>
    <row r="137" spans="2:11" s="1" customFormat="1" ht="15" customHeight="1">
      <c r="B137" s="308"/>
      <c r="C137" s="265" t="s">
        <v>746</v>
      </c>
      <c r="D137" s="265"/>
      <c r="E137" s="265"/>
      <c r="F137" s="286" t="s">
        <v>724</v>
      </c>
      <c r="G137" s="265"/>
      <c r="H137" s="265" t="s">
        <v>771</v>
      </c>
      <c r="I137" s="265" t="s">
        <v>720</v>
      </c>
      <c r="J137" s="265">
        <v>255</v>
      </c>
      <c r="K137" s="311"/>
    </row>
    <row r="138" spans="2:11" s="1" customFormat="1" ht="15" customHeight="1">
      <c r="B138" s="308"/>
      <c r="C138" s="265" t="s">
        <v>748</v>
      </c>
      <c r="D138" s="265"/>
      <c r="E138" s="265"/>
      <c r="F138" s="286" t="s">
        <v>718</v>
      </c>
      <c r="G138" s="265"/>
      <c r="H138" s="265" t="s">
        <v>772</v>
      </c>
      <c r="I138" s="265" t="s">
        <v>750</v>
      </c>
      <c r="J138" s="265"/>
      <c r="K138" s="311"/>
    </row>
    <row r="139" spans="2:11" s="1" customFormat="1" ht="15" customHeight="1">
      <c r="B139" s="308"/>
      <c r="C139" s="265" t="s">
        <v>751</v>
      </c>
      <c r="D139" s="265"/>
      <c r="E139" s="265"/>
      <c r="F139" s="286" t="s">
        <v>718</v>
      </c>
      <c r="G139" s="265"/>
      <c r="H139" s="265" t="s">
        <v>773</v>
      </c>
      <c r="I139" s="265" t="s">
        <v>753</v>
      </c>
      <c r="J139" s="265"/>
      <c r="K139" s="311"/>
    </row>
    <row r="140" spans="2:11" s="1" customFormat="1" ht="15" customHeight="1">
      <c r="B140" s="308"/>
      <c r="C140" s="265" t="s">
        <v>754</v>
      </c>
      <c r="D140" s="265"/>
      <c r="E140" s="265"/>
      <c r="F140" s="286" t="s">
        <v>718</v>
      </c>
      <c r="G140" s="265"/>
      <c r="H140" s="265" t="s">
        <v>754</v>
      </c>
      <c r="I140" s="265" t="s">
        <v>753</v>
      </c>
      <c r="J140" s="265"/>
      <c r="K140" s="311"/>
    </row>
    <row r="141" spans="2:11" s="1" customFormat="1" ht="15" customHeight="1">
      <c r="B141" s="308"/>
      <c r="C141" s="265" t="s">
        <v>38</v>
      </c>
      <c r="D141" s="265"/>
      <c r="E141" s="265"/>
      <c r="F141" s="286" t="s">
        <v>718</v>
      </c>
      <c r="G141" s="265"/>
      <c r="H141" s="265" t="s">
        <v>774</v>
      </c>
      <c r="I141" s="265" t="s">
        <v>753</v>
      </c>
      <c r="J141" s="265"/>
      <c r="K141" s="311"/>
    </row>
    <row r="142" spans="2:11" s="1" customFormat="1" ht="15" customHeight="1">
      <c r="B142" s="308"/>
      <c r="C142" s="265" t="s">
        <v>775</v>
      </c>
      <c r="D142" s="265"/>
      <c r="E142" s="265"/>
      <c r="F142" s="286" t="s">
        <v>718</v>
      </c>
      <c r="G142" s="265"/>
      <c r="H142" s="265" t="s">
        <v>776</v>
      </c>
      <c r="I142" s="265" t="s">
        <v>753</v>
      </c>
      <c r="J142" s="265"/>
      <c r="K142" s="311"/>
    </row>
    <row r="143" spans="2:11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pans="2:11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pans="2:11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pans="2:11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pans="2:11" s="1" customFormat="1" ht="45" customHeight="1">
      <c r="B147" s="276"/>
      <c r="C147" s="395" t="s">
        <v>777</v>
      </c>
      <c r="D147" s="395"/>
      <c r="E147" s="395"/>
      <c r="F147" s="395"/>
      <c r="G147" s="395"/>
      <c r="H147" s="395"/>
      <c r="I147" s="395"/>
      <c r="J147" s="395"/>
      <c r="K147" s="277"/>
    </row>
    <row r="148" spans="2:11" s="1" customFormat="1" ht="17.25" customHeight="1">
      <c r="B148" s="276"/>
      <c r="C148" s="278" t="s">
        <v>712</v>
      </c>
      <c r="D148" s="278"/>
      <c r="E148" s="278"/>
      <c r="F148" s="278" t="s">
        <v>713</v>
      </c>
      <c r="G148" s="279"/>
      <c r="H148" s="278" t="s">
        <v>54</v>
      </c>
      <c r="I148" s="278" t="s">
        <v>57</v>
      </c>
      <c r="J148" s="278" t="s">
        <v>714</v>
      </c>
      <c r="K148" s="277"/>
    </row>
    <row r="149" spans="2:11" s="1" customFormat="1" ht="17.25" customHeight="1">
      <c r="B149" s="276"/>
      <c r="C149" s="280" t="s">
        <v>715</v>
      </c>
      <c r="D149" s="280"/>
      <c r="E149" s="280"/>
      <c r="F149" s="281" t="s">
        <v>716</v>
      </c>
      <c r="G149" s="282"/>
      <c r="H149" s="280"/>
      <c r="I149" s="280"/>
      <c r="J149" s="280" t="s">
        <v>717</v>
      </c>
      <c r="K149" s="277"/>
    </row>
    <row r="150" spans="2:11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pans="2:11" s="1" customFormat="1" ht="15" customHeight="1">
      <c r="B151" s="288"/>
      <c r="C151" s="315" t="s">
        <v>721</v>
      </c>
      <c r="D151" s="265"/>
      <c r="E151" s="265"/>
      <c r="F151" s="316" t="s">
        <v>718</v>
      </c>
      <c r="G151" s="265"/>
      <c r="H151" s="315" t="s">
        <v>758</v>
      </c>
      <c r="I151" s="315" t="s">
        <v>720</v>
      </c>
      <c r="J151" s="315">
        <v>120</v>
      </c>
      <c r="K151" s="311"/>
    </row>
    <row r="152" spans="2:11" s="1" customFormat="1" ht="15" customHeight="1">
      <c r="B152" s="288"/>
      <c r="C152" s="315" t="s">
        <v>767</v>
      </c>
      <c r="D152" s="265"/>
      <c r="E152" s="265"/>
      <c r="F152" s="316" t="s">
        <v>718</v>
      </c>
      <c r="G152" s="265"/>
      <c r="H152" s="315" t="s">
        <v>778</v>
      </c>
      <c r="I152" s="315" t="s">
        <v>720</v>
      </c>
      <c r="J152" s="315" t="s">
        <v>769</v>
      </c>
      <c r="K152" s="311"/>
    </row>
    <row r="153" spans="2:11" s="1" customFormat="1" ht="15" customHeight="1">
      <c r="B153" s="288"/>
      <c r="C153" s="315" t="s">
        <v>666</v>
      </c>
      <c r="D153" s="265"/>
      <c r="E153" s="265"/>
      <c r="F153" s="316" t="s">
        <v>718</v>
      </c>
      <c r="G153" s="265"/>
      <c r="H153" s="315" t="s">
        <v>779</v>
      </c>
      <c r="I153" s="315" t="s">
        <v>720</v>
      </c>
      <c r="J153" s="315" t="s">
        <v>769</v>
      </c>
      <c r="K153" s="311"/>
    </row>
    <row r="154" spans="2:11" s="1" customFormat="1" ht="15" customHeight="1">
      <c r="B154" s="288"/>
      <c r="C154" s="315" t="s">
        <v>723</v>
      </c>
      <c r="D154" s="265"/>
      <c r="E154" s="265"/>
      <c r="F154" s="316" t="s">
        <v>724</v>
      </c>
      <c r="G154" s="265"/>
      <c r="H154" s="315" t="s">
        <v>758</v>
      </c>
      <c r="I154" s="315" t="s">
        <v>720</v>
      </c>
      <c r="J154" s="315">
        <v>50</v>
      </c>
      <c r="K154" s="311"/>
    </row>
    <row r="155" spans="2:11" s="1" customFormat="1" ht="15" customHeight="1">
      <c r="B155" s="288"/>
      <c r="C155" s="315" t="s">
        <v>726</v>
      </c>
      <c r="D155" s="265"/>
      <c r="E155" s="265"/>
      <c r="F155" s="316" t="s">
        <v>718</v>
      </c>
      <c r="G155" s="265"/>
      <c r="H155" s="315" t="s">
        <v>758</v>
      </c>
      <c r="I155" s="315" t="s">
        <v>728</v>
      </c>
      <c r="J155" s="315"/>
      <c r="K155" s="311"/>
    </row>
    <row r="156" spans="2:11" s="1" customFormat="1" ht="15" customHeight="1">
      <c r="B156" s="288"/>
      <c r="C156" s="315" t="s">
        <v>737</v>
      </c>
      <c r="D156" s="265"/>
      <c r="E156" s="265"/>
      <c r="F156" s="316" t="s">
        <v>724</v>
      </c>
      <c r="G156" s="265"/>
      <c r="H156" s="315" t="s">
        <v>758</v>
      </c>
      <c r="I156" s="315" t="s">
        <v>720</v>
      </c>
      <c r="J156" s="315">
        <v>50</v>
      </c>
      <c r="K156" s="311"/>
    </row>
    <row r="157" spans="2:11" s="1" customFormat="1" ht="15" customHeight="1">
      <c r="B157" s="288"/>
      <c r="C157" s="315" t="s">
        <v>745</v>
      </c>
      <c r="D157" s="265"/>
      <c r="E157" s="265"/>
      <c r="F157" s="316" t="s">
        <v>724</v>
      </c>
      <c r="G157" s="265"/>
      <c r="H157" s="315" t="s">
        <v>758</v>
      </c>
      <c r="I157" s="315" t="s">
        <v>720</v>
      </c>
      <c r="J157" s="315">
        <v>50</v>
      </c>
      <c r="K157" s="311"/>
    </row>
    <row r="158" spans="2:11" s="1" customFormat="1" ht="15" customHeight="1">
      <c r="B158" s="288"/>
      <c r="C158" s="315" t="s">
        <v>743</v>
      </c>
      <c r="D158" s="265"/>
      <c r="E158" s="265"/>
      <c r="F158" s="316" t="s">
        <v>724</v>
      </c>
      <c r="G158" s="265"/>
      <c r="H158" s="315" t="s">
        <v>758</v>
      </c>
      <c r="I158" s="315" t="s">
        <v>720</v>
      </c>
      <c r="J158" s="315">
        <v>50</v>
      </c>
      <c r="K158" s="311"/>
    </row>
    <row r="159" spans="2:11" s="1" customFormat="1" ht="15" customHeight="1">
      <c r="B159" s="288"/>
      <c r="C159" s="315" t="s">
        <v>115</v>
      </c>
      <c r="D159" s="265"/>
      <c r="E159" s="265"/>
      <c r="F159" s="316" t="s">
        <v>718</v>
      </c>
      <c r="G159" s="265"/>
      <c r="H159" s="315" t="s">
        <v>780</v>
      </c>
      <c r="I159" s="315" t="s">
        <v>720</v>
      </c>
      <c r="J159" s="315" t="s">
        <v>781</v>
      </c>
      <c r="K159" s="311"/>
    </row>
    <row r="160" spans="2:11" s="1" customFormat="1" ht="15" customHeight="1">
      <c r="B160" s="288"/>
      <c r="C160" s="315" t="s">
        <v>782</v>
      </c>
      <c r="D160" s="265"/>
      <c r="E160" s="265"/>
      <c r="F160" s="316" t="s">
        <v>718</v>
      </c>
      <c r="G160" s="265"/>
      <c r="H160" s="315" t="s">
        <v>783</v>
      </c>
      <c r="I160" s="315" t="s">
        <v>753</v>
      </c>
      <c r="J160" s="315"/>
      <c r="K160" s="311"/>
    </row>
    <row r="161" spans="2:1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pans="2:11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pans="2:11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pans="2:11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pans="2:11" s="1" customFormat="1" ht="45" customHeight="1">
      <c r="B165" s="257"/>
      <c r="C165" s="393" t="s">
        <v>784</v>
      </c>
      <c r="D165" s="393"/>
      <c r="E165" s="393"/>
      <c r="F165" s="393"/>
      <c r="G165" s="393"/>
      <c r="H165" s="393"/>
      <c r="I165" s="393"/>
      <c r="J165" s="393"/>
      <c r="K165" s="258"/>
    </row>
    <row r="166" spans="2:11" s="1" customFormat="1" ht="17.25" customHeight="1">
      <c r="B166" s="257"/>
      <c r="C166" s="278" t="s">
        <v>712</v>
      </c>
      <c r="D166" s="278"/>
      <c r="E166" s="278"/>
      <c r="F166" s="278" t="s">
        <v>713</v>
      </c>
      <c r="G166" s="320"/>
      <c r="H166" s="321" t="s">
        <v>54</v>
      </c>
      <c r="I166" s="321" t="s">
        <v>57</v>
      </c>
      <c r="J166" s="278" t="s">
        <v>714</v>
      </c>
      <c r="K166" s="258"/>
    </row>
    <row r="167" spans="2:11" s="1" customFormat="1" ht="17.25" customHeight="1">
      <c r="B167" s="259"/>
      <c r="C167" s="280" t="s">
        <v>715</v>
      </c>
      <c r="D167" s="280"/>
      <c r="E167" s="280"/>
      <c r="F167" s="281" t="s">
        <v>716</v>
      </c>
      <c r="G167" s="322"/>
      <c r="H167" s="323"/>
      <c r="I167" s="323"/>
      <c r="J167" s="280" t="s">
        <v>717</v>
      </c>
      <c r="K167" s="260"/>
    </row>
    <row r="168" spans="2:11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pans="2:11" s="1" customFormat="1" ht="15" customHeight="1">
      <c r="B169" s="288"/>
      <c r="C169" s="265" t="s">
        <v>721</v>
      </c>
      <c r="D169" s="265"/>
      <c r="E169" s="265"/>
      <c r="F169" s="286" t="s">
        <v>718</v>
      </c>
      <c r="G169" s="265"/>
      <c r="H169" s="265" t="s">
        <v>758</v>
      </c>
      <c r="I169" s="265" t="s">
        <v>720</v>
      </c>
      <c r="J169" s="265">
        <v>120</v>
      </c>
      <c r="K169" s="311"/>
    </row>
    <row r="170" spans="2:11" s="1" customFormat="1" ht="15" customHeight="1">
      <c r="B170" s="288"/>
      <c r="C170" s="265" t="s">
        <v>767</v>
      </c>
      <c r="D170" s="265"/>
      <c r="E170" s="265"/>
      <c r="F170" s="286" t="s">
        <v>718</v>
      </c>
      <c r="G170" s="265"/>
      <c r="H170" s="265" t="s">
        <v>768</v>
      </c>
      <c r="I170" s="265" t="s">
        <v>720</v>
      </c>
      <c r="J170" s="265" t="s">
        <v>769</v>
      </c>
      <c r="K170" s="311"/>
    </row>
    <row r="171" spans="2:11" s="1" customFormat="1" ht="15" customHeight="1">
      <c r="B171" s="288"/>
      <c r="C171" s="265" t="s">
        <v>666</v>
      </c>
      <c r="D171" s="265"/>
      <c r="E171" s="265"/>
      <c r="F171" s="286" t="s">
        <v>718</v>
      </c>
      <c r="G171" s="265"/>
      <c r="H171" s="265" t="s">
        <v>785</v>
      </c>
      <c r="I171" s="265" t="s">
        <v>720</v>
      </c>
      <c r="J171" s="265" t="s">
        <v>769</v>
      </c>
      <c r="K171" s="311"/>
    </row>
    <row r="172" spans="2:11" s="1" customFormat="1" ht="15" customHeight="1">
      <c r="B172" s="288"/>
      <c r="C172" s="265" t="s">
        <v>723</v>
      </c>
      <c r="D172" s="265"/>
      <c r="E172" s="265"/>
      <c r="F172" s="286" t="s">
        <v>724</v>
      </c>
      <c r="G172" s="265"/>
      <c r="H172" s="265" t="s">
        <v>785</v>
      </c>
      <c r="I172" s="265" t="s">
        <v>720</v>
      </c>
      <c r="J172" s="265">
        <v>50</v>
      </c>
      <c r="K172" s="311"/>
    </row>
    <row r="173" spans="2:11" s="1" customFormat="1" ht="15" customHeight="1">
      <c r="B173" s="288"/>
      <c r="C173" s="265" t="s">
        <v>726</v>
      </c>
      <c r="D173" s="265"/>
      <c r="E173" s="265"/>
      <c r="F173" s="286" t="s">
        <v>718</v>
      </c>
      <c r="G173" s="265"/>
      <c r="H173" s="265" t="s">
        <v>785</v>
      </c>
      <c r="I173" s="265" t="s">
        <v>728</v>
      </c>
      <c r="J173" s="265"/>
      <c r="K173" s="311"/>
    </row>
    <row r="174" spans="2:11" s="1" customFormat="1" ht="15" customHeight="1">
      <c r="B174" s="288"/>
      <c r="C174" s="265" t="s">
        <v>737</v>
      </c>
      <c r="D174" s="265"/>
      <c r="E174" s="265"/>
      <c r="F174" s="286" t="s">
        <v>724</v>
      </c>
      <c r="G174" s="265"/>
      <c r="H174" s="265" t="s">
        <v>785</v>
      </c>
      <c r="I174" s="265" t="s">
        <v>720</v>
      </c>
      <c r="J174" s="265">
        <v>50</v>
      </c>
      <c r="K174" s="311"/>
    </row>
    <row r="175" spans="2:11" s="1" customFormat="1" ht="15" customHeight="1">
      <c r="B175" s="288"/>
      <c r="C175" s="265" t="s">
        <v>745</v>
      </c>
      <c r="D175" s="265"/>
      <c r="E175" s="265"/>
      <c r="F175" s="286" t="s">
        <v>724</v>
      </c>
      <c r="G175" s="265"/>
      <c r="H175" s="265" t="s">
        <v>785</v>
      </c>
      <c r="I175" s="265" t="s">
        <v>720</v>
      </c>
      <c r="J175" s="265">
        <v>50</v>
      </c>
      <c r="K175" s="311"/>
    </row>
    <row r="176" spans="2:11" s="1" customFormat="1" ht="15" customHeight="1">
      <c r="B176" s="288"/>
      <c r="C176" s="265" t="s">
        <v>743</v>
      </c>
      <c r="D176" s="265"/>
      <c r="E176" s="265"/>
      <c r="F176" s="286" t="s">
        <v>724</v>
      </c>
      <c r="G176" s="265"/>
      <c r="H176" s="265" t="s">
        <v>785</v>
      </c>
      <c r="I176" s="265" t="s">
        <v>720</v>
      </c>
      <c r="J176" s="265">
        <v>50</v>
      </c>
      <c r="K176" s="311"/>
    </row>
    <row r="177" spans="2:11" s="1" customFormat="1" ht="15" customHeight="1">
      <c r="B177" s="288"/>
      <c r="C177" s="265" t="s">
        <v>132</v>
      </c>
      <c r="D177" s="265"/>
      <c r="E177" s="265"/>
      <c r="F177" s="286" t="s">
        <v>718</v>
      </c>
      <c r="G177" s="265"/>
      <c r="H177" s="265" t="s">
        <v>786</v>
      </c>
      <c r="I177" s="265" t="s">
        <v>787</v>
      </c>
      <c r="J177" s="265"/>
      <c r="K177" s="311"/>
    </row>
    <row r="178" spans="2:11" s="1" customFormat="1" ht="15" customHeight="1">
      <c r="B178" s="288"/>
      <c r="C178" s="265" t="s">
        <v>57</v>
      </c>
      <c r="D178" s="265"/>
      <c r="E178" s="265"/>
      <c r="F178" s="286" t="s">
        <v>718</v>
      </c>
      <c r="G178" s="265"/>
      <c r="H178" s="265" t="s">
        <v>788</v>
      </c>
      <c r="I178" s="265" t="s">
        <v>789</v>
      </c>
      <c r="J178" s="265">
        <v>1</v>
      </c>
      <c r="K178" s="311"/>
    </row>
    <row r="179" spans="2:11" s="1" customFormat="1" ht="15" customHeight="1">
      <c r="B179" s="288"/>
      <c r="C179" s="265" t="s">
        <v>53</v>
      </c>
      <c r="D179" s="265"/>
      <c r="E179" s="265"/>
      <c r="F179" s="286" t="s">
        <v>718</v>
      </c>
      <c r="G179" s="265"/>
      <c r="H179" s="265" t="s">
        <v>790</v>
      </c>
      <c r="I179" s="265" t="s">
        <v>720</v>
      </c>
      <c r="J179" s="265">
        <v>20</v>
      </c>
      <c r="K179" s="311"/>
    </row>
    <row r="180" spans="2:11" s="1" customFormat="1" ht="15" customHeight="1">
      <c r="B180" s="288"/>
      <c r="C180" s="265" t="s">
        <v>54</v>
      </c>
      <c r="D180" s="265"/>
      <c r="E180" s="265"/>
      <c r="F180" s="286" t="s">
        <v>718</v>
      </c>
      <c r="G180" s="265"/>
      <c r="H180" s="265" t="s">
        <v>791</v>
      </c>
      <c r="I180" s="265" t="s">
        <v>720</v>
      </c>
      <c r="J180" s="265">
        <v>255</v>
      </c>
      <c r="K180" s="311"/>
    </row>
    <row r="181" spans="2:11" s="1" customFormat="1" ht="15" customHeight="1">
      <c r="B181" s="288"/>
      <c r="C181" s="265" t="s">
        <v>133</v>
      </c>
      <c r="D181" s="265"/>
      <c r="E181" s="265"/>
      <c r="F181" s="286" t="s">
        <v>718</v>
      </c>
      <c r="G181" s="265"/>
      <c r="H181" s="265" t="s">
        <v>682</v>
      </c>
      <c r="I181" s="265" t="s">
        <v>720</v>
      </c>
      <c r="J181" s="265">
        <v>10</v>
      </c>
      <c r="K181" s="311"/>
    </row>
    <row r="182" spans="2:11" s="1" customFormat="1" ht="15" customHeight="1">
      <c r="B182" s="288"/>
      <c r="C182" s="265" t="s">
        <v>134</v>
      </c>
      <c r="D182" s="265"/>
      <c r="E182" s="265"/>
      <c r="F182" s="286" t="s">
        <v>718</v>
      </c>
      <c r="G182" s="265"/>
      <c r="H182" s="265" t="s">
        <v>792</v>
      </c>
      <c r="I182" s="265" t="s">
        <v>753</v>
      </c>
      <c r="J182" s="265"/>
      <c r="K182" s="311"/>
    </row>
    <row r="183" spans="2:11" s="1" customFormat="1" ht="15" customHeight="1">
      <c r="B183" s="288"/>
      <c r="C183" s="265" t="s">
        <v>793</v>
      </c>
      <c r="D183" s="265"/>
      <c r="E183" s="265"/>
      <c r="F183" s="286" t="s">
        <v>718</v>
      </c>
      <c r="G183" s="265"/>
      <c r="H183" s="265" t="s">
        <v>794</v>
      </c>
      <c r="I183" s="265" t="s">
        <v>753</v>
      </c>
      <c r="J183" s="265"/>
      <c r="K183" s="311"/>
    </row>
    <row r="184" spans="2:11" s="1" customFormat="1" ht="15" customHeight="1">
      <c r="B184" s="288"/>
      <c r="C184" s="265" t="s">
        <v>782</v>
      </c>
      <c r="D184" s="265"/>
      <c r="E184" s="265"/>
      <c r="F184" s="286" t="s">
        <v>718</v>
      </c>
      <c r="G184" s="265"/>
      <c r="H184" s="265" t="s">
        <v>795</v>
      </c>
      <c r="I184" s="265" t="s">
        <v>753</v>
      </c>
      <c r="J184" s="265"/>
      <c r="K184" s="311"/>
    </row>
    <row r="185" spans="2:11" s="1" customFormat="1" ht="15" customHeight="1">
      <c r="B185" s="288"/>
      <c r="C185" s="265" t="s">
        <v>136</v>
      </c>
      <c r="D185" s="265"/>
      <c r="E185" s="265"/>
      <c r="F185" s="286" t="s">
        <v>724</v>
      </c>
      <c r="G185" s="265"/>
      <c r="H185" s="265" t="s">
        <v>796</v>
      </c>
      <c r="I185" s="265" t="s">
        <v>720</v>
      </c>
      <c r="J185" s="265">
        <v>50</v>
      </c>
      <c r="K185" s="311"/>
    </row>
    <row r="186" spans="2:11" s="1" customFormat="1" ht="15" customHeight="1">
      <c r="B186" s="288"/>
      <c r="C186" s="265" t="s">
        <v>797</v>
      </c>
      <c r="D186" s="265"/>
      <c r="E186" s="265"/>
      <c r="F186" s="286" t="s">
        <v>724</v>
      </c>
      <c r="G186" s="265"/>
      <c r="H186" s="265" t="s">
        <v>798</v>
      </c>
      <c r="I186" s="265" t="s">
        <v>799</v>
      </c>
      <c r="J186" s="265"/>
      <c r="K186" s="311"/>
    </row>
    <row r="187" spans="2:11" s="1" customFormat="1" ht="15" customHeight="1">
      <c r="B187" s="288"/>
      <c r="C187" s="265" t="s">
        <v>800</v>
      </c>
      <c r="D187" s="265"/>
      <c r="E187" s="265"/>
      <c r="F187" s="286" t="s">
        <v>724</v>
      </c>
      <c r="G187" s="265"/>
      <c r="H187" s="265" t="s">
        <v>801</v>
      </c>
      <c r="I187" s="265" t="s">
        <v>799</v>
      </c>
      <c r="J187" s="265"/>
      <c r="K187" s="311"/>
    </row>
    <row r="188" spans="2:11" s="1" customFormat="1" ht="15" customHeight="1">
      <c r="B188" s="288"/>
      <c r="C188" s="265" t="s">
        <v>802</v>
      </c>
      <c r="D188" s="265"/>
      <c r="E188" s="265"/>
      <c r="F188" s="286" t="s">
        <v>724</v>
      </c>
      <c r="G188" s="265"/>
      <c r="H188" s="265" t="s">
        <v>803</v>
      </c>
      <c r="I188" s="265" t="s">
        <v>799</v>
      </c>
      <c r="J188" s="265"/>
      <c r="K188" s="311"/>
    </row>
    <row r="189" spans="2:11" s="1" customFormat="1" ht="15" customHeight="1">
      <c r="B189" s="288"/>
      <c r="C189" s="324" t="s">
        <v>804</v>
      </c>
      <c r="D189" s="265"/>
      <c r="E189" s="265"/>
      <c r="F189" s="286" t="s">
        <v>724</v>
      </c>
      <c r="G189" s="265"/>
      <c r="H189" s="265" t="s">
        <v>805</v>
      </c>
      <c r="I189" s="265" t="s">
        <v>806</v>
      </c>
      <c r="J189" s="325" t="s">
        <v>807</v>
      </c>
      <c r="K189" s="311"/>
    </row>
    <row r="190" spans="2:11" s="17" customFormat="1" ht="15" customHeight="1">
      <c r="B190" s="326"/>
      <c r="C190" s="327" t="s">
        <v>808</v>
      </c>
      <c r="D190" s="328"/>
      <c r="E190" s="328"/>
      <c r="F190" s="329" t="s">
        <v>724</v>
      </c>
      <c r="G190" s="328"/>
      <c r="H190" s="328" t="s">
        <v>809</v>
      </c>
      <c r="I190" s="328" t="s">
        <v>806</v>
      </c>
      <c r="J190" s="330" t="s">
        <v>807</v>
      </c>
      <c r="K190" s="331"/>
    </row>
    <row r="191" spans="2:11" s="1" customFormat="1" ht="15" customHeight="1">
      <c r="B191" s="288"/>
      <c r="C191" s="324" t="s">
        <v>42</v>
      </c>
      <c r="D191" s="265"/>
      <c r="E191" s="265"/>
      <c r="F191" s="286" t="s">
        <v>718</v>
      </c>
      <c r="G191" s="265"/>
      <c r="H191" s="262" t="s">
        <v>810</v>
      </c>
      <c r="I191" s="265" t="s">
        <v>811</v>
      </c>
      <c r="J191" s="265"/>
      <c r="K191" s="311"/>
    </row>
    <row r="192" spans="2:11" s="1" customFormat="1" ht="15" customHeight="1">
      <c r="B192" s="288"/>
      <c r="C192" s="324" t="s">
        <v>812</v>
      </c>
      <c r="D192" s="265"/>
      <c r="E192" s="265"/>
      <c r="F192" s="286" t="s">
        <v>718</v>
      </c>
      <c r="G192" s="265"/>
      <c r="H192" s="265" t="s">
        <v>813</v>
      </c>
      <c r="I192" s="265" t="s">
        <v>753</v>
      </c>
      <c r="J192" s="265"/>
      <c r="K192" s="311"/>
    </row>
    <row r="193" spans="2:11" s="1" customFormat="1" ht="15" customHeight="1">
      <c r="B193" s="288"/>
      <c r="C193" s="324" t="s">
        <v>814</v>
      </c>
      <c r="D193" s="265"/>
      <c r="E193" s="265"/>
      <c r="F193" s="286" t="s">
        <v>718</v>
      </c>
      <c r="G193" s="265"/>
      <c r="H193" s="265" t="s">
        <v>815</v>
      </c>
      <c r="I193" s="265" t="s">
        <v>753</v>
      </c>
      <c r="J193" s="265"/>
      <c r="K193" s="311"/>
    </row>
    <row r="194" spans="2:11" s="1" customFormat="1" ht="15" customHeight="1">
      <c r="B194" s="288"/>
      <c r="C194" s="324" t="s">
        <v>816</v>
      </c>
      <c r="D194" s="265"/>
      <c r="E194" s="265"/>
      <c r="F194" s="286" t="s">
        <v>724</v>
      </c>
      <c r="G194" s="265"/>
      <c r="H194" s="265" t="s">
        <v>817</v>
      </c>
      <c r="I194" s="265" t="s">
        <v>753</v>
      </c>
      <c r="J194" s="265"/>
      <c r="K194" s="311"/>
    </row>
    <row r="195" spans="2:11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pans="2:11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pans="2:11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pans="2:11" s="1" customFormat="1" ht="18.75" customHeight="1"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</row>
    <row r="199" spans="2:11" s="1" customFormat="1" ht="13.5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pans="2:11" s="1" customFormat="1" ht="21">
      <c r="B200" s="257"/>
      <c r="C200" s="393" t="s">
        <v>818</v>
      </c>
      <c r="D200" s="393"/>
      <c r="E200" s="393"/>
      <c r="F200" s="393"/>
      <c r="G200" s="393"/>
      <c r="H200" s="393"/>
      <c r="I200" s="393"/>
      <c r="J200" s="393"/>
      <c r="K200" s="258"/>
    </row>
    <row r="201" spans="2:11" s="1" customFormat="1" ht="25.5" customHeight="1">
      <c r="B201" s="257"/>
      <c r="C201" s="333" t="s">
        <v>819</v>
      </c>
      <c r="D201" s="333"/>
      <c r="E201" s="333"/>
      <c r="F201" s="333" t="s">
        <v>820</v>
      </c>
      <c r="G201" s="334"/>
      <c r="H201" s="396" t="s">
        <v>821</v>
      </c>
      <c r="I201" s="396"/>
      <c r="J201" s="396"/>
      <c r="K201" s="258"/>
    </row>
    <row r="202" spans="2:11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pans="2:11" s="1" customFormat="1" ht="15" customHeight="1">
      <c r="B203" s="288"/>
      <c r="C203" s="265" t="s">
        <v>811</v>
      </c>
      <c r="D203" s="265"/>
      <c r="E203" s="265"/>
      <c r="F203" s="286" t="s">
        <v>43</v>
      </c>
      <c r="G203" s="265"/>
      <c r="H203" s="397" t="s">
        <v>822</v>
      </c>
      <c r="I203" s="397"/>
      <c r="J203" s="397"/>
      <c r="K203" s="311"/>
    </row>
    <row r="204" spans="2:11" s="1" customFormat="1" ht="15" customHeight="1">
      <c r="B204" s="288"/>
      <c r="C204" s="265"/>
      <c r="D204" s="265"/>
      <c r="E204" s="265"/>
      <c r="F204" s="286" t="s">
        <v>44</v>
      </c>
      <c r="G204" s="265"/>
      <c r="H204" s="397" t="s">
        <v>823</v>
      </c>
      <c r="I204" s="397"/>
      <c r="J204" s="397"/>
      <c r="K204" s="311"/>
    </row>
    <row r="205" spans="2:11" s="1" customFormat="1" ht="15" customHeight="1">
      <c r="B205" s="288"/>
      <c r="C205" s="265"/>
      <c r="D205" s="265"/>
      <c r="E205" s="265"/>
      <c r="F205" s="286" t="s">
        <v>47</v>
      </c>
      <c r="G205" s="265"/>
      <c r="H205" s="397" t="s">
        <v>824</v>
      </c>
      <c r="I205" s="397"/>
      <c r="J205" s="397"/>
      <c r="K205" s="311"/>
    </row>
    <row r="206" spans="2:11" s="1" customFormat="1" ht="15" customHeight="1">
      <c r="B206" s="288"/>
      <c r="C206" s="265"/>
      <c r="D206" s="265"/>
      <c r="E206" s="265"/>
      <c r="F206" s="286" t="s">
        <v>45</v>
      </c>
      <c r="G206" s="265"/>
      <c r="H206" s="397" t="s">
        <v>825</v>
      </c>
      <c r="I206" s="397"/>
      <c r="J206" s="397"/>
      <c r="K206" s="311"/>
    </row>
    <row r="207" spans="2:11" s="1" customFormat="1" ht="15" customHeight="1">
      <c r="B207" s="288"/>
      <c r="C207" s="265"/>
      <c r="D207" s="265"/>
      <c r="E207" s="265"/>
      <c r="F207" s="286" t="s">
        <v>46</v>
      </c>
      <c r="G207" s="265"/>
      <c r="H207" s="397" t="s">
        <v>826</v>
      </c>
      <c r="I207" s="397"/>
      <c r="J207" s="397"/>
      <c r="K207" s="311"/>
    </row>
    <row r="208" spans="2:11" s="1" customFormat="1" ht="15" customHeight="1">
      <c r="B208" s="288"/>
      <c r="C208" s="265"/>
      <c r="D208" s="265"/>
      <c r="E208" s="265"/>
      <c r="F208" s="286"/>
      <c r="G208" s="265"/>
      <c r="H208" s="265"/>
      <c r="I208" s="265"/>
      <c r="J208" s="265"/>
      <c r="K208" s="311"/>
    </row>
    <row r="209" spans="2:11" s="1" customFormat="1" ht="15" customHeight="1">
      <c r="B209" s="288"/>
      <c r="C209" s="265" t="s">
        <v>765</v>
      </c>
      <c r="D209" s="265"/>
      <c r="E209" s="265"/>
      <c r="F209" s="286" t="s">
        <v>79</v>
      </c>
      <c r="G209" s="265"/>
      <c r="H209" s="397" t="s">
        <v>827</v>
      </c>
      <c r="I209" s="397"/>
      <c r="J209" s="397"/>
      <c r="K209" s="311"/>
    </row>
    <row r="210" spans="2:11" s="1" customFormat="1" ht="15" customHeight="1">
      <c r="B210" s="288"/>
      <c r="C210" s="265"/>
      <c r="D210" s="265"/>
      <c r="E210" s="265"/>
      <c r="F210" s="286" t="s">
        <v>660</v>
      </c>
      <c r="G210" s="265"/>
      <c r="H210" s="397" t="s">
        <v>661</v>
      </c>
      <c r="I210" s="397"/>
      <c r="J210" s="397"/>
      <c r="K210" s="311"/>
    </row>
    <row r="211" spans="2:11" s="1" customFormat="1" ht="15" customHeight="1">
      <c r="B211" s="288"/>
      <c r="C211" s="265"/>
      <c r="D211" s="265"/>
      <c r="E211" s="265"/>
      <c r="F211" s="286" t="s">
        <v>658</v>
      </c>
      <c r="G211" s="265"/>
      <c r="H211" s="397" t="s">
        <v>828</v>
      </c>
      <c r="I211" s="397"/>
      <c r="J211" s="397"/>
      <c r="K211" s="311"/>
    </row>
    <row r="212" spans="2:11" s="1" customFormat="1" ht="15" customHeight="1">
      <c r="B212" s="335"/>
      <c r="C212" s="265"/>
      <c r="D212" s="265"/>
      <c r="E212" s="265"/>
      <c r="F212" s="286" t="s">
        <v>662</v>
      </c>
      <c r="G212" s="324"/>
      <c r="H212" s="398" t="s">
        <v>663</v>
      </c>
      <c r="I212" s="398"/>
      <c r="J212" s="398"/>
      <c r="K212" s="336"/>
    </row>
    <row r="213" spans="2:11" s="1" customFormat="1" ht="15" customHeight="1">
      <c r="B213" s="335"/>
      <c r="C213" s="265"/>
      <c r="D213" s="265"/>
      <c r="E213" s="265"/>
      <c r="F213" s="286" t="s">
        <v>664</v>
      </c>
      <c r="G213" s="324"/>
      <c r="H213" s="398" t="s">
        <v>829</v>
      </c>
      <c r="I213" s="398"/>
      <c r="J213" s="398"/>
      <c r="K213" s="336"/>
    </row>
    <row r="214" spans="2:11" s="1" customFormat="1" ht="15" customHeight="1">
      <c r="B214" s="335"/>
      <c r="C214" s="265"/>
      <c r="D214" s="265"/>
      <c r="E214" s="265"/>
      <c r="F214" s="286"/>
      <c r="G214" s="324"/>
      <c r="H214" s="315"/>
      <c r="I214" s="315"/>
      <c r="J214" s="315"/>
      <c r="K214" s="336"/>
    </row>
    <row r="215" spans="2:11" s="1" customFormat="1" ht="15" customHeight="1">
      <c r="B215" s="335"/>
      <c r="C215" s="265" t="s">
        <v>789</v>
      </c>
      <c r="D215" s="265"/>
      <c r="E215" s="265"/>
      <c r="F215" s="286">
        <v>1</v>
      </c>
      <c r="G215" s="324"/>
      <c r="H215" s="398" t="s">
        <v>830</v>
      </c>
      <c r="I215" s="398"/>
      <c r="J215" s="398"/>
      <c r="K215" s="336"/>
    </row>
    <row r="216" spans="2:11" s="1" customFormat="1" ht="15" customHeight="1">
      <c r="B216" s="335"/>
      <c r="C216" s="265"/>
      <c r="D216" s="265"/>
      <c r="E216" s="265"/>
      <c r="F216" s="286">
        <v>2</v>
      </c>
      <c r="G216" s="324"/>
      <c r="H216" s="398" t="s">
        <v>831</v>
      </c>
      <c r="I216" s="398"/>
      <c r="J216" s="398"/>
      <c r="K216" s="336"/>
    </row>
    <row r="217" spans="2:11" s="1" customFormat="1" ht="15" customHeight="1">
      <c r="B217" s="335"/>
      <c r="C217" s="265"/>
      <c r="D217" s="265"/>
      <c r="E217" s="265"/>
      <c r="F217" s="286">
        <v>3</v>
      </c>
      <c r="G217" s="324"/>
      <c r="H217" s="398" t="s">
        <v>832</v>
      </c>
      <c r="I217" s="398"/>
      <c r="J217" s="398"/>
      <c r="K217" s="336"/>
    </row>
    <row r="218" spans="2:11" s="1" customFormat="1" ht="15" customHeight="1">
      <c r="B218" s="335"/>
      <c r="C218" s="265"/>
      <c r="D218" s="265"/>
      <c r="E218" s="265"/>
      <c r="F218" s="286">
        <v>4</v>
      </c>
      <c r="G218" s="324"/>
      <c r="H218" s="398" t="s">
        <v>833</v>
      </c>
      <c r="I218" s="398"/>
      <c r="J218" s="398"/>
      <c r="K218" s="336"/>
    </row>
    <row r="219" spans="2:11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KOMUNIKACE</vt:lpstr>
      <vt:lpstr>Seznam figur</vt:lpstr>
      <vt:lpstr>Pokyny pro vyplnění</vt:lpstr>
      <vt:lpstr>'Rekapitulace stavby'!Názvy_tisku</vt:lpstr>
      <vt:lpstr>'Seznam figur'!Názvy_tisku</vt:lpstr>
      <vt:lpstr>'SO 101 - KOMUNIKACE'!Názvy_tisku</vt:lpstr>
      <vt:lpstr>'Pokyny pro vyplnění'!Oblast_tisku</vt:lpstr>
      <vt:lpstr>'Rekapitulace stavby'!Oblast_tisku</vt:lpstr>
      <vt:lpstr>'Seznam figur'!Oblast_tisku</vt:lpstr>
      <vt:lpstr>'SO 101 - KOMUNIKACE'!Oblast_tisku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jkohout</dc:creator>
  <cp:lastModifiedBy>Valečková Jana</cp:lastModifiedBy>
  <dcterms:created xsi:type="dcterms:W3CDTF">2026-04-16T04:43:17Z</dcterms:created>
  <dcterms:modified xsi:type="dcterms:W3CDTF">2026-04-28T10:13:14Z</dcterms:modified>
</cp:coreProperties>
</file>