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Krycí list rozpočtu" sheetId="1" r:id="rId1"/>
    <sheet name="VORN" sheetId="2" state="hidden" r:id="rId2"/>
    <sheet name="Stavební rozpočet" sheetId="3" r:id="rId3"/>
    <sheet name="Výkaz výměr" sheetId="4" r:id="rId4"/>
  </sheets>
  <definedNames>
    <definedName name="vorn_sum">VORN!$I$36</definedName>
  </definedNames>
  <calcPr refMode="A1"/>
</workbook>
</file>

<file path=xl/sharedStrings.xml><?xml version="1.0" encoding="utf-8"?>
<sst xmlns="http://schemas.openxmlformats.org/spreadsheetml/2006/main" count="270" uniqueCount="270">
  <si>
    <t>Krycí list rozpočtu</t>
  </si>
  <si>
    <t>Název stavby:</t>
  </si>
  <si>
    <t>Objednatel:</t>
  </si>
  <si>
    <t>IČO/DIČ:</t>
  </si>
  <si>
    <t>00255661/CZ00255661</t>
  </si>
  <si>
    <t>Druh stavby:</t>
  </si>
  <si>
    <t>Projektant:</t>
  </si>
  <si>
    <t>28098064/CZ28098064</t>
  </si>
  <si>
    <t>Lokalita:</t>
  </si>
  <si>
    <t>Zhotovitel:</t>
  </si>
  <si>
    <t/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</si>
  <si>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</si>
  <si>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</si>
  <si>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</si>
  <si>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</si>
  <si>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</si>
  <si>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</si>
  <si>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</si>
  <si>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</si>
  <si>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</si>
  <si>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</si>
  <si>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</si>
  <si>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</si>
  <si>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</si>
  <si>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</si>
  <si>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</si>
  <si>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</si>
  <si>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</si>
  <si>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</si>
  <si>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</si>
  <si>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</si>
  <si>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</si>
  <si>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</si>
  <si>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</si>
  <si>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</si>
  <si>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</si>
  <si>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</si>
  <si>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</si>
  <si>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</si>
  <si>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</si>
  <si>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</si>
  <si>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</si>
  <si>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</si>
  <si>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</si>
  <si>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</si>
  <si>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</si>
  <si>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</si>
  <si>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</si>
  <si>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</si>
  <si>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</si>
  <si>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</si>
  <si>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</si>
  <si>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</si>
  <si>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</si>
  <si>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</si>
  <si>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</si>
  <si>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</si>
  <si>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</si>
  <si>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</si>
  <si>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</si>
  <si>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</si>
  <si>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</si>
  <si>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</si>
  <si>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</si>
  <si>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</si>
  <si>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</si>
  <si>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</si>
  <si>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</si>
  <si>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</si>
  <si>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</si>
  <si>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</si>
  <si>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Stavební rozpočet</t>
  </si>
  <si>
    <t>Cyklotrasa č. 38 Klatovy - Bezděkov</t>
  </si>
  <si>
    <t>Doba výstavby:</t>
  </si>
  <si>
    <t xml:space="preserve"> </t>
  </si>
  <si>
    <t>Město Klatovy</t>
  </si>
  <si>
    <t>PSDS s.r.o.</t>
  </si>
  <si>
    <t> </t>
  </si>
  <si>
    <t>Zpracováno dne:</t>
  </si>
  <si>
    <t>01.09.2025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</si>
  <si>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</si>
  <si>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</si>
  <si>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</si>
  <si>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</si>
  <si>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</si>
  <si>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</si>
  <si>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</si>
  <si>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</si>
  <si>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</si>
  <si>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</si>
  <si>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</si>
  <si>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</si>
  <si>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</si>
  <si>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</si>
  <si>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</si>
  <si>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</si>
  <si>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</si>
  <si>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</si>
  <si>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</si>
  <si>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</si>
  <si>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</si>
  <si>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</si>
  <si>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</si>
  <si>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</si>
  <si>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</si>
  <si>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</si>
  <si>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</si>
  <si>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</si>
  <si>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</si>
  <si>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</si>
  <si>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</si>
  <si>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</si>
  <si>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</si>
  <si>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</si>
  <si>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11</t>
  </si>
  <si>
    <t>Přípravné a přidružené práce</t>
  </si>
  <si>
    <t>1</t>
  </si>
  <si>
    <t>111201101R00</t>
  </si>
  <si>
    <t>Odstranění křovin i s kořeny na ploše do 1000 m2</t>
  </si>
  <si>
    <t>m2</t>
  </si>
  <si>
    <t>RTS I / 2025</t>
  </si>
  <si>
    <t>11_</t>
  </si>
  <si>
    <t>_1_</t>
  </si>
  <si>
    <t>_</t>
  </si>
  <si>
    <t>P</t>
  </si>
  <si>
    <t>RTS komentář:</t>
  </si>
  <si>
    <t>Položka neobsahuje odstranění vytěženého porostu. Tyto práce se ocení samostatně buď jako spálení křovin nebo jako vodorovné přemístění na příslušnou vzdálenost. Položka je určena i pro odstranění stromů o průměru kmene do 10 cm. Součástí položky je i příp. nutné odklizení křovin a stromů na hromady do 50 m nebo s naložením na dopravní prostředek</t>
  </si>
  <si>
    <t>2</t>
  </si>
  <si>
    <t>979083117R00</t>
  </si>
  <si>
    <t>Vodorovné přemístění suti na skládku do 6000 m</t>
  </si>
  <si>
    <t>t</t>
  </si>
  <si>
    <t>5</t>
  </si>
  <si>
    <t>Pro volbu položky je rozhodující dopravní vzdálenost těžiště skládky a těžiště půdorysné plochy objektu. V položce jsou zakalkulovány i náklady na naložení suti na dopravní prostředek a složení</t>
  </si>
  <si>
    <t>3</t>
  </si>
  <si>
    <t>111201401R00</t>
  </si>
  <si>
    <t>Spálení křovin a stromů o průměru do 100 mm</t>
  </si>
  <si>
    <t>Množství měrných jednotek se určí podle plochy z níž byly křoviny a stromy odstraněny.</t>
  </si>
  <si>
    <t>12</t>
  </si>
  <si>
    <t>Odkopávky a prokopávky</t>
  </si>
  <si>
    <t>4</t>
  </si>
  <si>
    <t>121101103R00</t>
  </si>
  <si>
    <t>Sejmutí ornice s přemístěním přes 100 do 250 m</t>
  </si>
  <si>
    <t>m3</t>
  </si>
  <si>
    <t>12_</t>
  </si>
  <si>
    <t>V položce je obsaženo i uložení na dočasnou skládku v příslušné vzdálenosti, pokud na 1 m2 skládky nepřipadá více jak 2 m3 ornice. V opačném případě se uložení musí dokalkulovat.</t>
  </si>
  <si>
    <t>122202202R00</t>
  </si>
  <si>
    <t>Odkopávky pro silnice v hor. 3 do 1000 m3</t>
  </si>
  <si>
    <t>6</t>
  </si>
  <si>
    <t>979999975R00</t>
  </si>
  <si>
    <t>Poplatek za uložení, zemina a kamení s příměsí 10 % (cihla, beton), (skup.170504)</t>
  </si>
  <si>
    <t>Thermoservis - transport s.r.o. Roviny 4 643 00 Brno – Chrlice, ČR IČ: 269 12 643 DIČ: CZ 269 12 64</t>
  </si>
  <si>
    <t>7</t>
  </si>
  <si>
    <t>18</t>
  </si>
  <si>
    <t>Povrchové úpravy terénu</t>
  </si>
  <si>
    <t>8</t>
  </si>
  <si>
    <t>181301112R00</t>
  </si>
  <si>
    <t>Rozprostření ornice, rovina, tl.10-15 cm,nad 500m2</t>
  </si>
  <si>
    <t>18_</t>
  </si>
  <si>
    <t>Položka se používá pro souvislé plochy přes 500 m2.</t>
  </si>
  <si>
    <t>9</t>
  </si>
  <si>
    <t>180400110RA0</t>
  </si>
  <si>
    <t>Založení trávníku lučního v rovina s odplevelením a dodáním osiva</t>
  </si>
  <si>
    <t>Obdělávání půdy. Chemické odplevelení půdy před založením kultury nebo trávníku nebo zpevněných ploch o výměře jednotlivě přes 20 m2 včetně nákladů na dovoz vody do 10 km. Založení trávníku v rovině nebo ve svahu  do 1 : 5, doporučená spotřeba 3 dkg/m2. V položce jsou zakalkulovány náklady na první pokosení, naložení odpadu a odvezení do 20 km, se složením. V položce nejsou zakalkulovány náklady na vypletí a zalévání</t>
  </si>
  <si>
    <t>56</t>
  </si>
  <si>
    <t>Podkladní vrstvy komunikací, letišť a ploch</t>
  </si>
  <si>
    <t>10</t>
  </si>
  <si>
    <t>564952114R00</t>
  </si>
  <si>
    <t>Podklad z mechanicky zpevněného kameniva tl. 18 cm</t>
  </si>
  <si>
    <t>56_</t>
  </si>
  <si>
    <t>_5_</t>
  </si>
  <si>
    <t>Podklad z mechanicky zpevněného kameniva frakce 0-32 mm</t>
  </si>
  <si>
    <t>564861113RT2</t>
  </si>
  <si>
    <t>Podklad ze štěrkodrti po zhutnění tloušťky 22 cm</t>
  </si>
  <si>
    <t>štěrkodrť frakce 0-32 mm</t>
  </si>
  <si>
    <t>564281111R00</t>
  </si>
  <si>
    <t>Podklad ze štěrkopísku po zhutnění tloušťky 30 cm</t>
  </si>
  <si>
    <t>59</t>
  </si>
  <si>
    <t>Kryty pozemních komunikací, letišť a ploch dlážděných (předlažby)</t>
  </si>
  <si>
    <t>13</t>
  </si>
  <si>
    <t>597081120R00</t>
  </si>
  <si>
    <t>Svodnice ocelová Viaqua Forest 100</t>
  </si>
  <si>
    <t>m</t>
  </si>
  <si>
    <t>59_</t>
  </si>
  <si>
    <t>světlý profil 120x110 mm, bez roštu, do cesty z nezpevněného kameniva</t>
  </si>
  <si>
    <t>91</t>
  </si>
  <si>
    <t>Doplňující konstrukce a práce na pozemních komunikacích a zpevněných plochách</t>
  </si>
  <si>
    <t>14</t>
  </si>
  <si>
    <t>916661111RT5</t>
  </si>
  <si>
    <t>Osazení park. obrubníků do lože z C 12/15 s opěrou</t>
  </si>
  <si>
    <t>91_</t>
  </si>
  <si>
    <t>_9_</t>
  </si>
  <si>
    <t>včetně obrubníku 80x250x1000 mm</t>
  </si>
  <si>
    <t>Část lože přesahující 10 cm se oceňuje položkou 918 10-1111 Lože pod obrubníky, krajníky nebo obruby</t>
  </si>
  <si>
    <t>15</t>
  </si>
  <si>
    <t>914001121RT6</t>
  </si>
  <si>
    <t>Osazení svislé dopravní značky pl. do 1 m2 a sloupku, s dod. Al patky a beton. základu</t>
  </si>
  <si>
    <t>kus</t>
  </si>
  <si>
    <t>včetně dodávky sloupku a značky</t>
  </si>
  <si>
    <t>Výkop jamky s odhozem výkopku na vzdálenost do 3 m, betonový základ (s dodávkou betonu), dodávka a osazení kotevní hliníkové patky, dodávka a osazení sloupku, dodávka a osazení víčka ke sloupku, dodávka a osazení svislé dopravní značky plochy do 1 m2, upínací svorka. Včetně šroubů a krytek</t>
  </si>
  <si>
    <t>16</t>
  </si>
  <si>
    <t>914001125R00</t>
  </si>
  <si>
    <t>Osazení svislé dopr.značky na sloupek nebo konzolu</t>
  </si>
  <si>
    <t>Včetně dodávky upevňovadel</t>
  </si>
  <si>
    <t>17</t>
  </si>
  <si>
    <t>40445029.A</t>
  </si>
  <si>
    <t>Značka dopravní příkazová C 1 - C 14b, rozměr 500 mm</t>
  </si>
  <si>
    <t>M</t>
  </si>
  <si>
    <t xml:space="preserve">Typy a provedení dopravního značení jsou v souladu s příslušným zákonem a vyhláškou č. 30/2001 Sb. a jsou schváleny Ministerstvem dopravy a spojů k používání na pozemních komunikacích.  Značky jsou z pozinkovaného plechu z celolisované konstrukce s dvojitým ztuženým ohybem po celém obvodu značky.  Minimální životnost značky 7 let.  Dle určení jsou dopravní značky rozlišené velikostí.  Objímky a spojovací materiál nejsou v ceně značky!  </t>
  </si>
  <si>
    <t>912291111RT6</t>
  </si>
  <si>
    <t>Osazení směrového kůlu z plastických hmot</t>
  </si>
  <si>
    <t>včetně dodávky sloupku</t>
  </si>
  <si>
    <t>999VD</t>
  </si>
  <si>
    <t>Vedlejší a ostatní náklady</t>
  </si>
  <si>
    <t>19</t>
  </si>
  <si>
    <t>999000001VD</t>
  </si>
  <si>
    <t>Zařízení staveniště - zřízení</t>
  </si>
  <si>
    <t>soubor</t>
  </si>
  <si>
    <t>999VD_</t>
  </si>
  <si>
    <t>20</t>
  </si>
  <si>
    <t>999000002VD</t>
  </si>
  <si>
    <t>Zařízení staveniště - demontáž</t>
  </si>
  <si>
    <t>21</t>
  </si>
  <si>
    <t>999000003VD</t>
  </si>
  <si>
    <t>Geodetické zaměření</t>
  </si>
  <si>
    <t>22</t>
  </si>
  <si>
    <t>999000004VD</t>
  </si>
  <si>
    <t>Dokumentace skutečného provedení</t>
  </si>
  <si>
    <t>23</t>
  </si>
  <si>
    <t>999000006VD</t>
  </si>
  <si>
    <t>Zkoušky a měření</t>
  </si>
  <si>
    <t>24</t>
  </si>
  <si>
    <t>999000007VD</t>
  </si>
  <si>
    <t>Zařízení staveniště - provoz</t>
  </si>
  <si>
    <t>měsíc</t>
  </si>
  <si>
    <t>25</t>
  </si>
  <si>
    <t>999000009VD</t>
  </si>
  <si>
    <t>Vytyčení tras IS</t>
  </si>
  <si>
    <t>26</t>
  </si>
  <si>
    <t>999000010VD</t>
  </si>
  <si>
    <t>Fotodokumentace a průzkumy</t>
  </si>
  <si>
    <t>27</t>
  </si>
  <si>
    <t>999000011VD</t>
  </si>
  <si>
    <t>DIO</t>
  </si>
  <si>
    <t>28</t>
  </si>
  <si>
    <t>999000016VD</t>
  </si>
  <si>
    <t>Archeologický průzkum</t>
  </si>
  <si>
    <t>29</t>
  </si>
  <si>
    <t>999000020VD</t>
  </si>
  <si>
    <t>Závěrečný úklid prostoru stavby</t>
  </si>
  <si>
    <t>Celkem:</t>
  </si>
  <si>
    <t>Výkaz výměr</t>
  </si>
  <si>
    <t>Zkrácený popis / Varianta</t>
  </si>
  <si>
    <t>Potřebné množství</t>
  </si>
  <si>
    <t>2500*0,3</t>
  </si>
  <si>
    <t>2313*0,3</t>
  </si>
  <si>
    <t>odkop pro vylepšení podloží</t>
  </si>
  <si>
    <t>2500*0,3/0,15</t>
  </si>
  <si>
    <t>500</t>
  </si>
  <si>
    <t>1999</t>
  </si>
  <si>
    <t>S1</t>
  </si>
  <si>
    <t>1999+785*0,2*2</t>
  </si>
  <si>
    <t>ŠD_B, S1</t>
  </si>
  <si>
    <t>2313</t>
  </si>
  <si>
    <t>vylepšení podloží</t>
  </si>
  <si>
    <t>7*3</t>
  </si>
  <si>
    <t>C9a</t>
  </si>
  <si>
    <t>C9b</t>
  </si>
  <si>
    <t>Typy a provedení dopravního značení jsou v souladu s příslušným zákonem a vyhláškou č. 30/2001 Sb. a jsou schváleny Ministerstvem dopravy a spojů k používání na pozemních komunikacích.  Značky jsou z pozinkovaného plechu z celolisované konstrukce s dvojitým ztuženým ohybem po celém obvodu značky.  Minimální životnost značky 7 let.  Dle určení jsou dopravní značky rozlišené velikostí.  Objímky a spojovací materiál nejsou v ceně značky!</t>
  </si>
  <si>
    <t>barva červená</t>
  </si>
  <si>
    <t>statické zkoušky pláně</t>
  </si>
</sst>
</file>

<file path=xl/styles.xml><?xml version="1.0" encoding="utf-8"?>
<styleSheet xmlns="http://schemas.openxmlformats.org/spreadsheetml/2006/main">
  <numFmts count="0"/>
  <fonts count="12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</font>
    <font>
      <color rgb="FF000000"/>
      <sz val="10"/>
      <name val="Arial"/>
      <charset val="238"/>
      <b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  <font>
      <color rgb="FF000000"/>
      <sz val="8"/>
      <name val="Arial"/>
      <charset val="238"/>
      <i/>
    </font>
    <font>
      <color rgb="FF000000"/>
      <sz val="10"/>
      <name val="Arial"/>
      <charset val="238"/>
      <i/>
    </font>
    <font>
      <color rgb="FF000000"/>
      <sz val="9"/>
      <name val="Arial"/>
      <charset val="238"/>
      <i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71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2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4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2" fontId="5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6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6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2" fontId="5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8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8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8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8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8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8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2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2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2" fontId="7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2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2" fontId="7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2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2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7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7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7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7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3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2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2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2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9" fillId="2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1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8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2" numFmtId="1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8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5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8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1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1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1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11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11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2" numFmtId="4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tabSelected="true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1" t="s">
        <v>0</v>
      </c>
      <c r="B1" s="2"/>
      <c r="C1" s="2"/>
      <c r="D1" s="2"/>
      <c r="E1" s="2"/>
      <c r="F1" s="2"/>
      <c r="G1" s="2"/>
      <c r="H1" s="2"/>
      <c r="I1" s="2"/>
    </row>
    <row r="2">
      <c r="A2" s="3" t="s">
        <v>1</v>
      </c>
      <c r="B2" s="4"/>
      <c r="C2" s="5">
        <f>'Stavební rozpočet'!D2</f>
      </c>
      <c r="D2" s="6"/>
      <c r="E2" s="7" t="s">
        <v>2</v>
      </c>
      <c r="F2" s="7">
        <f>'Stavební rozpočet'!K2</f>
      </c>
      <c r="G2" s="4"/>
      <c r="H2" s="7" t="s">
        <v>3</v>
      </c>
      <c r="I2" s="8" t="s">
        <v>4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5</v>
      </c>
      <c r="B4" s="10"/>
      <c r="C4" s="14">
        <f>'Stavební rozpočet'!D4</f>
      </c>
      <c r="D4" s="10"/>
      <c r="E4" s="14" t="s">
        <v>6</v>
      </c>
      <c r="F4" s="14">
        <f>'Stavební rozpočet'!K4</f>
      </c>
      <c r="G4" s="10"/>
      <c r="H4" s="14" t="s">
        <v>3</v>
      </c>
      <c r="I4" s="12" t="s">
        <v>7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8</v>
      </c>
      <c r="B6" s="10"/>
      <c r="C6" s="14">
        <f>'Stavební rozpočet'!D6</f>
      </c>
      <c r="D6" s="10"/>
      <c r="E6" s="14" t="s">
        <v>9</v>
      </c>
      <c r="F6" s="14">
        <f>'Stavební rozpočet'!K6</f>
      </c>
      <c r="G6" s="10"/>
      <c r="H6" s="14" t="s">
        <v>3</v>
      </c>
      <c r="I6" s="12" t="s">
        <v>10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11</v>
      </c>
      <c r="B8" s="10"/>
      <c r="C8" s="14">
        <f>'Stavební rozpočet'!H4</f>
      </c>
      <c r="D8" s="10"/>
      <c r="E8" s="14" t="s">
        <v>12</v>
      </c>
      <c r="F8" s="14">
        <f>'Stavební rozpočet'!H6</f>
      </c>
      <c r="G8" s="10"/>
      <c r="H8" s="10" t="s">
        <v>13</v>
      </c>
      <c r="I8" s="15" t="n">
        <v>29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14</v>
      </c>
      <c r="B10" s="10"/>
      <c r="C10" s="14">
        <f>'Stavební rozpočet'!D8</f>
      </c>
      <c r="D10" s="10"/>
      <c r="E10" s="14" t="s">
        <v>15</v>
      </c>
      <c r="F10" s="14">
        <f>'Stavební rozpočet'!K8</f>
      </c>
      <c r="G10" s="10"/>
      <c r="H10" s="10" t="s">
        <v>16</v>
      </c>
      <c r="I10" s="16">
        <f>'Stavební rozpočet'!H8</f>
      </c>
    </row>
    <row r="11">
      <c r="A11" s="17"/>
      <c r="B11" s="18"/>
      <c r="C11" s="18"/>
      <c r="D11" s="18"/>
      <c r="E11" s="18"/>
      <c r="F11" s="18"/>
      <c r="G11" s="18"/>
      <c r="H11" s="18"/>
      <c r="I11" s="19"/>
    </row>
    <row r="12">
      <c r="A12" s="20" t="s">
        <v>17</v>
      </c>
      <c r="B12" s="20"/>
      <c r="C12" s="20"/>
      <c r="D12" s="20"/>
      <c r="E12" s="20"/>
      <c r="F12" s="20"/>
      <c r="G12" s="20"/>
      <c r="H12" s="20"/>
      <c r="I12" s="20"/>
    </row>
    <row r="13" customHeight="true" ht="26.25">
      <c r="A13" s="21" t="s">
        <v>18</v>
      </c>
      <c r="B13" s="22" t="s">
        <v>19</v>
      </c>
      <c r="C13" s="23"/>
      <c r="D13" s="24" t="s">
        <v>20</v>
      </c>
      <c r="E13" s="22" t="s">
        <v>21</v>
      </c>
      <c r="F13" s="23"/>
      <c r="G13" s="24" t="s">
        <v>22</v>
      </c>
      <c r="H13" s="22" t="s">
        <v>23</v>
      </c>
      <c r="I13" s="23"/>
    </row>
    <row r="14">
      <c r="A14" s="25" t="s">
        <v>24</v>
      </c>
      <c r="B14" s="26" t="s">
        <v>25</v>
      </c>
      <c r="C14" s="27">
        <f>SUM('Stavební rozpočet'!AB12:AB132)</f>
      </c>
      <c r="D14" s="28" t="s">
        <v>26</v>
      </c>
      <c r="E14" s="29"/>
      <c r="F14" s="27">
        <f>VORN!I15</f>
      </c>
      <c r="G14" s="28" t="s">
        <v>27</v>
      </c>
      <c r="H14" s="29"/>
      <c r="I14" s="27">
        <f>VORN!I21</f>
      </c>
    </row>
    <row r="15">
      <c r="A15" s="30" t="s">
        <v>10</v>
      </c>
      <c r="B15" s="26" t="s">
        <v>28</v>
      </c>
      <c r="C15" s="27">
        <f>SUM('Stavební rozpočet'!AC12:AC132)</f>
      </c>
      <c r="D15" s="28" t="s">
        <v>29</v>
      </c>
      <c r="E15" s="29"/>
      <c r="F15" s="27">
        <f>VORN!I16</f>
      </c>
      <c r="G15" s="28" t="s">
        <v>30</v>
      </c>
      <c r="H15" s="29"/>
      <c r="I15" s="27">
        <f>VORN!I22</f>
      </c>
    </row>
    <row r="16">
      <c r="A16" s="25" t="s">
        <v>31</v>
      </c>
      <c r="B16" s="26" t="s">
        <v>25</v>
      </c>
      <c r="C16" s="27">
        <f>SUM('Stavební rozpočet'!AD12:AD132)</f>
      </c>
      <c r="D16" s="28" t="s">
        <v>32</v>
      </c>
      <c r="E16" s="29"/>
      <c r="F16" s="27">
        <f>VORN!I17</f>
      </c>
      <c r="G16" s="28" t="s">
        <v>33</v>
      </c>
      <c r="H16" s="29"/>
      <c r="I16" s="27">
        <f>VORN!I23</f>
      </c>
    </row>
    <row r="17">
      <c r="A17" s="30" t="s">
        <v>10</v>
      </c>
      <c r="B17" s="26" t="s">
        <v>28</v>
      </c>
      <c r="C17" s="27">
        <f>SUM('Stavební rozpočet'!AE12:AE132)</f>
      </c>
      <c r="D17" s="28" t="s">
        <v>10</v>
      </c>
      <c r="E17" s="29"/>
      <c r="F17" s="31" t="s">
        <v>10</v>
      </c>
      <c r="G17" s="28" t="s">
        <v>34</v>
      </c>
      <c r="H17" s="29"/>
      <c r="I17" s="27">
        <f>VORN!I24</f>
      </c>
    </row>
    <row r="18">
      <c r="A18" s="25" t="s">
        <v>35</v>
      </c>
      <c r="B18" s="26" t="s">
        <v>25</v>
      </c>
      <c r="C18" s="27">
        <f>SUM('Stavební rozpočet'!AF12:AF132)</f>
      </c>
      <c r="D18" s="28" t="s">
        <v>10</v>
      </c>
      <c r="E18" s="29"/>
      <c r="F18" s="31" t="s">
        <v>10</v>
      </c>
      <c r="G18" s="28" t="s">
        <v>36</v>
      </c>
      <c r="H18" s="29"/>
      <c r="I18" s="27">
        <f>VORN!I25</f>
      </c>
    </row>
    <row r="19">
      <c r="A19" s="30" t="s">
        <v>10</v>
      </c>
      <c r="B19" s="26" t="s">
        <v>28</v>
      </c>
      <c r="C19" s="27">
        <f>SUM('Stavební rozpočet'!AG12:AG132)</f>
      </c>
      <c r="D19" s="28" t="s">
        <v>10</v>
      </c>
      <c r="E19" s="29"/>
      <c r="F19" s="31" t="s">
        <v>10</v>
      </c>
      <c r="G19" s="28" t="s">
        <v>37</v>
      </c>
      <c r="H19" s="29"/>
      <c r="I19" s="27">
        <f>VORN!I26</f>
      </c>
    </row>
    <row r="20">
      <c r="A20" s="32" t="s">
        <v>38</v>
      </c>
      <c r="B20" s="33"/>
      <c r="C20" s="27">
        <f>SUM('Stavební rozpočet'!AH12:AH132)</f>
      </c>
      <c r="D20" s="28" t="s">
        <v>10</v>
      </c>
      <c r="E20" s="29"/>
      <c r="F20" s="31" t="s">
        <v>10</v>
      </c>
      <c r="G20" s="28" t="s">
        <v>10</v>
      </c>
      <c r="H20" s="29"/>
      <c r="I20" s="31" t="s">
        <v>10</v>
      </c>
    </row>
    <row r="21">
      <c r="A21" s="34" t="s">
        <v>39</v>
      </c>
      <c r="B21" s="35"/>
      <c r="C21" s="36">
        <f>SUM('Stavební rozpočet'!Z12:Z132)</f>
      </c>
      <c r="D21" s="37" t="s">
        <v>10</v>
      </c>
      <c r="E21" s="38"/>
      <c r="F21" s="39" t="s">
        <v>10</v>
      </c>
      <c r="G21" s="37" t="s">
        <v>10</v>
      </c>
      <c r="H21" s="38"/>
      <c r="I21" s="39" t="s">
        <v>10</v>
      </c>
    </row>
    <row r="22" customHeight="true" ht="16.5">
      <c r="A22" s="40" t="s">
        <v>40</v>
      </c>
      <c r="B22" s="41"/>
      <c r="C22" s="42">
        <f>ROUND(SUM(C14:C21),2)</f>
      </c>
      <c r="D22" s="43" t="s">
        <v>41</v>
      </c>
      <c r="E22" s="41"/>
      <c r="F22" s="42">
        <f>SUM(F14:F21)</f>
      </c>
      <c r="G22" s="43" t="s">
        <v>42</v>
      </c>
      <c r="H22" s="41"/>
      <c r="I22" s="42">
        <f>SUM(I14:I21)</f>
      </c>
    </row>
    <row r="23">
      <c r="D23" s="32" t="s">
        <v>43</v>
      </c>
      <c r="E23" s="33"/>
      <c r="F23" s="44" t="n">
        <v>0</v>
      </c>
      <c r="G23" s="45" t="s">
        <v>44</v>
      </c>
      <c r="H23" s="33"/>
      <c r="I23" s="27" t="n">
        <v>0</v>
      </c>
    </row>
    <row r="24">
      <c r="G24" s="32" t="s">
        <v>45</v>
      </c>
      <c r="H24" s="33"/>
      <c r="I24" s="27">
        <f>vorn_sum</f>
      </c>
    </row>
    <row r="25">
      <c r="G25" s="32" t="s">
        <v>46</v>
      </c>
      <c r="H25" s="33"/>
      <c r="I25" s="27" t="n">
        <v>0</v>
      </c>
    </row>
    <row r="27">
      <c r="A27" s="46" t="s">
        <v>47</v>
      </c>
      <c r="B27" s="47"/>
      <c r="C27" s="48">
        <f>ROUND(SUM('Stavební rozpočet'!AJ12:AJ132),2)</f>
      </c>
    </row>
    <row r="28">
      <c r="A28" s="49" t="s">
        <v>48</v>
      </c>
      <c r="B28" s="50"/>
      <c r="C28" s="51">
        <f>ROUND(SUM('Stavební rozpočet'!AK12:AK132),2)</f>
      </c>
      <c r="D28" s="52" t="s">
        <v>49</v>
      </c>
      <c r="E28" s="47"/>
      <c r="F28" s="48">
        <f>ROUND(C28*(12/100),2)</f>
      </c>
      <c r="G28" s="52" t="s">
        <v>50</v>
      </c>
      <c r="H28" s="47"/>
      <c r="I28" s="48">
        <f>ROUND(SUM(C27:C29),2)</f>
      </c>
    </row>
    <row r="29">
      <c r="A29" s="49" t="s">
        <v>51</v>
      </c>
      <c r="B29" s="50"/>
      <c r="C29" s="51">
        <f>ROUND(SUM('Stavební rozpočet'!AL12:AL132)+(F22+I22+F23+I23+I24+I25),2)</f>
      </c>
      <c r="D29" s="53" t="s">
        <v>52</v>
      </c>
      <c r="E29" s="50"/>
      <c r="F29" s="51">
        <f>ROUND(C29*(21/100),2)</f>
      </c>
      <c r="G29" s="53" t="s">
        <v>53</v>
      </c>
      <c r="H29" s="50"/>
      <c r="I29" s="51">
        <f>ROUND(SUM(F28:F29)+I28,2)</f>
      </c>
    </row>
    <row r="31">
      <c r="A31" s="54" t="s">
        <v>54</v>
      </c>
      <c r="B31" s="55"/>
      <c r="C31" s="56"/>
      <c r="D31" s="57" t="s">
        <v>55</v>
      </c>
      <c r="E31" s="55"/>
      <c r="F31" s="56"/>
      <c r="G31" s="57" t="s">
        <v>56</v>
      </c>
      <c r="H31" s="55"/>
      <c r="I31" s="56"/>
    </row>
    <row r="32">
      <c r="A32" s="58" t="s">
        <v>10</v>
      </c>
      <c r="B32" s="59"/>
      <c r="C32" s="60"/>
      <c r="D32" s="61" t="s">
        <v>10</v>
      </c>
      <c r="E32" s="59"/>
      <c r="F32" s="60"/>
      <c r="G32" s="61" t="s">
        <v>10</v>
      </c>
      <c r="H32" s="59"/>
      <c r="I32" s="60"/>
    </row>
    <row r="33">
      <c r="A33" s="58" t="s">
        <v>10</v>
      </c>
      <c r="B33" s="59"/>
      <c r="C33" s="60"/>
      <c r="D33" s="61" t="s">
        <v>10</v>
      </c>
      <c r="E33" s="59"/>
      <c r="F33" s="60"/>
      <c r="G33" s="61" t="s">
        <v>10</v>
      </c>
      <c r="H33" s="59"/>
      <c r="I33" s="60"/>
    </row>
    <row r="34">
      <c r="A34" s="58" t="s">
        <v>10</v>
      </c>
      <c r="B34" s="59"/>
      <c r="C34" s="60"/>
      <c r="D34" s="61" t="s">
        <v>10</v>
      </c>
      <c r="E34" s="59"/>
      <c r="F34" s="60"/>
      <c r="G34" s="61" t="s">
        <v>10</v>
      </c>
      <c r="H34" s="59"/>
      <c r="I34" s="60"/>
    </row>
    <row r="35">
      <c r="A35" s="62" t="s">
        <v>57</v>
      </c>
      <c r="B35" s="63"/>
      <c r="C35" s="64"/>
      <c r="D35" s="65" t="s">
        <v>57</v>
      </c>
      <c r="E35" s="63"/>
      <c r="F35" s="64"/>
      <c r="G35" s="65" t="s">
        <v>57</v>
      </c>
      <c r="H35" s="63"/>
      <c r="I35" s="64"/>
    </row>
    <row r="36">
      <c r="A36" s="66" t="s">
        <v>58</v>
      </c>
    </row>
    <row r="37" customHeight="true" ht="12.75">
      <c r="A37" s="14" t="s">
        <v>10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6"/>
  <sheetViews>
    <sheetView workbookViewId="0" showZeros="true" showFormulas="false" showGridLines="true" showRowColHeaders="true">
      <selection sqref="A36:E36" activeCell="A36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1" t="s">
        <v>59</v>
      </c>
      <c r="B1" s="2"/>
      <c r="C1" s="2"/>
      <c r="D1" s="2"/>
      <c r="E1" s="2"/>
      <c r="F1" s="2"/>
      <c r="G1" s="2"/>
      <c r="H1" s="2"/>
      <c r="I1" s="2"/>
    </row>
    <row r="2">
      <c r="A2" s="3" t="s">
        <v>1</v>
      </c>
      <c r="B2" s="4"/>
      <c r="C2" s="5">
        <f>'Stavební rozpočet'!D2</f>
      </c>
      <c r="D2" s="6"/>
      <c r="E2" s="7" t="s">
        <v>2</v>
      </c>
      <c r="F2" s="7">
        <f>'Stavební rozpočet'!K2</f>
      </c>
      <c r="G2" s="4"/>
      <c r="H2" s="7" t="s">
        <v>3</v>
      </c>
      <c r="I2" s="8" t="s">
        <v>4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5</v>
      </c>
      <c r="B4" s="10"/>
      <c r="C4" s="14">
        <f>'Stavební rozpočet'!D4</f>
      </c>
      <c r="D4" s="10"/>
      <c r="E4" s="14" t="s">
        <v>6</v>
      </c>
      <c r="F4" s="14">
        <f>'Stavební rozpočet'!K4</f>
      </c>
      <c r="G4" s="10"/>
      <c r="H4" s="14" t="s">
        <v>3</v>
      </c>
      <c r="I4" s="12" t="s">
        <v>7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8</v>
      </c>
      <c r="B6" s="10"/>
      <c r="C6" s="14">
        <f>'Stavební rozpočet'!D6</f>
      </c>
      <c r="D6" s="10"/>
      <c r="E6" s="14" t="s">
        <v>9</v>
      </c>
      <c r="F6" s="14">
        <f>'Stavební rozpočet'!K6</f>
      </c>
      <c r="G6" s="10"/>
      <c r="H6" s="14" t="s">
        <v>3</v>
      </c>
      <c r="I6" s="12" t="s">
        <v>10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11</v>
      </c>
      <c r="B8" s="10"/>
      <c r="C8" s="14">
        <f>'Stavební rozpočet'!H4</f>
      </c>
      <c r="D8" s="10"/>
      <c r="E8" s="14" t="s">
        <v>12</v>
      </c>
      <c r="F8" s="14">
        <f>'Stavební rozpočet'!H6</f>
      </c>
      <c r="G8" s="10"/>
      <c r="H8" s="10" t="s">
        <v>13</v>
      </c>
      <c r="I8" s="15" t="n">
        <v>29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14</v>
      </c>
      <c r="B10" s="10"/>
      <c r="C10" s="14">
        <f>'Stavební rozpočet'!D8</f>
      </c>
      <c r="D10" s="10"/>
      <c r="E10" s="14" t="s">
        <v>15</v>
      </c>
      <c r="F10" s="14">
        <f>'Stavební rozpočet'!K8</f>
      </c>
      <c r="G10" s="10"/>
      <c r="H10" s="10" t="s">
        <v>16</v>
      </c>
      <c r="I10" s="16">
        <f>'Stavební rozpočet'!H8</f>
      </c>
    </row>
    <row r="11">
      <c r="A11" s="17"/>
      <c r="B11" s="18"/>
      <c r="C11" s="18"/>
      <c r="D11" s="18"/>
      <c r="E11" s="18"/>
      <c r="F11" s="18"/>
      <c r="G11" s="18"/>
      <c r="H11" s="18"/>
      <c r="I11" s="19"/>
    </row>
    <row r="13">
      <c r="A13" s="67" t="s">
        <v>60</v>
      </c>
      <c r="B13" s="67"/>
      <c r="C13" s="67"/>
      <c r="D13" s="67"/>
      <c r="E13" s="67"/>
    </row>
    <row r="14">
      <c r="A14" s="68" t="s">
        <v>61</v>
      </c>
      <c r="B14" s="69"/>
      <c r="C14" s="69"/>
      <c r="D14" s="69"/>
      <c r="E14" s="70"/>
      <c r="F14" s="71" t="s">
        <v>62</v>
      </c>
      <c r="G14" s="71" t="s">
        <v>63</v>
      </c>
      <c r="H14" s="71" t="s">
        <v>64</v>
      </c>
      <c r="I14" s="71" t="s">
        <v>62</v>
      </c>
    </row>
    <row r="15">
      <c r="A15" s="72" t="s">
        <v>26</v>
      </c>
      <c r="B15" s="73"/>
      <c r="C15" s="73"/>
      <c r="D15" s="73"/>
      <c r="E15" s="74"/>
      <c r="F15" s="75" t="n">
        <v>0</v>
      </c>
      <c r="G15" s="76" t="s">
        <v>10</v>
      </c>
      <c r="H15" s="76" t="s">
        <v>10</v>
      </c>
      <c r="I15" s="75">
        <f>F15</f>
      </c>
    </row>
    <row r="16">
      <c r="A16" s="72" t="s">
        <v>29</v>
      </c>
      <c r="B16" s="73"/>
      <c r="C16" s="73"/>
      <c r="D16" s="73"/>
      <c r="E16" s="74"/>
      <c r="F16" s="75" t="n">
        <v>0</v>
      </c>
      <c r="G16" s="76" t="s">
        <v>10</v>
      </c>
      <c r="H16" s="76" t="s">
        <v>10</v>
      </c>
      <c r="I16" s="75">
        <f>F16</f>
      </c>
    </row>
    <row r="17">
      <c r="A17" s="77" t="s">
        <v>32</v>
      </c>
      <c r="B17" s="78"/>
      <c r="C17" s="78"/>
      <c r="D17" s="78"/>
      <c r="E17" s="79"/>
      <c r="F17" s="80" t="n">
        <v>0</v>
      </c>
      <c r="G17" s="81" t="s">
        <v>10</v>
      </c>
      <c r="H17" s="81" t="s">
        <v>10</v>
      </c>
      <c r="I17" s="80">
        <f>F17</f>
      </c>
    </row>
    <row r="18">
      <c r="A18" s="82" t="s">
        <v>65</v>
      </c>
      <c r="B18" s="83"/>
      <c r="C18" s="83"/>
      <c r="D18" s="83"/>
      <c r="E18" s="84"/>
      <c r="F18" s="85" t="s">
        <v>10</v>
      </c>
      <c r="G18" s="86" t="s">
        <v>10</v>
      </c>
      <c r="H18" s="86" t="s">
        <v>10</v>
      </c>
      <c r="I18" s="87">
        <f>SUM(I15:I17)</f>
      </c>
    </row>
    <row r="20">
      <c r="A20" s="68" t="s">
        <v>23</v>
      </c>
      <c r="B20" s="69"/>
      <c r="C20" s="69"/>
      <c r="D20" s="69"/>
      <c r="E20" s="70"/>
      <c r="F20" s="71" t="s">
        <v>62</v>
      </c>
      <c r="G20" s="71" t="s">
        <v>63</v>
      </c>
      <c r="H20" s="71" t="s">
        <v>64</v>
      </c>
      <c r="I20" s="71" t="s">
        <v>62</v>
      </c>
    </row>
    <row r="21">
      <c r="A21" s="72" t="s">
        <v>27</v>
      </c>
      <c r="B21" s="73"/>
      <c r="C21" s="73"/>
      <c r="D21" s="73"/>
      <c r="E21" s="74"/>
      <c r="F21" s="75" t="n">
        <v>0</v>
      </c>
      <c r="G21" s="76" t="s">
        <v>10</v>
      </c>
      <c r="H21" s="76" t="s">
        <v>10</v>
      </c>
      <c r="I21" s="75">
        <f>F21</f>
      </c>
    </row>
    <row r="22">
      <c r="A22" s="72" t="s">
        <v>30</v>
      </c>
      <c r="B22" s="73"/>
      <c r="C22" s="73"/>
      <c r="D22" s="73"/>
      <c r="E22" s="74"/>
      <c r="F22" s="75" t="n">
        <v>0</v>
      </c>
      <c r="G22" s="76" t="s">
        <v>10</v>
      </c>
      <c r="H22" s="76" t="s">
        <v>10</v>
      </c>
      <c r="I22" s="75">
        <f>F22</f>
      </c>
    </row>
    <row r="23">
      <c r="A23" s="72" t="s">
        <v>33</v>
      </c>
      <c r="B23" s="73"/>
      <c r="C23" s="73"/>
      <c r="D23" s="73"/>
      <c r="E23" s="74"/>
      <c r="F23" s="75" t="n">
        <v>0</v>
      </c>
      <c r="G23" s="76" t="s">
        <v>10</v>
      </c>
      <c r="H23" s="76" t="s">
        <v>10</v>
      </c>
      <c r="I23" s="75">
        <f>F23</f>
      </c>
    </row>
    <row r="24">
      <c r="A24" s="72" t="s">
        <v>34</v>
      </c>
      <c r="B24" s="73"/>
      <c r="C24" s="73"/>
      <c r="D24" s="73"/>
      <c r="E24" s="74"/>
      <c r="F24" s="75" t="n">
        <v>0</v>
      </c>
      <c r="G24" s="76" t="s">
        <v>10</v>
      </c>
      <c r="H24" s="76" t="s">
        <v>10</v>
      </c>
      <c r="I24" s="75">
        <f>F24</f>
      </c>
    </row>
    <row r="25">
      <c r="A25" s="72" t="s">
        <v>36</v>
      </c>
      <c r="B25" s="73"/>
      <c r="C25" s="73"/>
      <c r="D25" s="73"/>
      <c r="E25" s="74"/>
      <c r="F25" s="75" t="n">
        <v>0</v>
      </c>
      <c r="G25" s="76" t="s">
        <v>10</v>
      </c>
      <c r="H25" s="76" t="s">
        <v>10</v>
      </c>
      <c r="I25" s="75">
        <f>F25</f>
      </c>
    </row>
    <row r="26">
      <c r="A26" s="77" t="s">
        <v>37</v>
      </c>
      <c r="B26" s="78"/>
      <c r="C26" s="78"/>
      <c r="D26" s="78"/>
      <c r="E26" s="79"/>
      <c r="F26" s="80" t="n">
        <v>0</v>
      </c>
      <c r="G26" s="81" t="s">
        <v>10</v>
      </c>
      <c r="H26" s="81" t="s">
        <v>10</v>
      </c>
      <c r="I26" s="80">
        <f>F26</f>
      </c>
    </row>
    <row r="27">
      <c r="A27" s="82" t="s">
        <v>66</v>
      </c>
      <c r="B27" s="83"/>
      <c r="C27" s="83"/>
      <c r="D27" s="83"/>
      <c r="E27" s="84"/>
      <c r="F27" s="85" t="s">
        <v>10</v>
      </c>
      <c r="G27" s="86" t="s">
        <v>10</v>
      </c>
      <c r="H27" s="86" t="s">
        <v>10</v>
      </c>
      <c r="I27" s="87">
        <f>SUM(I21:I26)</f>
      </c>
    </row>
    <row r="29">
      <c r="A29" s="88" t="s">
        <v>67</v>
      </c>
      <c r="B29" s="89"/>
      <c r="C29" s="89"/>
      <c r="D29" s="89"/>
      <c r="E29" s="90"/>
      <c r="F29" s="91">
        <f>I18+I27</f>
      </c>
      <c r="G29" s="92"/>
      <c r="H29" s="92"/>
      <c r="I29" s="93"/>
    </row>
    <row r="33">
      <c r="A33" s="67" t="s">
        <v>68</v>
      </c>
      <c r="B33" s="67"/>
      <c r="C33" s="67"/>
      <c r="D33" s="67"/>
      <c r="E33" s="67"/>
    </row>
    <row r="34">
      <c r="A34" s="68" t="s">
        <v>69</v>
      </c>
      <c r="B34" s="69"/>
      <c r="C34" s="69"/>
      <c r="D34" s="69"/>
      <c r="E34" s="70"/>
      <c r="F34" s="71" t="s">
        <v>62</v>
      </c>
      <c r="G34" s="71" t="s">
        <v>63</v>
      </c>
      <c r="H34" s="71" t="s">
        <v>64</v>
      </c>
      <c r="I34" s="71" t="s">
        <v>62</v>
      </c>
    </row>
    <row r="35">
      <c r="A35" s="77" t="s">
        <v>10</v>
      </c>
      <c r="B35" s="78"/>
      <c r="C35" s="78"/>
      <c r="D35" s="78"/>
      <c r="E35" s="79"/>
      <c r="F35" s="80" t="n">
        <v>0</v>
      </c>
      <c r="G35" s="81" t="s">
        <v>10</v>
      </c>
      <c r="H35" s="81" t="s">
        <v>10</v>
      </c>
      <c r="I35" s="80">
        <f>F35</f>
      </c>
    </row>
    <row r="36">
      <c r="A36" s="82" t="s">
        <v>70</v>
      </c>
      <c r="B36" s="83"/>
      <c r="C36" s="83"/>
      <c r="D36" s="83"/>
      <c r="E36" s="84"/>
      <c r="F36" s="85" t="s">
        <v>10</v>
      </c>
      <c r="G36" s="86" t="s">
        <v>10</v>
      </c>
      <c r="H36" s="86" t="s">
        <v>10</v>
      </c>
      <c r="I36" s="87">
        <f>SUM(I35:I35)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69"/>
  <sheetViews>
    <sheetView workbookViewId="0" showZeros="true" showFormulas="false" showGridLines="true" showRowColHeaders="true">
      <pane topLeftCell="A12" state="frozen" activePane="bottomLeft" ySplit="11"/>
      <selection pane="bottomLeft" sqref="A69:P69" activeCell="A69"/>
    </sheetView>
  </sheetViews>
  <sheetFormatPr defaultColWidth="12.140625" customHeight="true" defaultRowHeight="15"/>
  <cols>
    <col max="1" min="1" style="0" width="3.99609375" customWidth="true"/>
    <col max="2" min="2" style="0" width="7.5703125" customWidth="true"/>
    <col max="3" min="3" style="0" width="17.85546875" customWidth="true"/>
    <col max="4" min="4" style="0" width="42.85546875" customWidth="true"/>
    <col max="5" min="5" style="0" width="35.7109375" customWidth="true"/>
    <col max="6" min="6" style="0" width="9.42578125" customWidth="true"/>
    <col max="7" min="7" style="0" width="12.85546875" customWidth="true"/>
    <col max="8" min="8" style="0" width="12" customWidth="true"/>
    <col max="9" min="9" style="0" width="11.140625" customWidth="true"/>
    <col max="13" min="10" style="0" width="15.7109375" customWidth="true"/>
    <col max="15" min="14" style="0" width="11.7109375" customWidth="true"/>
    <col max="16" min="16" style="0" width="16.99609375" customWidth="true"/>
    <col max="75" min="25" style="0" width="12.140625" hidden="true"/>
    <col max="76" min="76" style="0" width="78.5703125" customWidth="true" hidden="true"/>
    <col max="78" min="77" style="0" width="12.140625" hidden="true"/>
  </cols>
  <sheetData>
    <row r="1" customHeight="true" ht="54.7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S1" s="94">
        <f>SUM(AJ1:AJ2)</f>
      </c>
      <c r="AT1" s="94">
        <f>SUM(AK1:AK2)</f>
      </c>
      <c r="AU1" s="94">
        <f>SUM(AL1:AL2)</f>
      </c>
    </row>
    <row r="2">
      <c r="A2" s="3" t="s">
        <v>1</v>
      </c>
      <c r="B2" s="4"/>
      <c r="C2" s="4"/>
      <c r="D2" s="5" t="s">
        <v>72</v>
      </c>
      <c r="E2" s="6"/>
      <c r="F2" s="4" t="s">
        <v>73</v>
      </c>
      <c r="G2" s="4"/>
      <c r="H2" s="4" t="s">
        <v>74</v>
      </c>
      <c r="I2" s="7" t="s">
        <v>2</v>
      </c>
      <c r="J2" s="4"/>
      <c r="K2" s="7" t="s">
        <v>75</v>
      </c>
      <c r="L2" s="4"/>
      <c r="M2" s="4"/>
      <c r="N2" s="4"/>
      <c r="O2" s="4"/>
      <c r="P2" s="8"/>
    </row>
    <row r="3">
      <c r="A3" s="9"/>
      <c r="B3" s="10"/>
      <c r="C3" s="10"/>
      <c r="D3" s="11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2"/>
    </row>
    <row r="4">
      <c r="A4" s="13" t="s">
        <v>5</v>
      </c>
      <c r="B4" s="10"/>
      <c r="C4" s="10"/>
      <c r="D4" s="14" t="s">
        <v>74</v>
      </c>
      <c r="E4" s="10"/>
      <c r="F4" s="10" t="s">
        <v>11</v>
      </c>
      <c r="G4" s="10"/>
      <c r="H4" s="10" t="s">
        <v>74</v>
      </c>
      <c r="I4" s="14" t="s">
        <v>6</v>
      </c>
      <c r="J4" s="10"/>
      <c r="K4" s="14" t="s">
        <v>76</v>
      </c>
      <c r="L4" s="10"/>
      <c r="M4" s="10"/>
      <c r="N4" s="10"/>
      <c r="O4" s="10"/>
      <c r="P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2"/>
    </row>
    <row r="6">
      <c r="A6" s="13" t="s">
        <v>8</v>
      </c>
      <c r="B6" s="10"/>
      <c r="C6" s="10"/>
      <c r="D6" s="14" t="s">
        <v>74</v>
      </c>
      <c r="E6" s="10"/>
      <c r="F6" s="10" t="s">
        <v>12</v>
      </c>
      <c r="G6" s="10"/>
      <c r="H6" s="10" t="s">
        <v>74</v>
      </c>
      <c r="I6" s="14" t="s">
        <v>9</v>
      </c>
      <c r="J6" s="10"/>
      <c r="K6" s="10" t="s">
        <v>77</v>
      </c>
      <c r="L6" s="10"/>
      <c r="M6" s="10"/>
      <c r="N6" s="10"/>
      <c r="O6" s="10"/>
      <c r="P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2"/>
    </row>
    <row r="8">
      <c r="A8" s="13" t="s">
        <v>14</v>
      </c>
      <c r="B8" s="10"/>
      <c r="C8" s="10"/>
      <c r="D8" s="14" t="s">
        <v>74</v>
      </c>
      <c r="E8" s="10"/>
      <c r="F8" s="10" t="s">
        <v>78</v>
      </c>
      <c r="G8" s="10"/>
      <c r="H8" s="10" t="s">
        <v>79</v>
      </c>
      <c r="I8" s="14" t="s">
        <v>15</v>
      </c>
      <c r="J8" s="10"/>
      <c r="K8" s="10" t="s">
        <v>77</v>
      </c>
      <c r="L8" s="10"/>
      <c r="M8" s="10"/>
      <c r="N8" s="10"/>
      <c r="O8" s="10"/>
      <c r="P8" s="12"/>
    </row>
    <row r="9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7"/>
    </row>
    <row r="10">
      <c r="A10" s="98" t="s">
        <v>80</v>
      </c>
      <c r="B10" s="99" t="s">
        <v>81</v>
      </c>
      <c r="C10" s="99" t="s">
        <v>82</v>
      </c>
      <c r="D10" s="100" t="s">
        <v>83</v>
      </c>
      <c r="E10" s="101"/>
      <c r="F10" s="99" t="s">
        <v>84</v>
      </c>
      <c r="G10" s="102" t="s">
        <v>85</v>
      </c>
      <c r="H10" s="103" t="s">
        <v>86</v>
      </c>
      <c r="I10" s="104" t="s">
        <v>87</v>
      </c>
      <c r="J10" s="105" t="s">
        <v>88</v>
      </c>
      <c r="K10" s="106"/>
      <c r="L10" s="107"/>
      <c r="M10" s="108" t="s">
        <v>88</v>
      </c>
      <c r="N10" s="109" t="s">
        <v>89</v>
      </c>
      <c r="O10" s="110"/>
      <c r="P10" s="111" t="s">
        <v>90</v>
      </c>
      <c r="BK10" s="112" t="s">
        <v>91</v>
      </c>
      <c r="BL10" s="113" t="s">
        <v>92</v>
      </c>
      <c r="BW10" s="113" t="s">
        <v>93</v>
      </c>
    </row>
    <row r="11">
      <c r="A11" s="114" t="s">
        <v>74</v>
      </c>
      <c r="B11" s="115" t="s">
        <v>74</v>
      </c>
      <c r="C11" s="115" t="s">
        <v>74</v>
      </c>
      <c r="D11" s="116" t="s">
        <v>94</v>
      </c>
      <c r="E11" s="117"/>
      <c r="F11" s="115" t="s">
        <v>74</v>
      </c>
      <c r="G11" s="115" t="s">
        <v>74</v>
      </c>
      <c r="H11" s="118" t="s">
        <v>95</v>
      </c>
      <c r="I11" s="119" t="s">
        <v>74</v>
      </c>
      <c r="J11" s="120" t="s">
        <v>96</v>
      </c>
      <c r="K11" s="121" t="s">
        <v>28</v>
      </c>
      <c r="L11" s="122" t="s">
        <v>97</v>
      </c>
      <c r="M11" s="123" t="s">
        <v>98</v>
      </c>
      <c r="N11" s="124" t="s">
        <v>99</v>
      </c>
      <c r="O11" s="125" t="s">
        <v>97</v>
      </c>
      <c r="P11" s="126" t="s">
        <v>100</v>
      </c>
      <c r="Z11" s="112" t="s">
        <v>101</v>
      </c>
      <c r="AA11" s="112" t="s">
        <v>102</v>
      </c>
      <c r="AB11" s="112" t="s">
        <v>103</v>
      </c>
      <c r="AC11" s="112" t="s">
        <v>104</v>
      </c>
      <c r="AD11" s="112" t="s">
        <v>105</v>
      </c>
      <c r="AE11" s="112" t="s">
        <v>106</v>
      </c>
      <c r="AF11" s="112" t="s">
        <v>107</v>
      </c>
      <c r="AG11" s="112" t="s">
        <v>108</v>
      </c>
      <c r="AH11" s="112" t="s">
        <v>109</v>
      </c>
      <c r="BH11" s="112" t="s">
        <v>110</v>
      </c>
      <c r="BI11" s="112" t="s">
        <v>111</v>
      </c>
      <c r="BJ11" s="112" t="s">
        <v>112</v>
      </c>
    </row>
    <row r="12">
      <c r="A12" s="127" t="s">
        <v>10</v>
      </c>
      <c r="B12" s="128" t="s">
        <v>10</v>
      </c>
      <c r="C12" s="128" t="s">
        <v>10</v>
      </c>
      <c r="D12" s="129" t="s">
        <v>113</v>
      </c>
      <c r="E12" s="128"/>
      <c r="F12" s="130" t="s">
        <v>74</v>
      </c>
      <c r="G12" s="130" t="s">
        <v>74</v>
      </c>
      <c r="H12" s="130" t="s">
        <v>74</v>
      </c>
      <c r="I12" s="130" t="s">
        <v>74</v>
      </c>
      <c r="J12" s="131">
        <f>J13+J20+J28+J33+J39+J42+J55</f>
      </c>
      <c r="K12" s="131">
        <f>K13+K20+K28+K33+K39+K42+K55</f>
      </c>
      <c r="L12" s="131">
        <f>L13+L20+L28+L33+L39+L42+L55</f>
      </c>
      <c r="M12" s="131">
        <f>M13+M20+M28+M33+M39+M42+M55</f>
      </c>
      <c r="N12" s="132" t="s">
        <v>10</v>
      </c>
      <c r="O12" s="131">
        <f>O13+O20+O28+O33+O39+O42+O55</f>
      </c>
      <c r="P12" s="133" t="s">
        <v>10</v>
      </c>
    </row>
    <row r="13">
      <c r="A13" s="134" t="s">
        <v>10</v>
      </c>
      <c r="B13" s="135" t="s">
        <v>10</v>
      </c>
      <c r="C13" s="135" t="s">
        <v>114</v>
      </c>
      <c r="D13" s="136" t="s">
        <v>115</v>
      </c>
      <c r="E13" s="135"/>
      <c r="F13" s="137" t="s">
        <v>74</v>
      </c>
      <c r="G13" s="137" t="s">
        <v>74</v>
      </c>
      <c r="H13" s="137" t="s">
        <v>74</v>
      </c>
      <c r="I13" s="137" t="s">
        <v>74</v>
      </c>
      <c r="J13" s="94">
        <f>SUM(J14:J18)</f>
      </c>
      <c r="K13" s="94">
        <f>SUM(K14:K18)</f>
      </c>
      <c r="L13" s="94">
        <f>SUM(L14:L18)</f>
      </c>
      <c r="M13" s="94">
        <f>SUM(M14:M18)</f>
      </c>
      <c r="N13" s="112" t="s">
        <v>10</v>
      </c>
      <c r="O13" s="94">
        <f>SUM(O14:O18)</f>
      </c>
      <c r="P13" s="138" t="s">
        <v>10</v>
      </c>
      <c r="AI13" s="112" t="s">
        <v>10</v>
      </c>
      <c r="AS13" s="94">
        <f>SUM(AJ14:AJ18)</f>
      </c>
      <c r="AT13" s="94">
        <f>SUM(AK14:AK18)</f>
      </c>
      <c r="AU13" s="94">
        <f>SUM(AL14:AL18)</f>
      </c>
    </row>
    <row r="14">
      <c r="A14" s="9" t="s">
        <v>116</v>
      </c>
      <c r="B14" s="10" t="s">
        <v>10</v>
      </c>
      <c r="C14" s="10" t="s">
        <v>117</v>
      </c>
      <c r="D14" s="14" t="s">
        <v>118</v>
      </c>
      <c r="E14" s="10"/>
      <c r="F14" s="10" t="s">
        <v>119</v>
      </c>
      <c r="G14" s="139" t="n">
        <v>20</v>
      </c>
      <c r="H14" s="139" t="n">
        <v>92.4</v>
      </c>
      <c r="I14" s="140" t="n">
        <v>21</v>
      </c>
      <c r="J14" s="139">
        <f>ROUND(G14*AO14,2)</f>
      </c>
      <c r="K14" s="139">
        <f>ROUND(G14*AP14,2)</f>
      </c>
      <c r="L14" s="139">
        <f>ROUND(G14*H14,2)</f>
      </c>
      <c r="M14" s="139">
        <f>L14*(1+BW14/100)</f>
      </c>
      <c r="N14" s="139" t="n">
        <v>0.1</v>
      </c>
      <c r="O14" s="139">
        <f>G14*N14</f>
      </c>
      <c r="P14" s="141" t="s">
        <v>120</v>
      </c>
      <c r="Z14" s="139">
        <f>ROUND(IF(AQ14="5",BJ14,0),2)</f>
      </c>
      <c r="AB14" s="139">
        <f>ROUND(IF(AQ14="1",BH14,0),2)</f>
      </c>
      <c r="AC14" s="139">
        <f>ROUND(IF(AQ14="1",BI14,0),2)</f>
      </c>
      <c r="AD14" s="139">
        <f>ROUND(IF(AQ14="7",BH14,0),2)</f>
      </c>
      <c r="AE14" s="139">
        <f>ROUND(IF(AQ14="7",BI14,0),2)</f>
      </c>
      <c r="AF14" s="139">
        <f>ROUND(IF(AQ14="2",BH14,0),2)</f>
      </c>
      <c r="AG14" s="139">
        <f>ROUND(IF(AQ14="2",BI14,0),2)</f>
      </c>
      <c r="AH14" s="139">
        <f>ROUND(IF(AQ14="0",BJ14,0),2)</f>
      </c>
      <c r="AI14" s="112" t="s">
        <v>10</v>
      </c>
      <c r="AJ14" s="139">
        <f>IF(AN14=0,L14,0)</f>
      </c>
      <c r="AK14" s="139">
        <f>IF(AN14=12,L14,0)</f>
      </c>
      <c r="AL14" s="139">
        <f>IF(AN14=21,L14,0)</f>
      </c>
      <c r="AN14" s="139" t="n">
        <v>21</v>
      </c>
      <c r="AO14" s="139">
        <f>H14*0</f>
      </c>
      <c r="AP14" s="139">
        <f>H14*(1-0)</f>
      </c>
      <c r="AQ14" s="142" t="s">
        <v>116</v>
      </c>
      <c r="AV14" s="139">
        <f>ROUND(AW14+AX14,2)</f>
      </c>
      <c r="AW14" s="139">
        <f>ROUND(G14*AO14,2)</f>
      </c>
      <c r="AX14" s="139">
        <f>ROUND(G14*AP14,2)</f>
      </c>
      <c r="AY14" s="142" t="s">
        <v>121</v>
      </c>
      <c r="AZ14" s="142" t="s">
        <v>122</v>
      </c>
      <c r="BA14" s="112" t="s">
        <v>123</v>
      </c>
      <c r="BC14" s="139">
        <f>AW14+AX14</f>
      </c>
      <c r="BD14" s="139">
        <f>H14/(100-BE14)*100</f>
      </c>
      <c r="BE14" s="139" t="n">
        <v>0</v>
      </c>
      <c r="BF14" s="139">
        <f>O14</f>
      </c>
      <c r="BH14" s="139">
        <f>G14*AO14</f>
      </c>
      <c r="BI14" s="139">
        <f>G14*AP14</f>
      </c>
      <c r="BJ14" s="139">
        <f>G14*H14</f>
      </c>
      <c r="BK14" s="142" t="s">
        <v>124</v>
      </c>
      <c r="BL14" s="139" t="n">
        <v>11</v>
      </c>
      <c r="BW14" s="139">
        <f>I14</f>
      </c>
      <c r="BX14" s="14" t="s">
        <v>118</v>
      </c>
    </row>
    <row r="15" ht="24.75">
      <c r="A15" s="143"/>
      <c r="C15" s="144" t="s">
        <v>125</v>
      </c>
      <c r="D15" s="145" t="s">
        <v>126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7"/>
      <c r="BX15" s="145" t="s">
        <v>126</v>
      </c>
    </row>
    <row r="16">
      <c r="A16" s="9" t="s">
        <v>127</v>
      </c>
      <c r="B16" s="10" t="s">
        <v>10</v>
      </c>
      <c r="C16" s="10" t="s">
        <v>128</v>
      </c>
      <c r="D16" s="14" t="s">
        <v>129</v>
      </c>
      <c r="E16" s="10"/>
      <c r="F16" s="10" t="s">
        <v>130</v>
      </c>
      <c r="G16" s="139" t="n">
        <v>2</v>
      </c>
      <c r="H16" s="139" t="n">
        <v>418</v>
      </c>
      <c r="I16" s="140" t="n">
        <v>21</v>
      </c>
      <c r="J16" s="139">
        <f>ROUND(G16*AO16,2)</f>
      </c>
      <c r="K16" s="139">
        <f>ROUND(G16*AP16,2)</f>
      </c>
      <c r="L16" s="139">
        <f>ROUND(G16*H16,2)</f>
      </c>
      <c r="M16" s="139">
        <f>L16*(1+BW16/100)</f>
      </c>
      <c r="N16" s="139" t="n">
        <v>0</v>
      </c>
      <c r="O16" s="139">
        <f>G16*N16</f>
      </c>
      <c r="P16" s="141" t="s">
        <v>120</v>
      </c>
      <c r="Z16" s="139">
        <f>ROUND(IF(AQ16="5",BJ16,0),2)</f>
      </c>
      <c r="AB16" s="139">
        <f>ROUND(IF(AQ16="1",BH16,0),2)</f>
      </c>
      <c r="AC16" s="139">
        <f>ROUND(IF(AQ16="1",BI16,0),2)</f>
      </c>
      <c r="AD16" s="139">
        <f>ROUND(IF(AQ16="7",BH16,0),2)</f>
      </c>
      <c r="AE16" s="139">
        <f>ROUND(IF(AQ16="7",BI16,0),2)</f>
      </c>
      <c r="AF16" s="139">
        <f>ROUND(IF(AQ16="2",BH16,0),2)</f>
      </c>
      <c r="AG16" s="139">
        <f>ROUND(IF(AQ16="2",BI16,0),2)</f>
      </c>
      <c r="AH16" s="139">
        <f>ROUND(IF(AQ16="0",BJ16,0),2)</f>
      </c>
      <c r="AI16" s="112" t="s">
        <v>10</v>
      </c>
      <c r="AJ16" s="139">
        <f>IF(AN16=0,L16,0)</f>
      </c>
      <c r="AK16" s="139">
        <f>IF(AN16=12,L16,0)</f>
      </c>
      <c r="AL16" s="139">
        <f>IF(AN16=21,L16,0)</f>
      </c>
      <c r="AN16" s="139" t="n">
        <v>21</v>
      </c>
      <c r="AO16" s="139">
        <f>H16*0.01062201</f>
      </c>
      <c r="AP16" s="139">
        <f>H16*(1-0.01062201)</f>
      </c>
      <c r="AQ16" s="142" t="s">
        <v>131</v>
      </c>
      <c r="AV16" s="139">
        <f>ROUND(AW16+AX16,2)</f>
      </c>
      <c r="AW16" s="139">
        <f>ROUND(G16*AO16,2)</f>
      </c>
      <c r="AX16" s="139">
        <f>ROUND(G16*AP16,2)</f>
      </c>
      <c r="AY16" s="142" t="s">
        <v>121</v>
      </c>
      <c r="AZ16" s="142" t="s">
        <v>122</v>
      </c>
      <c r="BA16" s="112" t="s">
        <v>123</v>
      </c>
      <c r="BC16" s="139">
        <f>AW16+AX16</f>
      </c>
      <c r="BD16" s="139">
        <f>H16/(100-BE16)*100</f>
      </c>
      <c r="BE16" s="139" t="n">
        <v>0</v>
      </c>
      <c r="BF16" s="139">
        <f>O16</f>
      </c>
      <c r="BH16" s="139">
        <f>G16*AO16</f>
      </c>
      <c r="BI16" s="139">
        <f>G16*AP16</f>
      </c>
      <c r="BJ16" s="139">
        <f>G16*H16</f>
      </c>
      <c r="BK16" s="142" t="s">
        <v>124</v>
      </c>
      <c r="BL16" s="139" t="n">
        <v>11</v>
      </c>
      <c r="BW16" s="139">
        <f>I16</f>
      </c>
      <c r="BX16" s="14" t="s">
        <v>129</v>
      </c>
    </row>
    <row r="17">
      <c r="A17" s="143"/>
      <c r="C17" s="144" t="s">
        <v>125</v>
      </c>
      <c r="D17" s="145" t="s">
        <v>132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7"/>
      <c r="BX17" s="145" t="s">
        <v>132</v>
      </c>
    </row>
    <row r="18">
      <c r="A18" s="9" t="s">
        <v>133</v>
      </c>
      <c r="B18" s="10" t="s">
        <v>10</v>
      </c>
      <c r="C18" s="10" t="s">
        <v>134</v>
      </c>
      <c r="D18" s="14" t="s">
        <v>135</v>
      </c>
      <c r="E18" s="10"/>
      <c r="F18" s="10" t="s">
        <v>119</v>
      </c>
      <c r="G18" s="139" t="n">
        <v>20</v>
      </c>
      <c r="H18" s="139" t="n">
        <v>17.69</v>
      </c>
      <c r="I18" s="140" t="n">
        <v>21</v>
      </c>
      <c r="J18" s="139">
        <f>ROUND(G18*AO18,2)</f>
      </c>
      <c r="K18" s="139">
        <f>ROUND(G18*AP18,2)</f>
      </c>
      <c r="L18" s="139">
        <f>ROUND(G18*H18,2)</f>
      </c>
      <c r="M18" s="139">
        <f>L18*(1+BW18/100)</f>
      </c>
      <c r="N18" s="139" t="n">
        <v>5E-5</v>
      </c>
      <c r="O18" s="139">
        <f>G18*N18</f>
      </c>
      <c r="P18" s="141" t="s">
        <v>120</v>
      </c>
      <c r="Z18" s="139">
        <f>ROUND(IF(AQ18="5",BJ18,0),2)</f>
      </c>
      <c r="AB18" s="139">
        <f>ROUND(IF(AQ18="1",BH18,0),2)</f>
      </c>
      <c r="AC18" s="139">
        <f>ROUND(IF(AQ18="1",BI18,0),2)</f>
      </c>
      <c r="AD18" s="139">
        <f>ROUND(IF(AQ18="7",BH18,0),2)</f>
      </c>
      <c r="AE18" s="139">
        <f>ROUND(IF(AQ18="7",BI18,0),2)</f>
      </c>
      <c r="AF18" s="139">
        <f>ROUND(IF(AQ18="2",BH18,0),2)</f>
      </c>
      <c r="AG18" s="139">
        <f>ROUND(IF(AQ18="2",BI18,0),2)</f>
      </c>
      <c r="AH18" s="139">
        <f>ROUND(IF(AQ18="0",BJ18,0),2)</f>
      </c>
      <c r="AI18" s="112" t="s">
        <v>10</v>
      </c>
      <c r="AJ18" s="139">
        <f>IF(AN18=0,L18,0)</f>
      </c>
      <c r="AK18" s="139">
        <f>IF(AN18=12,L18,0)</f>
      </c>
      <c r="AL18" s="139">
        <f>IF(AN18=21,L18,0)</f>
      </c>
      <c r="AN18" s="139" t="n">
        <v>21</v>
      </c>
      <c r="AO18" s="139">
        <f>H18*0.100056529</f>
      </c>
      <c r="AP18" s="139">
        <f>H18*(1-0.100056529)</f>
      </c>
      <c r="AQ18" s="142" t="s">
        <v>116</v>
      </c>
      <c r="AV18" s="139">
        <f>ROUND(AW18+AX18,2)</f>
      </c>
      <c r="AW18" s="139">
        <f>ROUND(G18*AO18,2)</f>
      </c>
      <c r="AX18" s="139">
        <f>ROUND(G18*AP18,2)</f>
      </c>
      <c r="AY18" s="142" t="s">
        <v>121</v>
      </c>
      <c r="AZ18" s="142" t="s">
        <v>122</v>
      </c>
      <c r="BA18" s="112" t="s">
        <v>123</v>
      </c>
      <c r="BC18" s="139">
        <f>AW18+AX18</f>
      </c>
      <c r="BD18" s="139">
        <f>H18/(100-BE18)*100</f>
      </c>
      <c r="BE18" s="139" t="n">
        <v>0</v>
      </c>
      <c r="BF18" s="139">
        <f>O18</f>
      </c>
      <c r="BH18" s="139">
        <f>G18*AO18</f>
      </c>
      <c r="BI18" s="139">
        <f>G18*AP18</f>
      </c>
      <c r="BJ18" s="139">
        <f>G18*H18</f>
      </c>
      <c r="BK18" s="142" t="s">
        <v>124</v>
      </c>
      <c r="BL18" s="139" t="n">
        <v>11</v>
      </c>
      <c r="BW18" s="139">
        <f>I18</f>
      </c>
      <c r="BX18" s="14" t="s">
        <v>135</v>
      </c>
    </row>
    <row r="19">
      <c r="A19" s="143"/>
      <c r="C19" s="144" t="s">
        <v>125</v>
      </c>
      <c r="D19" s="145" t="s">
        <v>136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7"/>
      <c r="BX19" s="145" t="s">
        <v>136</v>
      </c>
    </row>
    <row r="20">
      <c r="A20" s="134" t="s">
        <v>10</v>
      </c>
      <c r="B20" s="135" t="s">
        <v>10</v>
      </c>
      <c r="C20" s="135" t="s">
        <v>137</v>
      </c>
      <c r="D20" s="136" t="s">
        <v>138</v>
      </c>
      <c r="E20" s="135"/>
      <c r="F20" s="137" t="s">
        <v>74</v>
      </c>
      <c r="G20" s="137" t="s">
        <v>74</v>
      </c>
      <c r="H20" s="137" t="s">
        <v>74</v>
      </c>
      <c r="I20" s="137" t="s">
        <v>74</v>
      </c>
      <c r="J20" s="94">
        <f>SUM(J21:J26)</f>
      </c>
      <c r="K20" s="94">
        <f>SUM(K21:K26)</f>
      </c>
      <c r="L20" s="94">
        <f>SUM(L21:L26)</f>
      </c>
      <c r="M20" s="94">
        <f>SUM(M21:M26)</f>
      </c>
      <c r="N20" s="112" t="s">
        <v>10</v>
      </c>
      <c r="O20" s="94">
        <f>SUM(O21:O26)</f>
      </c>
      <c r="P20" s="138" t="s">
        <v>10</v>
      </c>
      <c r="AI20" s="112" t="s">
        <v>10</v>
      </c>
      <c r="AS20" s="94">
        <f>SUM(AJ21:AJ26)</f>
      </c>
      <c r="AT20" s="94">
        <f>SUM(AK21:AK26)</f>
      </c>
      <c r="AU20" s="94">
        <f>SUM(AL21:AL26)</f>
      </c>
    </row>
    <row r="21">
      <c r="A21" s="9" t="s">
        <v>139</v>
      </c>
      <c r="B21" s="10" t="s">
        <v>10</v>
      </c>
      <c r="C21" s="10" t="s">
        <v>140</v>
      </c>
      <c r="D21" s="14" t="s">
        <v>141</v>
      </c>
      <c r="E21" s="10"/>
      <c r="F21" s="10" t="s">
        <v>142</v>
      </c>
      <c r="G21" s="139" t="n">
        <v>750</v>
      </c>
      <c r="H21" s="139" t="n">
        <v>106</v>
      </c>
      <c r="I21" s="140" t="n">
        <v>21</v>
      </c>
      <c r="J21" s="139">
        <f>ROUND(G21*AO21,2)</f>
      </c>
      <c r="K21" s="139">
        <f>ROUND(G21*AP21,2)</f>
      </c>
      <c r="L21" s="139">
        <f>ROUND(G21*H21,2)</f>
      </c>
      <c r="M21" s="139">
        <f>L21*(1+BW21/100)</f>
      </c>
      <c r="N21" s="139" t="n">
        <v>0</v>
      </c>
      <c r="O21" s="139">
        <f>G21*N21</f>
      </c>
      <c r="P21" s="141" t="s">
        <v>120</v>
      </c>
      <c r="Z21" s="139">
        <f>ROUND(IF(AQ21="5",BJ21,0),2)</f>
      </c>
      <c r="AB21" s="139">
        <f>ROUND(IF(AQ21="1",BH21,0),2)</f>
      </c>
      <c r="AC21" s="139">
        <f>ROUND(IF(AQ21="1",BI21,0),2)</f>
      </c>
      <c r="AD21" s="139">
        <f>ROUND(IF(AQ21="7",BH21,0),2)</f>
      </c>
      <c r="AE21" s="139">
        <f>ROUND(IF(AQ21="7",BI21,0),2)</f>
      </c>
      <c r="AF21" s="139">
        <f>ROUND(IF(AQ21="2",BH21,0),2)</f>
      </c>
      <c r="AG21" s="139">
        <f>ROUND(IF(AQ21="2",BI21,0),2)</f>
      </c>
      <c r="AH21" s="139">
        <f>ROUND(IF(AQ21="0",BJ21,0),2)</f>
      </c>
      <c r="AI21" s="112" t="s">
        <v>10</v>
      </c>
      <c r="AJ21" s="139">
        <f>IF(AN21=0,L21,0)</f>
      </c>
      <c r="AK21" s="139">
        <f>IF(AN21=12,L21,0)</f>
      </c>
      <c r="AL21" s="139">
        <f>IF(AN21=21,L21,0)</f>
      </c>
      <c r="AN21" s="139" t="n">
        <v>21</v>
      </c>
      <c r="AO21" s="139">
        <f>H21*0</f>
      </c>
      <c r="AP21" s="139">
        <f>H21*(1-0)</f>
      </c>
      <c r="AQ21" s="142" t="s">
        <v>116</v>
      </c>
      <c r="AV21" s="139">
        <f>ROUND(AW21+AX21,2)</f>
      </c>
      <c r="AW21" s="139">
        <f>ROUND(G21*AO21,2)</f>
      </c>
      <c r="AX21" s="139">
        <f>ROUND(G21*AP21,2)</f>
      </c>
      <c r="AY21" s="142" t="s">
        <v>143</v>
      </c>
      <c r="AZ21" s="142" t="s">
        <v>122</v>
      </c>
      <c r="BA21" s="112" t="s">
        <v>123</v>
      </c>
      <c r="BC21" s="139">
        <f>AW21+AX21</f>
      </c>
      <c r="BD21" s="139">
        <f>H21/(100-BE21)*100</f>
      </c>
      <c r="BE21" s="139" t="n">
        <v>0</v>
      </c>
      <c r="BF21" s="139">
        <f>O21</f>
      </c>
      <c r="BH21" s="139">
        <f>G21*AO21</f>
      </c>
      <c r="BI21" s="139">
        <f>G21*AP21</f>
      </c>
      <c r="BJ21" s="139">
        <f>G21*H21</f>
      </c>
      <c r="BK21" s="142" t="s">
        <v>124</v>
      </c>
      <c r="BL21" s="139" t="n">
        <v>12</v>
      </c>
      <c r="BW21" s="139">
        <f>I21</f>
      </c>
      <c r="BX21" s="14" t="s">
        <v>141</v>
      </c>
    </row>
    <row r="22">
      <c r="A22" s="143"/>
      <c r="C22" s="144" t="s">
        <v>125</v>
      </c>
      <c r="D22" s="145" t="s">
        <v>144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7"/>
      <c r="BX22" s="145" t="s">
        <v>144</v>
      </c>
    </row>
    <row r="23">
      <c r="A23" s="9" t="s">
        <v>131</v>
      </c>
      <c r="B23" s="10" t="s">
        <v>10</v>
      </c>
      <c r="C23" s="10" t="s">
        <v>145</v>
      </c>
      <c r="D23" s="14" t="s">
        <v>146</v>
      </c>
      <c r="E23" s="10"/>
      <c r="F23" s="10" t="s">
        <v>142</v>
      </c>
      <c r="G23" s="139" t="n">
        <v>693.9</v>
      </c>
      <c r="H23" s="139" t="n">
        <v>159</v>
      </c>
      <c r="I23" s="140" t="n">
        <v>21</v>
      </c>
      <c r="J23" s="139">
        <f>ROUND(G23*AO23,2)</f>
      </c>
      <c r="K23" s="139">
        <f>ROUND(G23*AP23,2)</f>
      </c>
      <c r="L23" s="139">
        <f>ROUND(G23*H23,2)</f>
      </c>
      <c r="M23" s="139">
        <f>L23*(1+BW23/100)</f>
      </c>
      <c r="N23" s="139" t="n">
        <v>1.8</v>
      </c>
      <c r="O23" s="139">
        <f>G23*N23</f>
      </c>
      <c r="P23" s="141" t="s">
        <v>120</v>
      </c>
      <c r="Z23" s="139">
        <f>ROUND(IF(AQ23="5",BJ23,0),2)</f>
      </c>
      <c r="AB23" s="139">
        <f>ROUND(IF(AQ23="1",BH23,0),2)</f>
      </c>
      <c r="AC23" s="139">
        <f>ROUND(IF(AQ23="1",BI23,0),2)</f>
      </c>
      <c r="AD23" s="139">
        <f>ROUND(IF(AQ23="7",BH23,0),2)</f>
      </c>
      <c r="AE23" s="139">
        <f>ROUND(IF(AQ23="7",BI23,0),2)</f>
      </c>
      <c r="AF23" s="139">
        <f>ROUND(IF(AQ23="2",BH23,0),2)</f>
      </c>
      <c r="AG23" s="139">
        <f>ROUND(IF(AQ23="2",BI23,0),2)</f>
      </c>
      <c r="AH23" s="139">
        <f>ROUND(IF(AQ23="0",BJ23,0),2)</f>
      </c>
      <c r="AI23" s="112" t="s">
        <v>10</v>
      </c>
      <c r="AJ23" s="139">
        <f>IF(AN23=0,L23,0)</f>
      </c>
      <c r="AK23" s="139">
        <f>IF(AN23=12,L23,0)</f>
      </c>
      <c r="AL23" s="139">
        <f>IF(AN23=21,L23,0)</f>
      </c>
      <c r="AN23" s="139" t="n">
        <v>21</v>
      </c>
      <c r="AO23" s="139">
        <f>H23*0</f>
      </c>
      <c r="AP23" s="139">
        <f>H23*(1-0)</f>
      </c>
      <c r="AQ23" s="142" t="s">
        <v>116</v>
      </c>
      <c r="AV23" s="139">
        <f>ROUND(AW23+AX23,2)</f>
      </c>
      <c r="AW23" s="139">
        <f>ROUND(G23*AO23,2)</f>
      </c>
      <c r="AX23" s="139">
        <f>ROUND(G23*AP23,2)</f>
      </c>
      <c r="AY23" s="142" t="s">
        <v>143</v>
      </c>
      <c r="AZ23" s="142" t="s">
        <v>122</v>
      </c>
      <c r="BA23" s="112" t="s">
        <v>123</v>
      </c>
      <c r="BC23" s="139">
        <f>AW23+AX23</f>
      </c>
      <c r="BD23" s="139">
        <f>H23/(100-BE23)*100</f>
      </c>
      <c r="BE23" s="139" t="n">
        <v>0</v>
      </c>
      <c r="BF23" s="139">
        <f>O23</f>
      </c>
      <c r="BH23" s="139">
        <f>G23*AO23</f>
      </c>
      <c r="BI23" s="139">
        <f>G23*AP23</f>
      </c>
      <c r="BJ23" s="139">
        <f>G23*H23</f>
      </c>
      <c r="BK23" s="142" t="s">
        <v>124</v>
      </c>
      <c r="BL23" s="139" t="n">
        <v>12</v>
      </c>
      <c r="BW23" s="139">
        <f>I23</f>
      </c>
      <c r="BX23" s="14" t="s">
        <v>146</v>
      </c>
    </row>
    <row r="24">
      <c r="A24" s="9" t="s">
        <v>147</v>
      </c>
      <c r="B24" s="10" t="s">
        <v>10</v>
      </c>
      <c r="C24" s="10" t="s">
        <v>148</v>
      </c>
      <c r="D24" s="14" t="s">
        <v>149</v>
      </c>
      <c r="E24" s="10"/>
      <c r="F24" s="10" t="s">
        <v>130</v>
      </c>
      <c r="G24" s="139" t="n">
        <v>1249.02</v>
      </c>
      <c r="H24" s="139" t="n">
        <v>493</v>
      </c>
      <c r="I24" s="140" t="n">
        <v>21</v>
      </c>
      <c r="J24" s="139">
        <f>ROUND(G24*AO24,2)</f>
      </c>
      <c r="K24" s="139">
        <f>ROUND(G24*AP24,2)</f>
      </c>
      <c r="L24" s="139">
        <f>ROUND(G24*H24,2)</f>
      </c>
      <c r="M24" s="139">
        <f>L24*(1+BW24/100)</f>
      </c>
      <c r="N24" s="139" t="n">
        <v>0</v>
      </c>
      <c r="O24" s="139">
        <f>G24*N24</f>
      </c>
      <c r="P24" s="141" t="s">
        <v>120</v>
      </c>
      <c r="Z24" s="139">
        <f>ROUND(IF(AQ24="5",BJ24,0),2)</f>
      </c>
      <c r="AB24" s="139">
        <f>ROUND(IF(AQ24="1",BH24,0),2)</f>
      </c>
      <c r="AC24" s="139">
        <f>ROUND(IF(AQ24="1",BI24,0),2)</f>
      </c>
      <c r="AD24" s="139">
        <f>ROUND(IF(AQ24="7",BH24,0),2)</f>
      </c>
      <c r="AE24" s="139">
        <f>ROUND(IF(AQ24="7",BI24,0),2)</f>
      </c>
      <c r="AF24" s="139">
        <f>ROUND(IF(AQ24="2",BH24,0),2)</f>
      </c>
      <c r="AG24" s="139">
        <f>ROUND(IF(AQ24="2",BI24,0),2)</f>
      </c>
      <c r="AH24" s="139">
        <f>ROUND(IF(AQ24="0",BJ24,0),2)</f>
      </c>
      <c r="AI24" s="112" t="s">
        <v>10</v>
      </c>
      <c r="AJ24" s="139">
        <f>IF(AN24=0,L24,0)</f>
      </c>
      <c r="AK24" s="139">
        <f>IF(AN24=12,L24,0)</f>
      </c>
      <c r="AL24" s="139">
        <f>IF(AN24=21,L24,0)</f>
      </c>
      <c r="AN24" s="139" t="n">
        <v>21</v>
      </c>
      <c r="AO24" s="139">
        <f>H24*0</f>
      </c>
      <c r="AP24" s="139">
        <f>H24*(1-0)</f>
      </c>
      <c r="AQ24" s="142" t="s">
        <v>131</v>
      </c>
      <c r="AV24" s="139">
        <f>ROUND(AW24+AX24,2)</f>
      </c>
      <c r="AW24" s="139">
        <f>ROUND(G24*AO24,2)</f>
      </c>
      <c r="AX24" s="139">
        <f>ROUND(G24*AP24,2)</f>
      </c>
      <c r="AY24" s="142" t="s">
        <v>143</v>
      </c>
      <c r="AZ24" s="142" t="s">
        <v>122</v>
      </c>
      <c r="BA24" s="112" t="s">
        <v>123</v>
      </c>
      <c r="BC24" s="139">
        <f>AW24+AX24</f>
      </c>
      <c r="BD24" s="139">
        <f>H24/(100-BE24)*100</f>
      </c>
      <c r="BE24" s="139" t="n">
        <v>0</v>
      </c>
      <c r="BF24" s="139">
        <f>O24</f>
      </c>
      <c r="BH24" s="139">
        <f>G24*AO24</f>
      </c>
      <c r="BI24" s="139">
        <f>G24*AP24</f>
      </c>
      <c r="BJ24" s="139">
        <f>G24*H24</f>
      </c>
      <c r="BK24" s="142" t="s">
        <v>124</v>
      </c>
      <c r="BL24" s="139" t="n">
        <v>12</v>
      </c>
      <c r="BW24" s="139">
        <f>I24</f>
      </c>
      <c r="BX24" s="14" t="s">
        <v>149</v>
      </c>
    </row>
    <row r="25">
      <c r="A25" s="143"/>
      <c r="C25" s="144" t="s">
        <v>125</v>
      </c>
      <c r="D25" s="145" t="s">
        <v>150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7"/>
      <c r="BX25" s="145" t="s">
        <v>150</v>
      </c>
    </row>
    <row r="26">
      <c r="A26" s="9" t="s">
        <v>151</v>
      </c>
      <c r="B26" s="10" t="s">
        <v>10</v>
      </c>
      <c r="C26" s="10" t="s">
        <v>128</v>
      </c>
      <c r="D26" s="14" t="s">
        <v>129</v>
      </c>
      <c r="E26" s="10"/>
      <c r="F26" s="10" t="s">
        <v>130</v>
      </c>
      <c r="G26" s="139" t="n">
        <v>1249.02</v>
      </c>
      <c r="H26" s="139" t="n">
        <v>418</v>
      </c>
      <c r="I26" s="140" t="n">
        <v>21</v>
      </c>
      <c r="J26" s="139">
        <f>ROUND(G26*AO26,2)</f>
      </c>
      <c r="K26" s="139">
        <f>ROUND(G26*AP26,2)</f>
      </c>
      <c r="L26" s="139">
        <f>ROUND(G26*H26,2)</f>
      </c>
      <c r="M26" s="139">
        <f>L26*(1+BW26/100)</f>
      </c>
      <c r="N26" s="139" t="n">
        <v>0</v>
      </c>
      <c r="O26" s="139">
        <f>G26*N26</f>
      </c>
      <c r="P26" s="141" t="s">
        <v>120</v>
      </c>
      <c r="Z26" s="139">
        <f>ROUND(IF(AQ26="5",BJ26,0),2)</f>
      </c>
      <c r="AB26" s="139">
        <f>ROUND(IF(AQ26="1",BH26,0),2)</f>
      </c>
      <c r="AC26" s="139">
        <f>ROUND(IF(AQ26="1",BI26,0),2)</f>
      </c>
      <c r="AD26" s="139">
        <f>ROUND(IF(AQ26="7",BH26,0),2)</f>
      </c>
      <c r="AE26" s="139">
        <f>ROUND(IF(AQ26="7",BI26,0),2)</f>
      </c>
      <c r="AF26" s="139">
        <f>ROUND(IF(AQ26="2",BH26,0),2)</f>
      </c>
      <c r="AG26" s="139">
        <f>ROUND(IF(AQ26="2",BI26,0),2)</f>
      </c>
      <c r="AH26" s="139">
        <f>ROUND(IF(AQ26="0",BJ26,0),2)</f>
      </c>
      <c r="AI26" s="112" t="s">
        <v>10</v>
      </c>
      <c r="AJ26" s="139">
        <f>IF(AN26=0,L26,0)</f>
      </c>
      <c r="AK26" s="139">
        <f>IF(AN26=12,L26,0)</f>
      </c>
      <c r="AL26" s="139">
        <f>IF(AN26=21,L26,0)</f>
      </c>
      <c r="AN26" s="139" t="n">
        <v>21</v>
      </c>
      <c r="AO26" s="139">
        <f>H26*0.010622012</f>
      </c>
      <c r="AP26" s="139">
        <f>H26*(1-0.010622012)</f>
      </c>
      <c r="AQ26" s="142" t="s">
        <v>131</v>
      </c>
      <c r="AV26" s="139">
        <f>ROUND(AW26+AX26,2)</f>
      </c>
      <c r="AW26" s="139">
        <f>ROUND(G26*AO26,2)</f>
      </c>
      <c r="AX26" s="139">
        <f>ROUND(G26*AP26,2)</f>
      </c>
      <c r="AY26" s="142" t="s">
        <v>143</v>
      </c>
      <c r="AZ26" s="142" t="s">
        <v>122</v>
      </c>
      <c r="BA26" s="112" t="s">
        <v>123</v>
      </c>
      <c r="BC26" s="139">
        <f>AW26+AX26</f>
      </c>
      <c r="BD26" s="139">
        <f>H26/(100-BE26)*100</f>
      </c>
      <c r="BE26" s="139" t="n">
        <v>0</v>
      </c>
      <c r="BF26" s="139">
        <f>O26</f>
      </c>
      <c r="BH26" s="139">
        <f>G26*AO26</f>
      </c>
      <c r="BI26" s="139">
        <f>G26*AP26</f>
      </c>
      <c r="BJ26" s="139">
        <f>G26*H26</f>
      </c>
      <c r="BK26" s="142" t="s">
        <v>124</v>
      </c>
      <c r="BL26" s="139" t="n">
        <v>12</v>
      </c>
      <c r="BW26" s="139">
        <f>I26</f>
      </c>
      <c r="BX26" s="14" t="s">
        <v>129</v>
      </c>
    </row>
    <row r="27">
      <c r="A27" s="143"/>
      <c r="C27" s="144" t="s">
        <v>125</v>
      </c>
      <c r="D27" s="145" t="s">
        <v>132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7"/>
      <c r="BX27" s="145" t="s">
        <v>132</v>
      </c>
    </row>
    <row r="28">
      <c r="A28" s="134" t="s">
        <v>10</v>
      </c>
      <c r="B28" s="135" t="s">
        <v>10</v>
      </c>
      <c r="C28" s="135" t="s">
        <v>152</v>
      </c>
      <c r="D28" s="136" t="s">
        <v>153</v>
      </c>
      <c r="E28" s="135"/>
      <c r="F28" s="137" t="s">
        <v>74</v>
      </c>
      <c r="G28" s="137" t="s">
        <v>74</v>
      </c>
      <c r="H28" s="137" t="s">
        <v>74</v>
      </c>
      <c r="I28" s="137" t="s">
        <v>74</v>
      </c>
      <c r="J28" s="94">
        <f>SUM(J29:J31)</f>
      </c>
      <c r="K28" s="94">
        <f>SUM(K29:K31)</f>
      </c>
      <c r="L28" s="94">
        <f>SUM(L29:L31)</f>
      </c>
      <c r="M28" s="94">
        <f>SUM(M29:M31)</f>
      </c>
      <c r="N28" s="112" t="s">
        <v>10</v>
      </c>
      <c r="O28" s="94">
        <f>SUM(O29:O31)</f>
      </c>
      <c r="P28" s="138" t="s">
        <v>10</v>
      </c>
      <c r="AI28" s="112" t="s">
        <v>10</v>
      </c>
      <c r="AS28" s="94">
        <f>SUM(AJ29:AJ31)</f>
      </c>
      <c r="AT28" s="94">
        <f>SUM(AK29:AK31)</f>
      </c>
      <c r="AU28" s="94">
        <f>SUM(AL29:AL31)</f>
      </c>
    </row>
    <row r="29">
      <c r="A29" s="9" t="s">
        <v>154</v>
      </c>
      <c r="B29" s="10" t="s">
        <v>10</v>
      </c>
      <c r="C29" s="10" t="s">
        <v>155</v>
      </c>
      <c r="D29" s="14" t="s">
        <v>156</v>
      </c>
      <c r="E29" s="10"/>
      <c r="F29" s="10" t="s">
        <v>119</v>
      </c>
      <c r="G29" s="139" t="n">
        <v>5000</v>
      </c>
      <c r="H29" s="139" t="n">
        <v>17.3</v>
      </c>
      <c r="I29" s="140" t="n">
        <v>21</v>
      </c>
      <c r="J29" s="139">
        <f>ROUND(G29*AO29,2)</f>
      </c>
      <c r="K29" s="139">
        <f>ROUND(G29*AP29,2)</f>
      </c>
      <c r="L29" s="139">
        <f>ROUND(G29*H29,2)</f>
      </c>
      <c r="M29" s="139">
        <f>L29*(1+BW29/100)</f>
      </c>
      <c r="N29" s="139" t="n">
        <v>0</v>
      </c>
      <c r="O29" s="139">
        <f>G29*N29</f>
      </c>
      <c r="P29" s="141" t="s">
        <v>120</v>
      </c>
      <c r="Z29" s="139">
        <f>ROUND(IF(AQ29="5",BJ29,0),2)</f>
      </c>
      <c r="AB29" s="139">
        <f>ROUND(IF(AQ29="1",BH29,0),2)</f>
      </c>
      <c r="AC29" s="139">
        <f>ROUND(IF(AQ29="1",BI29,0),2)</f>
      </c>
      <c r="AD29" s="139">
        <f>ROUND(IF(AQ29="7",BH29,0),2)</f>
      </c>
      <c r="AE29" s="139">
        <f>ROUND(IF(AQ29="7",BI29,0),2)</f>
      </c>
      <c r="AF29" s="139">
        <f>ROUND(IF(AQ29="2",BH29,0),2)</f>
      </c>
      <c r="AG29" s="139">
        <f>ROUND(IF(AQ29="2",BI29,0),2)</f>
      </c>
      <c r="AH29" s="139">
        <f>ROUND(IF(AQ29="0",BJ29,0),2)</f>
      </c>
      <c r="AI29" s="112" t="s">
        <v>10</v>
      </c>
      <c r="AJ29" s="139">
        <f>IF(AN29=0,L29,0)</f>
      </c>
      <c r="AK29" s="139">
        <f>IF(AN29=12,L29,0)</f>
      </c>
      <c r="AL29" s="139">
        <f>IF(AN29=21,L29,0)</f>
      </c>
      <c r="AN29" s="139" t="n">
        <v>21</v>
      </c>
      <c r="AO29" s="139">
        <f>H29*0</f>
      </c>
      <c r="AP29" s="139">
        <f>H29*(1-0)</f>
      </c>
      <c r="AQ29" s="142" t="s">
        <v>116</v>
      </c>
      <c r="AV29" s="139">
        <f>ROUND(AW29+AX29,2)</f>
      </c>
      <c r="AW29" s="139">
        <f>ROUND(G29*AO29,2)</f>
      </c>
      <c r="AX29" s="139">
        <f>ROUND(G29*AP29,2)</f>
      </c>
      <c r="AY29" s="142" t="s">
        <v>157</v>
      </c>
      <c r="AZ29" s="142" t="s">
        <v>122</v>
      </c>
      <c r="BA29" s="112" t="s">
        <v>123</v>
      </c>
      <c r="BC29" s="139">
        <f>AW29+AX29</f>
      </c>
      <c r="BD29" s="139">
        <f>H29/(100-BE29)*100</f>
      </c>
      <c r="BE29" s="139" t="n">
        <v>0</v>
      </c>
      <c r="BF29" s="139">
        <f>O29</f>
      </c>
      <c r="BH29" s="139">
        <f>G29*AO29</f>
      </c>
      <c r="BI29" s="139">
        <f>G29*AP29</f>
      </c>
      <c r="BJ29" s="139">
        <f>G29*H29</f>
      </c>
      <c r="BK29" s="142" t="s">
        <v>124</v>
      </c>
      <c r="BL29" s="139" t="n">
        <v>18</v>
      </c>
      <c r="BW29" s="139">
        <f>I29</f>
      </c>
      <c r="BX29" s="14" t="s">
        <v>156</v>
      </c>
    </row>
    <row r="30">
      <c r="A30" s="143"/>
      <c r="C30" s="144" t="s">
        <v>125</v>
      </c>
      <c r="D30" s="145" t="s">
        <v>158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BX30" s="145" t="s">
        <v>158</v>
      </c>
    </row>
    <row r="31">
      <c r="A31" s="9" t="s">
        <v>159</v>
      </c>
      <c r="B31" s="10" t="s">
        <v>10</v>
      </c>
      <c r="C31" s="10" t="s">
        <v>160</v>
      </c>
      <c r="D31" s="14" t="s">
        <v>161</v>
      </c>
      <c r="E31" s="10"/>
      <c r="F31" s="10" t="s">
        <v>119</v>
      </c>
      <c r="G31" s="139" t="n">
        <v>500</v>
      </c>
      <c r="H31" s="139" t="n">
        <v>39.02</v>
      </c>
      <c r="I31" s="140" t="n">
        <v>21</v>
      </c>
      <c r="J31" s="139">
        <f>ROUND(G31*AO31,2)</f>
      </c>
      <c r="K31" s="139">
        <f>ROUND(G31*AP31,2)</f>
      </c>
      <c r="L31" s="139">
        <f>ROUND(G31*H31,2)</f>
      </c>
      <c r="M31" s="139">
        <f>L31*(1+BW31/100)</f>
      </c>
      <c r="N31" s="139" t="n">
        <v>0.00013</v>
      </c>
      <c r="O31" s="139">
        <f>G31*N31</f>
      </c>
      <c r="P31" s="141" t="s">
        <v>120</v>
      </c>
      <c r="Z31" s="139">
        <f>ROUND(IF(AQ31="5",BJ31,0),2)</f>
      </c>
      <c r="AB31" s="139">
        <f>ROUND(IF(AQ31="1",BH31,0),2)</f>
      </c>
      <c r="AC31" s="139">
        <f>ROUND(IF(AQ31="1",BI31,0),2)</f>
      </c>
      <c r="AD31" s="139">
        <f>ROUND(IF(AQ31="7",BH31,0),2)</f>
      </c>
      <c r="AE31" s="139">
        <f>ROUND(IF(AQ31="7",BI31,0),2)</f>
      </c>
      <c r="AF31" s="139">
        <f>ROUND(IF(AQ31="2",BH31,0),2)</f>
      </c>
      <c r="AG31" s="139">
        <f>ROUND(IF(AQ31="2",BI31,0),2)</f>
      </c>
      <c r="AH31" s="139">
        <f>ROUND(IF(AQ31="0",BJ31,0),2)</f>
      </c>
      <c r="AI31" s="112" t="s">
        <v>10</v>
      </c>
      <c r="AJ31" s="139">
        <f>IF(AN31=0,L31,0)</f>
      </c>
      <c r="AK31" s="139">
        <f>IF(AN31=12,L31,0)</f>
      </c>
      <c r="AL31" s="139">
        <f>IF(AN31=21,L31,0)</f>
      </c>
      <c r="AN31" s="139" t="n">
        <v>21</v>
      </c>
      <c r="AO31" s="139">
        <f>H31*0.240902101</f>
      </c>
      <c r="AP31" s="139">
        <f>H31*(1-0.240902101)</f>
      </c>
      <c r="AQ31" s="142" t="s">
        <v>116</v>
      </c>
      <c r="AV31" s="139">
        <f>ROUND(AW31+AX31,2)</f>
      </c>
      <c r="AW31" s="139">
        <f>ROUND(G31*AO31,2)</f>
      </c>
      <c r="AX31" s="139">
        <f>ROUND(G31*AP31,2)</f>
      </c>
      <c r="AY31" s="142" t="s">
        <v>157</v>
      </c>
      <c r="AZ31" s="142" t="s">
        <v>122</v>
      </c>
      <c r="BA31" s="112" t="s">
        <v>123</v>
      </c>
      <c r="BC31" s="139">
        <f>AW31+AX31</f>
      </c>
      <c r="BD31" s="139">
        <f>H31/(100-BE31)*100</f>
      </c>
      <c r="BE31" s="139" t="n">
        <v>0</v>
      </c>
      <c r="BF31" s="139">
        <f>O31</f>
      </c>
      <c r="BH31" s="139">
        <f>G31*AO31</f>
      </c>
      <c r="BI31" s="139">
        <f>G31*AP31</f>
      </c>
      <c r="BJ31" s="139">
        <f>G31*H31</f>
      </c>
      <c r="BK31" s="142" t="s">
        <v>124</v>
      </c>
      <c r="BL31" s="139" t="n">
        <v>18</v>
      </c>
      <c r="BW31" s="139">
        <f>I31</f>
      </c>
      <c r="BX31" s="14" t="s">
        <v>161</v>
      </c>
    </row>
    <row r="32" ht="24.75">
      <c r="A32" s="143"/>
      <c r="C32" s="144" t="s">
        <v>125</v>
      </c>
      <c r="D32" s="145" t="s">
        <v>162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BX32" s="145" t="s">
        <v>162</v>
      </c>
    </row>
    <row r="33">
      <c r="A33" s="134" t="s">
        <v>10</v>
      </c>
      <c r="B33" s="135" t="s">
        <v>10</v>
      </c>
      <c r="C33" s="135" t="s">
        <v>163</v>
      </c>
      <c r="D33" s="136" t="s">
        <v>164</v>
      </c>
      <c r="E33" s="135"/>
      <c r="F33" s="137" t="s">
        <v>74</v>
      </c>
      <c r="G33" s="137" t="s">
        <v>74</v>
      </c>
      <c r="H33" s="137" t="s">
        <v>74</v>
      </c>
      <c r="I33" s="137" t="s">
        <v>74</v>
      </c>
      <c r="J33" s="94">
        <f>SUM(J34:J38)</f>
      </c>
      <c r="K33" s="94">
        <f>SUM(K34:K38)</f>
      </c>
      <c r="L33" s="94">
        <f>SUM(L34:L38)</f>
      </c>
      <c r="M33" s="94">
        <f>SUM(M34:M38)</f>
      </c>
      <c r="N33" s="112" t="s">
        <v>10</v>
      </c>
      <c r="O33" s="94">
        <f>SUM(O34:O38)</f>
      </c>
      <c r="P33" s="138" t="s">
        <v>10</v>
      </c>
      <c r="AI33" s="112" t="s">
        <v>10</v>
      </c>
      <c r="AS33" s="94">
        <f>SUM(AJ34:AJ38)</f>
      </c>
      <c r="AT33" s="94">
        <f>SUM(AK34:AK38)</f>
      </c>
      <c r="AU33" s="94">
        <f>SUM(AL34:AL38)</f>
      </c>
    </row>
    <row r="34">
      <c r="A34" s="9" t="s">
        <v>165</v>
      </c>
      <c r="B34" s="10" t="s">
        <v>10</v>
      </c>
      <c r="C34" s="10" t="s">
        <v>166</v>
      </c>
      <c r="D34" s="14" t="s">
        <v>167</v>
      </c>
      <c r="E34" s="10"/>
      <c r="F34" s="10" t="s">
        <v>119</v>
      </c>
      <c r="G34" s="139" t="n">
        <v>1999</v>
      </c>
      <c r="H34" s="139" t="n">
        <v>382.5</v>
      </c>
      <c r="I34" s="140" t="n">
        <v>21</v>
      </c>
      <c r="J34" s="139">
        <f>ROUND(G34*AO34,2)</f>
      </c>
      <c r="K34" s="139">
        <f>ROUND(G34*AP34,2)</f>
      </c>
      <c r="L34" s="139">
        <f>ROUND(G34*H34,2)</f>
      </c>
      <c r="M34" s="139">
        <f>L34*(1+BW34/100)</f>
      </c>
      <c r="N34" s="139" t="n">
        <v>0.43878</v>
      </c>
      <c r="O34" s="139">
        <f>G34*N34</f>
      </c>
      <c r="P34" s="141" t="s">
        <v>120</v>
      </c>
      <c r="Z34" s="139">
        <f>ROUND(IF(AQ34="5",BJ34,0),2)</f>
      </c>
      <c r="AB34" s="139">
        <f>ROUND(IF(AQ34="1",BH34,0),2)</f>
      </c>
      <c r="AC34" s="139">
        <f>ROUND(IF(AQ34="1",BI34,0),2)</f>
      </c>
      <c r="AD34" s="139">
        <f>ROUND(IF(AQ34="7",BH34,0),2)</f>
      </c>
      <c r="AE34" s="139">
        <f>ROUND(IF(AQ34="7",BI34,0),2)</f>
      </c>
      <c r="AF34" s="139">
        <f>ROUND(IF(AQ34="2",BH34,0),2)</f>
      </c>
      <c r="AG34" s="139">
        <f>ROUND(IF(AQ34="2",BI34,0),2)</f>
      </c>
      <c r="AH34" s="139">
        <f>ROUND(IF(AQ34="0",BJ34,0),2)</f>
      </c>
      <c r="AI34" s="112" t="s">
        <v>10</v>
      </c>
      <c r="AJ34" s="139">
        <f>IF(AN34=0,L34,0)</f>
      </c>
      <c r="AK34" s="139">
        <f>IF(AN34=12,L34,0)</f>
      </c>
      <c r="AL34" s="139">
        <f>IF(AN34=21,L34,0)</f>
      </c>
      <c r="AN34" s="139" t="n">
        <v>21</v>
      </c>
      <c r="AO34" s="139">
        <f>H34*0.842379085</f>
      </c>
      <c r="AP34" s="139">
        <f>H34*(1-0.842379085)</f>
      </c>
      <c r="AQ34" s="142" t="s">
        <v>116</v>
      </c>
      <c r="AV34" s="139">
        <f>ROUND(AW34+AX34,2)</f>
      </c>
      <c r="AW34" s="139">
        <f>ROUND(G34*AO34,2)</f>
      </c>
      <c r="AX34" s="139">
        <f>ROUND(G34*AP34,2)</f>
      </c>
      <c r="AY34" s="142" t="s">
        <v>168</v>
      </c>
      <c r="AZ34" s="142" t="s">
        <v>169</v>
      </c>
      <c r="BA34" s="112" t="s">
        <v>123</v>
      </c>
      <c r="BC34" s="139">
        <f>AW34+AX34</f>
      </c>
      <c r="BD34" s="139">
        <f>H34/(100-BE34)*100</f>
      </c>
      <c r="BE34" s="139" t="n">
        <v>0</v>
      </c>
      <c r="BF34" s="139">
        <f>O34</f>
      </c>
      <c r="BH34" s="139">
        <f>G34*AO34</f>
      </c>
      <c r="BI34" s="139">
        <f>G34*AP34</f>
      </c>
      <c r="BJ34" s="139">
        <f>G34*H34</f>
      </c>
      <c r="BK34" s="142" t="s">
        <v>124</v>
      </c>
      <c r="BL34" s="139" t="n">
        <v>56</v>
      </c>
      <c r="BW34" s="139">
        <f>I34</f>
      </c>
      <c r="BX34" s="14" t="s">
        <v>167</v>
      </c>
    </row>
    <row r="35">
      <c r="A35" s="143"/>
      <c r="C35" s="144" t="s">
        <v>125</v>
      </c>
      <c r="D35" s="145" t="s">
        <v>170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  <c r="BX35" s="145" t="s">
        <v>170</v>
      </c>
    </row>
    <row r="36">
      <c r="A36" s="9" t="s">
        <v>114</v>
      </c>
      <c r="B36" s="10" t="s">
        <v>10</v>
      </c>
      <c r="C36" s="10" t="s">
        <v>171</v>
      </c>
      <c r="D36" s="14" t="s">
        <v>172</v>
      </c>
      <c r="E36" s="10"/>
      <c r="F36" s="10" t="s">
        <v>119</v>
      </c>
      <c r="G36" s="139" t="n">
        <v>2313</v>
      </c>
      <c r="H36" s="139" t="n">
        <v>265.5</v>
      </c>
      <c r="I36" s="140" t="n">
        <v>21</v>
      </c>
      <c r="J36" s="139">
        <f>ROUND(G36*AO36,2)</f>
      </c>
      <c r="K36" s="139">
        <f>ROUND(G36*AP36,2)</f>
      </c>
      <c r="L36" s="139">
        <f>ROUND(G36*H36,2)</f>
      </c>
      <c r="M36" s="139">
        <f>L36*(1+BW36/100)</f>
      </c>
      <c r="N36" s="139" t="n">
        <v>0.506</v>
      </c>
      <c r="O36" s="139">
        <f>G36*N36</f>
      </c>
      <c r="P36" s="141" t="s">
        <v>120</v>
      </c>
      <c r="Z36" s="139">
        <f>ROUND(IF(AQ36="5",BJ36,0),2)</f>
      </c>
      <c r="AB36" s="139">
        <f>ROUND(IF(AQ36="1",BH36,0),2)</f>
      </c>
      <c r="AC36" s="139">
        <f>ROUND(IF(AQ36="1",BI36,0),2)</f>
      </c>
      <c r="AD36" s="139">
        <f>ROUND(IF(AQ36="7",BH36,0),2)</f>
      </c>
      <c r="AE36" s="139">
        <f>ROUND(IF(AQ36="7",BI36,0),2)</f>
      </c>
      <c r="AF36" s="139">
        <f>ROUND(IF(AQ36="2",BH36,0),2)</f>
      </c>
      <c r="AG36" s="139">
        <f>ROUND(IF(AQ36="2",BI36,0),2)</f>
      </c>
      <c r="AH36" s="139">
        <f>ROUND(IF(AQ36="0",BJ36,0),2)</f>
      </c>
      <c r="AI36" s="112" t="s">
        <v>10</v>
      </c>
      <c r="AJ36" s="139">
        <f>IF(AN36=0,L36,0)</f>
      </c>
      <c r="AK36" s="139">
        <f>IF(AN36=12,L36,0)</f>
      </c>
      <c r="AL36" s="139">
        <f>IF(AN36=21,L36,0)</f>
      </c>
      <c r="AN36" s="139" t="n">
        <v>21</v>
      </c>
      <c r="AO36" s="139">
        <f>H36*0.836308851</f>
      </c>
      <c r="AP36" s="139">
        <f>H36*(1-0.836308851)</f>
      </c>
      <c r="AQ36" s="142" t="s">
        <v>116</v>
      </c>
      <c r="AV36" s="139">
        <f>ROUND(AW36+AX36,2)</f>
      </c>
      <c r="AW36" s="139">
        <f>ROUND(G36*AO36,2)</f>
      </c>
      <c r="AX36" s="139">
        <f>ROUND(G36*AP36,2)</f>
      </c>
      <c r="AY36" s="142" t="s">
        <v>168</v>
      </c>
      <c r="AZ36" s="142" t="s">
        <v>169</v>
      </c>
      <c r="BA36" s="112" t="s">
        <v>123</v>
      </c>
      <c r="BC36" s="139">
        <f>AW36+AX36</f>
      </c>
      <c r="BD36" s="139">
        <f>H36/(100-BE36)*100</f>
      </c>
      <c r="BE36" s="139" t="n">
        <v>0</v>
      </c>
      <c r="BF36" s="139">
        <f>O36</f>
      </c>
      <c r="BH36" s="139">
        <f>G36*AO36</f>
      </c>
      <c r="BI36" s="139">
        <f>G36*AP36</f>
      </c>
      <c r="BJ36" s="139">
        <f>G36*H36</f>
      </c>
      <c r="BK36" s="142" t="s">
        <v>124</v>
      </c>
      <c r="BL36" s="139" t="n">
        <v>56</v>
      </c>
      <c r="BW36" s="139">
        <f>I36</f>
      </c>
      <c r="BX36" s="14" t="s">
        <v>172</v>
      </c>
    </row>
    <row r="37" customHeight="true" ht="13.5">
      <c r="A37" s="143"/>
      <c r="D37" s="145" t="s">
        <v>173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7"/>
    </row>
    <row r="38">
      <c r="A38" s="9" t="s">
        <v>137</v>
      </c>
      <c r="B38" s="10" t="s">
        <v>10</v>
      </c>
      <c r="C38" s="10" t="s">
        <v>174</v>
      </c>
      <c r="D38" s="14" t="s">
        <v>175</v>
      </c>
      <c r="E38" s="10"/>
      <c r="F38" s="10" t="s">
        <v>119</v>
      </c>
      <c r="G38" s="139" t="n">
        <v>2313</v>
      </c>
      <c r="H38" s="139" t="n">
        <v>329.5</v>
      </c>
      <c r="I38" s="140" t="n">
        <v>21</v>
      </c>
      <c r="J38" s="139">
        <f>ROUND(G38*AO38,2)</f>
      </c>
      <c r="K38" s="139">
        <f>ROUND(G38*AP38,2)</f>
      </c>
      <c r="L38" s="139">
        <f>ROUND(G38*H38,2)</f>
      </c>
      <c r="M38" s="139">
        <f>L38*(1+BW38/100)</f>
      </c>
      <c r="N38" s="139" t="n">
        <v>0.60721</v>
      </c>
      <c r="O38" s="139">
        <f>G38*N38</f>
      </c>
      <c r="P38" s="141" t="s">
        <v>120</v>
      </c>
      <c r="Z38" s="139">
        <f>ROUND(IF(AQ38="5",BJ38,0),2)</f>
      </c>
      <c r="AB38" s="139">
        <f>ROUND(IF(AQ38="1",BH38,0),2)</f>
      </c>
      <c r="AC38" s="139">
        <f>ROUND(IF(AQ38="1",BI38,0),2)</f>
      </c>
      <c r="AD38" s="139">
        <f>ROUND(IF(AQ38="7",BH38,0),2)</f>
      </c>
      <c r="AE38" s="139">
        <f>ROUND(IF(AQ38="7",BI38,0),2)</f>
      </c>
      <c r="AF38" s="139">
        <f>ROUND(IF(AQ38="2",BH38,0),2)</f>
      </c>
      <c r="AG38" s="139">
        <f>ROUND(IF(AQ38="2",BI38,0),2)</f>
      </c>
      <c r="AH38" s="139">
        <f>ROUND(IF(AQ38="0",BJ38,0),2)</f>
      </c>
      <c r="AI38" s="112" t="s">
        <v>10</v>
      </c>
      <c r="AJ38" s="139">
        <f>IF(AN38=0,L38,0)</f>
      </c>
      <c r="AK38" s="139">
        <f>IF(AN38=12,L38,0)</f>
      </c>
      <c r="AL38" s="139">
        <f>IF(AN38=21,L38,0)</f>
      </c>
      <c r="AN38" s="139" t="n">
        <v>21</v>
      </c>
      <c r="AO38" s="139">
        <f>H38*0.874840668</f>
      </c>
      <c r="AP38" s="139">
        <f>H38*(1-0.874840668)</f>
      </c>
      <c r="AQ38" s="142" t="s">
        <v>116</v>
      </c>
      <c r="AV38" s="139">
        <f>ROUND(AW38+AX38,2)</f>
      </c>
      <c r="AW38" s="139">
        <f>ROUND(G38*AO38,2)</f>
      </c>
      <c r="AX38" s="139">
        <f>ROUND(G38*AP38,2)</f>
      </c>
      <c r="AY38" s="142" t="s">
        <v>168</v>
      </c>
      <c r="AZ38" s="142" t="s">
        <v>169</v>
      </c>
      <c r="BA38" s="112" t="s">
        <v>123</v>
      </c>
      <c r="BC38" s="139">
        <f>AW38+AX38</f>
      </c>
      <c r="BD38" s="139">
        <f>H38/(100-BE38)*100</f>
      </c>
      <c r="BE38" s="139" t="n">
        <v>0</v>
      </c>
      <c r="BF38" s="139">
        <f>O38</f>
      </c>
      <c r="BH38" s="139">
        <f>G38*AO38</f>
      </c>
      <c r="BI38" s="139">
        <f>G38*AP38</f>
      </c>
      <c r="BJ38" s="139">
        <f>G38*H38</f>
      </c>
      <c r="BK38" s="142" t="s">
        <v>124</v>
      </c>
      <c r="BL38" s="139" t="n">
        <v>56</v>
      </c>
      <c r="BW38" s="139">
        <f>I38</f>
      </c>
      <c r="BX38" s="14" t="s">
        <v>175</v>
      </c>
    </row>
    <row r="39">
      <c r="A39" s="134" t="s">
        <v>10</v>
      </c>
      <c r="B39" s="135" t="s">
        <v>10</v>
      </c>
      <c r="C39" s="135" t="s">
        <v>176</v>
      </c>
      <c r="D39" s="136" t="s">
        <v>177</v>
      </c>
      <c r="E39" s="135"/>
      <c r="F39" s="137" t="s">
        <v>74</v>
      </c>
      <c r="G39" s="137" t="s">
        <v>74</v>
      </c>
      <c r="H39" s="137" t="s">
        <v>74</v>
      </c>
      <c r="I39" s="137" t="s">
        <v>74</v>
      </c>
      <c r="J39" s="94">
        <f>SUM(J40:J40)</f>
      </c>
      <c r="K39" s="94">
        <f>SUM(K40:K40)</f>
      </c>
      <c r="L39" s="94">
        <f>SUM(L40:L40)</f>
      </c>
      <c r="M39" s="94">
        <f>SUM(M40:M40)</f>
      </c>
      <c r="N39" s="112" t="s">
        <v>10</v>
      </c>
      <c r="O39" s="94">
        <f>SUM(O40:O40)</f>
      </c>
      <c r="P39" s="138" t="s">
        <v>10</v>
      </c>
      <c r="AI39" s="112" t="s">
        <v>10</v>
      </c>
      <c r="AS39" s="94">
        <f>SUM(AJ40:AJ40)</f>
      </c>
      <c r="AT39" s="94">
        <f>SUM(AK40:AK40)</f>
      </c>
      <c r="AU39" s="94">
        <f>SUM(AL40:AL40)</f>
      </c>
    </row>
    <row r="40">
      <c r="A40" s="9" t="s">
        <v>178</v>
      </c>
      <c r="B40" s="10" t="s">
        <v>10</v>
      </c>
      <c r="C40" s="10" t="s">
        <v>179</v>
      </c>
      <c r="D40" s="14" t="s">
        <v>180</v>
      </c>
      <c r="E40" s="10"/>
      <c r="F40" s="10" t="s">
        <v>181</v>
      </c>
      <c r="G40" s="139" t="n">
        <v>21</v>
      </c>
      <c r="H40" s="139" t="n">
        <v>2120</v>
      </c>
      <c r="I40" s="140" t="n">
        <v>21</v>
      </c>
      <c r="J40" s="139">
        <f>ROUND(G40*AO40,2)</f>
      </c>
      <c r="K40" s="139">
        <f>ROUND(G40*AP40,2)</f>
      </c>
      <c r="L40" s="139">
        <f>ROUND(G40*H40,2)</f>
      </c>
      <c r="M40" s="139">
        <f>L40*(1+BW40/100)</f>
      </c>
      <c r="N40" s="139" t="n">
        <v>0.415</v>
      </c>
      <c r="O40" s="139">
        <f>G40*N40</f>
      </c>
      <c r="P40" s="141" t="s">
        <v>120</v>
      </c>
      <c r="Z40" s="139">
        <f>ROUND(IF(AQ40="5",BJ40,0),2)</f>
      </c>
      <c r="AB40" s="139">
        <f>ROUND(IF(AQ40="1",BH40,0),2)</f>
      </c>
      <c r="AC40" s="139">
        <f>ROUND(IF(AQ40="1",BI40,0),2)</f>
      </c>
      <c r="AD40" s="139">
        <f>ROUND(IF(AQ40="7",BH40,0),2)</f>
      </c>
      <c r="AE40" s="139">
        <f>ROUND(IF(AQ40="7",BI40,0),2)</f>
      </c>
      <c r="AF40" s="139">
        <f>ROUND(IF(AQ40="2",BH40,0),2)</f>
      </c>
      <c r="AG40" s="139">
        <f>ROUND(IF(AQ40="2",BI40,0),2)</f>
      </c>
      <c r="AH40" s="139">
        <f>ROUND(IF(AQ40="0",BJ40,0),2)</f>
      </c>
      <c r="AI40" s="112" t="s">
        <v>10</v>
      </c>
      <c r="AJ40" s="139">
        <f>IF(AN40=0,L40,0)</f>
      </c>
      <c r="AK40" s="139">
        <f>IF(AN40=12,L40,0)</f>
      </c>
      <c r="AL40" s="139">
        <f>IF(AN40=21,L40,0)</f>
      </c>
      <c r="AN40" s="139" t="n">
        <v>21</v>
      </c>
      <c r="AO40" s="139">
        <f>H40*0.862009434</f>
      </c>
      <c r="AP40" s="139">
        <f>H40*(1-0.862009434)</f>
      </c>
      <c r="AQ40" s="142" t="s">
        <v>116</v>
      </c>
      <c r="AV40" s="139">
        <f>ROUND(AW40+AX40,2)</f>
      </c>
      <c r="AW40" s="139">
        <f>ROUND(G40*AO40,2)</f>
      </c>
      <c r="AX40" s="139">
        <f>ROUND(G40*AP40,2)</f>
      </c>
      <c r="AY40" s="142" t="s">
        <v>182</v>
      </c>
      <c r="AZ40" s="142" t="s">
        <v>169</v>
      </c>
      <c r="BA40" s="112" t="s">
        <v>123</v>
      </c>
      <c r="BC40" s="139">
        <f>AW40+AX40</f>
      </c>
      <c r="BD40" s="139">
        <f>H40/(100-BE40)*100</f>
      </c>
      <c r="BE40" s="139" t="n">
        <v>0</v>
      </c>
      <c r="BF40" s="139">
        <f>O40</f>
      </c>
      <c r="BH40" s="139">
        <f>G40*AO40</f>
      </c>
      <c r="BI40" s="139">
        <f>G40*AP40</f>
      </c>
      <c r="BJ40" s="139">
        <f>G40*H40</f>
      </c>
      <c r="BK40" s="142" t="s">
        <v>124</v>
      </c>
      <c r="BL40" s="139" t="n">
        <v>59</v>
      </c>
      <c r="BW40" s="139">
        <f>I40</f>
      </c>
      <c r="BX40" s="14" t="s">
        <v>180</v>
      </c>
    </row>
    <row r="41">
      <c r="A41" s="143"/>
      <c r="C41" s="144" t="s">
        <v>125</v>
      </c>
      <c r="D41" s="145" t="s">
        <v>183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7"/>
      <c r="BX41" s="145" t="s">
        <v>183</v>
      </c>
    </row>
    <row r="42">
      <c r="A42" s="134" t="s">
        <v>10</v>
      </c>
      <c r="B42" s="135" t="s">
        <v>10</v>
      </c>
      <c r="C42" s="135" t="s">
        <v>184</v>
      </c>
      <c r="D42" s="136" t="s">
        <v>185</v>
      </c>
      <c r="E42" s="135"/>
      <c r="F42" s="137" t="s">
        <v>74</v>
      </c>
      <c r="G42" s="137" t="s">
        <v>74</v>
      </c>
      <c r="H42" s="137" t="s">
        <v>74</v>
      </c>
      <c r="I42" s="137" t="s">
        <v>74</v>
      </c>
      <c r="J42" s="94">
        <f>SUM(J43:J53)</f>
      </c>
      <c r="K42" s="94">
        <f>SUM(K43:K53)</f>
      </c>
      <c r="L42" s="94">
        <f>SUM(L43:L53)</f>
      </c>
      <c r="M42" s="94">
        <f>SUM(M43:M53)</f>
      </c>
      <c r="N42" s="112" t="s">
        <v>10</v>
      </c>
      <c r="O42" s="94">
        <f>SUM(O43:O53)</f>
      </c>
      <c r="P42" s="138" t="s">
        <v>10</v>
      </c>
      <c r="AI42" s="112" t="s">
        <v>10</v>
      </c>
      <c r="AS42" s="94">
        <f>SUM(AJ43:AJ53)</f>
      </c>
      <c r="AT42" s="94">
        <f>SUM(AK43:AK53)</f>
      </c>
      <c r="AU42" s="94">
        <f>SUM(AL43:AL53)</f>
      </c>
    </row>
    <row r="43">
      <c r="A43" s="9" t="s">
        <v>186</v>
      </c>
      <c r="B43" s="10" t="s">
        <v>10</v>
      </c>
      <c r="C43" s="10" t="s">
        <v>187</v>
      </c>
      <c r="D43" s="14" t="s">
        <v>188</v>
      </c>
      <c r="E43" s="10"/>
      <c r="F43" s="10" t="s">
        <v>181</v>
      </c>
      <c r="G43" s="139" t="n">
        <v>12</v>
      </c>
      <c r="H43" s="139" t="n">
        <v>444.49</v>
      </c>
      <c r="I43" s="140" t="n">
        <v>21</v>
      </c>
      <c r="J43" s="139">
        <f>ROUND(G43*AO43,2)</f>
      </c>
      <c r="K43" s="139">
        <f>ROUND(G43*AP43,2)</f>
      </c>
      <c r="L43" s="139">
        <f>ROUND(G43*H43,2)</f>
      </c>
      <c r="M43" s="139">
        <f>L43*(1+BW43/100)</f>
      </c>
      <c r="N43" s="139" t="n">
        <v>0.19189</v>
      </c>
      <c r="O43" s="139">
        <f>G43*N43</f>
      </c>
      <c r="P43" s="141" t="s">
        <v>120</v>
      </c>
      <c r="Z43" s="139">
        <f>ROUND(IF(AQ43="5",BJ43,0),2)</f>
      </c>
      <c r="AB43" s="139">
        <f>ROUND(IF(AQ43="1",BH43,0),2)</f>
      </c>
      <c r="AC43" s="139">
        <f>ROUND(IF(AQ43="1",BI43,0),2)</f>
      </c>
      <c r="AD43" s="139">
        <f>ROUND(IF(AQ43="7",BH43,0),2)</f>
      </c>
      <c r="AE43" s="139">
        <f>ROUND(IF(AQ43="7",BI43,0),2)</f>
      </c>
      <c r="AF43" s="139">
        <f>ROUND(IF(AQ43="2",BH43,0),2)</f>
      </c>
      <c r="AG43" s="139">
        <f>ROUND(IF(AQ43="2",BI43,0),2)</f>
      </c>
      <c r="AH43" s="139">
        <f>ROUND(IF(AQ43="0",BJ43,0),2)</f>
      </c>
      <c r="AI43" s="112" t="s">
        <v>10</v>
      </c>
      <c r="AJ43" s="139">
        <f>IF(AN43=0,L43,0)</f>
      </c>
      <c r="AK43" s="139">
        <f>IF(AN43=12,L43,0)</f>
      </c>
      <c r="AL43" s="139">
        <f>IF(AN43=21,L43,0)</f>
      </c>
      <c r="AN43" s="139" t="n">
        <v>21</v>
      </c>
      <c r="AO43" s="139">
        <f>H43*0.757002407</f>
      </c>
      <c r="AP43" s="139">
        <f>H43*(1-0.757002407)</f>
      </c>
      <c r="AQ43" s="142" t="s">
        <v>116</v>
      </c>
      <c r="AV43" s="139">
        <f>ROUND(AW43+AX43,2)</f>
      </c>
      <c r="AW43" s="139">
        <f>ROUND(G43*AO43,2)</f>
      </c>
      <c r="AX43" s="139">
        <f>ROUND(G43*AP43,2)</f>
      </c>
      <c r="AY43" s="142" t="s">
        <v>189</v>
      </c>
      <c r="AZ43" s="142" t="s">
        <v>190</v>
      </c>
      <c r="BA43" s="112" t="s">
        <v>123</v>
      </c>
      <c r="BC43" s="139">
        <f>AW43+AX43</f>
      </c>
      <c r="BD43" s="139">
        <f>H43/(100-BE43)*100</f>
      </c>
      <c r="BE43" s="139" t="n">
        <v>0</v>
      </c>
      <c r="BF43" s="139">
        <f>O43</f>
      </c>
      <c r="BH43" s="139">
        <f>G43*AO43</f>
      </c>
      <c r="BI43" s="139">
        <f>G43*AP43</f>
      </c>
      <c r="BJ43" s="139">
        <f>G43*H43</f>
      </c>
      <c r="BK43" s="142" t="s">
        <v>124</v>
      </c>
      <c r="BL43" s="139" t="n">
        <v>91</v>
      </c>
      <c r="BW43" s="139">
        <f>I43</f>
      </c>
      <c r="BX43" s="14" t="s">
        <v>188</v>
      </c>
    </row>
    <row r="44" customHeight="true" ht="13.5">
      <c r="A44" s="143"/>
      <c r="D44" s="145" t="s">
        <v>191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>
      <c r="A45" s="143"/>
      <c r="C45" s="144" t="s">
        <v>125</v>
      </c>
      <c r="D45" s="145" t="s">
        <v>192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7"/>
      <c r="BX45" s="145" t="s">
        <v>192</v>
      </c>
    </row>
    <row r="46">
      <c r="A46" s="9" t="s">
        <v>193</v>
      </c>
      <c r="B46" s="10" t="s">
        <v>10</v>
      </c>
      <c r="C46" s="10" t="s">
        <v>194</v>
      </c>
      <c r="D46" s="14" t="s">
        <v>195</v>
      </c>
      <c r="E46" s="10"/>
      <c r="F46" s="10" t="s">
        <v>196</v>
      </c>
      <c r="G46" s="139" t="n">
        <v>2</v>
      </c>
      <c r="H46" s="139" t="n">
        <v>2865</v>
      </c>
      <c r="I46" s="140" t="n">
        <v>21</v>
      </c>
      <c r="J46" s="139">
        <f>ROUND(G46*AO46,2)</f>
      </c>
      <c r="K46" s="139">
        <f>ROUND(G46*AP46,2)</f>
      </c>
      <c r="L46" s="139">
        <f>ROUND(G46*H46,2)</f>
      </c>
      <c r="M46" s="139">
        <f>L46*(1+BW46/100)</f>
      </c>
      <c r="N46" s="139" t="n">
        <v>0.1184</v>
      </c>
      <c r="O46" s="139">
        <f>G46*N46</f>
      </c>
      <c r="P46" s="141" t="s">
        <v>120</v>
      </c>
      <c r="Z46" s="139">
        <f>ROUND(IF(AQ46="5",BJ46,0),2)</f>
      </c>
      <c r="AB46" s="139">
        <f>ROUND(IF(AQ46="1",BH46,0),2)</f>
      </c>
      <c r="AC46" s="139">
        <f>ROUND(IF(AQ46="1",BI46,0),2)</f>
      </c>
      <c r="AD46" s="139">
        <f>ROUND(IF(AQ46="7",BH46,0),2)</f>
      </c>
      <c r="AE46" s="139">
        <f>ROUND(IF(AQ46="7",BI46,0),2)</f>
      </c>
      <c r="AF46" s="139">
        <f>ROUND(IF(AQ46="2",BH46,0),2)</f>
      </c>
      <c r="AG46" s="139">
        <f>ROUND(IF(AQ46="2",BI46,0),2)</f>
      </c>
      <c r="AH46" s="139">
        <f>ROUND(IF(AQ46="0",BJ46,0),2)</f>
      </c>
      <c r="AI46" s="112" t="s">
        <v>10</v>
      </c>
      <c r="AJ46" s="139">
        <f>IF(AN46=0,L46,0)</f>
      </c>
      <c r="AK46" s="139">
        <f>IF(AN46=12,L46,0)</f>
      </c>
      <c r="AL46" s="139">
        <f>IF(AN46=21,L46,0)</f>
      </c>
      <c r="AN46" s="139" t="n">
        <v>21</v>
      </c>
      <c r="AO46" s="139">
        <f>H46*0.803406632</f>
      </c>
      <c r="AP46" s="139">
        <f>H46*(1-0.803406632)</f>
      </c>
      <c r="AQ46" s="142" t="s">
        <v>116</v>
      </c>
      <c r="AV46" s="139">
        <f>ROUND(AW46+AX46,2)</f>
      </c>
      <c r="AW46" s="139">
        <f>ROUND(G46*AO46,2)</f>
      </c>
      <c r="AX46" s="139">
        <f>ROUND(G46*AP46,2)</f>
      </c>
      <c r="AY46" s="142" t="s">
        <v>189</v>
      </c>
      <c r="AZ46" s="142" t="s">
        <v>190</v>
      </c>
      <c r="BA46" s="112" t="s">
        <v>123</v>
      </c>
      <c r="BC46" s="139">
        <f>AW46+AX46</f>
      </c>
      <c r="BD46" s="139">
        <f>H46/(100-BE46)*100</f>
      </c>
      <c r="BE46" s="139" t="n">
        <v>0</v>
      </c>
      <c r="BF46" s="139">
        <f>O46</f>
      </c>
      <c r="BH46" s="139">
        <f>G46*AO46</f>
      </c>
      <c r="BI46" s="139">
        <f>G46*AP46</f>
      </c>
      <c r="BJ46" s="139">
        <f>G46*H46</f>
      </c>
      <c r="BK46" s="142" t="s">
        <v>124</v>
      </c>
      <c r="BL46" s="139" t="n">
        <v>91</v>
      </c>
      <c r="BW46" s="139">
        <f>I46</f>
      </c>
      <c r="BX46" s="14" t="s">
        <v>195</v>
      </c>
    </row>
    <row r="47" customHeight="true" ht="13.5">
      <c r="A47" s="143"/>
      <c r="D47" s="145" t="s">
        <v>197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7"/>
    </row>
    <row r="48" ht="24.75">
      <c r="A48" s="143"/>
      <c r="C48" s="144" t="s">
        <v>125</v>
      </c>
      <c r="D48" s="145" t="s">
        <v>198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  <c r="BX48" s="145" t="s">
        <v>198</v>
      </c>
    </row>
    <row r="49">
      <c r="A49" s="9" t="s">
        <v>199</v>
      </c>
      <c r="B49" s="10" t="s">
        <v>10</v>
      </c>
      <c r="C49" s="10" t="s">
        <v>200</v>
      </c>
      <c r="D49" s="14" t="s">
        <v>201</v>
      </c>
      <c r="E49" s="10"/>
      <c r="F49" s="10" t="s">
        <v>196</v>
      </c>
      <c r="G49" s="139" t="n">
        <v>2</v>
      </c>
      <c r="H49" s="139" t="n">
        <v>358.01</v>
      </c>
      <c r="I49" s="140" t="n">
        <v>21</v>
      </c>
      <c r="J49" s="139">
        <f>ROUND(G49*AO49,2)</f>
      </c>
      <c r="K49" s="139">
        <f>ROUND(G49*AP49,2)</f>
      </c>
      <c r="L49" s="139">
        <f>ROUND(G49*H49,2)</f>
      </c>
      <c r="M49" s="139">
        <f>L49*(1+BW49/100)</f>
      </c>
      <c r="N49" s="139" t="n">
        <v>0</v>
      </c>
      <c r="O49" s="139">
        <f>G49*N49</f>
      </c>
      <c r="P49" s="141" t="s">
        <v>120</v>
      </c>
      <c r="Z49" s="139">
        <f>ROUND(IF(AQ49="5",BJ49,0),2)</f>
      </c>
      <c r="AB49" s="139">
        <f>ROUND(IF(AQ49="1",BH49,0),2)</f>
      </c>
      <c r="AC49" s="139">
        <f>ROUND(IF(AQ49="1",BI49,0),2)</f>
      </c>
      <c r="AD49" s="139">
        <f>ROUND(IF(AQ49="7",BH49,0),2)</f>
      </c>
      <c r="AE49" s="139">
        <f>ROUND(IF(AQ49="7",BI49,0),2)</f>
      </c>
      <c r="AF49" s="139">
        <f>ROUND(IF(AQ49="2",BH49,0),2)</f>
      </c>
      <c r="AG49" s="139">
        <f>ROUND(IF(AQ49="2",BI49,0),2)</f>
      </c>
      <c r="AH49" s="139">
        <f>ROUND(IF(AQ49="0",BJ49,0),2)</f>
      </c>
      <c r="AI49" s="112" t="s">
        <v>10</v>
      </c>
      <c r="AJ49" s="139">
        <f>IF(AN49=0,L49,0)</f>
      </c>
      <c r="AK49" s="139">
        <f>IF(AN49=12,L49,0)</f>
      </c>
      <c r="AL49" s="139">
        <f>IF(AN49=21,L49,0)</f>
      </c>
      <c r="AN49" s="139" t="n">
        <v>21</v>
      </c>
      <c r="AO49" s="139">
        <f>H49*0.657216279</f>
      </c>
      <c r="AP49" s="139">
        <f>H49*(1-0.657216279)</f>
      </c>
      <c r="AQ49" s="142" t="s">
        <v>116</v>
      </c>
      <c r="AV49" s="139">
        <f>ROUND(AW49+AX49,2)</f>
      </c>
      <c r="AW49" s="139">
        <f>ROUND(G49*AO49,2)</f>
      </c>
      <c r="AX49" s="139">
        <f>ROUND(G49*AP49,2)</f>
      </c>
      <c r="AY49" s="142" t="s">
        <v>189</v>
      </c>
      <c r="AZ49" s="142" t="s">
        <v>190</v>
      </c>
      <c r="BA49" s="112" t="s">
        <v>123</v>
      </c>
      <c r="BC49" s="139">
        <f>AW49+AX49</f>
      </c>
      <c r="BD49" s="139">
        <f>H49/(100-BE49)*100</f>
      </c>
      <c r="BE49" s="139" t="n">
        <v>0</v>
      </c>
      <c r="BF49" s="139">
        <f>O49</f>
      </c>
      <c r="BH49" s="139">
        <f>G49*AO49</f>
      </c>
      <c r="BI49" s="139">
        <f>G49*AP49</f>
      </c>
      <c r="BJ49" s="139">
        <f>G49*H49</f>
      </c>
      <c r="BK49" s="142" t="s">
        <v>124</v>
      </c>
      <c r="BL49" s="139" t="n">
        <v>91</v>
      </c>
      <c r="BW49" s="139">
        <f>I49</f>
      </c>
      <c r="BX49" s="14" t="s">
        <v>201</v>
      </c>
    </row>
    <row r="50">
      <c r="A50" s="143"/>
      <c r="C50" s="144" t="s">
        <v>125</v>
      </c>
      <c r="D50" s="145" t="s">
        <v>202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  <c r="BX50" s="145" t="s">
        <v>202</v>
      </c>
    </row>
    <row r="51">
      <c r="A51" s="9" t="s">
        <v>203</v>
      </c>
      <c r="B51" s="10" t="s">
        <v>10</v>
      </c>
      <c r="C51" s="10" t="s">
        <v>204</v>
      </c>
      <c r="D51" s="14" t="s">
        <v>205</v>
      </c>
      <c r="E51" s="10"/>
      <c r="F51" s="10" t="s">
        <v>196</v>
      </c>
      <c r="G51" s="139" t="n">
        <v>2</v>
      </c>
      <c r="H51" s="139" t="n">
        <v>798</v>
      </c>
      <c r="I51" s="140" t="n">
        <v>21</v>
      </c>
      <c r="J51" s="139">
        <f>ROUND(G51*AO51,2)</f>
      </c>
      <c r="K51" s="139">
        <f>ROUND(G51*AP51,2)</f>
      </c>
      <c r="L51" s="139">
        <f>ROUND(G51*H51,2)</f>
      </c>
      <c r="M51" s="139">
        <f>L51*(1+BW51/100)</f>
      </c>
      <c r="N51" s="139" t="n">
        <v>0.0051</v>
      </c>
      <c r="O51" s="139">
        <f>G51*N51</f>
      </c>
      <c r="P51" s="141" t="s">
        <v>120</v>
      </c>
      <c r="Z51" s="139">
        <f>ROUND(IF(AQ51="5",BJ51,0),2)</f>
      </c>
      <c r="AB51" s="139">
        <f>ROUND(IF(AQ51="1",BH51,0),2)</f>
      </c>
      <c r="AC51" s="139">
        <f>ROUND(IF(AQ51="1",BI51,0),2)</f>
      </c>
      <c r="AD51" s="139">
        <f>ROUND(IF(AQ51="7",BH51,0),2)</f>
      </c>
      <c r="AE51" s="139">
        <f>ROUND(IF(AQ51="7",BI51,0),2)</f>
      </c>
      <c r="AF51" s="139">
        <f>ROUND(IF(AQ51="2",BH51,0),2)</f>
      </c>
      <c r="AG51" s="139">
        <f>ROUND(IF(AQ51="2",BI51,0),2)</f>
      </c>
      <c r="AH51" s="139">
        <f>ROUND(IF(AQ51="0",BJ51,0),2)</f>
      </c>
      <c r="AI51" s="112" t="s">
        <v>10</v>
      </c>
      <c r="AJ51" s="139">
        <f>IF(AN51=0,L51,0)</f>
      </c>
      <c r="AK51" s="139">
        <f>IF(AN51=12,L51,0)</f>
      </c>
      <c r="AL51" s="139">
        <f>IF(AN51=21,L51,0)</f>
      </c>
      <c r="AN51" s="139" t="n">
        <v>21</v>
      </c>
      <c r="AO51" s="139">
        <f>H51*1</f>
      </c>
      <c r="AP51" s="139">
        <f>H51*(1-1)</f>
      </c>
      <c r="AQ51" s="142" t="s">
        <v>116</v>
      </c>
      <c r="AV51" s="139">
        <f>ROUND(AW51+AX51,2)</f>
      </c>
      <c r="AW51" s="139">
        <f>ROUND(G51*AO51,2)</f>
      </c>
      <c r="AX51" s="139">
        <f>ROUND(G51*AP51,2)</f>
      </c>
      <c r="AY51" s="142" t="s">
        <v>189</v>
      </c>
      <c r="AZ51" s="142" t="s">
        <v>190</v>
      </c>
      <c r="BA51" s="112" t="s">
        <v>123</v>
      </c>
      <c r="BC51" s="139">
        <f>AW51+AX51</f>
      </c>
      <c r="BD51" s="139">
        <f>H51/(100-BE51)*100</f>
      </c>
      <c r="BE51" s="139" t="n">
        <v>0</v>
      </c>
      <c r="BF51" s="139">
        <f>O51</f>
      </c>
      <c r="BH51" s="139">
        <f>G51*AO51</f>
      </c>
      <c r="BI51" s="139">
        <f>G51*AP51</f>
      </c>
      <c r="BJ51" s="139">
        <f>G51*H51</f>
      </c>
      <c r="BK51" s="142" t="s">
        <v>206</v>
      </c>
      <c r="BL51" s="139" t="n">
        <v>91</v>
      </c>
      <c r="BW51" s="139">
        <f>I51</f>
      </c>
      <c r="BX51" s="14" t="s">
        <v>205</v>
      </c>
    </row>
    <row r="52" ht="24.75">
      <c r="A52" s="143"/>
      <c r="C52" s="144" t="s">
        <v>125</v>
      </c>
      <c r="D52" s="145" t="s">
        <v>207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BX52" s="145" t="s">
        <v>207</v>
      </c>
    </row>
    <row r="53">
      <c r="A53" s="9" t="s">
        <v>152</v>
      </c>
      <c r="B53" s="10" t="s">
        <v>10</v>
      </c>
      <c r="C53" s="10" t="s">
        <v>208</v>
      </c>
      <c r="D53" s="14" t="s">
        <v>209</v>
      </c>
      <c r="E53" s="10"/>
      <c r="F53" s="10" t="s">
        <v>196</v>
      </c>
      <c r="G53" s="139" t="n">
        <v>4</v>
      </c>
      <c r="H53" s="139" t="n">
        <v>1032</v>
      </c>
      <c r="I53" s="140" t="n">
        <v>21</v>
      </c>
      <c r="J53" s="139">
        <f>ROUND(G53*AO53,2)</f>
      </c>
      <c r="K53" s="139">
        <f>ROUND(G53*AP53,2)</f>
      </c>
      <c r="L53" s="139">
        <f>ROUND(G53*H53,2)</f>
      </c>
      <c r="M53" s="139">
        <f>L53*(1+BW53/100)</f>
      </c>
      <c r="N53" s="139" t="n">
        <v>0.1772</v>
      </c>
      <c r="O53" s="139">
        <f>G53*N53</f>
      </c>
      <c r="P53" s="141" t="s">
        <v>120</v>
      </c>
      <c r="Z53" s="139">
        <f>ROUND(IF(AQ53="5",BJ53,0),2)</f>
      </c>
      <c r="AB53" s="139">
        <f>ROUND(IF(AQ53="1",BH53,0),2)</f>
      </c>
      <c r="AC53" s="139">
        <f>ROUND(IF(AQ53="1",BI53,0),2)</f>
      </c>
      <c r="AD53" s="139">
        <f>ROUND(IF(AQ53="7",BH53,0),2)</f>
      </c>
      <c r="AE53" s="139">
        <f>ROUND(IF(AQ53="7",BI53,0),2)</f>
      </c>
      <c r="AF53" s="139">
        <f>ROUND(IF(AQ53="2",BH53,0),2)</f>
      </c>
      <c r="AG53" s="139">
        <f>ROUND(IF(AQ53="2",BI53,0),2)</f>
      </c>
      <c r="AH53" s="139">
        <f>ROUND(IF(AQ53="0",BJ53,0),2)</f>
      </c>
      <c r="AI53" s="112" t="s">
        <v>10</v>
      </c>
      <c r="AJ53" s="139">
        <f>IF(AN53=0,L53,0)</f>
      </c>
      <c r="AK53" s="139">
        <f>IF(AN53=12,L53,0)</f>
      </c>
      <c r="AL53" s="139">
        <f>IF(AN53=21,L53,0)</f>
      </c>
      <c r="AN53" s="139" t="n">
        <v>21</v>
      </c>
      <c r="AO53" s="139">
        <f>H53*0.453468992</f>
      </c>
      <c r="AP53" s="139">
        <f>H53*(1-0.453468992)</f>
      </c>
      <c r="AQ53" s="142" t="s">
        <v>116</v>
      </c>
      <c r="AV53" s="139">
        <f>ROUND(AW53+AX53,2)</f>
      </c>
      <c r="AW53" s="139">
        <f>ROUND(G53*AO53,2)</f>
      </c>
      <c r="AX53" s="139">
        <f>ROUND(G53*AP53,2)</f>
      </c>
      <c r="AY53" s="142" t="s">
        <v>189</v>
      </c>
      <c r="AZ53" s="142" t="s">
        <v>190</v>
      </c>
      <c r="BA53" s="112" t="s">
        <v>123</v>
      </c>
      <c r="BC53" s="139">
        <f>AW53+AX53</f>
      </c>
      <c r="BD53" s="139">
        <f>H53/(100-BE53)*100</f>
      </c>
      <c r="BE53" s="139" t="n">
        <v>0</v>
      </c>
      <c r="BF53" s="139">
        <f>O53</f>
      </c>
      <c r="BH53" s="139">
        <f>G53*AO53</f>
      </c>
      <c r="BI53" s="139">
        <f>G53*AP53</f>
      </c>
      <c r="BJ53" s="139">
        <f>G53*H53</f>
      </c>
      <c r="BK53" s="142" t="s">
        <v>124</v>
      </c>
      <c r="BL53" s="139" t="n">
        <v>91</v>
      </c>
      <c r="BW53" s="139">
        <f>I53</f>
      </c>
      <c r="BX53" s="14" t="s">
        <v>209</v>
      </c>
    </row>
    <row r="54" customHeight="true" ht="13.5">
      <c r="A54" s="143"/>
      <c r="D54" s="145" t="s">
        <v>210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7"/>
    </row>
    <row r="55">
      <c r="A55" s="134" t="s">
        <v>10</v>
      </c>
      <c r="B55" s="135" t="s">
        <v>10</v>
      </c>
      <c r="C55" s="135" t="s">
        <v>211</v>
      </c>
      <c r="D55" s="136" t="s">
        <v>212</v>
      </c>
      <c r="E55" s="135"/>
      <c r="F55" s="137" t="s">
        <v>74</v>
      </c>
      <c r="G55" s="137" t="s">
        <v>74</v>
      </c>
      <c r="H55" s="137" t="s">
        <v>74</v>
      </c>
      <c r="I55" s="137" t="s">
        <v>74</v>
      </c>
      <c r="J55" s="94">
        <f>SUM(J56:J66)</f>
      </c>
      <c r="K55" s="94">
        <f>SUM(K56:K66)</f>
      </c>
      <c r="L55" s="94">
        <f>SUM(L56:L66)</f>
      </c>
      <c r="M55" s="94">
        <f>SUM(M56:M66)</f>
      </c>
      <c r="N55" s="112" t="s">
        <v>10</v>
      </c>
      <c r="O55" s="94">
        <f>SUM(O56:O66)</f>
      </c>
      <c r="P55" s="138" t="s">
        <v>10</v>
      </c>
      <c r="AI55" s="112" t="s">
        <v>10</v>
      </c>
      <c r="AS55" s="94">
        <f>SUM(AJ56:AJ66)</f>
      </c>
      <c r="AT55" s="94">
        <f>SUM(AK56:AK66)</f>
      </c>
      <c r="AU55" s="94">
        <f>SUM(AL56:AL66)</f>
      </c>
    </row>
    <row r="56">
      <c r="A56" s="9" t="s">
        <v>213</v>
      </c>
      <c r="B56" s="10" t="s">
        <v>10</v>
      </c>
      <c r="C56" s="10" t="s">
        <v>214</v>
      </c>
      <c r="D56" s="14" t="s">
        <v>215</v>
      </c>
      <c r="E56" s="10"/>
      <c r="F56" s="10" t="s">
        <v>216</v>
      </c>
      <c r="G56" s="139" t="n">
        <v>1</v>
      </c>
      <c r="H56" s="139" t="n">
        <v>40000</v>
      </c>
      <c r="I56" s="140" t="n">
        <v>21</v>
      </c>
      <c r="J56" s="139">
        <f>ROUND(G56*AO56,2)</f>
      </c>
      <c r="K56" s="139">
        <f>ROUND(G56*AP56,2)</f>
      </c>
      <c r="L56" s="139">
        <f>ROUND(G56*H56,2)</f>
      </c>
      <c r="M56" s="139">
        <f>L56*(1+BW56/100)</f>
      </c>
      <c r="N56" s="139" t="n">
        <v>0</v>
      </c>
      <c r="O56" s="139">
        <f>G56*N56</f>
      </c>
      <c r="P56" s="141" t="s">
        <v>10</v>
      </c>
      <c r="Z56" s="139">
        <f>ROUND(IF(AQ56="5",BJ56,0),2)</f>
      </c>
      <c r="AB56" s="139">
        <f>ROUND(IF(AQ56="1",BH56,0),2)</f>
      </c>
      <c r="AC56" s="139">
        <f>ROUND(IF(AQ56="1",BI56,0),2)</f>
      </c>
      <c r="AD56" s="139">
        <f>ROUND(IF(AQ56="7",BH56,0),2)</f>
      </c>
      <c r="AE56" s="139">
        <f>ROUND(IF(AQ56="7",BI56,0),2)</f>
      </c>
      <c r="AF56" s="139">
        <f>ROUND(IF(AQ56="2",BH56,0),2)</f>
      </c>
      <c r="AG56" s="139">
        <f>ROUND(IF(AQ56="2",BI56,0),2)</f>
      </c>
      <c r="AH56" s="139">
        <f>ROUND(IF(AQ56="0",BJ56,0),2)</f>
      </c>
      <c r="AI56" s="112" t="s">
        <v>10</v>
      </c>
      <c r="AJ56" s="139">
        <f>IF(AN56=0,L56,0)</f>
      </c>
      <c r="AK56" s="139">
        <f>IF(AN56=12,L56,0)</f>
      </c>
      <c r="AL56" s="139">
        <f>IF(AN56=21,L56,0)</f>
      </c>
      <c r="AN56" s="139" t="n">
        <v>21</v>
      </c>
      <c r="AO56" s="139">
        <f>H56*0</f>
      </c>
      <c r="AP56" s="139">
        <f>H56*(1-0)</f>
      </c>
      <c r="AQ56" s="142" t="s">
        <v>116</v>
      </c>
      <c r="AV56" s="139">
        <f>ROUND(AW56+AX56,2)</f>
      </c>
      <c r="AW56" s="139">
        <f>ROUND(G56*AO56,2)</f>
      </c>
      <c r="AX56" s="139">
        <f>ROUND(G56*AP56,2)</f>
      </c>
      <c r="AY56" s="142" t="s">
        <v>217</v>
      </c>
      <c r="AZ56" s="142" t="s">
        <v>190</v>
      </c>
      <c r="BA56" s="112" t="s">
        <v>123</v>
      </c>
      <c r="BC56" s="139">
        <f>AW56+AX56</f>
      </c>
      <c r="BD56" s="139">
        <f>H56/(100-BE56)*100</f>
      </c>
      <c r="BE56" s="139" t="n">
        <v>0</v>
      </c>
      <c r="BF56" s="139">
        <f>O56</f>
      </c>
      <c r="BH56" s="139">
        <f>G56*AO56</f>
      </c>
      <c r="BI56" s="139">
        <f>G56*AP56</f>
      </c>
      <c r="BJ56" s="139">
        <f>G56*H56</f>
      </c>
      <c r="BK56" s="142" t="s">
        <v>124</v>
      </c>
      <c r="BL56" s="139"/>
      <c r="BW56" s="139">
        <f>I56</f>
      </c>
      <c r="BX56" s="14" t="s">
        <v>215</v>
      </c>
    </row>
    <row r="57">
      <c r="A57" s="9" t="s">
        <v>218</v>
      </c>
      <c r="B57" s="10" t="s">
        <v>10</v>
      </c>
      <c r="C57" s="10" t="s">
        <v>219</v>
      </c>
      <c r="D57" s="14" t="s">
        <v>220</v>
      </c>
      <c r="E57" s="10"/>
      <c r="F57" s="10" t="s">
        <v>216</v>
      </c>
      <c r="G57" s="139" t="n">
        <v>1</v>
      </c>
      <c r="H57" s="139" t="n">
        <v>5000</v>
      </c>
      <c r="I57" s="140" t="n">
        <v>21</v>
      </c>
      <c r="J57" s="139">
        <f>ROUND(G57*AO57,2)</f>
      </c>
      <c r="K57" s="139">
        <f>ROUND(G57*AP57,2)</f>
      </c>
      <c r="L57" s="139">
        <f>ROUND(G57*H57,2)</f>
      </c>
      <c r="M57" s="139">
        <f>L57*(1+BW57/100)</f>
      </c>
      <c r="N57" s="139" t="n">
        <v>0</v>
      </c>
      <c r="O57" s="139">
        <f>G57*N57</f>
      </c>
      <c r="P57" s="141" t="s">
        <v>10</v>
      </c>
      <c r="Z57" s="139">
        <f>ROUND(IF(AQ57="5",BJ57,0),2)</f>
      </c>
      <c r="AB57" s="139">
        <f>ROUND(IF(AQ57="1",BH57,0),2)</f>
      </c>
      <c r="AC57" s="139">
        <f>ROUND(IF(AQ57="1",BI57,0),2)</f>
      </c>
      <c r="AD57" s="139">
        <f>ROUND(IF(AQ57="7",BH57,0),2)</f>
      </c>
      <c r="AE57" s="139">
        <f>ROUND(IF(AQ57="7",BI57,0),2)</f>
      </c>
      <c r="AF57" s="139">
        <f>ROUND(IF(AQ57="2",BH57,0),2)</f>
      </c>
      <c r="AG57" s="139">
        <f>ROUND(IF(AQ57="2",BI57,0),2)</f>
      </c>
      <c r="AH57" s="139">
        <f>ROUND(IF(AQ57="0",BJ57,0),2)</f>
      </c>
      <c r="AI57" s="112" t="s">
        <v>10</v>
      </c>
      <c r="AJ57" s="139">
        <f>IF(AN57=0,L57,0)</f>
      </c>
      <c r="AK57" s="139">
        <f>IF(AN57=12,L57,0)</f>
      </c>
      <c r="AL57" s="139">
        <f>IF(AN57=21,L57,0)</f>
      </c>
      <c r="AN57" s="139" t="n">
        <v>21</v>
      </c>
      <c r="AO57" s="139">
        <f>H57*0</f>
      </c>
      <c r="AP57" s="139">
        <f>H57*(1-0)</f>
      </c>
      <c r="AQ57" s="142" t="s">
        <v>116</v>
      </c>
      <c r="AV57" s="139">
        <f>ROUND(AW57+AX57,2)</f>
      </c>
      <c r="AW57" s="139">
        <f>ROUND(G57*AO57,2)</f>
      </c>
      <c r="AX57" s="139">
        <f>ROUND(G57*AP57,2)</f>
      </c>
      <c r="AY57" s="142" t="s">
        <v>217</v>
      </c>
      <c r="AZ57" s="142" t="s">
        <v>190</v>
      </c>
      <c r="BA57" s="112" t="s">
        <v>123</v>
      </c>
      <c r="BC57" s="139">
        <f>AW57+AX57</f>
      </c>
      <c r="BD57" s="139">
        <f>H57/(100-BE57)*100</f>
      </c>
      <c r="BE57" s="139" t="n">
        <v>0</v>
      </c>
      <c r="BF57" s="139">
        <f>O57</f>
      </c>
      <c r="BH57" s="139">
        <f>G57*AO57</f>
      </c>
      <c r="BI57" s="139">
        <f>G57*AP57</f>
      </c>
      <c r="BJ57" s="139">
        <f>G57*H57</f>
      </c>
      <c r="BK57" s="142" t="s">
        <v>124</v>
      </c>
      <c r="BL57" s="139"/>
      <c r="BW57" s="139">
        <f>I57</f>
      </c>
      <c r="BX57" s="14" t="s">
        <v>220</v>
      </c>
    </row>
    <row r="58">
      <c r="A58" s="9" t="s">
        <v>221</v>
      </c>
      <c r="B58" s="10" t="s">
        <v>10</v>
      </c>
      <c r="C58" s="10" t="s">
        <v>222</v>
      </c>
      <c r="D58" s="14" t="s">
        <v>223</v>
      </c>
      <c r="E58" s="10"/>
      <c r="F58" s="10" t="s">
        <v>216</v>
      </c>
      <c r="G58" s="139" t="n">
        <v>1</v>
      </c>
      <c r="H58" s="139" t="n">
        <v>30000</v>
      </c>
      <c r="I58" s="140" t="n">
        <v>21</v>
      </c>
      <c r="J58" s="139">
        <f>ROUND(G58*AO58,2)</f>
      </c>
      <c r="K58" s="139">
        <f>ROUND(G58*AP58,2)</f>
      </c>
      <c r="L58" s="139">
        <f>ROUND(G58*H58,2)</f>
      </c>
      <c r="M58" s="139">
        <f>L58*(1+BW58/100)</f>
      </c>
      <c r="N58" s="139" t="n">
        <v>0</v>
      </c>
      <c r="O58" s="139">
        <f>G58*N58</f>
      </c>
      <c r="P58" s="141" t="s">
        <v>10</v>
      </c>
      <c r="Z58" s="139">
        <f>ROUND(IF(AQ58="5",BJ58,0),2)</f>
      </c>
      <c r="AB58" s="139">
        <f>ROUND(IF(AQ58="1",BH58,0),2)</f>
      </c>
      <c r="AC58" s="139">
        <f>ROUND(IF(AQ58="1",BI58,0),2)</f>
      </c>
      <c r="AD58" s="139">
        <f>ROUND(IF(AQ58="7",BH58,0),2)</f>
      </c>
      <c r="AE58" s="139">
        <f>ROUND(IF(AQ58="7",BI58,0),2)</f>
      </c>
      <c r="AF58" s="139">
        <f>ROUND(IF(AQ58="2",BH58,0),2)</f>
      </c>
      <c r="AG58" s="139">
        <f>ROUND(IF(AQ58="2",BI58,0),2)</f>
      </c>
      <c r="AH58" s="139">
        <f>ROUND(IF(AQ58="0",BJ58,0),2)</f>
      </c>
      <c r="AI58" s="112" t="s">
        <v>10</v>
      </c>
      <c r="AJ58" s="139">
        <f>IF(AN58=0,L58,0)</f>
      </c>
      <c r="AK58" s="139">
        <f>IF(AN58=12,L58,0)</f>
      </c>
      <c r="AL58" s="139">
        <f>IF(AN58=21,L58,0)</f>
      </c>
      <c r="AN58" s="139" t="n">
        <v>21</v>
      </c>
      <c r="AO58" s="139">
        <f>H58*0</f>
      </c>
      <c r="AP58" s="139">
        <f>H58*(1-0)</f>
      </c>
      <c r="AQ58" s="142" t="s">
        <v>116</v>
      </c>
      <c r="AV58" s="139">
        <f>ROUND(AW58+AX58,2)</f>
      </c>
      <c r="AW58" s="139">
        <f>ROUND(G58*AO58,2)</f>
      </c>
      <c r="AX58" s="139">
        <f>ROUND(G58*AP58,2)</f>
      </c>
      <c r="AY58" s="142" t="s">
        <v>217</v>
      </c>
      <c r="AZ58" s="142" t="s">
        <v>190</v>
      </c>
      <c r="BA58" s="112" t="s">
        <v>123</v>
      </c>
      <c r="BC58" s="139">
        <f>AW58+AX58</f>
      </c>
      <c r="BD58" s="139">
        <f>H58/(100-BE58)*100</f>
      </c>
      <c r="BE58" s="139" t="n">
        <v>0</v>
      </c>
      <c r="BF58" s="139">
        <f>O58</f>
      </c>
      <c r="BH58" s="139">
        <f>G58*AO58</f>
      </c>
      <c r="BI58" s="139">
        <f>G58*AP58</f>
      </c>
      <c r="BJ58" s="139">
        <f>G58*H58</f>
      </c>
      <c r="BK58" s="142" t="s">
        <v>124</v>
      </c>
      <c r="BL58" s="139"/>
      <c r="BW58" s="139">
        <f>I58</f>
      </c>
      <c r="BX58" s="14" t="s">
        <v>223</v>
      </c>
    </row>
    <row r="59">
      <c r="A59" s="9" t="s">
        <v>224</v>
      </c>
      <c r="B59" s="10" t="s">
        <v>10</v>
      </c>
      <c r="C59" s="10" t="s">
        <v>225</v>
      </c>
      <c r="D59" s="14" t="s">
        <v>226</v>
      </c>
      <c r="E59" s="10"/>
      <c r="F59" s="10" t="s">
        <v>216</v>
      </c>
      <c r="G59" s="139" t="n">
        <v>1</v>
      </c>
      <c r="H59" s="139" t="n">
        <v>40000</v>
      </c>
      <c r="I59" s="140" t="n">
        <v>21</v>
      </c>
      <c r="J59" s="139">
        <f>ROUND(G59*AO59,2)</f>
      </c>
      <c r="K59" s="139">
        <f>ROUND(G59*AP59,2)</f>
      </c>
      <c r="L59" s="139">
        <f>ROUND(G59*H59,2)</f>
      </c>
      <c r="M59" s="139">
        <f>L59*(1+BW59/100)</f>
      </c>
      <c r="N59" s="139" t="n">
        <v>0</v>
      </c>
      <c r="O59" s="139">
        <f>G59*N59</f>
      </c>
      <c r="P59" s="141" t="s">
        <v>10</v>
      </c>
      <c r="Z59" s="139">
        <f>ROUND(IF(AQ59="5",BJ59,0),2)</f>
      </c>
      <c r="AB59" s="139">
        <f>ROUND(IF(AQ59="1",BH59,0),2)</f>
      </c>
      <c r="AC59" s="139">
        <f>ROUND(IF(AQ59="1",BI59,0),2)</f>
      </c>
      <c r="AD59" s="139">
        <f>ROUND(IF(AQ59="7",BH59,0),2)</f>
      </c>
      <c r="AE59" s="139">
        <f>ROUND(IF(AQ59="7",BI59,0),2)</f>
      </c>
      <c r="AF59" s="139">
        <f>ROUND(IF(AQ59="2",BH59,0),2)</f>
      </c>
      <c r="AG59" s="139">
        <f>ROUND(IF(AQ59="2",BI59,0),2)</f>
      </c>
      <c r="AH59" s="139">
        <f>ROUND(IF(AQ59="0",BJ59,0),2)</f>
      </c>
      <c r="AI59" s="112" t="s">
        <v>10</v>
      </c>
      <c r="AJ59" s="139">
        <f>IF(AN59=0,L59,0)</f>
      </c>
      <c r="AK59" s="139">
        <f>IF(AN59=12,L59,0)</f>
      </c>
      <c r="AL59" s="139">
        <f>IF(AN59=21,L59,0)</f>
      </c>
      <c r="AN59" s="139" t="n">
        <v>21</v>
      </c>
      <c r="AO59" s="139">
        <f>H59*0</f>
      </c>
      <c r="AP59" s="139">
        <f>H59*(1-0)</f>
      </c>
      <c r="AQ59" s="142" t="s">
        <v>116</v>
      </c>
      <c r="AV59" s="139">
        <f>ROUND(AW59+AX59,2)</f>
      </c>
      <c r="AW59" s="139">
        <f>ROUND(G59*AO59,2)</f>
      </c>
      <c r="AX59" s="139">
        <f>ROUND(G59*AP59,2)</f>
      </c>
      <c r="AY59" s="142" t="s">
        <v>217</v>
      </c>
      <c r="AZ59" s="142" t="s">
        <v>190</v>
      </c>
      <c r="BA59" s="112" t="s">
        <v>123</v>
      </c>
      <c r="BC59" s="139">
        <f>AW59+AX59</f>
      </c>
      <c r="BD59" s="139">
        <f>H59/(100-BE59)*100</f>
      </c>
      <c r="BE59" s="139" t="n">
        <v>0</v>
      </c>
      <c r="BF59" s="139">
        <f>O59</f>
      </c>
      <c r="BH59" s="139">
        <f>G59*AO59</f>
      </c>
      <c r="BI59" s="139">
        <f>G59*AP59</f>
      </c>
      <c r="BJ59" s="139">
        <f>G59*H59</f>
      </c>
      <c r="BK59" s="142" t="s">
        <v>124</v>
      </c>
      <c r="BL59" s="139"/>
      <c r="BW59" s="139">
        <f>I59</f>
      </c>
      <c r="BX59" s="14" t="s">
        <v>226</v>
      </c>
    </row>
    <row r="60">
      <c r="A60" s="9" t="s">
        <v>227</v>
      </c>
      <c r="B60" s="10" t="s">
        <v>10</v>
      </c>
      <c r="C60" s="10" t="s">
        <v>228</v>
      </c>
      <c r="D60" s="14" t="s">
        <v>229</v>
      </c>
      <c r="E60" s="10"/>
      <c r="F60" s="10" t="s">
        <v>216</v>
      </c>
      <c r="G60" s="139" t="n">
        <v>10</v>
      </c>
      <c r="H60" s="139" t="n">
        <v>10000</v>
      </c>
      <c r="I60" s="140" t="n">
        <v>21</v>
      </c>
      <c r="J60" s="139">
        <f>ROUND(G60*AO60,2)</f>
      </c>
      <c r="K60" s="139">
        <f>ROUND(G60*AP60,2)</f>
      </c>
      <c r="L60" s="139">
        <f>ROUND(G60*H60,2)</f>
      </c>
      <c r="M60" s="139">
        <f>L60*(1+BW60/100)</f>
      </c>
      <c r="N60" s="139" t="n">
        <v>0</v>
      </c>
      <c r="O60" s="139">
        <f>G60*N60</f>
      </c>
      <c r="P60" s="141" t="s">
        <v>10</v>
      </c>
      <c r="Z60" s="139">
        <f>ROUND(IF(AQ60="5",BJ60,0),2)</f>
      </c>
      <c r="AB60" s="139">
        <f>ROUND(IF(AQ60="1",BH60,0),2)</f>
      </c>
      <c r="AC60" s="139">
        <f>ROUND(IF(AQ60="1",BI60,0),2)</f>
      </c>
      <c r="AD60" s="139">
        <f>ROUND(IF(AQ60="7",BH60,0),2)</f>
      </c>
      <c r="AE60" s="139">
        <f>ROUND(IF(AQ60="7",BI60,0),2)</f>
      </c>
      <c r="AF60" s="139">
        <f>ROUND(IF(AQ60="2",BH60,0),2)</f>
      </c>
      <c r="AG60" s="139">
        <f>ROUND(IF(AQ60="2",BI60,0),2)</f>
      </c>
      <c r="AH60" s="139">
        <f>ROUND(IF(AQ60="0",BJ60,0),2)</f>
      </c>
      <c r="AI60" s="112" t="s">
        <v>10</v>
      </c>
      <c r="AJ60" s="139">
        <f>IF(AN60=0,L60,0)</f>
      </c>
      <c r="AK60" s="139">
        <f>IF(AN60=12,L60,0)</f>
      </c>
      <c r="AL60" s="139">
        <f>IF(AN60=21,L60,0)</f>
      </c>
      <c r="AN60" s="139" t="n">
        <v>21</v>
      </c>
      <c r="AO60" s="139">
        <f>H60*0</f>
      </c>
      <c r="AP60" s="139">
        <f>H60*(1-0)</f>
      </c>
      <c r="AQ60" s="142" t="s">
        <v>116</v>
      </c>
      <c r="AV60" s="139">
        <f>ROUND(AW60+AX60,2)</f>
      </c>
      <c r="AW60" s="139">
        <f>ROUND(G60*AO60,2)</f>
      </c>
      <c r="AX60" s="139">
        <f>ROUND(G60*AP60,2)</f>
      </c>
      <c r="AY60" s="142" t="s">
        <v>217</v>
      </c>
      <c r="AZ60" s="142" t="s">
        <v>190</v>
      </c>
      <c r="BA60" s="112" t="s">
        <v>123</v>
      </c>
      <c r="BC60" s="139">
        <f>AW60+AX60</f>
      </c>
      <c r="BD60" s="139">
        <f>H60/(100-BE60)*100</f>
      </c>
      <c r="BE60" s="139" t="n">
        <v>0</v>
      </c>
      <c r="BF60" s="139">
        <f>O60</f>
      </c>
      <c r="BH60" s="139">
        <f>G60*AO60</f>
      </c>
      <c r="BI60" s="139">
        <f>G60*AP60</f>
      </c>
      <c r="BJ60" s="139">
        <f>G60*H60</f>
      </c>
      <c r="BK60" s="142" t="s">
        <v>124</v>
      </c>
      <c r="BL60" s="139"/>
      <c r="BW60" s="139">
        <f>I60</f>
      </c>
      <c r="BX60" s="14" t="s">
        <v>229</v>
      </c>
    </row>
    <row r="61">
      <c r="A61" s="9" t="s">
        <v>230</v>
      </c>
      <c r="B61" s="10" t="s">
        <v>10</v>
      </c>
      <c r="C61" s="10" t="s">
        <v>231</v>
      </c>
      <c r="D61" s="14" t="s">
        <v>232</v>
      </c>
      <c r="E61" s="10"/>
      <c r="F61" s="10" t="s">
        <v>233</v>
      </c>
      <c r="G61" s="139" t="n">
        <v>2</v>
      </c>
      <c r="H61" s="139" t="n">
        <v>2000</v>
      </c>
      <c r="I61" s="140" t="n">
        <v>21</v>
      </c>
      <c r="J61" s="139">
        <f>ROUND(G61*AO61,2)</f>
      </c>
      <c r="K61" s="139">
        <f>ROUND(G61*AP61,2)</f>
      </c>
      <c r="L61" s="139">
        <f>ROUND(G61*H61,2)</f>
      </c>
      <c r="M61" s="139">
        <f>L61*(1+BW61/100)</f>
      </c>
      <c r="N61" s="139" t="n">
        <v>0</v>
      </c>
      <c r="O61" s="139">
        <f>G61*N61</f>
      </c>
      <c r="P61" s="141" t="s">
        <v>10</v>
      </c>
      <c r="Z61" s="139">
        <f>ROUND(IF(AQ61="5",BJ61,0),2)</f>
      </c>
      <c r="AB61" s="139">
        <f>ROUND(IF(AQ61="1",BH61,0),2)</f>
      </c>
      <c r="AC61" s="139">
        <f>ROUND(IF(AQ61="1",BI61,0),2)</f>
      </c>
      <c r="AD61" s="139">
        <f>ROUND(IF(AQ61="7",BH61,0),2)</f>
      </c>
      <c r="AE61" s="139">
        <f>ROUND(IF(AQ61="7",BI61,0),2)</f>
      </c>
      <c r="AF61" s="139">
        <f>ROUND(IF(AQ61="2",BH61,0),2)</f>
      </c>
      <c r="AG61" s="139">
        <f>ROUND(IF(AQ61="2",BI61,0),2)</f>
      </c>
      <c r="AH61" s="139">
        <f>ROUND(IF(AQ61="0",BJ61,0),2)</f>
      </c>
      <c r="AI61" s="112" t="s">
        <v>10</v>
      </c>
      <c r="AJ61" s="139">
        <f>IF(AN61=0,L61,0)</f>
      </c>
      <c r="AK61" s="139">
        <f>IF(AN61=12,L61,0)</f>
      </c>
      <c r="AL61" s="139">
        <f>IF(AN61=21,L61,0)</f>
      </c>
      <c r="AN61" s="139" t="n">
        <v>21</v>
      </c>
      <c r="AO61" s="139">
        <f>H61*0</f>
      </c>
      <c r="AP61" s="139">
        <f>H61*(1-0)</f>
      </c>
      <c r="AQ61" s="142" t="s">
        <v>116</v>
      </c>
      <c r="AV61" s="139">
        <f>ROUND(AW61+AX61,2)</f>
      </c>
      <c r="AW61" s="139">
        <f>ROUND(G61*AO61,2)</f>
      </c>
      <c r="AX61" s="139">
        <f>ROUND(G61*AP61,2)</f>
      </c>
      <c r="AY61" s="142" t="s">
        <v>217</v>
      </c>
      <c r="AZ61" s="142" t="s">
        <v>190</v>
      </c>
      <c r="BA61" s="112" t="s">
        <v>123</v>
      </c>
      <c r="BC61" s="139">
        <f>AW61+AX61</f>
      </c>
      <c r="BD61" s="139">
        <f>H61/(100-BE61)*100</f>
      </c>
      <c r="BE61" s="139" t="n">
        <v>0</v>
      </c>
      <c r="BF61" s="139">
        <f>O61</f>
      </c>
      <c r="BH61" s="139">
        <f>G61*AO61</f>
      </c>
      <c r="BI61" s="139">
        <f>G61*AP61</f>
      </c>
      <c r="BJ61" s="139">
        <f>G61*H61</f>
      </c>
      <c r="BK61" s="142" t="s">
        <v>124</v>
      </c>
      <c r="BL61" s="139"/>
      <c r="BW61" s="139">
        <f>I61</f>
      </c>
      <c r="BX61" s="14" t="s">
        <v>232</v>
      </c>
    </row>
    <row r="62">
      <c r="A62" s="9" t="s">
        <v>234</v>
      </c>
      <c r="B62" s="10" t="s">
        <v>10</v>
      </c>
      <c r="C62" s="10" t="s">
        <v>235</v>
      </c>
      <c r="D62" s="14" t="s">
        <v>236</v>
      </c>
      <c r="E62" s="10"/>
      <c r="F62" s="10" t="s">
        <v>216</v>
      </c>
      <c r="G62" s="139" t="n">
        <v>2</v>
      </c>
      <c r="H62" s="139" t="n">
        <v>15000</v>
      </c>
      <c r="I62" s="140" t="n">
        <v>21</v>
      </c>
      <c r="J62" s="139">
        <f>ROUND(G62*AO62,2)</f>
      </c>
      <c r="K62" s="139">
        <f>ROUND(G62*AP62,2)</f>
      </c>
      <c r="L62" s="139">
        <f>ROUND(G62*H62,2)</f>
      </c>
      <c r="M62" s="139">
        <f>L62*(1+BW62/100)</f>
      </c>
      <c r="N62" s="139" t="n">
        <v>0</v>
      </c>
      <c r="O62" s="139">
        <f>G62*N62</f>
      </c>
      <c r="P62" s="141" t="s">
        <v>10</v>
      </c>
      <c r="Z62" s="139">
        <f>ROUND(IF(AQ62="5",BJ62,0),2)</f>
      </c>
      <c r="AB62" s="139">
        <f>ROUND(IF(AQ62="1",BH62,0),2)</f>
      </c>
      <c r="AC62" s="139">
        <f>ROUND(IF(AQ62="1",BI62,0),2)</f>
      </c>
      <c r="AD62" s="139">
        <f>ROUND(IF(AQ62="7",BH62,0),2)</f>
      </c>
      <c r="AE62" s="139">
        <f>ROUND(IF(AQ62="7",BI62,0),2)</f>
      </c>
      <c r="AF62" s="139">
        <f>ROUND(IF(AQ62="2",BH62,0),2)</f>
      </c>
      <c r="AG62" s="139">
        <f>ROUND(IF(AQ62="2",BI62,0),2)</f>
      </c>
      <c r="AH62" s="139">
        <f>ROUND(IF(AQ62="0",BJ62,0),2)</f>
      </c>
      <c r="AI62" s="112" t="s">
        <v>10</v>
      </c>
      <c r="AJ62" s="139">
        <f>IF(AN62=0,L62,0)</f>
      </c>
      <c r="AK62" s="139">
        <f>IF(AN62=12,L62,0)</f>
      </c>
      <c r="AL62" s="139">
        <f>IF(AN62=21,L62,0)</f>
      </c>
      <c r="AN62" s="139" t="n">
        <v>21</v>
      </c>
      <c r="AO62" s="139">
        <f>H62*0</f>
      </c>
      <c r="AP62" s="139">
        <f>H62*(1-0)</f>
      </c>
      <c r="AQ62" s="142" t="s">
        <v>116</v>
      </c>
      <c r="AV62" s="139">
        <f>ROUND(AW62+AX62,2)</f>
      </c>
      <c r="AW62" s="139">
        <f>ROUND(G62*AO62,2)</f>
      </c>
      <c r="AX62" s="139">
        <f>ROUND(G62*AP62,2)</f>
      </c>
      <c r="AY62" s="142" t="s">
        <v>217</v>
      </c>
      <c r="AZ62" s="142" t="s">
        <v>190</v>
      </c>
      <c r="BA62" s="112" t="s">
        <v>123</v>
      </c>
      <c r="BC62" s="139">
        <f>AW62+AX62</f>
      </c>
      <c r="BD62" s="139">
        <f>H62/(100-BE62)*100</f>
      </c>
      <c r="BE62" s="139" t="n">
        <v>0</v>
      </c>
      <c r="BF62" s="139">
        <f>O62</f>
      </c>
      <c r="BH62" s="139">
        <f>G62*AO62</f>
      </c>
      <c r="BI62" s="139">
        <f>G62*AP62</f>
      </c>
      <c r="BJ62" s="139">
        <f>G62*H62</f>
      </c>
      <c r="BK62" s="142" t="s">
        <v>124</v>
      </c>
      <c r="BL62" s="139"/>
      <c r="BW62" s="139">
        <f>I62</f>
      </c>
      <c r="BX62" s="14" t="s">
        <v>236</v>
      </c>
    </row>
    <row r="63">
      <c r="A63" s="9" t="s">
        <v>237</v>
      </c>
      <c r="B63" s="10" t="s">
        <v>10</v>
      </c>
      <c r="C63" s="10" t="s">
        <v>238</v>
      </c>
      <c r="D63" s="14" t="s">
        <v>239</v>
      </c>
      <c r="E63" s="10"/>
      <c r="F63" s="10" t="s">
        <v>216</v>
      </c>
      <c r="G63" s="139" t="n">
        <v>1</v>
      </c>
      <c r="H63" s="139" t="n">
        <v>15000</v>
      </c>
      <c r="I63" s="140" t="n">
        <v>21</v>
      </c>
      <c r="J63" s="139">
        <f>ROUND(G63*AO63,2)</f>
      </c>
      <c r="K63" s="139">
        <f>ROUND(G63*AP63,2)</f>
      </c>
      <c r="L63" s="139">
        <f>ROUND(G63*H63,2)</f>
      </c>
      <c r="M63" s="139">
        <f>L63*(1+BW63/100)</f>
      </c>
      <c r="N63" s="139" t="n">
        <v>0</v>
      </c>
      <c r="O63" s="139">
        <f>G63*N63</f>
      </c>
      <c r="P63" s="141" t="s">
        <v>10</v>
      </c>
      <c r="Z63" s="139">
        <f>ROUND(IF(AQ63="5",BJ63,0),2)</f>
      </c>
      <c r="AB63" s="139">
        <f>ROUND(IF(AQ63="1",BH63,0),2)</f>
      </c>
      <c r="AC63" s="139">
        <f>ROUND(IF(AQ63="1",BI63,0),2)</f>
      </c>
      <c r="AD63" s="139">
        <f>ROUND(IF(AQ63="7",BH63,0),2)</f>
      </c>
      <c r="AE63" s="139">
        <f>ROUND(IF(AQ63="7",BI63,0),2)</f>
      </c>
      <c r="AF63" s="139">
        <f>ROUND(IF(AQ63="2",BH63,0),2)</f>
      </c>
      <c r="AG63" s="139">
        <f>ROUND(IF(AQ63="2",BI63,0),2)</f>
      </c>
      <c r="AH63" s="139">
        <f>ROUND(IF(AQ63="0",BJ63,0),2)</f>
      </c>
      <c r="AI63" s="112" t="s">
        <v>10</v>
      </c>
      <c r="AJ63" s="139">
        <f>IF(AN63=0,L63,0)</f>
      </c>
      <c r="AK63" s="139">
        <f>IF(AN63=12,L63,0)</f>
      </c>
      <c r="AL63" s="139">
        <f>IF(AN63=21,L63,0)</f>
      </c>
      <c r="AN63" s="139" t="n">
        <v>21</v>
      </c>
      <c r="AO63" s="139">
        <f>H63*0</f>
      </c>
      <c r="AP63" s="139">
        <f>H63*(1-0)</f>
      </c>
      <c r="AQ63" s="142" t="s">
        <v>116</v>
      </c>
      <c r="AV63" s="139">
        <f>ROUND(AW63+AX63,2)</f>
      </c>
      <c r="AW63" s="139">
        <f>ROUND(G63*AO63,2)</f>
      </c>
      <c r="AX63" s="139">
        <f>ROUND(G63*AP63,2)</f>
      </c>
      <c r="AY63" s="142" t="s">
        <v>217</v>
      </c>
      <c r="AZ63" s="142" t="s">
        <v>190</v>
      </c>
      <c r="BA63" s="112" t="s">
        <v>123</v>
      </c>
      <c r="BC63" s="139">
        <f>AW63+AX63</f>
      </c>
      <c r="BD63" s="139">
        <f>H63/(100-BE63)*100</f>
      </c>
      <c r="BE63" s="139" t="n">
        <v>0</v>
      </c>
      <c r="BF63" s="139">
        <f>O63</f>
      </c>
      <c r="BH63" s="139">
        <f>G63*AO63</f>
      </c>
      <c r="BI63" s="139">
        <f>G63*AP63</f>
      </c>
      <c r="BJ63" s="139">
        <f>G63*H63</f>
      </c>
      <c r="BK63" s="142" t="s">
        <v>124</v>
      </c>
      <c r="BL63" s="139"/>
      <c r="BW63" s="139">
        <f>I63</f>
      </c>
      <c r="BX63" s="14" t="s">
        <v>239</v>
      </c>
    </row>
    <row r="64">
      <c r="A64" s="9" t="s">
        <v>240</v>
      </c>
      <c r="B64" s="10" t="s">
        <v>10</v>
      </c>
      <c r="C64" s="10" t="s">
        <v>241</v>
      </c>
      <c r="D64" s="14" t="s">
        <v>242</v>
      </c>
      <c r="E64" s="10"/>
      <c r="F64" s="10" t="s">
        <v>216</v>
      </c>
      <c r="G64" s="139" t="n">
        <v>1</v>
      </c>
      <c r="H64" s="139" t="n">
        <v>50000</v>
      </c>
      <c r="I64" s="140" t="n">
        <v>21</v>
      </c>
      <c r="J64" s="139">
        <f>ROUND(G64*AO64,2)</f>
      </c>
      <c r="K64" s="139">
        <f>ROUND(G64*AP64,2)</f>
      </c>
      <c r="L64" s="139">
        <f>ROUND(G64*H64,2)</f>
      </c>
      <c r="M64" s="139">
        <f>L64*(1+BW64/100)</f>
      </c>
      <c r="N64" s="139" t="n">
        <v>0</v>
      </c>
      <c r="O64" s="139">
        <f>G64*N64</f>
      </c>
      <c r="P64" s="141" t="s">
        <v>10</v>
      </c>
      <c r="Z64" s="139">
        <f>ROUND(IF(AQ64="5",BJ64,0),2)</f>
      </c>
      <c r="AB64" s="139">
        <f>ROUND(IF(AQ64="1",BH64,0),2)</f>
      </c>
      <c r="AC64" s="139">
        <f>ROUND(IF(AQ64="1",BI64,0),2)</f>
      </c>
      <c r="AD64" s="139">
        <f>ROUND(IF(AQ64="7",BH64,0),2)</f>
      </c>
      <c r="AE64" s="139">
        <f>ROUND(IF(AQ64="7",BI64,0),2)</f>
      </c>
      <c r="AF64" s="139">
        <f>ROUND(IF(AQ64="2",BH64,0),2)</f>
      </c>
      <c r="AG64" s="139">
        <f>ROUND(IF(AQ64="2",BI64,0),2)</f>
      </c>
      <c r="AH64" s="139">
        <f>ROUND(IF(AQ64="0",BJ64,0),2)</f>
      </c>
      <c r="AI64" s="112" t="s">
        <v>10</v>
      </c>
      <c r="AJ64" s="139">
        <f>IF(AN64=0,L64,0)</f>
      </c>
      <c r="AK64" s="139">
        <f>IF(AN64=12,L64,0)</f>
      </c>
      <c r="AL64" s="139">
        <f>IF(AN64=21,L64,0)</f>
      </c>
      <c r="AN64" s="139" t="n">
        <v>21</v>
      </c>
      <c r="AO64" s="139">
        <f>H64*0</f>
      </c>
      <c r="AP64" s="139">
        <f>H64*(1-0)</f>
      </c>
      <c r="AQ64" s="142" t="s">
        <v>116</v>
      </c>
      <c r="AV64" s="139">
        <f>ROUND(AW64+AX64,2)</f>
      </c>
      <c r="AW64" s="139">
        <f>ROUND(G64*AO64,2)</f>
      </c>
      <c r="AX64" s="139">
        <f>ROUND(G64*AP64,2)</f>
      </c>
      <c r="AY64" s="142" t="s">
        <v>217</v>
      </c>
      <c r="AZ64" s="142" t="s">
        <v>190</v>
      </c>
      <c r="BA64" s="112" t="s">
        <v>123</v>
      </c>
      <c r="BC64" s="139">
        <f>AW64+AX64</f>
      </c>
      <c r="BD64" s="139">
        <f>H64/(100-BE64)*100</f>
      </c>
      <c r="BE64" s="139" t="n">
        <v>0</v>
      </c>
      <c r="BF64" s="139">
        <f>O64</f>
      </c>
      <c r="BH64" s="139">
        <f>G64*AO64</f>
      </c>
      <c r="BI64" s="139">
        <f>G64*AP64</f>
      </c>
      <c r="BJ64" s="139">
        <f>G64*H64</f>
      </c>
      <c r="BK64" s="142" t="s">
        <v>124</v>
      </c>
      <c r="BL64" s="139"/>
      <c r="BW64" s="139">
        <f>I64</f>
      </c>
      <c r="BX64" s="14" t="s">
        <v>242</v>
      </c>
    </row>
    <row r="65">
      <c r="A65" s="9" t="s">
        <v>243</v>
      </c>
      <c r="B65" s="10" t="s">
        <v>10</v>
      </c>
      <c r="C65" s="10" t="s">
        <v>244</v>
      </c>
      <c r="D65" s="14" t="s">
        <v>245</v>
      </c>
      <c r="E65" s="10"/>
      <c r="F65" s="10" t="s">
        <v>216</v>
      </c>
      <c r="G65" s="139" t="n">
        <v>1</v>
      </c>
      <c r="H65" s="139" t="n">
        <v>50000</v>
      </c>
      <c r="I65" s="140" t="n">
        <v>21</v>
      </c>
      <c r="J65" s="139">
        <f>ROUND(G65*AO65,2)</f>
      </c>
      <c r="K65" s="139">
        <f>ROUND(G65*AP65,2)</f>
      </c>
      <c r="L65" s="139">
        <f>ROUND(G65*H65,2)</f>
      </c>
      <c r="M65" s="139">
        <f>L65*(1+BW65/100)</f>
      </c>
      <c r="N65" s="139" t="n">
        <v>0</v>
      </c>
      <c r="O65" s="139">
        <f>G65*N65</f>
      </c>
      <c r="P65" s="141" t="s">
        <v>10</v>
      </c>
      <c r="Z65" s="139">
        <f>ROUND(IF(AQ65="5",BJ65,0),2)</f>
      </c>
      <c r="AB65" s="139">
        <f>ROUND(IF(AQ65="1",BH65,0),2)</f>
      </c>
      <c r="AC65" s="139">
        <f>ROUND(IF(AQ65="1",BI65,0),2)</f>
      </c>
      <c r="AD65" s="139">
        <f>ROUND(IF(AQ65="7",BH65,0),2)</f>
      </c>
      <c r="AE65" s="139">
        <f>ROUND(IF(AQ65="7",BI65,0),2)</f>
      </c>
      <c r="AF65" s="139">
        <f>ROUND(IF(AQ65="2",BH65,0),2)</f>
      </c>
      <c r="AG65" s="139">
        <f>ROUND(IF(AQ65="2",BI65,0),2)</f>
      </c>
      <c r="AH65" s="139">
        <f>ROUND(IF(AQ65="0",BJ65,0),2)</f>
      </c>
      <c r="AI65" s="112" t="s">
        <v>10</v>
      </c>
      <c r="AJ65" s="139">
        <f>IF(AN65=0,L65,0)</f>
      </c>
      <c r="AK65" s="139">
        <f>IF(AN65=12,L65,0)</f>
      </c>
      <c r="AL65" s="139">
        <f>IF(AN65=21,L65,0)</f>
      </c>
      <c r="AN65" s="139" t="n">
        <v>21</v>
      </c>
      <c r="AO65" s="139">
        <f>H65*0</f>
      </c>
      <c r="AP65" s="139">
        <f>H65*(1-0)</f>
      </c>
      <c r="AQ65" s="142" t="s">
        <v>116</v>
      </c>
      <c r="AV65" s="139">
        <f>ROUND(AW65+AX65,2)</f>
      </c>
      <c r="AW65" s="139">
        <f>ROUND(G65*AO65,2)</f>
      </c>
      <c r="AX65" s="139">
        <f>ROUND(G65*AP65,2)</f>
      </c>
      <c r="AY65" s="142" t="s">
        <v>217</v>
      </c>
      <c r="AZ65" s="142" t="s">
        <v>190</v>
      </c>
      <c r="BA65" s="112" t="s">
        <v>123</v>
      </c>
      <c r="BC65" s="139">
        <f>AW65+AX65</f>
      </c>
      <c r="BD65" s="139">
        <f>H65/(100-BE65)*100</f>
      </c>
      <c r="BE65" s="139" t="n">
        <v>0</v>
      </c>
      <c r="BF65" s="139">
        <f>O65</f>
      </c>
      <c r="BH65" s="139">
        <f>G65*AO65</f>
      </c>
      <c r="BI65" s="139">
        <f>G65*AP65</f>
      </c>
      <c r="BJ65" s="139">
        <f>G65*H65</f>
      </c>
      <c r="BK65" s="142" t="s">
        <v>124</v>
      </c>
      <c r="BL65" s="139"/>
      <c r="BW65" s="139">
        <f>I65</f>
      </c>
      <c r="BX65" s="14" t="s">
        <v>245</v>
      </c>
    </row>
    <row r="66">
      <c r="A66" s="17" t="s">
        <v>246</v>
      </c>
      <c r="B66" s="18" t="s">
        <v>10</v>
      </c>
      <c r="C66" s="18" t="s">
        <v>247</v>
      </c>
      <c r="D66" s="148" t="s">
        <v>248</v>
      </c>
      <c r="E66" s="18"/>
      <c r="F66" s="18" t="s">
        <v>216</v>
      </c>
      <c r="G66" s="149" t="n">
        <v>1</v>
      </c>
      <c r="H66" s="149" t="n">
        <v>10000</v>
      </c>
      <c r="I66" s="150" t="n">
        <v>21</v>
      </c>
      <c r="J66" s="149">
        <f>ROUND(G66*AO66,2)</f>
      </c>
      <c r="K66" s="149">
        <f>ROUND(G66*AP66,2)</f>
      </c>
      <c r="L66" s="149">
        <f>ROUND(G66*H66,2)</f>
      </c>
      <c r="M66" s="149">
        <f>L66*(1+BW66/100)</f>
      </c>
      <c r="N66" s="149" t="n">
        <v>0</v>
      </c>
      <c r="O66" s="149">
        <f>G66*N66</f>
      </c>
      <c r="P66" s="151" t="s">
        <v>10</v>
      </c>
      <c r="Z66" s="139">
        <f>ROUND(IF(AQ66="5",BJ66,0),2)</f>
      </c>
      <c r="AB66" s="139">
        <f>ROUND(IF(AQ66="1",BH66,0),2)</f>
      </c>
      <c r="AC66" s="139">
        <f>ROUND(IF(AQ66="1",BI66,0),2)</f>
      </c>
      <c r="AD66" s="139">
        <f>ROUND(IF(AQ66="7",BH66,0),2)</f>
      </c>
      <c r="AE66" s="139">
        <f>ROUND(IF(AQ66="7",BI66,0),2)</f>
      </c>
      <c r="AF66" s="139">
        <f>ROUND(IF(AQ66="2",BH66,0),2)</f>
      </c>
      <c r="AG66" s="139">
        <f>ROUND(IF(AQ66="2",BI66,0),2)</f>
      </c>
      <c r="AH66" s="139">
        <f>ROUND(IF(AQ66="0",BJ66,0),2)</f>
      </c>
      <c r="AI66" s="112" t="s">
        <v>10</v>
      </c>
      <c r="AJ66" s="139">
        <f>IF(AN66=0,L66,0)</f>
      </c>
      <c r="AK66" s="139">
        <f>IF(AN66=12,L66,0)</f>
      </c>
      <c r="AL66" s="139">
        <f>IF(AN66=21,L66,0)</f>
      </c>
      <c r="AN66" s="139" t="n">
        <v>21</v>
      </c>
      <c r="AO66" s="139">
        <f>H66*0</f>
      </c>
      <c r="AP66" s="139">
        <f>H66*(1-0)</f>
      </c>
      <c r="AQ66" s="142" t="s">
        <v>116</v>
      </c>
      <c r="AV66" s="139">
        <f>ROUND(AW66+AX66,2)</f>
      </c>
      <c r="AW66" s="139">
        <f>ROUND(G66*AO66,2)</f>
      </c>
      <c r="AX66" s="139">
        <f>ROUND(G66*AP66,2)</f>
      </c>
      <c r="AY66" s="142" t="s">
        <v>217</v>
      </c>
      <c r="AZ66" s="142" t="s">
        <v>190</v>
      </c>
      <c r="BA66" s="112" t="s">
        <v>123</v>
      </c>
      <c r="BC66" s="139">
        <f>AW66+AX66</f>
      </c>
      <c r="BD66" s="139">
        <f>H66/(100-BE66)*100</f>
      </c>
      <c r="BE66" s="139" t="n">
        <v>0</v>
      </c>
      <c r="BF66" s="139">
        <f>O66</f>
      </c>
      <c r="BH66" s="139">
        <f>G66*AO66</f>
      </c>
      <c r="BI66" s="139">
        <f>G66*AP66</f>
      </c>
      <c r="BJ66" s="139">
        <f>G66*H66</f>
      </c>
      <c r="BK66" s="142" t="s">
        <v>124</v>
      </c>
      <c r="BL66" s="139"/>
      <c r="BW66" s="139">
        <f>I66</f>
      </c>
      <c r="BX66" s="14" t="s">
        <v>248</v>
      </c>
    </row>
    <row r="67">
      <c r="J67" s="152" t="s">
        <v>249</v>
      </c>
      <c r="K67" s="152"/>
      <c r="L67" s="153">
        <f>ROUND(L13+L20+L28+L33+L39+L42+L55,2)</f>
      </c>
      <c r="M67" s="153">
        <f>ROUND(M13+M20+M28+M33+M39+M42+M55,2)</f>
      </c>
    </row>
    <row r="68">
      <c r="A68" s="154" t="s">
        <v>58</v>
      </c>
    </row>
    <row r="69" customHeight="true" ht="12.75">
      <c r="A69" s="14" t="s">
        <v>10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</sheetData>
  <mergeCells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J3"/>
    <mergeCell ref="I4:J5"/>
    <mergeCell ref="I6:J7"/>
    <mergeCell ref="I8:J9"/>
    <mergeCell ref="D2:E3"/>
    <mergeCell ref="D4:E5"/>
    <mergeCell ref="D6:E7"/>
    <mergeCell ref="D8:E9"/>
    <mergeCell ref="H2:H3"/>
    <mergeCell ref="H4:H5"/>
    <mergeCell ref="H6:H7"/>
    <mergeCell ref="H8:H9"/>
    <mergeCell ref="K2:P3"/>
    <mergeCell ref="K4:P5"/>
    <mergeCell ref="K6:P7"/>
    <mergeCell ref="K8:P9"/>
    <mergeCell ref="D10:E10"/>
    <mergeCell ref="D11:E11"/>
    <mergeCell ref="J10:L10"/>
    <mergeCell ref="N10:O10"/>
    <mergeCell ref="D12:E12"/>
    <mergeCell ref="D13:E13"/>
    <mergeCell ref="D14:E14"/>
    <mergeCell ref="D15:P15"/>
    <mergeCell ref="D16:E16"/>
    <mergeCell ref="D17:P17"/>
    <mergeCell ref="D18:E18"/>
    <mergeCell ref="D19:P19"/>
    <mergeCell ref="D20:E20"/>
    <mergeCell ref="D21:E21"/>
    <mergeCell ref="D22:P22"/>
    <mergeCell ref="D23:E23"/>
    <mergeCell ref="D24:E24"/>
    <mergeCell ref="D25:P25"/>
    <mergeCell ref="D26:E26"/>
    <mergeCell ref="D27:P27"/>
    <mergeCell ref="D28:E28"/>
    <mergeCell ref="D29:E29"/>
    <mergeCell ref="D30:P30"/>
    <mergeCell ref="D31:E31"/>
    <mergeCell ref="D32:P32"/>
    <mergeCell ref="D33:E33"/>
    <mergeCell ref="D34:E34"/>
    <mergeCell ref="D35:P35"/>
    <mergeCell ref="D36:E36"/>
    <mergeCell ref="D37:P37"/>
    <mergeCell ref="D38:E38"/>
    <mergeCell ref="D39:E39"/>
    <mergeCell ref="D40:E40"/>
    <mergeCell ref="D41:P41"/>
    <mergeCell ref="D42:E42"/>
    <mergeCell ref="D43:E43"/>
    <mergeCell ref="D44:P44"/>
    <mergeCell ref="D45:P45"/>
    <mergeCell ref="D46:E46"/>
    <mergeCell ref="D47:P47"/>
    <mergeCell ref="D48:P48"/>
    <mergeCell ref="D49:E49"/>
    <mergeCell ref="D50:P50"/>
    <mergeCell ref="D51:E51"/>
    <mergeCell ref="D52:P52"/>
    <mergeCell ref="D53:E53"/>
    <mergeCell ref="D54:P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J67:K67"/>
    <mergeCell ref="A69:P69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H63"/>
  <sheetViews>
    <sheetView workbookViewId="0" showZeros="true" showFormulas="false" showGridLines="true" showRowColHeaders="true">
      <selection sqref="A63:G63" activeCell="A63"/>
    </sheetView>
  </sheetViews>
  <sheetFormatPr defaultColWidth="12.140625" customHeight="true" defaultRowHeight="15"/>
  <cols>
    <col max="2" min="1" style="0" width="9.140625" customWidth="true"/>
    <col max="3" min="3" style="0" width="14.28515625" customWidth="true"/>
    <col max="4" min="4" style="0" width="42.85546875" customWidth="true"/>
    <col max="5" min="5" style="0" width="95.85546875" customWidth="true"/>
    <col max="6" min="6" style="0" width="24.140625" customWidth="true"/>
    <col max="7" min="7" style="0" width="15.7109375" customWidth="true"/>
    <col max="8" min="8" style="0" width="19.99609375" customWidth="true"/>
  </cols>
  <sheetData>
    <row r="1" customHeight="true" ht="54.75">
      <c r="A1" s="2" t="s">
        <v>250</v>
      </c>
      <c r="B1" s="2"/>
      <c r="C1" s="2"/>
      <c r="D1" s="2"/>
      <c r="E1" s="2"/>
      <c r="F1" s="2"/>
      <c r="G1" s="2"/>
      <c r="H1" s="2"/>
    </row>
    <row r="2">
      <c r="A2" s="3" t="s">
        <v>1</v>
      </c>
      <c r="B2" s="4"/>
      <c r="C2" s="5">
        <f>'Stavební rozpočet'!D2</f>
      </c>
      <c r="D2" s="6"/>
      <c r="E2" s="7" t="s">
        <v>2</v>
      </c>
      <c r="F2" s="7">
        <f>'Stavební rozpočet'!K2</f>
      </c>
      <c r="G2" s="4"/>
      <c r="H2" s="8"/>
    </row>
    <row r="3" customHeight="true" ht="15">
      <c r="A3" s="9"/>
      <c r="B3" s="10"/>
      <c r="C3" s="11"/>
      <c r="D3" s="11"/>
      <c r="E3" s="10"/>
      <c r="F3" s="10"/>
      <c r="G3" s="10"/>
      <c r="H3" s="12"/>
    </row>
    <row r="4">
      <c r="A4" s="13" t="s">
        <v>5</v>
      </c>
      <c r="B4" s="10"/>
      <c r="C4" s="14">
        <f>'Stavební rozpočet'!D4</f>
      </c>
      <c r="D4" s="10"/>
      <c r="E4" s="14" t="s">
        <v>6</v>
      </c>
      <c r="F4" s="14">
        <f>'Stavební rozpočet'!K4</f>
      </c>
      <c r="G4" s="10"/>
      <c r="H4" s="12"/>
    </row>
    <row r="5" customHeight="true" ht="15">
      <c r="A5" s="9"/>
      <c r="B5" s="10"/>
      <c r="C5" s="10"/>
      <c r="D5" s="10"/>
      <c r="E5" s="10"/>
      <c r="F5" s="10"/>
      <c r="G5" s="10"/>
      <c r="H5" s="12"/>
    </row>
    <row r="6">
      <c r="A6" s="13" t="s">
        <v>8</v>
      </c>
      <c r="B6" s="10"/>
      <c r="C6" s="14">
        <f>'Stavební rozpočet'!D6</f>
      </c>
      <c r="D6" s="10"/>
      <c r="E6" s="14" t="s">
        <v>9</v>
      </c>
      <c r="F6" s="14">
        <f>'Stavební rozpočet'!K6</f>
      </c>
      <c r="G6" s="10"/>
      <c r="H6" s="12"/>
    </row>
    <row r="7" customHeight="true" ht="15">
      <c r="A7" s="9"/>
      <c r="B7" s="10"/>
      <c r="C7" s="10"/>
      <c r="D7" s="10"/>
      <c r="E7" s="10"/>
      <c r="F7" s="10"/>
      <c r="G7" s="10"/>
      <c r="H7" s="12"/>
    </row>
    <row r="8">
      <c r="A8" s="13" t="s">
        <v>15</v>
      </c>
      <c r="B8" s="10"/>
      <c r="C8" s="14">
        <f>'Stavební rozpočet'!K8</f>
      </c>
      <c r="D8" s="10"/>
      <c r="E8" s="14" t="s">
        <v>78</v>
      </c>
      <c r="F8" s="14">
        <f>'Stavební rozpočet'!H8</f>
      </c>
      <c r="G8" s="10"/>
      <c r="H8" s="12"/>
    </row>
    <row r="9">
      <c r="A9" s="95"/>
      <c r="B9" s="96"/>
      <c r="C9" s="96"/>
      <c r="D9" s="96"/>
      <c r="E9" s="96"/>
      <c r="F9" s="96"/>
      <c r="G9" s="96"/>
      <c r="H9" s="97"/>
    </row>
    <row r="10">
      <c r="A10" s="155" t="s">
        <v>80</v>
      </c>
      <c r="B10" s="156" t="s">
        <v>81</v>
      </c>
      <c r="C10" s="156" t="s">
        <v>82</v>
      </c>
      <c r="D10" s="157" t="s">
        <v>251</v>
      </c>
      <c r="E10" s="158"/>
      <c r="F10" s="156" t="s">
        <v>84</v>
      </c>
      <c r="G10" s="159" t="s">
        <v>85</v>
      </c>
      <c r="H10" s="160" t="s">
        <v>252</v>
      </c>
    </row>
    <row r="11">
      <c r="A11" s="161" t="s">
        <v>10</v>
      </c>
      <c r="B11" s="128" t="s">
        <v>10</v>
      </c>
      <c r="C11" s="128" t="s">
        <v>114</v>
      </c>
      <c r="D11" s="128" t="s">
        <v>115</v>
      </c>
      <c r="E11" s="128"/>
      <c r="F11" s="128" t="s">
        <v>10</v>
      </c>
      <c r="G11" s="132" t="s">
        <v>10</v>
      </c>
      <c r="H11" s="133" t="s">
        <v>10</v>
      </c>
    </row>
    <row r="12">
      <c r="A12" s="9" t="s">
        <v>116</v>
      </c>
      <c r="B12" s="10" t="s">
        <v>10</v>
      </c>
      <c r="C12" s="10" t="s">
        <v>117</v>
      </c>
      <c r="D12" s="162" t="s">
        <v>218</v>
      </c>
      <c r="E12" s="162" t="s">
        <v>10</v>
      </c>
      <c r="F12" s="162"/>
      <c r="G12" s="163" t="n">
        <v>20</v>
      </c>
      <c r="H12" s="164" t="n">
        <v>0</v>
      </c>
    </row>
    <row r="13" customHeight="true" ht="40.5">
      <c r="A13" s="143"/>
      <c r="C13" s="165" t="s">
        <v>125</v>
      </c>
      <c r="D13" s="145" t="s">
        <v>126</v>
      </c>
      <c r="E13" s="146"/>
      <c r="F13" s="146"/>
      <c r="G13" s="146"/>
      <c r="H13" s="166"/>
    </row>
    <row r="14">
      <c r="A14" s="9" t="s">
        <v>127</v>
      </c>
      <c r="B14" s="10" t="s">
        <v>10</v>
      </c>
      <c r="C14" s="10" t="s">
        <v>128</v>
      </c>
      <c r="D14" s="10" t="s">
        <v>129</v>
      </c>
      <c r="E14" s="10"/>
      <c r="F14" s="10" t="s">
        <v>130</v>
      </c>
      <c r="G14" s="139" t="n">
        <v>2</v>
      </c>
      <c r="H14" s="164" t="n">
        <v>0</v>
      </c>
    </row>
    <row r="15" customHeight="true" ht="27">
      <c r="A15" s="143"/>
      <c r="C15" s="165" t="s">
        <v>125</v>
      </c>
      <c r="D15" s="145" t="s">
        <v>132</v>
      </c>
      <c r="E15" s="146"/>
      <c r="F15" s="146"/>
      <c r="G15" s="146"/>
      <c r="H15" s="166"/>
    </row>
    <row r="16">
      <c r="A16" s="9" t="s">
        <v>133</v>
      </c>
      <c r="B16" s="10" t="s">
        <v>10</v>
      </c>
      <c r="C16" s="10" t="s">
        <v>134</v>
      </c>
      <c r="D16" s="162" t="s">
        <v>218</v>
      </c>
      <c r="E16" s="162" t="s">
        <v>10</v>
      </c>
      <c r="F16" s="162"/>
      <c r="G16" s="163" t="n">
        <v>20</v>
      </c>
      <c r="H16" s="164" t="n">
        <v>0</v>
      </c>
    </row>
    <row r="17" customHeight="true" ht="13.5">
      <c r="A17" s="143"/>
      <c r="C17" s="165" t="s">
        <v>125</v>
      </c>
      <c r="D17" s="145" t="s">
        <v>136</v>
      </c>
      <c r="E17" s="146"/>
      <c r="F17" s="146"/>
      <c r="G17" s="146"/>
      <c r="H17" s="166"/>
    </row>
    <row r="18">
      <c r="A18" s="167" t="s">
        <v>10</v>
      </c>
      <c r="B18" s="135" t="s">
        <v>10</v>
      </c>
      <c r="C18" s="135" t="s">
        <v>137</v>
      </c>
      <c r="D18" s="135" t="s">
        <v>138</v>
      </c>
      <c r="E18" s="135"/>
      <c r="F18" s="135" t="s">
        <v>10</v>
      </c>
      <c r="G18" s="112" t="s">
        <v>10</v>
      </c>
      <c r="H18" s="138" t="s">
        <v>10</v>
      </c>
    </row>
    <row r="19">
      <c r="A19" s="9" t="s">
        <v>139</v>
      </c>
      <c r="B19" s="10" t="s">
        <v>10</v>
      </c>
      <c r="C19" s="10" t="s">
        <v>140</v>
      </c>
      <c r="D19" s="162" t="s">
        <v>253</v>
      </c>
      <c r="E19" s="162" t="s">
        <v>10</v>
      </c>
      <c r="F19" s="162"/>
      <c r="G19" s="163" t="n">
        <v>750</v>
      </c>
      <c r="H19" s="164" t="n">
        <v>0</v>
      </c>
    </row>
    <row r="20" customHeight="true" ht="27">
      <c r="A20" s="143"/>
      <c r="C20" s="165" t="s">
        <v>125</v>
      </c>
      <c r="D20" s="145" t="s">
        <v>144</v>
      </c>
      <c r="E20" s="146"/>
      <c r="F20" s="146"/>
      <c r="G20" s="146"/>
      <c r="H20" s="166"/>
    </row>
    <row r="21">
      <c r="A21" s="9" t="s">
        <v>131</v>
      </c>
      <c r="B21" s="10" t="s">
        <v>10</v>
      </c>
      <c r="C21" s="10" t="s">
        <v>145</v>
      </c>
      <c r="D21" s="162" t="s">
        <v>254</v>
      </c>
      <c r="E21" s="162" t="s">
        <v>255</v>
      </c>
      <c r="F21" s="162"/>
      <c r="G21" s="163" t="n">
        <v>693.9</v>
      </c>
      <c r="H21" s="164" t="n">
        <v>0</v>
      </c>
    </row>
    <row r="22">
      <c r="A22" s="9" t="s">
        <v>147</v>
      </c>
      <c r="B22" s="10" t="s">
        <v>10</v>
      </c>
      <c r="C22" s="10" t="s">
        <v>148</v>
      </c>
      <c r="D22" s="10" t="s">
        <v>149</v>
      </c>
      <c r="E22" s="10"/>
      <c r="F22" s="10" t="s">
        <v>130</v>
      </c>
      <c r="G22" s="139" t="n">
        <v>1249.02</v>
      </c>
      <c r="H22" s="164" t="n">
        <v>0</v>
      </c>
    </row>
    <row r="23" customHeight="true" ht="13.5">
      <c r="A23" s="143"/>
      <c r="C23" s="165" t="s">
        <v>125</v>
      </c>
      <c r="D23" s="145" t="s">
        <v>150</v>
      </c>
      <c r="E23" s="146"/>
      <c r="F23" s="146"/>
      <c r="G23" s="146"/>
      <c r="H23" s="166"/>
    </row>
    <row r="24">
      <c r="A24" s="9" t="s">
        <v>151</v>
      </c>
      <c r="B24" s="10" t="s">
        <v>10</v>
      </c>
      <c r="C24" s="10" t="s">
        <v>128</v>
      </c>
      <c r="D24" s="10" t="s">
        <v>129</v>
      </c>
      <c r="E24" s="10"/>
      <c r="F24" s="10" t="s">
        <v>130</v>
      </c>
      <c r="G24" s="139" t="n">
        <v>1249.02</v>
      </c>
      <c r="H24" s="164" t="n">
        <v>0</v>
      </c>
    </row>
    <row r="25" customHeight="true" ht="27">
      <c r="A25" s="143"/>
      <c r="C25" s="165" t="s">
        <v>125</v>
      </c>
      <c r="D25" s="145" t="s">
        <v>132</v>
      </c>
      <c r="E25" s="146"/>
      <c r="F25" s="146"/>
      <c r="G25" s="146"/>
      <c r="H25" s="166"/>
    </row>
    <row r="26">
      <c r="A26" s="167" t="s">
        <v>10</v>
      </c>
      <c r="B26" s="135" t="s">
        <v>10</v>
      </c>
      <c r="C26" s="135" t="s">
        <v>152</v>
      </c>
      <c r="D26" s="135" t="s">
        <v>153</v>
      </c>
      <c r="E26" s="135"/>
      <c r="F26" s="135" t="s">
        <v>10</v>
      </c>
      <c r="G26" s="112" t="s">
        <v>10</v>
      </c>
      <c r="H26" s="138" t="s">
        <v>10</v>
      </c>
    </row>
    <row r="27">
      <c r="A27" s="9" t="s">
        <v>154</v>
      </c>
      <c r="B27" s="10" t="s">
        <v>10</v>
      </c>
      <c r="C27" s="10" t="s">
        <v>155</v>
      </c>
      <c r="D27" s="162" t="s">
        <v>256</v>
      </c>
      <c r="E27" s="162" t="s">
        <v>10</v>
      </c>
      <c r="F27" s="162"/>
      <c r="G27" s="163" t="n">
        <v>5000</v>
      </c>
      <c r="H27" s="164" t="n">
        <v>0</v>
      </c>
    </row>
    <row r="28" customHeight="true" ht="13.5">
      <c r="A28" s="143"/>
      <c r="C28" s="165" t="s">
        <v>125</v>
      </c>
      <c r="D28" s="145" t="s">
        <v>158</v>
      </c>
      <c r="E28" s="146"/>
      <c r="F28" s="146"/>
      <c r="G28" s="146"/>
      <c r="H28" s="166"/>
    </row>
    <row r="29">
      <c r="A29" s="9" t="s">
        <v>159</v>
      </c>
      <c r="B29" s="10" t="s">
        <v>10</v>
      </c>
      <c r="C29" s="10" t="s">
        <v>160</v>
      </c>
      <c r="D29" s="162" t="s">
        <v>257</v>
      </c>
      <c r="E29" s="162" t="s">
        <v>10</v>
      </c>
      <c r="F29" s="162"/>
      <c r="G29" s="163" t="n">
        <v>500</v>
      </c>
      <c r="H29" s="164" t="n">
        <v>0</v>
      </c>
    </row>
    <row r="30" customHeight="true" ht="54">
      <c r="A30" s="143"/>
      <c r="C30" s="165" t="s">
        <v>125</v>
      </c>
      <c r="D30" s="145" t="s">
        <v>162</v>
      </c>
      <c r="E30" s="146"/>
      <c r="F30" s="146"/>
      <c r="G30" s="146"/>
      <c r="H30" s="166"/>
    </row>
    <row r="31">
      <c r="A31" s="167" t="s">
        <v>10</v>
      </c>
      <c r="B31" s="135" t="s">
        <v>10</v>
      </c>
      <c r="C31" s="135" t="s">
        <v>163</v>
      </c>
      <c r="D31" s="135" t="s">
        <v>164</v>
      </c>
      <c r="E31" s="135"/>
      <c r="F31" s="135" t="s">
        <v>10</v>
      </c>
      <c r="G31" s="112" t="s">
        <v>10</v>
      </c>
      <c r="H31" s="138" t="s">
        <v>10</v>
      </c>
    </row>
    <row r="32">
      <c r="A32" s="9" t="s">
        <v>165</v>
      </c>
      <c r="B32" s="10" t="s">
        <v>10</v>
      </c>
      <c r="C32" s="10" t="s">
        <v>166</v>
      </c>
      <c r="D32" s="162" t="s">
        <v>258</v>
      </c>
      <c r="E32" s="162" t="s">
        <v>259</v>
      </c>
      <c r="F32" s="162"/>
      <c r="G32" s="163" t="n">
        <v>1999</v>
      </c>
      <c r="H32" s="164" t="n">
        <v>0</v>
      </c>
    </row>
    <row r="33" customHeight="true" ht="13.5">
      <c r="A33" s="143"/>
      <c r="C33" s="165" t="s">
        <v>125</v>
      </c>
      <c r="D33" s="145" t="s">
        <v>170</v>
      </c>
      <c r="E33" s="146"/>
      <c r="F33" s="146"/>
      <c r="G33" s="146"/>
      <c r="H33" s="166"/>
    </row>
    <row r="34">
      <c r="A34" s="9" t="s">
        <v>114</v>
      </c>
      <c r="B34" s="10" t="s">
        <v>10</v>
      </c>
      <c r="C34" s="10" t="s">
        <v>171</v>
      </c>
      <c r="D34" s="162" t="s">
        <v>260</v>
      </c>
      <c r="E34" s="162" t="s">
        <v>261</v>
      </c>
      <c r="F34" s="162"/>
      <c r="G34" s="163" t="n">
        <v>2313</v>
      </c>
      <c r="H34" s="164" t="n">
        <v>0</v>
      </c>
    </row>
    <row r="35">
      <c r="A35" s="9" t="s">
        <v>137</v>
      </c>
      <c r="B35" s="10" t="s">
        <v>10</v>
      </c>
      <c r="C35" s="10" t="s">
        <v>174</v>
      </c>
      <c r="D35" s="162" t="s">
        <v>262</v>
      </c>
      <c r="E35" s="162" t="s">
        <v>263</v>
      </c>
      <c r="F35" s="162"/>
      <c r="G35" s="163" t="n">
        <v>2313</v>
      </c>
      <c r="H35" s="164" t="n">
        <v>0</v>
      </c>
    </row>
    <row r="36">
      <c r="A36" s="167" t="s">
        <v>10</v>
      </c>
      <c r="B36" s="135" t="s">
        <v>10</v>
      </c>
      <c r="C36" s="135" t="s">
        <v>176</v>
      </c>
      <c r="D36" s="135" t="s">
        <v>177</v>
      </c>
      <c r="E36" s="135"/>
      <c r="F36" s="135" t="s">
        <v>10</v>
      </c>
      <c r="G36" s="112" t="s">
        <v>10</v>
      </c>
      <c r="H36" s="138" t="s">
        <v>10</v>
      </c>
    </row>
    <row r="37">
      <c r="A37" s="9" t="s">
        <v>178</v>
      </c>
      <c r="B37" s="10" t="s">
        <v>10</v>
      </c>
      <c r="C37" s="10" t="s">
        <v>179</v>
      </c>
      <c r="D37" s="162" t="s">
        <v>264</v>
      </c>
      <c r="E37" s="162" t="s">
        <v>10</v>
      </c>
      <c r="F37" s="162"/>
      <c r="G37" s="163" t="n">
        <v>21</v>
      </c>
      <c r="H37" s="164" t="n">
        <v>0</v>
      </c>
    </row>
    <row r="38" customHeight="true" ht="13.5">
      <c r="A38" s="143"/>
      <c r="C38" s="165" t="s">
        <v>125</v>
      </c>
      <c r="D38" s="145" t="s">
        <v>183</v>
      </c>
      <c r="E38" s="146"/>
      <c r="F38" s="146"/>
      <c r="G38" s="146"/>
      <c r="H38" s="166"/>
    </row>
    <row r="39">
      <c r="A39" s="167" t="s">
        <v>10</v>
      </c>
      <c r="B39" s="135" t="s">
        <v>10</v>
      </c>
      <c r="C39" s="135" t="s">
        <v>184</v>
      </c>
      <c r="D39" s="135" t="s">
        <v>185</v>
      </c>
      <c r="E39" s="135"/>
      <c r="F39" s="135" t="s">
        <v>10</v>
      </c>
      <c r="G39" s="112" t="s">
        <v>10</v>
      </c>
      <c r="H39" s="138" t="s">
        <v>10</v>
      </c>
    </row>
    <row r="40">
      <c r="A40" s="9" t="s">
        <v>186</v>
      </c>
      <c r="B40" s="10" t="s">
        <v>10</v>
      </c>
      <c r="C40" s="10" t="s">
        <v>187</v>
      </c>
      <c r="D40" s="162" t="s">
        <v>137</v>
      </c>
      <c r="E40" s="162" t="s">
        <v>10</v>
      </c>
      <c r="F40" s="162"/>
      <c r="G40" s="163" t="n">
        <v>12</v>
      </c>
      <c r="H40" s="164" t="n">
        <v>0</v>
      </c>
    </row>
    <row r="41" customHeight="true" ht="13.5">
      <c r="A41" s="143"/>
      <c r="C41" s="165" t="s">
        <v>125</v>
      </c>
      <c r="D41" s="145" t="s">
        <v>192</v>
      </c>
      <c r="E41" s="146"/>
      <c r="F41" s="146"/>
      <c r="G41" s="146"/>
      <c r="H41" s="166"/>
    </row>
    <row r="42">
      <c r="A42" s="9" t="s">
        <v>193</v>
      </c>
      <c r="B42" s="10" t="s">
        <v>10</v>
      </c>
      <c r="C42" s="10" t="s">
        <v>194</v>
      </c>
      <c r="D42" s="162" t="s">
        <v>127</v>
      </c>
      <c r="E42" s="162" t="s">
        <v>265</v>
      </c>
      <c r="F42" s="162"/>
      <c r="G42" s="163" t="n">
        <v>2</v>
      </c>
      <c r="H42" s="164" t="n">
        <v>0</v>
      </c>
    </row>
    <row r="43" customHeight="true" ht="40.5">
      <c r="A43" s="143"/>
      <c r="C43" s="165" t="s">
        <v>125</v>
      </c>
      <c r="D43" s="145" t="s">
        <v>198</v>
      </c>
      <c r="E43" s="146"/>
      <c r="F43" s="146"/>
      <c r="G43" s="146"/>
      <c r="H43" s="166"/>
    </row>
    <row r="44">
      <c r="A44" s="9" t="s">
        <v>199</v>
      </c>
      <c r="B44" s="10" t="s">
        <v>10</v>
      </c>
      <c r="C44" s="10" t="s">
        <v>200</v>
      </c>
      <c r="D44" s="162" t="s">
        <v>127</v>
      </c>
      <c r="E44" s="162" t="s">
        <v>10</v>
      </c>
      <c r="F44" s="162"/>
      <c r="G44" s="163" t="n">
        <v>2</v>
      </c>
      <c r="H44" s="164" t="n">
        <v>0</v>
      </c>
    </row>
    <row r="45" customHeight="true" ht="13.5">
      <c r="A45" s="143"/>
      <c r="C45" s="165" t="s">
        <v>125</v>
      </c>
      <c r="D45" s="145" t="s">
        <v>202</v>
      </c>
      <c r="E45" s="146"/>
      <c r="F45" s="146"/>
      <c r="G45" s="146"/>
      <c r="H45" s="166"/>
    </row>
    <row r="46">
      <c r="A46" s="9" t="s">
        <v>203</v>
      </c>
      <c r="B46" s="10" t="s">
        <v>10</v>
      </c>
      <c r="C46" s="10" t="s">
        <v>204</v>
      </c>
      <c r="D46" s="162" t="s">
        <v>127</v>
      </c>
      <c r="E46" s="162" t="s">
        <v>266</v>
      </c>
      <c r="F46" s="162"/>
      <c r="G46" s="163" t="n">
        <v>2</v>
      </c>
      <c r="H46" s="164" t="n">
        <v>0</v>
      </c>
    </row>
    <row r="47" customHeight="true" ht="54">
      <c r="A47" s="143"/>
      <c r="C47" s="165" t="s">
        <v>125</v>
      </c>
      <c r="D47" s="145" t="s">
        <v>267</v>
      </c>
      <c r="E47" s="146"/>
      <c r="F47" s="146"/>
      <c r="G47" s="146"/>
      <c r="H47" s="166"/>
    </row>
    <row r="48">
      <c r="A48" s="9" t="s">
        <v>152</v>
      </c>
      <c r="B48" s="10" t="s">
        <v>10</v>
      </c>
      <c r="C48" s="10" t="s">
        <v>208</v>
      </c>
      <c r="D48" s="162" t="s">
        <v>139</v>
      </c>
      <c r="E48" s="162" t="s">
        <v>268</v>
      </c>
      <c r="F48" s="162"/>
      <c r="G48" s="163" t="n">
        <v>4</v>
      </c>
      <c r="H48" s="164" t="n">
        <v>0</v>
      </c>
    </row>
    <row r="49">
      <c r="A49" s="167" t="s">
        <v>10</v>
      </c>
      <c r="B49" s="135" t="s">
        <v>10</v>
      </c>
      <c r="C49" s="135" t="s">
        <v>211</v>
      </c>
      <c r="D49" s="135" t="s">
        <v>212</v>
      </c>
      <c r="E49" s="135"/>
      <c r="F49" s="135" t="s">
        <v>10</v>
      </c>
      <c r="G49" s="112" t="s">
        <v>10</v>
      </c>
      <c r="H49" s="138" t="s">
        <v>10</v>
      </c>
    </row>
    <row r="50">
      <c r="A50" s="9" t="s">
        <v>213</v>
      </c>
      <c r="B50" s="10" t="s">
        <v>10</v>
      </c>
      <c r="C50" s="10" t="s">
        <v>214</v>
      </c>
      <c r="D50" s="162" t="s">
        <v>116</v>
      </c>
      <c r="E50" s="162" t="s">
        <v>10</v>
      </c>
      <c r="F50" s="162"/>
      <c r="G50" s="163" t="n">
        <v>1</v>
      </c>
      <c r="H50" s="164" t="n">
        <v>0</v>
      </c>
    </row>
    <row r="51">
      <c r="A51" s="9" t="s">
        <v>218</v>
      </c>
      <c r="B51" s="10" t="s">
        <v>10</v>
      </c>
      <c r="C51" s="10" t="s">
        <v>219</v>
      </c>
      <c r="D51" s="162" t="s">
        <v>116</v>
      </c>
      <c r="E51" s="162" t="s">
        <v>10</v>
      </c>
      <c r="F51" s="162"/>
      <c r="G51" s="163" t="n">
        <v>1</v>
      </c>
      <c r="H51" s="164" t="n">
        <v>0</v>
      </c>
    </row>
    <row r="52">
      <c r="A52" s="9" t="s">
        <v>221</v>
      </c>
      <c r="B52" s="10" t="s">
        <v>10</v>
      </c>
      <c r="C52" s="10" t="s">
        <v>222</v>
      </c>
      <c r="D52" s="162" t="s">
        <v>116</v>
      </c>
      <c r="E52" s="162" t="s">
        <v>10</v>
      </c>
      <c r="F52" s="162"/>
      <c r="G52" s="163" t="n">
        <v>1</v>
      </c>
      <c r="H52" s="164" t="n">
        <v>0</v>
      </c>
    </row>
    <row r="53">
      <c r="A53" s="9" t="s">
        <v>224</v>
      </c>
      <c r="B53" s="10" t="s">
        <v>10</v>
      </c>
      <c r="C53" s="10" t="s">
        <v>225</v>
      </c>
      <c r="D53" s="162" t="s">
        <v>116</v>
      </c>
      <c r="E53" s="162" t="s">
        <v>10</v>
      </c>
      <c r="F53" s="162"/>
      <c r="G53" s="163" t="n">
        <v>1</v>
      </c>
      <c r="H53" s="164" t="n">
        <v>0</v>
      </c>
    </row>
    <row r="54">
      <c r="A54" s="9" t="s">
        <v>227</v>
      </c>
      <c r="B54" s="10" t="s">
        <v>10</v>
      </c>
      <c r="C54" s="10" t="s">
        <v>228</v>
      </c>
      <c r="D54" s="162" t="s">
        <v>165</v>
      </c>
      <c r="E54" s="162" t="s">
        <v>269</v>
      </c>
      <c r="F54" s="162"/>
      <c r="G54" s="163" t="n">
        <v>10</v>
      </c>
      <c r="H54" s="164" t="n">
        <v>0</v>
      </c>
    </row>
    <row r="55">
      <c r="A55" s="9" t="s">
        <v>230</v>
      </c>
      <c r="B55" s="10" t="s">
        <v>10</v>
      </c>
      <c r="C55" s="10" t="s">
        <v>231</v>
      </c>
      <c r="D55" s="162" t="s">
        <v>127</v>
      </c>
      <c r="E55" s="162" t="s">
        <v>10</v>
      </c>
      <c r="F55" s="162"/>
      <c r="G55" s="163" t="n">
        <v>2</v>
      </c>
      <c r="H55" s="164" t="n">
        <v>0</v>
      </c>
    </row>
    <row r="56">
      <c r="A56" s="9" t="s">
        <v>234</v>
      </c>
      <c r="B56" s="10" t="s">
        <v>10</v>
      </c>
      <c r="C56" s="10" t="s">
        <v>235</v>
      </c>
      <c r="D56" s="162" t="s">
        <v>127</v>
      </c>
      <c r="E56" s="162" t="s">
        <v>10</v>
      </c>
      <c r="F56" s="162"/>
      <c r="G56" s="163" t="n">
        <v>2</v>
      </c>
      <c r="H56" s="164" t="n">
        <v>0</v>
      </c>
    </row>
    <row r="57">
      <c r="A57" s="9" t="s">
        <v>237</v>
      </c>
      <c r="B57" s="10" t="s">
        <v>10</v>
      </c>
      <c r="C57" s="10" t="s">
        <v>238</v>
      </c>
      <c r="D57" s="162" t="s">
        <v>116</v>
      </c>
      <c r="E57" s="162" t="s">
        <v>10</v>
      </c>
      <c r="F57" s="162"/>
      <c r="G57" s="163" t="n">
        <v>1</v>
      </c>
      <c r="H57" s="164" t="n">
        <v>0</v>
      </c>
    </row>
    <row r="58">
      <c r="A58" s="9" t="s">
        <v>240</v>
      </c>
      <c r="B58" s="10" t="s">
        <v>10</v>
      </c>
      <c r="C58" s="10" t="s">
        <v>241</v>
      </c>
      <c r="D58" s="162" t="s">
        <v>116</v>
      </c>
      <c r="E58" s="162" t="s">
        <v>10</v>
      </c>
      <c r="F58" s="162"/>
      <c r="G58" s="163" t="n">
        <v>1</v>
      </c>
      <c r="H58" s="164" t="n">
        <v>0</v>
      </c>
    </row>
    <row r="59">
      <c r="A59" s="9" t="s">
        <v>243</v>
      </c>
      <c r="B59" s="10" t="s">
        <v>10</v>
      </c>
      <c r="C59" s="10" t="s">
        <v>244</v>
      </c>
      <c r="D59" s="162" t="s">
        <v>116</v>
      </c>
      <c r="E59" s="162" t="s">
        <v>10</v>
      </c>
      <c r="F59" s="162"/>
      <c r="G59" s="163" t="n">
        <v>1</v>
      </c>
      <c r="H59" s="164" t="n">
        <v>0</v>
      </c>
    </row>
    <row r="60">
      <c r="A60" s="17" t="s">
        <v>246</v>
      </c>
      <c r="B60" s="18" t="s">
        <v>10</v>
      </c>
      <c r="C60" s="18" t="s">
        <v>247</v>
      </c>
      <c r="D60" s="168" t="s">
        <v>116</v>
      </c>
      <c r="E60" s="168" t="s">
        <v>10</v>
      </c>
      <c r="F60" s="168"/>
      <c r="G60" s="169" t="n">
        <v>1</v>
      </c>
      <c r="H60" s="170" t="n">
        <v>0</v>
      </c>
    </row>
    <row r="62">
      <c r="A62" s="154" t="s">
        <v>58</v>
      </c>
    </row>
    <row r="63" customHeight="true" ht="12.75">
      <c r="A63" s="14" t="s">
        <v>10</v>
      </c>
      <c r="B63" s="10"/>
      <c r="C63" s="10"/>
      <c r="D63" s="10"/>
      <c r="E63" s="10"/>
      <c r="F63" s="10"/>
      <c r="G63" s="10"/>
    </row>
  </sheetData>
  <mergeCells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F8:H9"/>
    <mergeCell ref="D10:E10"/>
    <mergeCell ref="D11:E11"/>
    <mergeCell ref="D12:F12"/>
    <mergeCell ref="D13:G13"/>
    <mergeCell ref="D14:E14"/>
    <mergeCell ref="D15:G15"/>
    <mergeCell ref="D16:F16"/>
    <mergeCell ref="D17:G17"/>
    <mergeCell ref="D18:E18"/>
    <mergeCell ref="D19:F19"/>
    <mergeCell ref="D20:G20"/>
    <mergeCell ref="D21:F21"/>
    <mergeCell ref="D22:E22"/>
    <mergeCell ref="D23:G23"/>
    <mergeCell ref="D24:E24"/>
    <mergeCell ref="D25:G25"/>
    <mergeCell ref="D26:E26"/>
    <mergeCell ref="D27:F27"/>
    <mergeCell ref="D28:G28"/>
    <mergeCell ref="D29:F29"/>
    <mergeCell ref="D30:G30"/>
    <mergeCell ref="D31:E31"/>
    <mergeCell ref="D32:F32"/>
    <mergeCell ref="D33:G33"/>
    <mergeCell ref="D34:F34"/>
    <mergeCell ref="D35:F35"/>
    <mergeCell ref="D36:E36"/>
    <mergeCell ref="D37:F37"/>
    <mergeCell ref="D38:G38"/>
    <mergeCell ref="D39:E39"/>
    <mergeCell ref="D40:F40"/>
    <mergeCell ref="D41:G41"/>
    <mergeCell ref="D42:F42"/>
    <mergeCell ref="D43:G43"/>
    <mergeCell ref="D44:F44"/>
    <mergeCell ref="D45:G45"/>
    <mergeCell ref="D46:F46"/>
    <mergeCell ref="D47:G47"/>
    <mergeCell ref="D48:F48"/>
    <mergeCell ref="D49:E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A63:G63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