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ivansillar/Library/Mobile Documents/com~apple~CloudDocs/1. MacBook U5/1. Dokumenty - U5/Data U5- Ivan Šillar/Projekty 2025/Divadelní - Beseda/"/>
    </mc:Choice>
  </mc:AlternateContent>
  <xr:revisionPtr revIDLastSave="0" documentId="13_ncr:1_{13AF834B-030E-4A4F-BE16-9F49DBE90B08}" xr6:coauthVersionLast="47" xr6:coauthVersionMax="47" xr10:uidLastSave="{00000000-0000-0000-0000-000000000000}"/>
  <bookViews>
    <workbookView xWindow="0" yWindow="680" windowWidth="34560" windowHeight="20000" xr2:uid="{00000000-000D-0000-FFFF-FFFF00000000}"/>
  </bookViews>
  <sheets>
    <sheet name="Rekapitulace stavby" sheetId="1" r:id="rId1"/>
    <sheet name="1 - Oprava fasády - výcho..." sheetId="2" r:id="rId2"/>
    <sheet name="2 - Oprava fasády - jižní..." sheetId="3" r:id="rId3"/>
    <sheet name="3 - Oprava fasády - západ..." sheetId="4" r:id="rId4"/>
    <sheet name="4 - Injektáž zdiva" sheetId="5" r:id="rId5"/>
  </sheets>
  <definedNames>
    <definedName name="_xlnm._FilterDatabase" localSheetId="1" hidden="1">'1 - Oprava fasády - výcho...'!$C$127:$K$362</definedName>
    <definedName name="_xlnm._FilterDatabase" localSheetId="2" hidden="1">'2 - Oprava fasády - jižní...'!$C$127:$K$356</definedName>
    <definedName name="_xlnm._FilterDatabase" localSheetId="3" hidden="1">'3 - Oprava fasády - západ...'!$C$122:$K$173</definedName>
    <definedName name="_xlnm._FilterDatabase" localSheetId="4" hidden="1">'4 - Injektáž zdiva'!$C$124:$K$174</definedName>
    <definedName name="_xlnm.Print_Titles" localSheetId="1">'1 - Oprava fasády - výcho...'!$127:$127</definedName>
    <definedName name="_xlnm.Print_Titles" localSheetId="2">'2 - Oprava fasády - jižní...'!$127:$127</definedName>
    <definedName name="_xlnm.Print_Titles" localSheetId="3">'3 - Oprava fasády - západ...'!$122:$122</definedName>
    <definedName name="_xlnm.Print_Titles" localSheetId="4">'4 - Injektáž zdiva'!$124:$124</definedName>
    <definedName name="_xlnm.Print_Titles" localSheetId="0">'Rekapitulace stavby'!$92:$92</definedName>
    <definedName name="_xlnm.Print_Area" localSheetId="1">'1 - Oprava fasády - výcho...'!$C$82:$J$109,'1 - Oprava fasády - výcho...'!$C$115:$J$362</definedName>
    <definedName name="_xlnm.Print_Area" localSheetId="2">'2 - Oprava fasády - jižní...'!$C$82:$J$109,'2 - Oprava fasády - jižní...'!$C$115:$J$356</definedName>
    <definedName name="_xlnm.Print_Area" localSheetId="3">'3 - Oprava fasády - západ...'!$C$82:$J$104,'3 - Oprava fasády - západ...'!$C$110:$J$173</definedName>
    <definedName name="_xlnm.Print_Area" localSheetId="4">'4 - Injektáž zdiva'!$C$82:$J$106,'4 - Injektáž zdiva'!$C$112:$J$174</definedName>
    <definedName name="_xlnm.Print_Area" localSheetId="0">'Rekapitulace stavby'!$D$4:$AO$76,'Rekapitulace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 s="1"/>
  <c r="J35" i="5"/>
  <c r="AX98" i="1" s="1"/>
  <c r="BI173" i="5"/>
  <c r="BH173" i="5"/>
  <c r="BG173" i="5"/>
  <c r="BE173" i="5"/>
  <c r="T173" i="5"/>
  <c r="R173" i="5"/>
  <c r="P173" i="5"/>
  <c r="BI170" i="5"/>
  <c r="BH170" i="5"/>
  <c r="BG170" i="5"/>
  <c r="BE170" i="5"/>
  <c r="T170" i="5"/>
  <c r="R170" i="5"/>
  <c r="P170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3" i="5"/>
  <c r="BH163" i="5"/>
  <c r="BG163" i="5"/>
  <c r="BE163" i="5"/>
  <c r="T163" i="5"/>
  <c r="R163" i="5"/>
  <c r="P163" i="5"/>
  <c r="BI161" i="5"/>
  <c r="BH161" i="5"/>
  <c r="BG161" i="5"/>
  <c r="BE161" i="5"/>
  <c r="T161" i="5"/>
  <c r="R161" i="5"/>
  <c r="P161" i="5"/>
  <c r="BI159" i="5"/>
  <c r="BH159" i="5"/>
  <c r="BG159" i="5"/>
  <c r="BE159" i="5"/>
  <c r="T159" i="5"/>
  <c r="R159" i="5"/>
  <c r="P159" i="5"/>
  <c r="BI155" i="5"/>
  <c r="BH155" i="5"/>
  <c r="BG155" i="5"/>
  <c r="BE155" i="5"/>
  <c r="T155" i="5"/>
  <c r="T154" i="5"/>
  <c r="R155" i="5"/>
  <c r="R154" i="5" s="1"/>
  <c r="P155" i="5"/>
  <c r="P154" i="5" s="1"/>
  <c r="BI152" i="5"/>
  <c r="BH152" i="5"/>
  <c r="BG152" i="5"/>
  <c r="BE152" i="5"/>
  <c r="T152" i="5"/>
  <c r="R152" i="5"/>
  <c r="P152" i="5"/>
  <c r="BI150" i="5"/>
  <c r="BH150" i="5"/>
  <c r="BG150" i="5"/>
  <c r="BE150" i="5"/>
  <c r="T150" i="5"/>
  <c r="R150" i="5"/>
  <c r="P150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R146" i="5"/>
  <c r="P146" i="5"/>
  <c r="BI142" i="5"/>
  <c r="BH142" i="5"/>
  <c r="BG142" i="5"/>
  <c r="BE142" i="5"/>
  <c r="T142" i="5"/>
  <c r="T141" i="5"/>
  <c r="R142" i="5"/>
  <c r="R141" i="5"/>
  <c r="P142" i="5"/>
  <c r="P141" i="5"/>
  <c r="BI138" i="5"/>
  <c r="BH138" i="5"/>
  <c r="BG138" i="5"/>
  <c r="BE138" i="5"/>
  <c r="T138" i="5"/>
  <c r="R138" i="5"/>
  <c r="P138" i="5"/>
  <c r="BI135" i="5"/>
  <c r="BH135" i="5"/>
  <c r="BG135" i="5"/>
  <c r="BE135" i="5"/>
  <c r="T135" i="5"/>
  <c r="R135" i="5"/>
  <c r="P135" i="5"/>
  <c r="BI128" i="5"/>
  <c r="BH128" i="5"/>
  <c r="BG128" i="5"/>
  <c r="BE128" i="5"/>
  <c r="T128" i="5"/>
  <c r="T127" i="5"/>
  <c r="R128" i="5"/>
  <c r="R127" i="5"/>
  <c r="P128" i="5"/>
  <c r="P127" i="5" s="1"/>
  <c r="J122" i="5"/>
  <c r="J121" i="5"/>
  <c r="F121" i="5"/>
  <c r="F119" i="5"/>
  <c r="E117" i="5"/>
  <c r="J92" i="5"/>
  <c r="J91" i="5"/>
  <c r="F91" i="5"/>
  <c r="F89" i="5"/>
  <c r="E87" i="5"/>
  <c r="J18" i="5"/>
  <c r="E18" i="5"/>
  <c r="F92" i="5" s="1"/>
  <c r="J17" i="5"/>
  <c r="J12" i="5"/>
  <c r="J119" i="5" s="1"/>
  <c r="E7" i="5"/>
  <c r="E115" i="5" s="1"/>
  <c r="J37" i="4"/>
  <c r="J36" i="4"/>
  <c r="AY97" i="1" s="1"/>
  <c r="J35" i="4"/>
  <c r="AX97" i="1" s="1"/>
  <c r="BI169" i="4"/>
  <c r="BH169" i="4"/>
  <c r="BG169" i="4"/>
  <c r="BE169" i="4"/>
  <c r="T169" i="4"/>
  <c r="T168" i="4" s="1"/>
  <c r="T167" i="4" s="1"/>
  <c r="R169" i="4"/>
  <c r="R168" i="4"/>
  <c r="R167" i="4" s="1"/>
  <c r="P169" i="4"/>
  <c r="P168" i="4" s="1"/>
  <c r="P167" i="4" s="1"/>
  <c r="BI165" i="4"/>
  <c r="BH165" i="4"/>
  <c r="BG165" i="4"/>
  <c r="BE165" i="4"/>
  <c r="T165" i="4"/>
  <c r="T164" i="4" s="1"/>
  <c r="R165" i="4"/>
  <c r="R164" i="4"/>
  <c r="P165" i="4"/>
  <c r="P164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6" i="4"/>
  <c r="BH156" i="4"/>
  <c r="BG156" i="4"/>
  <c r="BE156" i="4"/>
  <c r="T156" i="4"/>
  <c r="R156" i="4"/>
  <c r="P156" i="4"/>
  <c r="BI151" i="4"/>
  <c r="BH151" i="4"/>
  <c r="BG151" i="4"/>
  <c r="BE151" i="4"/>
  <c r="T151" i="4"/>
  <c r="R151" i="4"/>
  <c r="P151" i="4"/>
  <c r="BI147" i="4"/>
  <c r="BH147" i="4"/>
  <c r="BG147" i="4"/>
  <c r="BE147" i="4"/>
  <c r="T147" i="4"/>
  <c r="R147" i="4"/>
  <c r="P147" i="4"/>
  <c r="BI144" i="4"/>
  <c r="BH144" i="4"/>
  <c r="BG144" i="4"/>
  <c r="BE144" i="4"/>
  <c r="T144" i="4"/>
  <c r="R144" i="4"/>
  <c r="P144" i="4"/>
  <c r="BI140" i="4"/>
  <c r="BH140" i="4"/>
  <c r="BG140" i="4"/>
  <c r="BE140" i="4"/>
  <c r="T140" i="4"/>
  <c r="R140" i="4"/>
  <c r="P140" i="4"/>
  <c r="BI134" i="4"/>
  <c r="BH134" i="4"/>
  <c r="BG134" i="4"/>
  <c r="BE134" i="4"/>
  <c r="T134" i="4"/>
  <c r="R134" i="4"/>
  <c r="P134" i="4"/>
  <c r="BI132" i="4"/>
  <c r="BH132" i="4"/>
  <c r="BG132" i="4"/>
  <c r="BE132" i="4"/>
  <c r="T132" i="4"/>
  <c r="R132" i="4"/>
  <c r="P132" i="4"/>
  <c r="BI130" i="4"/>
  <c r="BH130" i="4"/>
  <c r="BG130" i="4"/>
  <c r="BE130" i="4"/>
  <c r="T130" i="4"/>
  <c r="R130" i="4"/>
  <c r="P130" i="4"/>
  <c r="BI126" i="4"/>
  <c r="BH126" i="4"/>
  <c r="BG126" i="4"/>
  <c r="BE126" i="4"/>
  <c r="T126" i="4"/>
  <c r="R126" i="4"/>
  <c r="P126" i="4"/>
  <c r="J120" i="4"/>
  <c r="J119" i="4"/>
  <c r="F119" i="4"/>
  <c r="F117" i="4"/>
  <c r="E115" i="4"/>
  <c r="J92" i="4"/>
  <c r="J91" i="4"/>
  <c r="F91" i="4"/>
  <c r="F89" i="4"/>
  <c r="E87" i="4"/>
  <c r="J18" i="4"/>
  <c r="E18" i="4"/>
  <c r="F92" i="4" s="1"/>
  <c r="J17" i="4"/>
  <c r="J12" i="4"/>
  <c r="J89" i="4" s="1"/>
  <c r="E7" i="4"/>
  <c r="E85" i="4"/>
  <c r="J37" i="3"/>
  <c r="J36" i="3"/>
  <c r="AY96" i="1" s="1"/>
  <c r="J35" i="3"/>
  <c r="AX96" i="1"/>
  <c r="BI355" i="3"/>
  <c r="BH355" i="3"/>
  <c r="BG355" i="3"/>
  <c r="BE355" i="3"/>
  <c r="T355" i="3"/>
  <c r="T354" i="3" s="1"/>
  <c r="R355" i="3"/>
  <c r="R354" i="3" s="1"/>
  <c r="P355" i="3"/>
  <c r="P354" i="3"/>
  <c r="BI352" i="3"/>
  <c r="BH352" i="3"/>
  <c r="BG352" i="3"/>
  <c r="BE352" i="3"/>
  <c r="T352" i="3"/>
  <c r="R352" i="3"/>
  <c r="P352" i="3"/>
  <c r="P351" i="3" s="1"/>
  <c r="BI349" i="3"/>
  <c r="BH349" i="3"/>
  <c r="BG349" i="3"/>
  <c r="BE349" i="3"/>
  <c r="T349" i="3"/>
  <c r="T348" i="3" s="1"/>
  <c r="R349" i="3"/>
  <c r="R348" i="3"/>
  <c r="P349" i="3"/>
  <c r="P348" i="3"/>
  <c r="P347" i="3" s="1"/>
  <c r="BI337" i="3"/>
  <c r="BH337" i="3"/>
  <c r="BG337" i="3"/>
  <c r="BE337" i="3"/>
  <c r="T337" i="3"/>
  <c r="R337" i="3"/>
  <c r="P337" i="3"/>
  <c r="BI334" i="3"/>
  <c r="BH334" i="3"/>
  <c r="BG334" i="3"/>
  <c r="BE334" i="3"/>
  <c r="T334" i="3"/>
  <c r="R334" i="3"/>
  <c r="P334" i="3"/>
  <c r="BI331" i="3"/>
  <c r="BH331" i="3"/>
  <c r="BG331" i="3"/>
  <c r="BE331" i="3"/>
  <c r="T331" i="3"/>
  <c r="R331" i="3"/>
  <c r="P331" i="3"/>
  <c r="BI328" i="3"/>
  <c r="BH328" i="3"/>
  <c r="BG328" i="3"/>
  <c r="BE328" i="3"/>
  <c r="T328" i="3"/>
  <c r="R328" i="3"/>
  <c r="P328" i="3"/>
  <c r="BI322" i="3"/>
  <c r="BH322" i="3"/>
  <c r="BG322" i="3"/>
  <c r="BE322" i="3"/>
  <c r="T322" i="3"/>
  <c r="R322" i="3"/>
  <c r="P322" i="3"/>
  <c r="BI319" i="3"/>
  <c r="BH319" i="3"/>
  <c r="BG319" i="3"/>
  <c r="BE319" i="3"/>
  <c r="T319" i="3"/>
  <c r="R319" i="3"/>
  <c r="P319" i="3"/>
  <c r="BI316" i="3"/>
  <c r="BH316" i="3"/>
  <c r="BG316" i="3"/>
  <c r="BE316" i="3"/>
  <c r="T316" i="3"/>
  <c r="R316" i="3"/>
  <c r="P316" i="3"/>
  <c r="BI313" i="3"/>
  <c r="BH313" i="3"/>
  <c r="BG313" i="3"/>
  <c r="BE313" i="3"/>
  <c r="T313" i="3"/>
  <c r="R313" i="3"/>
  <c r="P313" i="3"/>
  <c r="BI306" i="3"/>
  <c r="BH306" i="3"/>
  <c r="BG306" i="3"/>
  <c r="BE306" i="3"/>
  <c r="T306" i="3"/>
  <c r="R306" i="3"/>
  <c r="P306" i="3"/>
  <c r="BI299" i="3"/>
  <c r="BH299" i="3"/>
  <c r="BG299" i="3"/>
  <c r="BE299" i="3"/>
  <c r="T299" i="3"/>
  <c r="R299" i="3"/>
  <c r="P299" i="3"/>
  <c r="BI296" i="3"/>
  <c r="BH296" i="3"/>
  <c r="BG296" i="3"/>
  <c r="BE296" i="3"/>
  <c r="T296" i="3"/>
  <c r="R296" i="3"/>
  <c r="P296" i="3"/>
  <c r="BI289" i="3"/>
  <c r="BH289" i="3"/>
  <c r="BG289" i="3"/>
  <c r="BE289" i="3"/>
  <c r="T289" i="3"/>
  <c r="R289" i="3"/>
  <c r="P289" i="3"/>
  <c r="BI282" i="3"/>
  <c r="BH282" i="3"/>
  <c r="BG282" i="3"/>
  <c r="BE282" i="3"/>
  <c r="T282" i="3"/>
  <c r="R282" i="3"/>
  <c r="P282" i="3"/>
  <c r="BI278" i="3"/>
  <c r="BH278" i="3"/>
  <c r="BG278" i="3"/>
  <c r="BE278" i="3"/>
  <c r="T278" i="3"/>
  <c r="T277" i="3" s="1"/>
  <c r="R278" i="3"/>
  <c r="R277" i="3" s="1"/>
  <c r="P278" i="3"/>
  <c r="P277" i="3" s="1"/>
  <c r="BI275" i="3"/>
  <c r="BH275" i="3"/>
  <c r="BG275" i="3"/>
  <c r="BE275" i="3"/>
  <c r="T275" i="3"/>
  <c r="R275" i="3"/>
  <c r="P275" i="3"/>
  <c r="BI273" i="3"/>
  <c r="BH273" i="3"/>
  <c r="BG273" i="3"/>
  <c r="BE273" i="3"/>
  <c r="T273" i="3"/>
  <c r="R273" i="3"/>
  <c r="P273" i="3"/>
  <c r="BI271" i="3"/>
  <c r="BH271" i="3"/>
  <c r="BG271" i="3"/>
  <c r="BE271" i="3"/>
  <c r="T271" i="3"/>
  <c r="R271" i="3"/>
  <c r="P271" i="3"/>
  <c r="BI269" i="3"/>
  <c r="BH269" i="3"/>
  <c r="BG269" i="3"/>
  <c r="BE269" i="3"/>
  <c r="T269" i="3"/>
  <c r="R269" i="3"/>
  <c r="P269" i="3"/>
  <c r="BI265" i="3"/>
  <c r="BH265" i="3"/>
  <c r="BG265" i="3"/>
  <c r="BE265" i="3"/>
  <c r="T265" i="3"/>
  <c r="R265" i="3"/>
  <c r="P265" i="3"/>
  <c r="BI262" i="3"/>
  <c r="BH262" i="3"/>
  <c r="BG262" i="3"/>
  <c r="BE262" i="3"/>
  <c r="T262" i="3"/>
  <c r="R262" i="3"/>
  <c r="P262" i="3"/>
  <c r="BI259" i="3"/>
  <c r="BH259" i="3"/>
  <c r="BG259" i="3"/>
  <c r="BE259" i="3"/>
  <c r="T259" i="3"/>
  <c r="R259" i="3"/>
  <c r="P259" i="3"/>
  <c r="BI257" i="3"/>
  <c r="BH257" i="3"/>
  <c r="BG257" i="3"/>
  <c r="BE257" i="3"/>
  <c r="T257" i="3"/>
  <c r="R257" i="3"/>
  <c r="P257" i="3"/>
  <c r="BI252" i="3"/>
  <c r="BH252" i="3"/>
  <c r="BG252" i="3"/>
  <c r="BE252" i="3"/>
  <c r="T252" i="3"/>
  <c r="R252" i="3"/>
  <c r="P252" i="3"/>
  <c r="BI247" i="3"/>
  <c r="BH247" i="3"/>
  <c r="BG247" i="3"/>
  <c r="BE247" i="3"/>
  <c r="T247" i="3"/>
  <c r="R247" i="3"/>
  <c r="P247" i="3"/>
  <c r="BI245" i="3"/>
  <c r="BH245" i="3"/>
  <c r="BG245" i="3"/>
  <c r="BE245" i="3"/>
  <c r="T245" i="3"/>
  <c r="R245" i="3"/>
  <c r="P245" i="3"/>
  <c r="BI242" i="3"/>
  <c r="BH242" i="3"/>
  <c r="BG242" i="3"/>
  <c r="BE242" i="3"/>
  <c r="T242" i="3"/>
  <c r="R242" i="3"/>
  <c r="P242" i="3"/>
  <c r="BI239" i="3"/>
  <c r="BH239" i="3"/>
  <c r="BG239" i="3"/>
  <c r="BE239" i="3"/>
  <c r="T239" i="3"/>
  <c r="R239" i="3"/>
  <c r="P239" i="3"/>
  <c r="BI231" i="3"/>
  <c r="BH231" i="3"/>
  <c r="BG231" i="3"/>
  <c r="BE231" i="3"/>
  <c r="T231" i="3"/>
  <c r="R231" i="3"/>
  <c r="P231" i="3"/>
  <c r="BI227" i="3"/>
  <c r="BH227" i="3"/>
  <c r="BG227" i="3"/>
  <c r="BE227" i="3"/>
  <c r="T227" i="3"/>
  <c r="R227" i="3"/>
  <c r="P227" i="3"/>
  <c r="BI224" i="3"/>
  <c r="BH224" i="3"/>
  <c r="BG224" i="3"/>
  <c r="BE224" i="3"/>
  <c r="T224" i="3"/>
  <c r="R224" i="3"/>
  <c r="P224" i="3"/>
  <c r="BI220" i="3"/>
  <c r="BH220" i="3"/>
  <c r="BG220" i="3"/>
  <c r="BE220" i="3"/>
  <c r="T220" i="3"/>
  <c r="R220" i="3"/>
  <c r="P220" i="3"/>
  <c r="BI217" i="3"/>
  <c r="BH217" i="3"/>
  <c r="BG217" i="3"/>
  <c r="BE217" i="3"/>
  <c r="T217" i="3"/>
  <c r="R217" i="3"/>
  <c r="P217" i="3"/>
  <c r="BI214" i="3"/>
  <c r="BH214" i="3"/>
  <c r="BG214" i="3"/>
  <c r="BE214" i="3"/>
  <c r="T214" i="3"/>
  <c r="R214" i="3"/>
  <c r="P214" i="3"/>
  <c r="BI211" i="3"/>
  <c r="BH211" i="3"/>
  <c r="BG211" i="3"/>
  <c r="BE211" i="3"/>
  <c r="T211" i="3"/>
  <c r="R211" i="3"/>
  <c r="P211" i="3"/>
  <c r="BI207" i="3"/>
  <c r="BH207" i="3"/>
  <c r="BG207" i="3"/>
  <c r="BE207" i="3"/>
  <c r="T207" i="3"/>
  <c r="R207" i="3"/>
  <c r="P207" i="3"/>
  <c r="BI204" i="3"/>
  <c r="BH204" i="3"/>
  <c r="BG204" i="3"/>
  <c r="BE204" i="3"/>
  <c r="T204" i="3"/>
  <c r="R204" i="3"/>
  <c r="P204" i="3"/>
  <c r="BI200" i="3"/>
  <c r="BH200" i="3"/>
  <c r="BG200" i="3"/>
  <c r="BE200" i="3"/>
  <c r="T200" i="3"/>
  <c r="R200" i="3"/>
  <c r="P200" i="3"/>
  <c r="BI189" i="3"/>
  <c r="BH189" i="3"/>
  <c r="BG189" i="3"/>
  <c r="BE189" i="3"/>
  <c r="T189" i="3"/>
  <c r="R189" i="3"/>
  <c r="P189" i="3"/>
  <c r="BI182" i="3"/>
  <c r="BH182" i="3"/>
  <c r="BG182" i="3"/>
  <c r="BE182" i="3"/>
  <c r="T182" i="3"/>
  <c r="R182" i="3"/>
  <c r="P182" i="3"/>
  <c r="BI178" i="3"/>
  <c r="BH178" i="3"/>
  <c r="BG178" i="3"/>
  <c r="BE178" i="3"/>
  <c r="T178" i="3"/>
  <c r="R178" i="3"/>
  <c r="P178" i="3"/>
  <c r="BI173" i="3"/>
  <c r="BH173" i="3"/>
  <c r="BG173" i="3"/>
  <c r="BE173" i="3"/>
  <c r="T173" i="3"/>
  <c r="R173" i="3"/>
  <c r="P173" i="3"/>
  <c r="BI157" i="3"/>
  <c r="BH157" i="3"/>
  <c r="BG157" i="3"/>
  <c r="BE157" i="3"/>
  <c r="T157" i="3"/>
  <c r="R157" i="3"/>
  <c r="P157" i="3"/>
  <c r="BI153" i="3"/>
  <c r="BH153" i="3"/>
  <c r="BG153" i="3"/>
  <c r="BE153" i="3"/>
  <c r="T153" i="3"/>
  <c r="R153" i="3"/>
  <c r="P153" i="3"/>
  <c r="BI149" i="3"/>
  <c r="BH149" i="3"/>
  <c r="BG149" i="3"/>
  <c r="BE149" i="3"/>
  <c r="T149" i="3"/>
  <c r="R149" i="3"/>
  <c r="P149" i="3"/>
  <c r="BI145" i="3"/>
  <c r="BH145" i="3"/>
  <c r="BG145" i="3"/>
  <c r="BE145" i="3"/>
  <c r="T145" i="3"/>
  <c r="R145" i="3"/>
  <c r="P145" i="3"/>
  <c r="BI140" i="3"/>
  <c r="BH140" i="3"/>
  <c r="BG140" i="3"/>
  <c r="BE140" i="3"/>
  <c r="T140" i="3"/>
  <c r="R140" i="3"/>
  <c r="P140" i="3"/>
  <c r="BI136" i="3"/>
  <c r="BH136" i="3"/>
  <c r="BG136" i="3"/>
  <c r="BE136" i="3"/>
  <c r="T136" i="3"/>
  <c r="R136" i="3"/>
  <c r="P136" i="3"/>
  <c r="BI131" i="3"/>
  <c r="BH131" i="3"/>
  <c r="BG131" i="3"/>
  <c r="BE131" i="3"/>
  <c r="T131" i="3"/>
  <c r="R131" i="3"/>
  <c r="P131" i="3"/>
  <c r="J125" i="3"/>
  <c r="J124" i="3"/>
  <c r="F124" i="3"/>
  <c r="F122" i="3"/>
  <c r="E120" i="3"/>
  <c r="J92" i="3"/>
  <c r="J91" i="3"/>
  <c r="F91" i="3"/>
  <c r="F89" i="3"/>
  <c r="E87" i="3"/>
  <c r="J18" i="3"/>
  <c r="E18" i="3"/>
  <c r="F125" i="3" s="1"/>
  <c r="J17" i="3"/>
  <c r="J12" i="3"/>
  <c r="J89" i="3" s="1"/>
  <c r="E7" i="3"/>
  <c r="E118" i="3" s="1"/>
  <c r="J37" i="2"/>
  <c r="J36" i="2"/>
  <c r="AY95" i="1"/>
  <c r="J35" i="2"/>
  <c r="AX95" i="1"/>
  <c r="BI361" i="2"/>
  <c r="BH361" i="2"/>
  <c r="BG361" i="2"/>
  <c r="BE361" i="2"/>
  <c r="T361" i="2"/>
  <c r="T360" i="2" s="1"/>
  <c r="R361" i="2"/>
  <c r="R360" i="2"/>
  <c r="P361" i="2"/>
  <c r="P360" i="2"/>
  <c r="BI358" i="2"/>
  <c r="BH358" i="2"/>
  <c r="BG358" i="2"/>
  <c r="BE358" i="2"/>
  <c r="T358" i="2"/>
  <c r="T357" i="2"/>
  <c r="R358" i="2"/>
  <c r="R357" i="2"/>
  <c r="P358" i="2"/>
  <c r="P357" i="2"/>
  <c r="BI355" i="2"/>
  <c r="BH355" i="2"/>
  <c r="BG355" i="2"/>
  <c r="BE355" i="2"/>
  <c r="T355" i="2"/>
  <c r="T354" i="2"/>
  <c r="R355" i="2"/>
  <c r="R354" i="2"/>
  <c r="P355" i="2"/>
  <c r="P354" i="2"/>
  <c r="P353" i="2" s="1"/>
  <c r="BI341" i="2"/>
  <c r="BH341" i="2"/>
  <c r="BG341" i="2"/>
  <c r="BE341" i="2"/>
  <c r="T341" i="2"/>
  <c r="R341" i="2"/>
  <c r="P341" i="2"/>
  <c r="BI338" i="2"/>
  <c r="BH338" i="2"/>
  <c r="BG338" i="2"/>
  <c r="BE338" i="2"/>
  <c r="T338" i="2"/>
  <c r="R338" i="2"/>
  <c r="P338" i="2"/>
  <c r="BI335" i="2"/>
  <c r="BH335" i="2"/>
  <c r="BG335" i="2"/>
  <c r="BE335" i="2"/>
  <c r="T335" i="2"/>
  <c r="R335" i="2"/>
  <c r="P335" i="2"/>
  <c r="BI332" i="2"/>
  <c r="BH332" i="2"/>
  <c r="BG332" i="2"/>
  <c r="BE332" i="2"/>
  <c r="T332" i="2"/>
  <c r="R332" i="2"/>
  <c r="P332" i="2"/>
  <c r="BI327" i="2"/>
  <c r="BH327" i="2"/>
  <c r="BG327" i="2"/>
  <c r="BE327" i="2"/>
  <c r="T327" i="2"/>
  <c r="R327" i="2"/>
  <c r="P327" i="2"/>
  <c r="BI324" i="2"/>
  <c r="BH324" i="2"/>
  <c r="BG324" i="2"/>
  <c r="BE324" i="2"/>
  <c r="T324" i="2"/>
  <c r="R324" i="2"/>
  <c r="P324" i="2"/>
  <c r="BI317" i="2"/>
  <c r="BH317" i="2"/>
  <c r="BG317" i="2"/>
  <c r="BE317" i="2"/>
  <c r="T317" i="2"/>
  <c r="R317" i="2"/>
  <c r="P317" i="2"/>
  <c r="BI312" i="2"/>
  <c r="BH312" i="2"/>
  <c r="BG312" i="2"/>
  <c r="BE312" i="2"/>
  <c r="T312" i="2"/>
  <c r="R312" i="2"/>
  <c r="P312" i="2"/>
  <c r="BI305" i="2"/>
  <c r="BH305" i="2"/>
  <c r="BG305" i="2"/>
  <c r="BE305" i="2"/>
  <c r="T305" i="2"/>
  <c r="R305" i="2"/>
  <c r="P305" i="2"/>
  <c r="BI300" i="2"/>
  <c r="BH300" i="2"/>
  <c r="BG300" i="2"/>
  <c r="BE300" i="2"/>
  <c r="T300" i="2"/>
  <c r="R300" i="2"/>
  <c r="P300" i="2"/>
  <c r="BI296" i="2"/>
  <c r="BH296" i="2"/>
  <c r="BG296" i="2"/>
  <c r="BE296" i="2"/>
  <c r="T296" i="2"/>
  <c r="T295" i="2" s="1"/>
  <c r="R296" i="2"/>
  <c r="R295" i="2" s="1"/>
  <c r="P296" i="2"/>
  <c r="P295" i="2" s="1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3" i="2"/>
  <c r="BH283" i="2"/>
  <c r="BG283" i="2"/>
  <c r="BE283" i="2"/>
  <c r="T283" i="2"/>
  <c r="R283" i="2"/>
  <c r="P283" i="2"/>
  <c r="BI280" i="2"/>
  <c r="BH280" i="2"/>
  <c r="BG280" i="2"/>
  <c r="BE280" i="2"/>
  <c r="T280" i="2"/>
  <c r="R280" i="2"/>
  <c r="P280" i="2"/>
  <c r="BI277" i="2"/>
  <c r="BH277" i="2"/>
  <c r="BG277" i="2"/>
  <c r="BE277" i="2"/>
  <c r="T277" i="2"/>
  <c r="R277" i="2"/>
  <c r="P277" i="2"/>
  <c r="BI273" i="2"/>
  <c r="BH273" i="2"/>
  <c r="BG273" i="2"/>
  <c r="BE273" i="2"/>
  <c r="T273" i="2"/>
  <c r="R273" i="2"/>
  <c r="P273" i="2"/>
  <c r="BI268" i="2"/>
  <c r="BH268" i="2"/>
  <c r="BG268" i="2"/>
  <c r="BE268" i="2"/>
  <c r="T268" i="2"/>
  <c r="R268" i="2"/>
  <c r="P268" i="2"/>
  <c r="BI259" i="2"/>
  <c r="BH259" i="2"/>
  <c r="BG259" i="2"/>
  <c r="BE259" i="2"/>
  <c r="T259" i="2"/>
  <c r="R259" i="2"/>
  <c r="P259" i="2"/>
  <c r="BI257" i="2"/>
  <c r="BH257" i="2"/>
  <c r="BG257" i="2"/>
  <c r="BE257" i="2"/>
  <c r="T257" i="2"/>
  <c r="R257" i="2"/>
  <c r="P257" i="2"/>
  <c r="BI254" i="2"/>
  <c r="BH254" i="2"/>
  <c r="BG254" i="2"/>
  <c r="BE254" i="2"/>
  <c r="T254" i="2"/>
  <c r="R254" i="2"/>
  <c r="P254" i="2"/>
  <c r="BI251" i="2"/>
  <c r="BH251" i="2"/>
  <c r="BG251" i="2"/>
  <c r="BE251" i="2"/>
  <c r="T251" i="2"/>
  <c r="R251" i="2"/>
  <c r="P251" i="2"/>
  <c r="BI243" i="2"/>
  <c r="BH243" i="2"/>
  <c r="BG243" i="2"/>
  <c r="BE243" i="2"/>
  <c r="T243" i="2"/>
  <c r="R243" i="2"/>
  <c r="P243" i="2"/>
  <c r="BI239" i="2"/>
  <c r="BH239" i="2"/>
  <c r="BG239" i="2"/>
  <c r="BE239" i="2"/>
  <c r="T239" i="2"/>
  <c r="R239" i="2"/>
  <c r="P239" i="2"/>
  <c r="BI236" i="2"/>
  <c r="BH236" i="2"/>
  <c r="BG236" i="2"/>
  <c r="BE236" i="2"/>
  <c r="T236" i="2"/>
  <c r="R236" i="2"/>
  <c r="P236" i="2"/>
  <c r="BI232" i="2"/>
  <c r="BH232" i="2"/>
  <c r="BG232" i="2"/>
  <c r="BE232" i="2"/>
  <c r="T232" i="2"/>
  <c r="R232" i="2"/>
  <c r="P232" i="2"/>
  <c r="BI229" i="2"/>
  <c r="BH229" i="2"/>
  <c r="BG229" i="2"/>
  <c r="BE229" i="2"/>
  <c r="T229" i="2"/>
  <c r="R229" i="2"/>
  <c r="P229" i="2"/>
  <c r="BI226" i="2"/>
  <c r="BH226" i="2"/>
  <c r="BG226" i="2"/>
  <c r="BE226" i="2"/>
  <c r="T226" i="2"/>
  <c r="R226" i="2"/>
  <c r="P226" i="2"/>
  <c r="BI223" i="2"/>
  <c r="BH223" i="2"/>
  <c r="BG223" i="2"/>
  <c r="BE223" i="2"/>
  <c r="T223" i="2"/>
  <c r="R223" i="2"/>
  <c r="P223" i="2"/>
  <c r="BI219" i="2"/>
  <c r="BH219" i="2"/>
  <c r="BG219" i="2"/>
  <c r="BE219" i="2"/>
  <c r="T219" i="2"/>
  <c r="R219" i="2"/>
  <c r="P219" i="2"/>
  <c r="BI216" i="2"/>
  <c r="BH216" i="2"/>
  <c r="BG216" i="2"/>
  <c r="BE216" i="2"/>
  <c r="T216" i="2"/>
  <c r="R216" i="2"/>
  <c r="P216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187" i="2"/>
  <c r="BH187" i="2"/>
  <c r="BG187" i="2"/>
  <c r="BE187" i="2"/>
  <c r="T187" i="2"/>
  <c r="R187" i="2"/>
  <c r="P187" i="2"/>
  <c r="BI180" i="2"/>
  <c r="BH180" i="2"/>
  <c r="BG180" i="2"/>
  <c r="BE180" i="2"/>
  <c r="T180" i="2"/>
  <c r="R180" i="2"/>
  <c r="P180" i="2"/>
  <c r="BI176" i="2"/>
  <c r="BH176" i="2"/>
  <c r="BG176" i="2"/>
  <c r="BE176" i="2"/>
  <c r="T176" i="2"/>
  <c r="R176" i="2"/>
  <c r="P176" i="2"/>
  <c r="BI171" i="2"/>
  <c r="BH171" i="2"/>
  <c r="BG171" i="2"/>
  <c r="BE171" i="2"/>
  <c r="T171" i="2"/>
  <c r="R171" i="2"/>
  <c r="P171" i="2"/>
  <c r="BI162" i="2"/>
  <c r="BH162" i="2"/>
  <c r="BG162" i="2"/>
  <c r="BE162" i="2"/>
  <c r="T162" i="2"/>
  <c r="R162" i="2"/>
  <c r="P162" i="2"/>
  <c r="BI158" i="2"/>
  <c r="BH158" i="2"/>
  <c r="BG158" i="2"/>
  <c r="BE158" i="2"/>
  <c r="T158" i="2"/>
  <c r="R158" i="2"/>
  <c r="P158" i="2"/>
  <c r="BI154" i="2"/>
  <c r="BH154" i="2"/>
  <c r="BG154" i="2"/>
  <c r="BE154" i="2"/>
  <c r="T154" i="2"/>
  <c r="R154" i="2"/>
  <c r="P154" i="2"/>
  <c r="BI150" i="2"/>
  <c r="BH150" i="2"/>
  <c r="BG150" i="2"/>
  <c r="BE150" i="2"/>
  <c r="T150" i="2"/>
  <c r="R150" i="2"/>
  <c r="P150" i="2"/>
  <c r="BI145" i="2"/>
  <c r="BH145" i="2"/>
  <c r="BG145" i="2"/>
  <c r="BE145" i="2"/>
  <c r="T145" i="2"/>
  <c r="R145" i="2"/>
  <c r="P145" i="2"/>
  <c r="BI140" i="2"/>
  <c r="BH140" i="2"/>
  <c r="BG140" i="2"/>
  <c r="BE140" i="2"/>
  <c r="T140" i="2"/>
  <c r="R140" i="2"/>
  <c r="P140" i="2"/>
  <c r="BI136" i="2"/>
  <c r="BH136" i="2"/>
  <c r="BG136" i="2"/>
  <c r="BE136" i="2"/>
  <c r="T136" i="2"/>
  <c r="R136" i="2"/>
  <c r="P136" i="2"/>
  <c r="BI131" i="2"/>
  <c r="BH131" i="2"/>
  <c r="BG131" i="2"/>
  <c r="BE131" i="2"/>
  <c r="T131" i="2"/>
  <c r="R131" i="2"/>
  <c r="P131" i="2"/>
  <c r="J125" i="2"/>
  <c r="J124" i="2"/>
  <c r="F124" i="2"/>
  <c r="F122" i="2"/>
  <c r="E120" i="2"/>
  <c r="J92" i="2"/>
  <c r="J91" i="2"/>
  <c r="F91" i="2"/>
  <c r="F89" i="2"/>
  <c r="E87" i="2"/>
  <c r="J18" i="2"/>
  <c r="E18" i="2"/>
  <c r="F125" i="2" s="1"/>
  <c r="J17" i="2"/>
  <c r="J12" i="2"/>
  <c r="J89" i="2" s="1"/>
  <c r="E7" i="2"/>
  <c r="E118" i="2" s="1"/>
  <c r="L90" i="1"/>
  <c r="AM90" i="1"/>
  <c r="AM89" i="1"/>
  <c r="L89" i="1"/>
  <c r="AM87" i="1"/>
  <c r="L87" i="1"/>
  <c r="L85" i="1"/>
  <c r="L84" i="1"/>
  <c r="BK236" i="2"/>
  <c r="J338" i="2"/>
  <c r="BK223" i="2"/>
  <c r="BK277" i="2"/>
  <c r="J210" i="2"/>
  <c r="J208" i="2"/>
  <c r="BK254" i="2"/>
  <c r="BK268" i="2"/>
  <c r="BK226" i="2"/>
  <c r="J229" i="2"/>
  <c r="BK269" i="3"/>
  <c r="J149" i="3"/>
  <c r="J173" i="3"/>
  <c r="J211" i="3"/>
  <c r="J349" i="3"/>
  <c r="J178" i="3"/>
  <c r="J352" i="3"/>
  <c r="J204" i="3"/>
  <c r="BK265" i="3"/>
  <c r="BK331" i="3"/>
  <c r="BK157" i="3"/>
  <c r="J269" i="3"/>
  <c r="BK126" i="4"/>
  <c r="J134" i="4"/>
  <c r="BK204" i="2"/>
  <c r="J265" i="3"/>
  <c r="BK282" i="3"/>
  <c r="BK316" i="3"/>
  <c r="J271" i="3"/>
  <c r="BK328" i="3"/>
  <c r="J224" i="3"/>
  <c r="J140" i="3"/>
  <c r="BK162" i="4"/>
  <c r="BK140" i="4"/>
  <c r="BK138" i="5"/>
  <c r="BK152" i="5"/>
  <c r="J219" i="2"/>
  <c r="J136" i="2"/>
  <c r="BK145" i="3"/>
  <c r="J162" i="4"/>
  <c r="J126" i="4"/>
  <c r="J163" i="5"/>
  <c r="BK142" i="5"/>
  <c r="BK161" i="5"/>
  <c r="J251" i="2"/>
  <c r="BK206" i="2"/>
  <c r="J182" i="3"/>
  <c r="BK305" i="2"/>
  <c r="BK287" i="2"/>
  <c r="BK229" i="2"/>
  <c r="BK259" i="2"/>
  <c r="J145" i="2"/>
  <c r="BK204" i="3"/>
  <c r="J227" i="3"/>
  <c r="BK334" i="3"/>
  <c r="J252" i="3"/>
  <c r="J200" i="3"/>
  <c r="J207" i="3"/>
  <c r="BK247" i="3"/>
  <c r="BK327" i="2"/>
  <c r="J305" i="2"/>
  <c r="J324" i="2"/>
  <c r="BK243" i="2"/>
  <c r="BK150" i="2"/>
  <c r="BK324" i="2"/>
  <c r="BK162" i="2"/>
  <c r="J289" i="2"/>
  <c r="J223" i="2"/>
  <c r="BK293" i="2"/>
  <c r="BK202" i="2"/>
  <c r="J289" i="3"/>
  <c r="BK173" i="3"/>
  <c r="BK271" i="3"/>
  <c r="BK140" i="3"/>
  <c r="J331" i="3"/>
  <c r="BK136" i="3"/>
  <c r="BK262" i="3"/>
  <c r="J231" i="3"/>
  <c r="BK252" i="3"/>
  <c r="J334" i="3"/>
  <c r="BK239" i="3"/>
  <c r="J273" i="3"/>
  <c r="J140" i="4"/>
  <c r="J144" i="4"/>
  <c r="J130" i="4"/>
  <c r="J170" i="5"/>
  <c r="J155" i="5"/>
  <c r="J135" i="5"/>
  <c r="J146" i="5"/>
  <c r="BK338" i="2"/>
  <c r="BK283" i="2"/>
  <c r="J239" i="2"/>
  <c r="J131" i="2"/>
  <c r="J216" i="2"/>
  <c r="BK296" i="2"/>
  <c r="BK300" i="2"/>
  <c r="J187" i="2"/>
  <c r="J322" i="3"/>
  <c r="BK160" i="4"/>
  <c r="BK135" i="5"/>
  <c r="BK167" i="5"/>
  <c r="BK165" i="5"/>
  <c r="BK148" i="5"/>
  <c r="BK312" i="2"/>
  <c r="J296" i="2"/>
  <c r="BK180" i="2"/>
  <c r="BK187" i="2"/>
  <c r="BK341" i="2"/>
  <c r="BK317" i="2"/>
  <c r="BK232" i="2"/>
  <c r="J273" i="2"/>
  <c r="BK216" i="2"/>
  <c r="BK358" i="2"/>
  <c r="J206" i="2"/>
  <c r="J262" i="3"/>
  <c r="BK231" i="3"/>
  <c r="J217" i="3"/>
  <c r="BK355" i="3"/>
  <c r="BK349" i="3"/>
  <c r="J355" i="3"/>
  <c r="J242" i="3"/>
  <c r="J189" i="3"/>
  <c r="BK153" i="3"/>
  <c r="J245" i="3"/>
  <c r="BK200" i="3"/>
  <c r="J275" i="3"/>
  <c r="J169" i="4"/>
  <c r="BK165" i="4"/>
  <c r="J151" i="4"/>
  <c r="BK159" i="5"/>
  <c r="BK150" i="5"/>
  <c r="J167" i="5"/>
  <c r="BK273" i="2"/>
  <c r="BK158" i="2"/>
  <c r="J247" i="3"/>
  <c r="J296" i="3"/>
  <c r="J145" i="3"/>
  <c r="J306" i="3"/>
  <c r="BK299" i="3"/>
  <c r="BK131" i="3"/>
  <c r="BK182" i="3"/>
  <c r="J132" i="4"/>
  <c r="BK173" i="5"/>
  <c r="BK128" i="5"/>
  <c r="J335" i="2"/>
  <c r="J312" i="2"/>
  <c r="J277" i="2"/>
  <c r="J202" i="2"/>
  <c r="BK280" i="2"/>
  <c r="BK140" i="2"/>
  <c r="J140" i="2"/>
  <c r="BK335" i="2"/>
  <c r="J171" i="2"/>
  <c r="J361" i="2"/>
  <c r="J254" i="2"/>
  <c r="BK257" i="2"/>
  <c r="BK154" i="2"/>
  <c r="J327" i="2"/>
  <c r="J287" i="2"/>
  <c r="J283" i="2"/>
  <c r="J158" i="2"/>
  <c r="BK239" i="2"/>
  <c r="J232" i="2"/>
  <c r="J150" i="2"/>
  <c r="BK210" i="2"/>
  <c r="BK214" i="3"/>
  <c r="BK289" i="3"/>
  <c r="J153" i="3"/>
  <c r="J337" i="3"/>
  <c r="J282" i="3"/>
  <c r="BK332" i="2"/>
  <c r="J257" i="2"/>
  <c r="J280" i="2"/>
  <c r="AS94" i="1"/>
  <c r="J341" i="2"/>
  <c r="BK131" i="2"/>
  <c r="J332" i="2"/>
  <c r="J259" i="2"/>
  <c r="J180" i="2"/>
  <c r="BK355" i="2"/>
  <c r="BK219" i="2"/>
  <c r="J236" i="2"/>
  <c r="BK275" i="3"/>
  <c r="BK189" i="3"/>
  <c r="J313" i="3"/>
  <c r="BK207" i="3"/>
  <c r="BK156" i="4"/>
  <c r="BK134" i="4"/>
  <c r="BK158" i="4"/>
  <c r="J156" i="4"/>
  <c r="BK146" i="5"/>
  <c r="J293" i="2"/>
  <c r="J226" i="2"/>
  <c r="BK251" i="2"/>
  <c r="J162" i="2"/>
  <c r="BK176" i="2"/>
  <c r="J268" i="2"/>
  <c r="BK212" i="2"/>
  <c r="BK145" i="2"/>
  <c r="BK208" i="2"/>
  <c r="J259" i="3"/>
  <c r="BK227" i="3"/>
  <c r="J220" i="3"/>
  <c r="J157" i="3"/>
  <c r="BK211" i="3"/>
  <c r="BK296" i="3"/>
  <c r="BK273" i="3"/>
  <c r="BK257" i="3"/>
  <c r="J278" i="3"/>
  <c r="BK306" i="3"/>
  <c r="BK178" i="3"/>
  <c r="BK245" i="3"/>
  <c r="J158" i="4"/>
  <c r="J160" i="4"/>
  <c r="J165" i="5"/>
  <c r="J128" i="5"/>
  <c r="J161" i="5"/>
  <c r="J142" i="5"/>
  <c r="J355" i="2"/>
  <c r="BK136" i="2"/>
  <c r="BK289" i="2"/>
  <c r="J212" i="2"/>
  <c r="J291" i="2"/>
  <c r="J317" i="2"/>
  <c r="BK291" i="2"/>
  <c r="J300" i="2"/>
  <c r="J243" i="2"/>
  <c r="J154" i="2"/>
  <c r="BK361" i="2"/>
  <c r="BK171" i="2"/>
  <c r="J358" i="2"/>
  <c r="J176" i="2"/>
  <c r="J239" i="3"/>
  <c r="J131" i="3"/>
  <c r="BK322" i="3"/>
  <c r="BK313" i="3"/>
  <c r="BK278" i="3"/>
  <c r="BK220" i="3"/>
  <c r="J299" i="3"/>
  <c r="J319" i="3"/>
  <c r="BK217" i="3"/>
  <c r="J328" i="3"/>
  <c r="BK144" i="4"/>
  <c r="J165" i="4"/>
  <c r="J173" i="5"/>
  <c r="J138" i="5"/>
  <c r="BK170" i="5"/>
  <c r="BK155" i="5"/>
  <c r="BK259" i="3"/>
  <c r="BK352" i="3"/>
  <c r="J316" i="3"/>
  <c r="BK224" i="3"/>
  <c r="J257" i="3"/>
  <c r="J147" i="4"/>
  <c r="J204" i="2"/>
  <c r="BK319" i="3"/>
  <c r="BK149" i="3"/>
  <c r="BK151" i="4"/>
  <c r="BK169" i="4"/>
  <c r="BK130" i="4"/>
  <c r="J152" i="5"/>
  <c r="J159" i="5"/>
  <c r="BK337" i="3"/>
  <c r="BK242" i="3"/>
  <c r="J214" i="3"/>
  <c r="J136" i="3"/>
  <c r="BK147" i="4"/>
  <c r="BK132" i="4"/>
  <c r="J148" i="5"/>
  <c r="BK163" i="5"/>
  <c r="J150" i="5"/>
  <c r="R351" i="3" l="1"/>
  <c r="R347" i="3"/>
  <c r="T351" i="3"/>
  <c r="T347" i="3" s="1"/>
  <c r="R353" i="2"/>
  <c r="T353" i="2"/>
  <c r="R199" i="3"/>
  <c r="BK130" i="2"/>
  <c r="J130" i="2"/>
  <c r="J98" i="2"/>
  <c r="R286" i="2"/>
  <c r="R326" i="2"/>
  <c r="P130" i="3"/>
  <c r="P281" i="3"/>
  <c r="T130" i="2"/>
  <c r="BK199" i="3"/>
  <c r="J199" i="3" s="1"/>
  <c r="J99" i="3" s="1"/>
  <c r="P268" i="3"/>
  <c r="P321" i="3"/>
  <c r="P130" i="2"/>
  <c r="P286" i="2"/>
  <c r="P326" i="2"/>
  <c r="P155" i="4"/>
  <c r="BK299" i="2"/>
  <c r="J299" i="2"/>
  <c r="J103" i="2"/>
  <c r="T130" i="3"/>
  <c r="R281" i="3"/>
  <c r="R139" i="4"/>
  <c r="R130" i="2"/>
  <c r="BK268" i="3"/>
  <c r="J268" i="3" s="1"/>
  <c r="J100" i="3" s="1"/>
  <c r="T321" i="3"/>
  <c r="P139" i="4"/>
  <c r="T199" i="3"/>
  <c r="R321" i="3"/>
  <c r="T286" i="2"/>
  <c r="BK286" i="2"/>
  <c r="J286" i="2" s="1"/>
  <c r="J100" i="2" s="1"/>
  <c r="R125" i="4"/>
  <c r="T201" i="2"/>
  <c r="BK326" i="2"/>
  <c r="J326" i="2" s="1"/>
  <c r="J104" i="2" s="1"/>
  <c r="BK130" i="3"/>
  <c r="J130" i="3" s="1"/>
  <c r="J98" i="3" s="1"/>
  <c r="R268" i="3"/>
  <c r="BK321" i="3"/>
  <c r="J321" i="3" s="1"/>
  <c r="J104" i="3" s="1"/>
  <c r="T125" i="4"/>
  <c r="T124" i="4"/>
  <c r="T123" i="4" s="1"/>
  <c r="BK201" i="2"/>
  <c r="J201" i="2"/>
  <c r="J99" i="2"/>
  <c r="R299" i="2"/>
  <c r="R298" i="2" s="1"/>
  <c r="P199" i="3"/>
  <c r="T268" i="3"/>
  <c r="BK125" i="4"/>
  <c r="J125" i="4"/>
  <c r="J98" i="4"/>
  <c r="T326" i="2"/>
  <c r="T155" i="4"/>
  <c r="P299" i="2"/>
  <c r="P298" i="2" s="1"/>
  <c r="P201" i="2"/>
  <c r="BK281" i="3"/>
  <c r="BK280" i="3" s="1"/>
  <c r="J280" i="3" s="1"/>
  <c r="J102" i="3" s="1"/>
  <c r="J281" i="3"/>
  <c r="J103" i="3" s="1"/>
  <c r="BK155" i="4"/>
  <c r="J155" i="4"/>
  <c r="J100" i="4" s="1"/>
  <c r="P125" i="4"/>
  <c r="P124" i="4"/>
  <c r="P123" i="4" s="1"/>
  <c r="AU97" i="1" s="1"/>
  <c r="R155" i="4"/>
  <c r="P134" i="5"/>
  <c r="P126" i="5" s="1"/>
  <c r="P125" i="5" s="1"/>
  <c r="AU98" i="1" s="1"/>
  <c r="R201" i="2"/>
  <c r="T299" i="2"/>
  <c r="T298" i="2"/>
  <c r="T139" i="4"/>
  <c r="BK145" i="5"/>
  <c r="J145" i="5"/>
  <c r="J101" i="5" s="1"/>
  <c r="R130" i="3"/>
  <c r="R129" i="3"/>
  <c r="T281" i="3"/>
  <c r="T280" i="3"/>
  <c r="BK139" i="4"/>
  <c r="J139" i="4"/>
  <c r="J99" i="4" s="1"/>
  <c r="BK134" i="5"/>
  <c r="J134" i="5" s="1"/>
  <c r="J99" i="5" s="1"/>
  <c r="R134" i="5"/>
  <c r="T134" i="5"/>
  <c r="T126" i="5"/>
  <c r="T125" i="5" s="1"/>
  <c r="P145" i="5"/>
  <c r="R145" i="5"/>
  <c r="R126" i="5" s="1"/>
  <c r="R125" i="5" s="1"/>
  <c r="T145" i="5"/>
  <c r="BK158" i="5"/>
  <c r="J158" i="5"/>
  <c r="J104" i="5" s="1"/>
  <c r="P158" i="5"/>
  <c r="R158" i="5"/>
  <c r="R157" i="5"/>
  <c r="T158" i="5"/>
  <c r="BK169" i="5"/>
  <c r="J169" i="5"/>
  <c r="J105" i="5"/>
  <c r="P169" i="5"/>
  <c r="P157" i="5" s="1"/>
  <c r="R169" i="5"/>
  <c r="T169" i="5"/>
  <c r="T157" i="5" s="1"/>
  <c r="BK277" i="3"/>
  <c r="J277" i="3"/>
  <c r="J101" i="3" s="1"/>
  <c r="BK354" i="3"/>
  <c r="BK351" i="3" s="1"/>
  <c r="BK295" i="2"/>
  <c r="J295" i="2"/>
  <c r="J101" i="2" s="1"/>
  <c r="BK354" i="2"/>
  <c r="J354" i="2"/>
  <c r="J106" i="2" s="1"/>
  <c r="BK357" i="2"/>
  <c r="J357" i="2"/>
  <c r="J107" i="2" s="1"/>
  <c r="BK168" i="4"/>
  <c r="J168" i="4" s="1"/>
  <c r="J103" i="4" s="1"/>
  <c r="BK167" i="4"/>
  <c r="J167" i="4" s="1"/>
  <c r="J102" i="4" s="1"/>
  <c r="BK348" i="3"/>
  <c r="BK347" i="3" s="1"/>
  <c r="J347" i="3" s="1"/>
  <c r="J105" i="3" s="1"/>
  <c r="BK164" i="4"/>
  <c r="J164" i="4"/>
  <c r="J101" i="4" s="1"/>
  <c r="BK127" i="5"/>
  <c r="J127" i="5"/>
  <c r="J98" i="5" s="1"/>
  <c r="BK360" i="2"/>
  <c r="J360" i="2"/>
  <c r="J108" i="2" s="1"/>
  <c r="BK141" i="5"/>
  <c r="J141" i="5"/>
  <c r="J100" i="5" s="1"/>
  <c r="BK154" i="5"/>
  <c r="J154" i="5"/>
  <c r="J102" i="5" s="1"/>
  <c r="BK124" i="4"/>
  <c r="BK123" i="4" s="1"/>
  <c r="J123" i="4" s="1"/>
  <c r="J30" i="4" s="1"/>
  <c r="J89" i="5"/>
  <c r="BF128" i="5"/>
  <c r="BF155" i="5"/>
  <c r="E85" i="5"/>
  <c r="BF146" i="5"/>
  <c r="BF135" i="5"/>
  <c r="BF163" i="5"/>
  <c r="BF148" i="5"/>
  <c r="BF161" i="5"/>
  <c r="BF170" i="5"/>
  <c r="BF138" i="5"/>
  <c r="F122" i="5"/>
  <c r="BF142" i="5"/>
  <c r="BF152" i="5"/>
  <c r="BF159" i="5"/>
  <c r="BF173" i="5"/>
  <c r="BF150" i="5"/>
  <c r="BF165" i="5"/>
  <c r="BF167" i="5"/>
  <c r="BK129" i="3"/>
  <c r="J129" i="3" s="1"/>
  <c r="J97" i="3" s="1"/>
  <c r="E113" i="4"/>
  <c r="BF144" i="4"/>
  <c r="BF132" i="4"/>
  <c r="J117" i="4"/>
  <c r="BF151" i="4"/>
  <c r="BF165" i="4"/>
  <c r="BF162" i="4"/>
  <c r="F120" i="4"/>
  <c r="BF130" i="4"/>
  <c r="BF134" i="4"/>
  <c r="BF160" i="4"/>
  <c r="BF169" i="4"/>
  <c r="BF126" i="4"/>
  <c r="BF140" i="4"/>
  <c r="BF158" i="4"/>
  <c r="BF147" i="4"/>
  <c r="BF156" i="4"/>
  <c r="BF220" i="3"/>
  <c r="BF259" i="3"/>
  <c r="BF269" i="3"/>
  <c r="BF289" i="3"/>
  <c r="BF313" i="3"/>
  <c r="F92" i="3"/>
  <c r="BF136" i="3"/>
  <c r="BF182" i="3"/>
  <c r="BF200" i="3"/>
  <c r="BF189" i="3"/>
  <c r="BF299" i="3"/>
  <c r="BF322" i="3"/>
  <c r="BF328" i="3"/>
  <c r="BF207" i="3"/>
  <c r="BF214" i="3"/>
  <c r="BF316" i="3"/>
  <c r="BF145" i="3"/>
  <c r="BF204" i="3"/>
  <c r="J122" i="3"/>
  <c r="BF211" i="3"/>
  <c r="BF334" i="3"/>
  <c r="BF231" i="3"/>
  <c r="BF247" i="3"/>
  <c r="BF257" i="3"/>
  <c r="BF282" i="3"/>
  <c r="BF319" i="3"/>
  <c r="BF337" i="3"/>
  <c r="BF349" i="3"/>
  <c r="BK129" i="2"/>
  <c r="J129" i="2" s="1"/>
  <c r="J97" i="2" s="1"/>
  <c r="BF245" i="3"/>
  <c r="BF278" i="3"/>
  <c r="BF331" i="3"/>
  <c r="BF352" i="3"/>
  <c r="BF140" i="3"/>
  <c r="BF157" i="3"/>
  <c r="BF355" i="3"/>
  <c r="E85" i="3"/>
  <c r="BF131" i="3"/>
  <c r="BF224" i="3"/>
  <c r="BF239" i="3"/>
  <c r="BF149" i="3"/>
  <c r="BF227" i="3"/>
  <c r="BF265" i="3"/>
  <c r="BF275" i="3"/>
  <c r="BF217" i="3"/>
  <c r="BF242" i="3"/>
  <c r="BF273" i="3"/>
  <c r="BF306" i="3"/>
  <c r="BK353" i="2"/>
  <c r="J353" i="2" s="1"/>
  <c r="J105" i="2" s="1"/>
  <c r="BF296" i="3"/>
  <c r="BF153" i="3"/>
  <c r="BF173" i="3"/>
  <c r="BF178" i="3"/>
  <c r="BF252" i="3"/>
  <c r="BF262" i="3"/>
  <c r="BF271" i="3"/>
  <c r="BF176" i="2"/>
  <c r="BF180" i="2"/>
  <c r="BF202" i="2"/>
  <c r="BF216" i="2"/>
  <c r="BF219" i="2"/>
  <c r="BF236" i="2"/>
  <c r="BF150" i="2"/>
  <c r="BF210" i="2"/>
  <c r="BF131" i="2"/>
  <c r="BF140" i="2"/>
  <c r="F92" i="2"/>
  <c r="J122" i="2"/>
  <c r="BF145" i="2"/>
  <c r="BF187" i="2"/>
  <c r="BF208" i="2"/>
  <c r="BF226" i="2"/>
  <c r="BF358" i="2"/>
  <c r="E85" i="2"/>
  <c r="BF239" i="2"/>
  <c r="BF273" i="2"/>
  <c r="BF171" i="2"/>
  <c r="BF206" i="2"/>
  <c r="BF293" i="2"/>
  <c r="BF254" i="2"/>
  <c r="BF332" i="2"/>
  <c r="BF158" i="2"/>
  <c r="BF212" i="2"/>
  <c r="BF229" i="2"/>
  <c r="BF259" i="2"/>
  <c r="BF361" i="2"/>
  <c r="BF154" i="2"/>
  <c r="BF280" i="2"/>
  <c r="BF296" i="2"/>
  <c r="BF324" i="2"/>
  <c r="BF327" i="2"/>
  <c r="BF223" i="2"/>
  <c r="BF232" i="2"/>
  <c r="BF243" i="2"/>
  <c r="BF291" i="2"/>
  <c r="BF136" i="2"/>
  <c r="BF204" i="2"/>
  <c r="BF268" i="2"/>
  <c r="BF257" i="2"/>
  <c r="BF289" i="2"/>
  <c r="BF162" i="2"/>
  <c r="BF251" i="2"/>
  <c r="BF287" i="2"/>
  <c r="BF312" i="2"/>
  <c r="BF317" i="2"/>
  <c r="BF277" i="2"/>
  <c r="BF300" i="2"/>
  <c r="BF305" i="2"/>
  <c r="BF283" i="2"/>
  <c r="BF335" i="2"/>
  <c r="BF338" i="2"/>
  <c r="BF341" i="2"/>
  <c r="BF355" i="2"/>
  <c r="F35" i="2"/>
  <c r="BB95" i="1"/>
  <c r="F33" i="2"/>
  <c r="AZ95" i="1" s="1"/>
  <c r="J33" i="2"/>
  <c r="AV95" i="1"/>
  <c r="F37" i="4"/>
  <c r="BD97" i="1"/>
  <c r="F36" i="5"/>
  <c r="BC98" i="1" s="1"/>
  <c r="F35" i="4"/>
  <c r="BB97" i="1"/>
  <c r="J33" i="4"/>
  <c r="AV97" i="1" s="1"/>
  <c r="F35" i="5"/>
  <c r="BB98" i="1"/>
  <c r="F35" i="3"/>
  <c r="BB96" i="1"/>
  <c r="F36" i="3"/>
  <c r="BC96" i="1" s="1"/>
  <c r="J33" i="5"/>
  <c r="AV98" i="1" s="1"/>
  <c r="F36" i="2"/>
  <c r="BC95" i="1"/>
  <c r="F36" i="4"/>
  <c r="BC97" i="1" s="1"/>
  <c r="F37" i="3"/>
  <c r="BD96" i="1"/>
  <c r="F37" i="5"/>
  <c r="BD98" i="1" s="1"/>
  <c r="F33" i="4"/>
  <c r="AZ97" i="1"/>
  <c r="F33" i="5"/>
  <c r="AZ98" i="1"/>
  <c r="F37" i="2"/>
  <c r="BD95" i="1" s="1"/>
  <c r="J33" i="3"/>
  <c r="AV96" i="1" s="1"/>
  <c r="F33" i="3"/>
  <c r="AZ96" i="1"/>
  <c r="BK298" i="2" l="1"/>
  <c r="J298" i="2" s="1"/>
  <c r="J102" i="2" s="1"/>
  <c r="J354" i="3"/>
  <c r="J108" i="3" s="1"/>
  <c r="J348" i="3"/>
  <c r="J106" i="3" s="1"/>
  <c r="R129" i="2"/>
  <c r="R128" i="2"/>
  <c r="R124" i="4"/>
  <c r="R123" i="4" s="1"/>
  <c r="T129" i="3"/>
  <c r="T128" i="3"/>
  <c r="T129" i="2"/>
  <c r="T128" i="2" s="1"/>
  <c r="R280" i="3"/>
  <c r="R128" i="3" s="1"/>
  <c r="P129" i="2"/>
  <c r="P128" i="2"/>
  <c r="AU95" i="1" s="1"/>
  <c r="P280" i="3"/>
  <c r="P129" i="3"/>
  <c r="P128" i="3" s="1"/>
  <c r="AU96" i="1" s="1"/>
  <c r="J351" i="3"/>
  <c r="J107" i="3"/>
  <c r="BK126" i="5"/>
  <c r="J126" i="5" s="1"/>
  <c r="J97" i="5" s="1"/>
  <c r="BK157" i="5"/>
  <c r="J157" i="5" s="1"/>
  <c r="J103" i="5" s="1"/>
  <c r="AG97" i="1"/>
  <c r="J96" i="4"/>
  <c r="J124" i="4"/>
  <c r="J97" i="4" s="1"/>
  <c r="BK128" i="3"/>
  <c r="J128" i="3"/>
  <c r="J96" i="3" s="1"/>
  <c r="BK128" i="2"/>
  <c r="J128" i="2" s="1"/>
  <c r="J96" i="2" s="1"/>
  <c r="F34" i="3"/>
  <c r="BA96" i="1"/>
  <c r="F34" i="2"/>
  <c r="BA95" i="1" s="1"/>
  <c r="J34" i="5"/>
  <c r="AW98" i="1"/>
  <c r="AT98" i="1" s="1"/>
  <c r="J34" i="2"/>
  <c r="AW95" i="1"/>
  <c r="AT95" i="1" s="1"/>
  <c r="J34" i="3"/>
  <c r="AW96" i="1" s="1"/>
  <c r="AT96" i="1" s="1"/>
  <c r="F34" i="4"/>
  <c r="BA97" i="1" s="1"/>
  <c r="F34" i="5"/>
  <c r="BA98" i="1" s="1"/>
  <c r="J34" i="4"/>
  <c r="AW97" i="1"/>
  <c r="AT97" i="1" s="1"/>
  <c r="BB94" i="1"/>
  <c r="W31" i="1"/>
  <c r="AZ94" i="1"/>
  <c r="W29" i="1"/>
  <c r="BC94" i="1"/>
  <c r="AY94" i="1" s="1"/>
  <c r="BD94" i="1"/>
  <c r="W33" i="1" s="1"/>
  <c r="BK125" i="5" l="1"/>
  <c r="J125" i="5"/>
  <c r="J96" i="5"/>
  <c r="AN97" i="1"/>
  <c r="J39" i="4"/>
  <c r="AU94" i="1"/>
  <c r="J30" i="2"/>
  <c r="AG95" i="1"/>
  <c r="J30" i="3"/>
  <c r="AG96" i="1"/>
  <c r="AN96" i="1"/>
  <c r="W32" i="1"/>
  <c r="AV94" i="1"/>
  <c r="AK29" i="1" s="1"/>
  <c r="AX94" i="1"/>
  <c r="BA94" i="1"/>
  <c r="W30" i="1" s="1"/>
  <c r="J39" i="3" l="1"/>
  <c r="J39" i="2"/>
  <c r="AN95" i="1"/>
  <c r="J30" i="5"/>
  <c r="AG98" i="1"/>
  <c r="AG94" i="1"/>
  <c r="AK26" i="1"/>
  <c r="AK35" i="1" s="1"/>
  <c r="AW94" i="1"/>
  <c r="AK30" i="1"/>
  <c r="J39" i="5" l="1"/>
  <c r="AN98" i="1"/>
  <c r="AT94" i="1"/>
  <c r="AN94" i="1" l="1"/>
</calcChain>
</file>

<file path=xl/sharedStrings.xml><?xml version="1.0" encoding="utf-8"?>
<sst xmlns="http://schemas.openxmlformats.org/spreadsheetml/2006/main" count="5593" uniqueCount="639">
  <si>
    <t>Export Komplet</t>
  </si>
  <si>
    <t/>
  </si>
  <si>
    <t>2.0</t>
  </si>
  <si>
    <t>ZAMOK</t>
  </si>
  <si>
    <t>False</t>
  </si>
  <si>
    <t>{529fa88b-441b-421b-b6cd-7ae9404fbbb7}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</si>
  <si>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</si>
  <si>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</si>
  <si>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</si>
  <si>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</si>
  <si>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</si>
  <si>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</si>
  <si>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Kód:</t>
  </si>
  <si>
    <t>0725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</si>
  <si>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</si>
  <si>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</si>
  <si>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0725 Klatovy, Divadelní 191 oprava fasády</t>
  </si>
  <si>
    <t>KSO:</t>
  </si>
  <si>
    <t>CC-CZ:</t>
  </si>
  <si>
    <t>Místo:</t>
  </si>
  <si>
    <t xml:space="preserve"> </t>
  </si>
  <si>
    <t>Datum:</t>
  </si>
  <si>
    <t>14. 11. 2025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</si>
  <si>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</si>
  <si>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</si>
  <si>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</si>
  <si>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</si>
  <si>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</si>
  <si>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</si>
  <si>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</si>
  <si>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</si>
  <si>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</si>
  <si>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</si>
  <si>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</si>
  <si>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</si>
  <si>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</si>
  <si>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</si>
  <si>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</si>
  <si>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</si>
  <si>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</si>
  <si>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</si>
  <si>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</si>
  <si>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</si>
  <si>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</si>
  <si>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</si>
  <si>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</si>
  <si>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</si>
  <si>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</si>
  <si>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</si>
  <si>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</si>
  <si>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</si>
  <si>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</si>
  <si>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</si>
  <si>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</si>
  <si>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</si>
  <si>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</si>
  <si>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</si>
  <si>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</si>
  <si>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</si>
  <si>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</si>
  <si>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</si>
  <si>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</si>
  <si>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</si>
  <si>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</si>
  <si>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</si>
  <si>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</si>
  <si>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</si>
  <si>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</si>
  <si>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</si>
  <si>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</si>
  <si>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</si>
  <si>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</si>
  <si>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</si>
  <si>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</si>
  <si>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</si>
  <si>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</si>
  <si>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</si>
  <si>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</si>
  <si>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</si>
  <si>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Oprava fasády - východní strana</t>
  </si>
  <si>
    <t>STA</t>
  </si>
  <si>
    <t>{aefdd9b1-ef9d-4043-887d-fa479c9b14f6}</t>
  </si>
  <si>
    <t>2</t>
  </si>
  <si>
    <t>Oprava fasády - jižní strana</t>
  </si>
  <si>
    <t>{be813586-6013-4f26-a277-7d1818fd4c66}</t>
  </si>
  <si>
    <t>3</t>
  </si>
  <si>
    <t>Oprava fasády - západní fasáda</t>
  </si>
  <si>
    <t>{580a3694-4a6b-4b68-bea0-08a910a05961}</t>
  </si>
  <si>
    <t>4</t>
  </si>
  <si>
    <t>Injektáž zdiva</t>
  </si>
  <si>
    <t>{2c739f70-a17d-4df4-b80b-1a456cf25331}</t>
  </si>
  <si>
    <t>KRYCÍ LIST SOUPISU PRACÍ</t>
  </si>
  <si>
    <t>Objekt:</t>
  </si>
  <si>
    <t>1 - Oprava fasády - východní strana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</si>
  <si>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</si>
  <si>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</si>
  <si>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</si>
  <si>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</si>
  <si>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</si>
  <si>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</si>
  <si>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</si>
  <si>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</si>
  <si>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</si>
  <si>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</si>
  <si>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</si>
  <si>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764 - Konstrukce klempířské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</si>
  <si>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</si>
  <si>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</si>
  <si>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</si>
  <si>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</si>
  <si>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</si>
  <si>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</si>
  <si>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</si>
  <si>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</si>
  <si>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</si>
  <si>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</si>
  <si>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</si>
  <si>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</si>
  <si>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</si>
  <si>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</si>
  <si>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</si>
  <si>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</si>
  <si>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</si>
  <si>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</si>
  <si>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</si>
  <si>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</si>
  <si>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</si>
  <si>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</si>
  <si>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</si>
  <si>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</si>
  <si>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6201254.1</t>
  </si>
  <si>
    <t>Oprava korunní římsy</t>
  </si>
  <si>
    <t>m</t>
  </si>
  <si>
    <t>-1477017265</t>
  </si>
  <si>
    <t>PP</t>
  </si>
  <si>
    <t>P</t>
  </si>
  <si>
    <t>Poznámka k položce:_x000D_
Kompletní odstrojení druhotných omítek a nátěrů. Rekonstrukce původního tvaru římsy dle dobových analogií.</t>
  </si>
  <si>
    <t>VV</t>
  </si>
  <si>
    <t>"náměstí"8,87</t>
  </si>
  <si>
    <t>Součet</t>
  </si>
  <si>
    <t>6201254.2</t>
  </si>
  <si>
    <t>OPrava  kordonové římsy</t>
  </si>
  <si>
    <t>90048000</t>
  </si>
  <si>
    <t>Oprava kordonové římsy</t>
  </si>
  <si>
    <t>"náměstí"8,60</t>
  </si>
  <si>
    <t>620155.1</t>
  </si>
  <si>
    <t>Zaoblení fasády - kulaté nároží</t>
  </si>
  <si>
    <t>-961448804</t>
  </si>
  <si>
    <t>"1.NP"0,47+3,5</t>
  </si>
  <si>
    <t>"2.NP + 3.NP"6,950</t>
  </si>
  <si>
    <t>620155.2</t>
  </si>
  <si>
    <t>Pilastry - 2 - 3. NP</t>
  </si>
  <si>
    <t>m2</t>
  </si>
  <si>
    <t>-1524994831</t>
  </si>
  <si>
    <t>Poznámka k položce:_x000D_
Na vnitřní straně zrcadla každého pilastru je jemný štukový profil. Po očištění bude profil rekonstruován.</t>
  </si>
  <si>
    <t>"pilastry" 3,99*3</t>
  </si>
  <si>
    <t>5</t>
  </si>
  <si>
    <t>620156</t>
  </si>
  <si>
    <t>Šambrána kolem oken</t>
  </si>
  <si>
    <t>ks</t>
  </si>
  <si>
    <t>-1845976795</t>
  </si>
  <si>
    <t>"náměstí"4</t>
  </si>
  <si>
    <t>620157.1</t>
  </si>
  <si>
    <t>Podokenní římsa - parapet</t>
  </si>
  <si>
    <t>-531000356</t>
  </si>
  <si>
    <t>7</t>
  </si>
  <si>
    <t>620157.2</t>
  </si>
  <si>
    <t>Suprafenestra</t>
  </si>
  <si>
    <t>1788223654</t>
  </si>
  <si>
    <t>"náměstí, 2. NP"2</t>
  </si>
  <si>
    <t>8</t>
  </si>
  <si>
    <t>622325357</t>
  </si>
  <si>
    <t>Oprava vnější vápenné omítky s celoplošným přeštukováním členitosti 2 v rozsahu přes 50 do 65 %</t>
  </si>
  <si>
    <t>-74435844</t>
  </si>
  <si>
    <t>Oprava vápenné omítky s celoplošným přeštukováním vnějších ploch stupně členitosti 2, v rozsahu opravované plochy přes 50 do 65%</t>
  </si>
  <si>
    <t>ostatní plochy fasády 1. NP a 2. NP</t>
  </si>
  <si>
    <t>36,33</t>
  </si>
  <si>
    <t>sokl</t>
  </si>
  <si>
    <t>3,59</t>
  </si>
  <si>
    <t>špalety</t>
  </si>
  <si>
    <t>7,9*0,9+5*0,5+5,3*0,2</t>
  </si>
  <si>
    <t>9</t>
  </si>
  <si>
    <t>622325557</t>
  </si>
  <si>
    <t>Oprava vnější vápenné omítky s celoplošným přeštukováním členitosti 4 v rozsahu přes 50 do 65 %</t>
  </si>
  <si>
    <t>1550704459</t>
  </si>
  <si>
    <t>Oprava vápenné omítky s celoplošným přeštukováním vnějších ploch stupně členitosti 4, v rozsahu opravované plochy přes 50 do 65%</t>
  </si>
  <si>
    <t>plochy bosáže</t>
  </si>
  <si>
    <t>13,38</t>
  </si>
  <si>
    <t>10</t>
  </si>
  <si>
    <t>629991001</t>
  </si>
  <si>
    <t>Zakrytí podélných ploch fólií volně položenou</t>
  </si>
  <si>
    <t>-1296065057</t>
  </si>
  <si>
    <t>Zakrytí vnějších ploch před znečištěním včetně pozdějšího odkrytí ploch podélných rovných (např. chodníků) fólií položenou volně</t>
  </si>
  <si>
    <t>dlažba pod lešením, vstupy</t>
  </si>
  <si>
    <t>10*2+4</t>
  </si>
  <si>
    <t>11</t>
  </si>
  <si>
    <t>629991011</t>
  </si>
  <si>
    <t>Zakrytí výplní otvorů a svislých ploch fólií přilepenou lepící páskou</t>
  </si>
  <si>
    <t>2036832375</t>
  </si>
  <si>
    <t>Zakrytí vnějších ploch před znečištěním včetně pozdějšího odkrytí výplní otvorů a svislých ploch fólií přilepenou lepící páskou</t>
  </si>
  <si>
    <t>okna a dveře</t>
  </si>
  <si>
    <t>2,5*2+2,3*2+6*2</t>
  </si>
  <si>
    <t>parapety</t>
  </si>
  <si>
    <t>1,63*0,2*4</t>
  </si>
  <si>
    <t>629995101</t>
  </si>
  <si>
    <t>Očištění vnějších ploch tlakovou vodou</t>
  </si>
  <si>
    <t>-251630706</t>
  </si>
  <si>
    <t>Očištění vnějších ploch tlakovou vodou omytím tlakovou vodou</t>
  </si>
  <si>
    <t>Poznámka k položce:_x000D_
Snímání a naměkčování nátěru a odstraňování tenkých vrstev omítek za mechanického působení tlakové vody s podporou ručního dočištění škrabkami a špachtlemi za účelem šetrného odhalení původních dochovaných omítek.</t>
  </si>
  <si>
    <t>štukové prvky - římsy, parapety, šambrány</t>
  </si>
  <si>
    <t>8,87*0,8+8,6*0,2+10,92*0,5+11,97+5*0,2*4+1,63*0,2*4+2*0,2*1,63</t>
  </si>
  <si>
    <t>Ostatní konstrukce a práce, bourání</t>
  </si>
  <si>
    <t>13</t>
  </si>
  <si>
    <t>940100</t>
  </si>
  <si>
    <t>Demontáž a zpštná montáž osvětlení nápisu F01</t>
  </si>
  <si>
    <t>-39162060</t>
  </si>
  <si>
    <t>14</t>
  </si>
  <si>
    <t>940101</t>
  </si>
  <si>
    <t>Demontáž a zpětná montáž nápisu F02</t>
  </si>
  <si>
    <t>-907942544</t>
  </si>
  <si>
    <t>15</t>
  </si>
  <si>
    <t>940102</t>
  </si>
  <si>
    <t>Demontáž a zpětná montáž světelné tabule F03</t>
  </si>
  <si>
    <t>-654478620</t>
  </si>
  <si>
    <t>16</t>
  </si>
  <si>
    <t>940103</t>
  </si>
  <si>
    <t>Demontáž a zětná montáž tabule F04</t>
  </si>
  <si>
    <t>530036184</t>
  </si>
  <si>
    <t>17</t>
  </si>
  <si>
    <t>940104</t>
  </si>
  <si>
    <t>Demontáž a zpětná montáž značky ulice Divadelní</t>
  </si>
  <si>
    <t>1980537243</t>
  </si>
  <si>
    <t>18</t>
  </si>
  <si>
    <t>941111122</t>
  </si>
  <si>
    <t>Montáž lešení řadového trubkového lehkého s podlahami zatížení do 200 kg/m2 š od 0,9 do 1,2 m v přes 10 do 25 m</t>
  </si>
  <si>
    <t>-1065101314</t>
  </si>
  <si>
    <t>Lešení řadové trubkové lehké pracovní s podlahami s provozním zatížením tř. 3 do 200 kg/m2 šířky tř. W09 od 0,9 do 1,2 m, výšky výšky přes 10 do 25 m montáž</t>
  </si>
  <si>
    <t>"náměstí"(8,47+1,20)*11,40</t>
  </si>
  <si>
    <t>19</t>
  </si>
  <si>
    <t>941111222</t>
  </si>
  <si>
    <t>Příplatek k lešení řadovému trubkovému lehkému s podlahami do 200 kg/m2 š od 0,9 do 1,2 m v přes 10 do 25 m za každý den použití</t>
  </si>
  <si>
    <t>-1751316785</t>
  </si>
  <si>
    <t>Lešení řadové trubkové lehké pracovní s podlahami s provozním zatížením tř. 3 do 200 kg/m2 šířky tř. W09 od 0,9 do 1,2 m, výšky výšky přes 10 do 25 m příplatek k ceně za každý den použití</t>
  </si>
  <si>
    <t>110*75</t>
  </si>
  <si>
    <t>20</t>
  </si>
  <si>
    <t>941111822</t>
  </si>
  <si>
    <t>Demontáž lešení řadového trubkového lehkého s podlahami zatížení do 200 kg/m2 š od 0,9 do 1,2 m v přes 10 do 25 m</t>
  </si>
  <si>
    <t>180778889</t>
  </si>
  <si>
    <t>Lešení řadové trubkové lehké pracovní s podlahami s provozním zatížením tř. 3 do 200 kg/m2 šířky tř. W09 od 0,9 do 1,2 m, výšky výšky přes 10 do 25 m demontáž</t>
  </si>
  <si>
    <t>942311111</t>
  </si>
  <si>
    <t>Montáž konzol š od 0,3 do 0,5 m u dílcového pracovního lešení v do 10 m</t>
  </si>
  <si>
    <t>97911744</t>
  </si>
  <si>
    <t>Konzoly u dílcového pracovního lešení šířky od 0,3 do 0,5 m výšky do 10 m montáž</t>
  </si>
  <si>
    <t>110,24</t>
  </si>
  <si>
    <t>22</t>
  </si>
  <si>
    <t>942311211</t>
  </si>
  <si>
    <t>Příplatek ke konzole š od 0,3 do 0,5 m u dílcového lešení v do 10 m za každý den použití</t>
  </si>
  <si>
    <t>1142651682</t>
  </si>
  <si>
    <t>Konzoly u dílcového pracovního lešení šířky od 0,3 do 0,5 m výšky do 10 m příplatek k ceně za každý den použití</t>
  </si>
  <si>
    <t>23</t>
  </si>
  <si>
    <t>942311811</t>
  </si>
  <si>
    <t>Demontáž konzol š od 0,3 do 0,5 m u dílcového pracovního lešení v do 10 m</t>
  </si>
  <si>
    <t>414060671</t>
  </si>
  <si>
    <t>Konzoly u dílcového pracovního lešení šířky od 0,3 do 0,5 m výšky do 10 m demontáž</t>
  </si>
  <si>
    <t>24</t>
  </si>
  <si>
    <t>944511111</t>
  </si>
  <si>
    <t>Montáž ochranné sítě z textilie z umělých vláken</t>
  </si>
  <si>
    <t>1758769581</t>
  </si>
  <si>
    <t>Síť ochranná zavěšená na konstrukci lešení z textilie z umělých vláken montáž</t>
  </si>
  <si>
    <t>25</t>
  </si>
  <si>
    <t>944511211</t>
  </si>
  <si>
    <t>Příplatek k ochranné síti za každý den použití</t>
  </si>
  <si>
    <t>149411331</t>
  </si>
  <si>
    <t>Síť ochranná zavěšená na konstrukci lešení z textilie z umělých vláken příplatek k ceně za každý den použití</t>
  </si>
  <si>
    <t>26</t>
  </si>
  <si>
    <t>944511811</t>
  </si>
  <si>
    <t>Demontáž ochranné sítě z textilie z umělých vláken</t>
  </si>
  <si>
    <t>470759660</t>
  </si>
  <si>
    <t>Síť ochranná zavěšená na konstrukci lešení z textilie z umělých vláken demontáž</t>
  </si>
  <si>
    <t>27</t>
  </si>
  <si>
    <t>944711112</t>
  </si>
  <si>
    <t>Montáž záchytné stříšky š přes 1,5 do 2 m</t>
  </si>
  <si>
    <t>-1242533443</t>
  </si>
  <si>
    <t>Stříška záchytná zřizovaná současně s lehkým nebo těžkým lešením šířky přes 1,5 do 2,0 m montáž</t>
  </si>
  <si>
    <t>Poznámka k položce:_x000D_
Voděodolná stříška nad 1 patrem lešení a nad posledním patrem lešení.</t>
  </si>
  <si>
    <t>pod lešení</t>
  </si>
  <si>
    <t>zastřešení lešení</t>
  </si>
  <si>
    <t>28</t>
  </si>
  <si>
    <t>944711212</t>
  </si>
  <si>
    <t>Příplatek k záchytné stříšce š do přes 1,5 do 2 m za každý den použití</t>
  </si>
  <si>
    <t>566951917</t>
  </si>
  <si>
    <t>Stříška záchytná zřizovaná současně s lehkým nebo těžkým lešením šířky přes 1,5 do 2,0 m příplatek k ceně za každý den použití</t>
  </si>
  <si>
    <t>20*75</t>
  </si>
  <si>
    <t>29</t>
  </si>
  <si>
    <t>944711812</t>
  </si>
  <si>
    <t>Demontáž záchytné stříšky š přes 1,5 do 2 m</t>
  </si>
  <si>
    <t>-1561600012</t>
  </si>
  <si>
    <t>Stříška záchytná zřizovaná současně s lehkým nebo těžkým lešením šířky přes 1,5 do 2,0 m demontáž</t>
  </si>
  <si>
    <t>10+10</t>
  </si>
  <si>
    <t>30</t>
  </si>
  <si>
    <t>950100</t>
  </si>
  <si>
    <t>Zábor chodníku</t>
  </si>
  <si>
    <t>Kč</t>
  </si>
  <si>
    <t>305273061</t>
  </si>
  <si>
    <t>31</t>
  </si>
  <si>
    <t>978015371</t>
  </si>
  <si>
    <t>Otlučení (osekání) vnější vápenné nebo vápenocementové omítky stupně členitosti 1 a 2 v rozsahu přes 50 do 65 %</t>
  </si>
  <si>
    <t>424081725</t>
  </si>
  <si>
    <t>Otlučení vápenných nebo vápenocementových omítek vnějších ploch s vyškrabáním spar a s očištěním zdiva stupně členitosti 1 a 2, v rozsahu přes 50 do 65 %</t>
  </si>
  <si>
    <t>32</t>
  </si>
  <si>
    <t>978019371</t>
  </si>
  <si>
    <t>Otlučení (osekání) vnější vápenné nebo vápenocementové omítky stupně členitosti 3 až 5 v rozsahu přes 50 do 65 %</t>
  </si>
  <si>
    <t>1737497345</t>
  </si>
  <si>
    <t>Otlučení vápenných nebo vápenocementových omítek vnějších ploch s vyškrabáním spar a s očištěním zdiva stupně členitosti 3 až 5, v rozsahu přes 50 do 65 %</t>
  </si>
  <si>
    <t>33</t>
  </si>
  <si>
    <t>985331211</t>
  </si>
  <si>
    <t>Dodatečné vlepování betonářské výztuže D 8 mm do chemické malty včetně vyvrtání otvoru</t>
  </si>
  <si>
    <t>-2015659220</t>
  </si>
  <si>
    <t>Dodatečné vlepování betonářské výztuže včetně vyvrtání a vyčištění otvoru chemickou maltou průměr výztuže 8 mm</t>
  </si>
  <si>
    <t>"náměstí"1,50*6</t>
  </si>
  <si>
    <t>34</t>
  </si>
  <si>
    <t>M</t>
  </si>
  <si>
    <t>13021011</t>
  </si>
  <si>
    <t>tyč ocelová kruhová žebírková DIN 488 jakost B500B (10 505) výztuž do betonu D 8mm</t>
  </si>
  <si>
    <t>827805406</t>
  </si>
  <si>
    <t>35</t>
  </si>
  <si>
    <t>993111111</t>
  </si>
  <si>
    <t>Dovoz a odvoz lešení řadového do 10 km včetně naložení a složení</t>
  </si>
  <si>
    <t>1433087193</t>
  </si>
  <si>
    <t>Dovoz a odvoz lešení včetně naložení a složení řadového, na vzdálenost do 10 km</t>
  </si>
  <si>
    <t>36</t>
  </si>
  <si>
    <t>993111119</t>
  </si>
  <si>
    <t>Příplatek k ceně dovozu a odvozu lešení řadového ZKD 10 km přes 10 km</t>
  </si>
  <si>
    <t>1133392243</t>
  </si>
  <si>
    <t>Dovoz a odvoz lešení včetně naložení a složení řadového, na vzdálenost Příplatek k ceně za každých dalších i započatých 10 km přes 10 km</t>
  </si>
  <si>
    <t>997</t>
  </si>
  <si>
    <t>Doprava suti a vybouraných hmot</t>
  </si>
  <si>
    <t>37</t>
  </si>
  <si>
    <t>997013213</t>
  </si>
  <si>
    <t>Vnitrostaveništní doprava suti a vybouraných hmot pro budovy v přes 9 do 12 m ručně</t>
  </si>
  <si>
    <t>t</t>
  </si>
  <si>
    <t>797461891</t>
  </si>
  <si>
    <t>Vnitrostaveništní doprava suti a vybouraných hmot vodorovně do 50 m s naložením ručně pro budovy a haly výšky přes 9 do 12 m</t>
  </si>
  <si>
    <t>38</t>
  </si>
  <si>
    <t>997013501</t>
  </si>
  <si>
    <t>Odvoz suti a vybouraných hmot na skládku nebo meziskládku do 1 km se složením</t>
  </si>
  <si>
    <t>1422121166</t>
  </si>
  <si>
    <t>Odvoz suti a vybouraných hmot na skládku nebo meziskládku se složením, na vzdálenost do 1 km</t>
  </si>
  <si>
    <t>39</t>
  </si>
  <si>
    <t>997013509</t>
  </si>
  <si>
    <t>Příplatek k odvozu suti a vybouraných hmot na skládku ZKD 1 km přes 1 km</t>
  </si>
  <si>
    <t>-1439834178</t>
  </si>
  <si>
    <t>Odvoz suti a vybouraných hmot na skládku nebo meziskládku se složením, na vzdálenost Příplatek k ceně za každý další započatý 1 km přes 1 km</t>
  </si>
  <si>
    <t>40</t>
  </si>
  <si>
    <t>997013871</t>
  </si>
  <si>
    <t>Poplatek za uložení stavebního odpadu na recyklační skládce (skládkovné) směsného stavebního a demoličního kód odpadu 17 09 04</t>
  </si>
  <si>
    <t>770370032</t>
  </si>
  <si>
    <t>Poplatek za uložení stavebního odpadu na recyklační skládce (skládkovné) směsného stavebního a demoličního zatříděného do Katalogu odpadů pod kódem 17 09 04</t>
  </si>
  <si>
    <t>998</t>
  </si>
  <si>
    <t>Přesun hmot</t>
  </si>
  <si>
    <t>41</t>
  </si>
  <si>
    <t>998018002</t>
  </si>
  <si>
    <t>Přesun hmot pro budovy ruční pro budovy v přes 6 do 12 m</t>
  </si>
  <si>
    <t>-271862348</t>
  </si>
  <si>
    <t>Přesun hmot pro budovy občanské výstavby, bydlení, výrobu a služby ruční (bez užití mechanizace) vodorovná dopravní vzdálenost do 100 m pro budovy s jakoukoliv nosnou konstrukcí výšky přes 6 do 12 m</t>
  </si>
  <si>
    <t>PSV</t>
  </si>
  <si>
    <t>Práce a dodávky PSV</t>
  </si>
  <si>
    <t>764</t>
  </si>
  <si>
    <t>Konstrukce klempířské</t>
  </si>
  <si>
    <t>42</t>
  </si>
  <si>
    <t>764002851</t>
  </si>
  <si>
    <t>Demontáž oplechování parapetů do suti</t>
  </si>
  <si>
    <t>1768796626</t>
  </si>
  <si>
    <t>Demontáž klempířských konstrukcí oplechování parapetů do suti</t>
  </si>
  <si>
    <t>parapety 2. NP a 3. NP</t>
  </si>
  <si>
    <t>1,63*4</t>
  </si>
  <si>
    <t>43</t>
  </si>
  <si>
    <t>764002861</t>
  </si>
  <si>
    <t>Demontáž oplechování říms a ozdobných prvků do suti</t>
  </si>
  <si>
    <t>-1025004263</t>
  </si>
  <si>
    <t>Demontáž klempířských konstrukcí oplechování říms do suti</t>
  </si>
  <si>
    <t>kordonová římsa</t>
  </si>
  <si>
    <t>8,6</t>
  </si>
  <si>
    <t>suprafenestry 2. NP</t>
  </si>
  <si>
    <t>1,63*2</t>
  </si>
  <si>
    <t>44</t>
  </si>
  <si>
    <t>764246346</t>
  </si>
  <si>
    <t>Oplechování parapetů rovných celoplošně lepené z TiZn lesklého plechu rš 500 mm</t>
  </si>
  <si>
    <t>1935456112</t>
  </si>
  <si>
    <t>Oplechování parapetů z titanzinkového lesklého válcovaného plechu rovných celoplošně lepené, bez rohů rš 500 mm</t>
  </si>
  <si>
    <t>45</t>
  </si>
  <si>
    <t>764248324</t>
  </si>
  <si>
    <t>Oplechování římsy rovné celoplošně lepené z TiZn lesklého plechu rš 330 mm</t>
  </si>
  <si>
    <t>-390376814</t>
  </si>
  <si>
    <t>Oplechování říms a ozdobných prvků z titanzinkového lesklého válcovaného plechu rovných, bez rohů celoplošně lepené rš 330 mm</t>
  </si>
  <si>
    <t>46</t>
  </si>
  <si>
    <t>998764101</t>
  </si>
  <si>
    <t>Přesun hmot tonážní pro konstrukce klempířské v objektech v do 6 m</t>
  </si>
  <si>
    <t>-157649488</t>
  </si>
  <si>
    <t>Přesun hmot pro konstrukce klempířské stanovený z hmotnosti přesunovaného materiálu vodorovná dopravní vzdálenost do 50 m základní v objektech výšky do 6 m</t>
  </si>
  <si>
    <t>783</t>
  </si>
  <si>
    <t>Dokončovací práce - nátěry</t>
  </si>
  <si>
    <t>47</t>
  </si>
  <si>
    <t>783401311</t>
  </si>
  <si>
    <t>Odmaštění klempířských konstrukcí vodou ředitelným odmašťovačem před provedením nátěru</t>
  </si>
  <si>
    <t>1539382818</t>
  </si>
  <si>
    <t>Příprava podkladu klempířských konstrukcí před provedením nátěru odmaštěním odmašťovačem vodou ředitelným</t>
  </si>
  <si>
    <t>8,6*0,3</t>
  </si>
  <si>
    <t>1,63*0,2*6</t>
  </si>
  <si>
    <t>48</t>
  </si>
  <si>
    <t>783414101</t>
  </si>
  <si>
    <t>Základní jednonásobný syntetický nátěr klempířských konstrukcí</t>
  </si>
  <si>
    <t>-1931778356</t>
  </si>
  <si>
    <t>Základní nátěr klempířských konstrukcí jednonásobný syntetický</t>
  </si>
  <si>
    <t>4,54</t>
  </si>
  <si>
    <t>49</t>
  </si>
  <si>
    <t>783415101</t>
  </si>
  <si>
    <t>Mezinátěr syntetický jednonásobný mezinátěr klempířských konstrukcí</t>
  </si>
  <si>
    <t>-1841721811</t>
  </si>
  <si>
    <t>Mezinátěr klempířských konstrukcí jednonásobný syntetický standardní</t>
  </si>
  <si>
    <t>50</t>
  </si>
  <si>
    <t>783417101</t>
  </si>
  <si>
    <t>Krycí jednonásobný syntetický nátěr klempířských konstrukcí</t>
  </si>
  <si>
    <t>-345101285</t>
  </si>
  <si>
    <t>Krycí nátěr (email) klempířských konstrukcí jednonásobný syntetický standardní</t>
  </si>
  <si>
    <t>51</t>
  </si>
  <si>
    <t>783826313</t>
  </si>
  <si>
    <t>Mikroarmovací silikátový nátěr omítek</t>
  </si>
  <si>
    <t>-234611051</t>
  </si>
  <si>
    <t>Nátěr omítek se schopností překlenutí trhlin mikroarmovací silikátový</t>
  </si>
  <si>
    <t>Poznámka k položce:_x000D_
Skladba nátěru:_x000D_
- vzorkování_x000D_
- podnátěr_x000D_
-2x vrchní nátěr v odsouhlaseném odstínu</t>
  </si>
  <si>
    <t>VRN</t>
  </si>
  <si>
    <t>Vedlejší rozpočtové náklady</t>
  </si>
  <si>
    <t>VRN3</t>
  </si>
  <si>
    <t>Zařízení staveniště</t>
  </si>
  <si>
    <t>52</t>
  </si>
  <si>
    <t>030001000</t>
  </si>
  <si>
    <t>1024</t>
  </si>
  <si>
    <t>1008207724</t>
  </si>
  <si>
    <t>VRN4</t>
  </si>
  <si>
    <t>Inženýrská činnost</t>
  </si>
  <si>
    <t>53</t>
  </si>
  <si>
    <t>040001000</t>
  </si>
  <si>
    <t>1719428524</t>
  </si>
  <si>
    <t>VRN7</t>
  </si>
  <si>
    <t>Provozní vlivy</t>
  </si>
  <si>
    <t>54</t>
  </si>
  <si>
    <t>070001000</t>
  </si>
  <si>
    <t>-1855870584</t>
  </si>
  <si>
    <t>2 - Oprava fasády - jižní strana</t>
  </si>
  <si>
    <t xml:space="preserve">      VRN7 - Provozní vlivy</t>
  </si>
  <si>
    <t>897326468</t>
  </si>
  <si>
    <t>"Divadelní"30,7</t>
  </si>
  <si>
    <t>1845013924</t>
  </si>
  <si>
    <t>"Divadelní"30,58+0,65</t>
  </si>
  <si>
    <t>541457547</t>
  </si>
  <si>
    <t>"pilastry" 3,99*4</t>
  </si>
  <si>
    <t>576209048</t>
  </si>
  <si>
    <t>"Divadelní"18</t>
  </si>
  <si>
    <t>453736695</t>
  </si>
  <si>
    <t>"Divadelníí"18</t>
  </si>
  <si>
    <t>35822020</t>
  </si>
  <si>
    <t>"Divadelníí, 2. NP"9</t>
  </si>
  <si>
    <t>-617809122</t>
  </si>
  <si>
    <t>ostatní plochy fasády 2. NP a 3. NP</t>
  </si>
  <si>
    <t>"jihovýchodní rizalit"40,34+2,84+1,2</t>
  </si>
  <si>
    <t>"střední část"48,6+2,41+0,97+35,46+1,58</t>
  </si>
  <si>
    <t>"jihozápadní rizalit"40,84+3,07+1,05</t>
  </si>
  <si>
    <t>"jihozápadní přístavek"11,9</t>
  </si>
  <si>
    <t>7,5</t>
  </si>
  <si>
    <t>9,5</t>
  </si>
  <si>
    <t>13,2</t>
  </si>
  <si>
    <t>6,1*0,2+6*0,2+5,7*0,2+5,3*0,2+5,3*0,2*6,2*0,2+3*(5*0,2)</t>
  </si>
  <si>
    <t>7,2*0,9+2*(5,2*0,2)+3*(5,3*0,2)+3*(5*0,2)</t>
  </si>
  <si>
    <t>4,6*0,2*2+3,8*0,4+6,8*0,4+3*0,2*5,3+3*0,2*5</t>
  </si>
  <si>
    <t>1195472492</t>
  </si>
  <si>
    <t>16,2+24,12+0,9</t>
  </si>
  <si>
    <t>478386192</t>
  </si>
  <si>
    <t>36*2+8</t>
  </si>
  <si>
    <t>1348090175</t>
  </si>
  <si>
    <t>2,5*8+2,3*9+4,4+4+4+3+4,5+2*2,8+2*1,8+0,8+3,8</t>
  </si>
  <si>
    <t>1,63*0,2*17+2,5*0,2+1,8*7</t>
  </si>
  <si>
    <t>1235316632</t>
  </si>
  <si>
    <t>ostatní plochy fasády - členitost 2</t>
  </si>
  <si>
    <t>256,39</t>
  </si>
  <si>
    <t>štukové prvky - římsy, parapety. šambrány</t>
  </si>
  <si>
    <t>0,8*30,7+0,2*31,23+15,96+18*5*0,2+1,63*0,2+1,63*0,2</t>
  </si>
  <si>
    <t>plochy bosáže - členitost 4</t>
  </si>
  <si>
    <t>41,22</t>
  </si>
  <si>
    <t>-936695452</t>
  </si>
  <si>
    <t>402</t>
  </si>
  <si>
    <t>1041979749</t>
  </si>
  <si>
    <t>402*120</t>
  </si>
  <si>
    <t>-1749149361</t>
  </si>
  <si>
    <t>1098048790</t>
  </si>
  <si>
    <t>-1453463309</t>
  </si>
  <si>
    <t>2126908263</t>
  </si>
  <si>
    <t>1350491062</t>
  </si>
  <si>
    <t>-1081180409</t>
  </si>
  <si>
    <t>18168602</t>
  </si>
  <si>
    <t>-1990052872</t>
  </si>
  <si>
    <t>pod lešení - vchody</t>
  </si>
  <si>
    <t>1513547603</t>
  </si>
  <si>
    <t>37*120</t>
  </si>
  <si>
    <t>-1272499056</t>
  </si>
  <si>
    <t>31+6</t>
  </si>
  <si>
    <t>2086990474</t>
  </si>
  <si>
    <t>199398557</t>
  </si>
  <si>
    <t>-1269586564</t>
  </si>
  <si>
    <t>1416034571</t>
  </si>
  <si>
    <t>1888802758</t>
  </si>
  <si>
    <t>674470314</t>
  </si>
  <si>
    <t>-82466006</t>
  </si>
  <si>
    <t>-902389666</t>
  </si>
  <si>
    <t>-982385997</t>
  </si>
  <si>
    <t>-1868512860</t>
  </si>
  <si>
    <t>-333576796</t>
  </si>
  <si>
    <t>-832346917</t>
  </si>
  <si>
    <t>-1921882875</t>
  </si>
  <si>
    <t>1,63*17+2,54</t>
  </si>
  <si>
    <t>parapety 1. NP</t>
  </si>
  <si>
    <t>2*1,86+1,43+2*1,6+2*1,05</t>
  </si>
  <si>
    <t>-163558626</t>
  </si>
  <si>
    <t>31,23</t>
  </si>
  <si>
    <t>suprafenestry</t>
  </si>
  <si>
    <t>764004863</t>
  </si>
  <si>
    <t>Demontáž svodu k dalšímu použití</t>
  </si>
  <si>
    <t>-1446686775</t>
  </si>
  <si>
    <t>Demontáž klempířských konstrukcí svodu k dalšímu použití</t>
  </si>
  <si>
    <t>12,0*2</t>
  </si>
  <si>
    <t>-612454721</t>
  </si>
  <si>
    <t>-590854587</t>
  </si>
  <si>
    <t>764508131</t>
  </si>
  <si>
    <t>Montáž kruhového svodu</t>
  </si>
  <si>
    <t>-1806173163</t>
  </si>
  <si>
    <t>Montáž svodu kruhového, průměru svodu</t>
  </si>
  <si>
    <t>24,0</t>
  </si>
  <si>
    <t>55344207</t>
  </si>
  <si>
    <t>svod kruhový Cu 100mm</t>
  </si>
  <si>
    <t>-155088301</t>
  </si>
  <si>
    <t>24,0*0,3</t>
  </si>
  <si>
    <t>-1404525558</t>
  </si>
  <si>
    <t>-2024440879</t>
  </si>
  <si>
    <t>31,23*0,3</t>
  </si>
  <si>
    <t>1,63*0,2*18+1*0,2+9*0,2*1,63</t>
  </si>
  <si>
    <t>2*1,75*0,2+1,3*0,2+2*1,6*0,2+2*1*0,2+1,35*0,3</t>
  </si>
  <si>
    <t>-35846184</t>
  </si>
  <si>
    <t>20,78</t>
  </si>
  <si>
    <t>-865546320</t>
  </si>
  <si>
    <t>47352047</t>
  </si>
  <si>
    <t>-550859611</t>
  </si>
  <si>
    <t>ostatní plochy fasády - složitost 2</t>
  </si>
  <si>
    <t>plochy bosáže - složitost 4</t>
  </si>
  <si>
    <t>štukové prvky - římsy, parapety, špalety a j.</t>
  </si>
  <si>
    <t>507998850</t>
  </si>
  <si>
    <t>1358254465</t>
  </si>
  <si>
    <t>-1383683058</t>
  </si>
  <si>
    <t>3 - Oprava fasády - západní fasáda</t>
  </si>
  <si>
    <t>622325353</t>
  </si>
  <si>
    <t>Oprava vnější vápenné omítky s celoplošným přeštukováním členitosti 2 v rozsahu přes 20 do 30 %</t>
  </si>
  <si>
    <t>329797055</t>
  </si>
  <si>
    <t>Oprava vápenné omítky s celoplošným přeštukováním vnějších ploch stupně členitosti 2, v rozsahu opravované plochy přes 20 do 30%</t>
  </si>
  <si>
    <t>"zadní štít"6,60*9,50+3,00*2,60/2*2+12,40*3,00+12,40*4,60/2+25,2</t>
  </si>
  <si>
    <t>105802832</t>
  </si>
  <si>
    <t>-1710838475</t>
  </si>
  <si>
    <t>1254748178</t>
  </si>
  <si>
    <t>1844575078</t>
  </si>
  <si>
    <t>180</t>
  </si>
  <si>
    <t>-579918232</t>
  </si>
  <si>
    <t>180*45</t>
  </si>
  <si>
    <t>706983977</t>
  </si>
  <si>
    <t>978015331</t>
  </si>
  <si>
    <t>Otlučení (osekání) vnější vápenné nebo vápenocementové omítky stupně členitosti 1 a 2 v rozsahu přes 10 do 20 %</t>
  </si>
  <si>
    <t>851629787</t>
  </si>
  <si>
    <t>Otlučení vápenných nebo vápenocementových omítek vnějších ploch s vyškrabáním spar a s očištěním zdiva stupně členitosti 1 a 2, v rozsahu přes 10 do 20 %</t>
  </si>
  <si>
    <t>325561723</t>
  </si>
  <si>
    <t>-1427412814</t>
  </si>
  <si>
    <t>-1639416621</t>
  </si>
  <si>
    <t>1463846420</t>
  </si>
  <si>
    <t>984857756</t>
  </si>
  <si>
    <t>1815587468</t>
  </si>
  <si>
    <t>4 - Injektáž zdiva</t>
  </si>
  <si>
    <t xml:space="preserve">    3 - Svislé a kompletní konstrukce</t>
  </si>
  <si>
    <t xml:space="preserve">    741 - Elektroinstalace - silnoproud</t>
  </si>
  <si>
    <t xml:space="preserve">    784 - Dokončovací práce - malby a tapety</t>
  </si>
  <si>
    <t>Svislé a kompletní konstrukce</t>
  </si>
  <si>
    <t>319202115</t>
  </si>
  <si>
    <t>Dodatečná izolace zdiva tl přes 600 do 900 mm nízkotlakou injektáží silikonovou mikroemulzí</t>
  </si>
  <si>
    <t>-2101512304</t>
  </si>
  <si>
    <t>Dodatečná izolace zdiva injektáží nízkotlakou metodou silikonovou mikroemulzí, tloušťka zdiva přes 600 do 900 mm</t>
  </si>
  <si>
    <t>"restaurace, kuchyně, schodiště"50,0</t>
  </si>
  <si>
    <t>"WC a zázemí"25,0</t>
  </si>
  <si>
    <t>"přístavek"18,0</t>
  </si>
  <si>
    <t>612321141</t>
  </si>
  <si>
    <t>Vápenocementová omítka štuková dvouvrstvá vnitřních stěn nanášená ručně</t>
  </si>
  <si>
    <t>1859430375</t>
  </si>
  <si>
    <t>Omítka vápenocementová vnitřních ploch nanášená ručně dvouvrstvá, tloušťky jádrové omítky do 10 mm a tloušťky štuku do 3 mm štuková svislých konstrukcí stěn</t>
  </si>
  <si>
    <t>"po injetáži"93,00*1,20</t>
  </si>
  <si>
    <t>321845412</t>
  </si>
  <si>
    <t>93*2</t>
  </si>
  <si>
    <t>952901111</t>
  </si>
  <si>
    <t>Vyčištění budov bytové a občanské výstavby při výšce podlaží do 4 m</t>
  </si>
  <si>
    <t>-1017978548</t>
  </si>
  <si>
    <t>Vyčištění budov nebo objektů před předáním do užívání budov bytové nebo občanské výstavby, světlé výšky podlaží do 4 m</t>
  </si>
  <si>
    <t>1825931292</t>
  </si>
  <si>
    <t>-1936395014</t>
  </si>
  <si>
    <t>96007925</t>
  </si>
  <si>
    <t>2021977692</t>
  </si>
  <si>
    <t>-1711734724</t>
  </si>
  <si>
    <t>741</t>
  </si>
  <si>
    <t>Elektroinstalace - silnoproud</t>
  </si>
  <si>
    <t>top.001</t>
  </si>
  <si>
    <t>Instalace topné rohože včetně reflexní izolační desky</t>
  </si>
  <si>
    <t>-1927219685</t>
  </si>
  <si>
    <t>devi.001</t>
  </si>
  <si>
    <t>Topná rohož (150 W/m2) včetně reflexní izolační desky</t>
  </si>
  <si>
    <t>-1998490915</t>
  </si>
  <si>
    <t>devi.002</t>
  </si>
  <si>
    <t>-749016028</t>
  </si>
  <si>
    <t>Termostat s čidlem</t>
  </si>
  <si>
    <t>devi.003</t>
  </si>
  <si>
    <t>-808563615</t>
  </si>
  <si>
    <t>Jistič + RCD</t>
  </si>
  <si>
    <t>top.002</t>
  </si>
  <si>
    <t>hod</t>
  </si>
  <si>
    <t>1525841253</t>
  </si>
  <si>
    <t>Montáž a instalace elektrického vytápění stěn</t>
  </si>
  <si>
    <t>784</t>
  </si>
  <si>
    <t>Dokončovací práce - malby a tapety</t>
  </si>
  <si>
    <t>784181101</t>
  </si>
  <si>
    <t>Základní akrylátová jednonásobná bezbarvá penetrace podkladu v místnostech v do 3,80 m</t>
  </si>
  <si>
    <t>2067858949</t>
  </si>
  <si>
    <t>Penetrace podkladu jednonásobná základní akrylátová bezbarvá v místnostech výšky do 3,80 m</t>
  </si>
  <si>
    <t>111,6</t>
  </si>
  <si>
    <t>784211101</t>
  </si>
  <si>
    <t>Dvojnásobné bílé malby ze směsí za mokra výborně oděruvzdorných v místnostech v do 3,80 m</t>
  </si>
  <si>
    <t>-869989139</t>
  </si>
  <si>
    <t>Malby z malířských směsí oděruvzdorných za mokra dvojnásobné, bílé za mokra oděruvzdorné výborně v místnostech výšky do 3,80 m</t>
  </si>
  <si>
    <t>Vyplň  údaj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</si>
</sst>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4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6" fillId="0" borderId="0" xfId="0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4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>
      <selection activeCell="E14" sqref="E14:AJ14"/>
    </sheetView>
  </sheetViews>
  <sheetFormatPr baseColWidth="10" defaultRowHeight="16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 ht="1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7" customHeight="1"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S2" s="16" t="s">
        <v>6</v>
      </c>
      <c r="BT2" s="16" t="s">
        <v>7</v>
      </c>
    </row>
    <row r="3" spans="1:74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6</v>
      </c>
    </row>
    <row r="5" spans="1:74" ht="12" customHeight="1">
      <c r="B5" s="19"/>
      <c r="D5" s="23" t="s">
        <v>12</v>
      </c>
      <c r="K5" s="208" t="s">
        <v>13</v>
      </c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R5" s="19"/>
      <c r="BE5" s="205" t="s">
        <v>14</v>
      </c>
      <c r="BS5" s="16" t="s">
        <v>6</v>
      </c>
    </row>
    <row r="6" spans="1:74" ht="37" customHeight="1">
      <c r="B6" s="19"/>
      <c r="D6" s="25" t="s">
        <v>15</v>
      </c>
      <c r="K6" s="210" t="s">
        <v>16</v>
      </c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R6" s="19"/>
      <c r="BE6" s="206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06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06"/>
      <c r="BS8" s="16" t="s">
        <v>6</v>
      </c>
    </row>
    <row r="9" spans="1:74" ht="14.5" customHeight="1">
      <c r="B9" s="19"/>
      <c r="AR9" s="19"/>
      <c r="BE9" s="206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206"/>
      <c r="BS10" s="16" t="s">
        <v>6</v>
      </c>
    </row>
    <row r="11" spans="1:74" ht="18.5" customHeight="1">
      <c r="B11" s="19"/>
      <c r="E11" s="24" t="s">
        <v>20</v>
      </c>
      <c r="AK11" s="26" t="s">
        <v>25</v>
      </c>
      <c r="AN11" s="24" t="s">
        <v>1</v>
      </c>
      <c r="AR11" s="19"/>
      <c r="BE11" s="206"/>
      <c r="BS11" s="16" t="s">
        <v>6</v>
      </c>
    </row>
    <row r="12" spans="1:74" ht="7" customHeight="1">
      <c r="B12" s="19"/>
      <c r="AR12" s="19"/>
      <c r="BE12" s="206"/>
      <c r="BS12" s="16" t="s">
        <v>6</v>
      </c>
    </row>
    <row r="13" spans="1:74" ht="12" customHeight="1">
      <c r="B13" s="19"/>
      <c r="D13" s="26" t="s">
        <v>26</v>
      </c>
      <c r="AK13" s="26" t="s">
        <v>24</v>
      </c>
      <c r="AN13" s="28" t="s">
        <v>27</v>
      </c>
      <c r="AR13" s="19"/>
      <c r="BE13" s="206"/>
      <c r="BS13" s="16" t="s">
        <v>6</v>
      </c>
    </row>
    <row r="14" spans="1:74" ht="13">
      <c r="B14" s="19"/>
      <c r="E14" s="211" t="s">
        <v>638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6" t="s">
        <v>25</v>
      </c>
      <c r="AN14" s="28" t="s">
        <v>27</v>
      </c>
      <c r="AR14" s="19"/>
      <c r="BE14" s="206"/>
      <c r="BS14" s="16" t="s">
        <v>6</v>
      </c>
    </row>
    <row r="15" spans="1:74" ht="7" customHeight="1">
      <c r="B15" s="19"/>
      <c r="AR15" s="19"/>
      <c r="BE15" s="206"/>
      <c r="BS15" s="16" t="s">
        <v>4</v>
      </c>
    </row>
    <row r="16" spans="1:74" ht="12" customHeight="1">
      <c r="B16" s="19"/>
      <c r="D16" s="26" t="s">
        <v>28</v>
      </c>
      <c r="AK16" s="26" t="s">
        <v>24</v>
      </c>
      <c r="AN16" s="24" t="s">
        <v>1</v>
      </c>
      <c r="AR16" s="19"/>
      <c r="BE16" s="206"/>
      <c r="BS16" s="16" t="s">
        <v>4</v>
      </c>
    </row>
    <row r="17" spans="2:71" ht="18.5" customHeight="1">
      <c r="B17" s="19"/>
      <c r="E17" s="24" t="s">
        <v>20</v>
      </c>
      <c r="AK17" s="26" t="s">
        <v>25</v>
      </c>
      <c r="AN17" s="24" t="s">
        <v>1</v>
      </c>
      <c r="AR17" s="19"/>
      <c r="BE17" s="206"/>
      <c r="BS17" s="16" t="s">
        <v>29</v>
      </c>
    </row>
    <row r="18" spans="2:71" ht="7" customHeight="1">
      <c r="B18" s="19"/>
      <c r="AR18" s="19"/>
      <c r="BE18" s="206"/>
      <c r="BS18" s="16" t="s">
        <v>6</v>
      </c>
    </row>
    <row r="19" spans="2:71" ht="12" customHeight="1">
      <c r="B19" s="19"/>
      <c r="D19" s="26" t="s">
        <v>30</v>
      </c>
      <c r="AK19" s="26" t="s">
        <v>24</v>
      </c>
      <c r="AN19" s="24" t="s">
        <v>1</v>
      </c>
      <c r="AR19" s="19"/>
      <c r="BE19" s="206"/>
      <c r="BS19" s="16" t="s">
        <v>6</v>
      </c>
    </row>
    <row r="20" spans="2:71" ht="18.5" customHeight="1">
      <c r="B20" s="19"/>
      <c r="E20" s="24" t="s">
        <v>20</v>
      </c>
      <c r="AK20" s="26" t="s">
        <v>25</v>
      </c>
      <c r="AN20" s="24" t="s">
        <v>1</v>
      </c>
      <c r="AR20" s="19"/>
      <c r="BE20" s="206"/>
      <c r="BS20" s="16" t="s">
        <v>29</v>
      </c>
    </row>
    <row r="21" spans="2:71" ht="7" customHeight="1">
      <c r="B21" s="19"/>
      <c r="AR21" s="19"/>
      <c r="BE21" s="206"/>
    </row>
    <row r="22" spans="2:71" ht="12" customHeight="1">
      <c r="B22" s="19"/>
      <c r="D22" s="26" t="s">
        <v>31</v>
      </c>
      <c r="AR22" s="19"/>
      <c r="BE22" s="206"/>
    </row>
    <row r="23" spans="2:71" ht="47.25" customHeight="1">
      <c r="B23" s="19"/>
      <c r="E23" s="213" t="s">
        <v>32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19"/>
      <c r="BE23" s="206"/>
    </row>
    <row r="24" spans="2:71" ht="7" customHeight="1">
      <c r="B24" s="19"/>
      <c r="AR24" s="19"/>
      <c r="BE24" s="206"/>
    </row>
    <row r="25" spans="2:71" ht="7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6"/>
    </row>
    <row r="26" spans="2:71" s="1" customFormat="1" ht="26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4">
        <f>ROUND(AG94,2)</f>
        <v>0</v>
      </c>
      <c r="AL26" s="215"/>
      <c r="AM26" s="215"/>
      <c r="AN26" s="215"/>
      <c r="AO26" s="215"/>
      <c r="AR26" s="31"/>
      <c r="BE26" s="206"/>
    </row>
    <row r="27" spans="2:71" s="1" customFormat="1" ht="7" customHeight="1">
      <c r="B27" s="31"/>
      <c r="AR27" s="31"/>
      <c r="BE27" s="206"/>
    </row>
    <row r="28" spans="2:71" s="1" customFormat="1" ht="13">
      <c r="B28" s="31"/>
      <c r="L28" s="216" t="s">
        <v>34</v>
      </c>
      <c r="M28" s="216"/>
      <c r="N28" s="216"/>
      <c r="O28" s="216"/>
      <c r="P28" s="216"/>
      <c r="W28" s="216" t="s">
        <v>35</v>
      </c>
      <c r="X28" s="216"/>
      <c r="Y28" s="216"/>
      <c r="Z28" s="216"/>
      <c r="AA28" s="216"/>
      <c r="AB28" s="216"/>
      <c r="AC28" s="216"/>
      <c r="AD28" s="216"/>
      <c r="AE28" s="216"/>
      <c r="AK28" s="216" t="s">
        <v>36</v>
      </c>
      <c r="AL28" s="216"/>
      <c r="AM28" s="216"/>
      <c r="AN28" s="216"/>
      <c r="AO28" s="216"/>
      <c r="AR28" s="31"/>
      <c r="BE28" s="206"/>
    </row>
    <row r="29" spans="2:71" s="2" customFormat="1" ht="14.5" customHeight="1">
      <c r="B29" s="35"/>
      <c r="D29" s="26" t="s">
        <v>37</v>
      </c>
      <c r="F29" s="26" t="s">
        <v>38</v>
      </c>
      <c r="L29" s="219">
        <v>0.21</v>
      </c>
      <c r="M29" s="218"/>
      <c r="N29" s="218"/>
      <c r="O29" s="218"/>
      <c r="P29" s="218"/>
      <c r="W29" s="217">
        <f>ROUND(AZ94, 2)</f>
        <v>0</v>
      </c>
      <c r="X29" s="218"/>
      <c r="Y29" s="218"/>
      <c r="Z29" s="218"/>
      <c r="AA29" s="218"/>
      <c r="AB29" s="218"/>
      <c r="AC29" s="218"/>
      <c r="AD29" s="218"/>
      <c r="AE29" s="218"/>
      <c r="AK29" s="217">
        <f>ROUND(AV94, 2)</f>
        <v>0</v>
      </c>
      <c r="AL29" s="218"/>
      <c r="AM29" s="218"/>
      <c r="AN29" s="218"/>
      <c r="AO29" s="218"/>
      <c r="AR29" s="35"/>
      <c r="BE29" s="207"/>
    </row>
    <row r="30" spans="2:71" s="2" customFormat="1" ht="14.5" customHeight="1">
      <c r="B30" s="35"/>
      <c r="F30" s="26" t="s">
        <v>39</v>
      </c>
      <c r="L30" s="219">
        <v>0.12</v>
      </c>
      <c r="M30" s="218"/>
      <c r="N30" s="218"/>
      <c r="O30" s="218"/>
      <c r="P30" s="218"/>
      <c r="W30" s="217">
        <f>ROUND(BA94, 2)</f>
        <v>0</v>
      </c>
      <c r="X30" s="218"/>
      <c r="Y30" s="218"/>
      <c r="Z30" s="218"/>
      <c r="AA30" s="218"/>
      <c r="AB30" s="218"/>
      <c r="AC30" s="218"/>
      <c r="AD30" s="218"/>
      <c r="AE30" s="218"/>
      <c r="AK30" s="217">
        <f>ROUND(AW94, 2)</f>
        <v>0</v>
      </c>
      <c r="AL30" s="218"/>
      <c r="AM30" s="218"/>
      <c r="AN30" s="218"/>
      <c r="AO30" s="218"/>
      <c r="AR30" s="35"/>
      <c r="BE30" s="207"/>
    </row>
    <row r="31" spans="2:71" s="2" customFormat="1" ht="14.5" hidden="1" customHeight="1">
      <c r="B31" s="35"/>
      <c r="F31" s="26" t="s">
        <v>40</v>
      </c>
      <c r="L31" s="219">
        <v>0.21</v>
      </c>
      <c r="M31" s="218"/>
      <c r="N31" s="218"/>
      <c r="O31" s="218"/>
      <c r="P31" s="218"/>
      <c r="W31" s="217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17">
        <v>0</v>
      </c>
      <c r="AL31" s="218"/>
      <c r="AM31" s="218"/>
      <c r="AN31" s="218"/>
      <c r="AO31" s="218"/>
      <c r="AR31" s="35"/>
      <c r="BE31" s="207"/>
    </row>
    <row r="32" spans="2:71" s="2" customFormat="1" ht="14.5" hidden="1" customHeight="1">
      <c r="B32" s="35"/>
      <c r="F32" s="26" t="s">
        <v>41</v>
      </c>
      <c r="L32" s="219">
        <v>0.12</v>
      </c>
      <c r="M32" s="218"/>
      <c r="N32" s="218"/>
      <c r="O32" s="218"/>
      <c r="P32" s="218"/>
      <c r="W32" s="217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17">
        <v>0</v>
      </c>
      <c r="AL32" s="218"/>
      <c r="AM32" s="218"/>
      <c r="AN32" s="218"/>
      <c r="AO32" s="218"/>
      <c r="AR32" s="35"/>
      <c r="BE32" s="207"/>
    </row>
    <row r="33" spans="2:57" s="2" customFormat="1" ht="14.5" hidden="1" customHeight="1">
      <c r="B33" s="35"/>
      <c r="F33" s="26" t="s">
        <v>42</v>
      </c>
      <c r="L33" s="219">
        <v>0</v>
      </c>
      <c r="M33" s="218"/>
      <c r="N33" s="218"/>
      <c r="O33" s="218"/>
      <c r="P33" s="218"/>
      <c r="W33" s="217">
        <f>ROUND(BD94, 2)</f>
        <v>0</v>
      </c>
      <c r="X33" s="218"/>
      <c r="Y33" s="218"/>
      <c r="Z33" s="218"/>
      <c r="AA33" s="218"/>
      <c r="AB33" s="218"/>
      <c r="AC33" s="218"/>
      <c r="AD33" s="218"/>
      <c r="AE33" s="218"/>
      <c r="AK33" s="217">
        <v>0</v>
      </c>
      <c r="AL33" s="218"/>
      <c r="AM33" s="218"/>
      <c r="AN33" s="218"/>
      <c r="AO33" s="218"/>
      <c r="AR33" s="35"/>
      <c r="BE33" s="207"/>
    </row>
    <row r="34" spans="2:57" s="1" customFormat="1" ht="7" customHeight="1">
      <c r="B34" s="31"/>
      <c r="AR34" s="31"/>
      <c r="BE34" s="206"/>
    </row>
    <row r="35" spans="2:57" s="1" customFormat="1" ht="26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23" t="s">
        <v>45</v>
      </c>
      <c r="Y35" s="221"/>
      <c r="Z35" s="221"/>
      <c r="AA35" s="221"/>
      <c r="AB35" s="221"/>
      <c r="AC35" s="38"/>
      <c r="AD35" s="38"/>
      <c r="AE35" s="38"/>
      <c r="AF35" s="38"/>
      <c r="AG35" s="38"/>
      <c r="AH35" s="38"/>
      <c r="AI35" s="38"/>
      <c r="AJ35" s="38"/>
      <c r="AK35" s="220">
        <f>SUM(AK26:AK33)</f>
        <v>0</v>
      </c>
      <c r="AL35" s="221"/>
      <c r="AM35" s="221"/>
      <c r="AN35" s="221"/>
      <c r="AO35" s="222"/>
      <c r="AP35" s="36"/>
      <c r="AQ35" s="36"/>
      <c r="AR35" s="31"/>
    </row>
    <row r="36" spans="2:57" s="1" customFormat="1" ht="7" customHeight="1">
      <c r="B36" s="31"/>
      <c r="AR36" s="31"/>
    </row>
    <row r="37" spans="2:57" s="1" customFormat="1" ht="14.5" customHeight="1">
      <c r="B37" s="31"/>
      <c r="AR37" s="31"/>
    </row>
    <row r="38" spans="2:57" ht="14.5" customHeight="1">
      <c r="B38" s="19"/>
      <c r="AR38" s="19"/>
    </row>
    <row r="39" spans="2:57" ht="14.5" customHeight="1">
      <c r="B39" s="19"/>
      <c r="AR39" s="19"/>
    </row>
    <row r="40" spans="2:57" ht="14.5" customHeight="1">
      <c r="B40" s="19"/>
      <c r="AR40" s="19"/>
    </row>
    <row r="41" spans="2:57" ht="14.5" customHeight="1">
      <c r="B41" s="19"/>
      <c r="AR41" s="19"/>
    </row>
    <row r="42" spans="2:57" ht="14.5" customHeight="1">
      <c r="B42" s="19"/>
      <c r="AR42" s="19"/>
    </row>
    <row r="43" spans="2:57" ht="14.5" customHeight="1">
      <c r="B43" s="19"/>
      <c r="AR43" s="19"/>
    </row>
    <row r="44" spans="2:57" ht="14.5" customHeight="1">
      <c r="B44" s="19"/>
      <c r="AR44" s="19"/>
    </row>
    <row r="45" spans="2:57" ht="14.5" customHeight="1">
      <c r="B45" s="19"/>
      <c r="AR45" s="19"/>
    </row>
    <row r="46" spans="2:57" ht="14.5" customHeight="1">
      <c r="B46" s="19"/>
      <c r="AR46" s="19"/>
    </row>
    <row r="47" spans="2:57" ht="14.5" customHeight="1">
      <c r="B47" s="19"/>
      <c r="AR47" s="19"/>
    </row>
    <row r="48" spans="2:57" ht="14.5" customHeight="1">
      <c r="B48" s="19"/>
      <c r="AR48" s="19"/>
    </row>
    <row r="49" spans="2:44" s="1" customFormat="1" ht="14.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 ht="11">
      <c r="B50" s="19"/>
      <c r="AR50" s="19"/>
    </row>
    <row r="51" spans="2:44" ht="11">
      <c r="B51" s="19"/>
      <c r="AR51" s="19"/>
    </row>
    <row r="52" spans="2:44" ht="11">
      <c r="B52" s="19"/>
      <c r="AR52" s="19"/>
    </row>
    <row r="53" spans="2:44" ht="11">
      <c r="B53" s="19"/>
      <c r="AR53" s="19"/>
    </row>
    <row r="54" spans="2:44" ht="11">
      <c r="B54" s="19"/>
      <c r="AR54" s="19"/>
    </row>
    <row r="55" spans="2:44" ht="11">
      <c r="B55" s="19"/>
      <c r="AR55" s="19"/>
    </row>
    <row r="56" spans="2:44" ht="11">
      <c r="B56" s="19"/>
      <c r="AR56" s="19"/>
    </row>
    <row r="57" spans="2:44" ht="11">
      <c r="B57" s="19"/>
      <c r="AR57" s="19"/>
    </row>
    <row r="58" spans="2:44" ht="11">
      <c r="B58" s="19"/>
      <c r="AR58" s="19"/>
    </row>
    <row r="59" spans="2:44" ht="11">
      <c r="B59" s="19"/>
      <c r="AR59" s="19"/>
    </row>
    <row r="60" spans="2:44" s="1" customFormat="1" ht="13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 ht="11">
      <c r="B61" s="19"/>
      <c r="AR61" s="19"/>
    </row>
    <row r="62" spans="2:44" ht="11">
      <c r="B62" s="19"/>
      <c r="AR62" s="19"/>
    </row>
    <row r="63" spans="2:44" ht="11">
      <c r="B63" s="19"/>
      <c r="AR63" s="19"/>
    </row>
    <row r="64" spans="2:44" s="1" customFormat="1" ht="13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 ht="11">
      <c r="B65" s="19"/>
      <c r="AR65" s="19"/>
    </row>
    <row r="66" spans="2:44" ht="11">
      <c r="B66" s="19"/>
      <c r="AR66" s="19"/>
    </row>
    <row r="67" spans="2:44" ht="11">
      <c r="B67" s="19"/>
      <c r="AR67" s="19"/>
    </row>
    <row r="68" spans="2:44" ht="11">
      <c r="B68" s="19"/>
      <c r="AR68" s="19"/>
    </row>
    <row r="69" spans="2:44" ht="11">
      <c r="B69" s="19"/>
      <c r="AR69" s="19"/>
    </row>
    <row r="70" spans="2:44" ht="11">
      <c r="B70" s="19"/>
      <c r="AR70" s="19"/>
    </row>
    <row r="71" spans="2:44" ht="11">
      <c r="B71" s="19"/>
      <c r="AR71" s="19"/>
    </row>
    <row r="72" spans="2:44" ht="11">
      <c r="B72" s="19"/>
      <c r="AR72" s="19"/>
    </row>
    <row r="73" spans="2:44" ht="11">
      <c r="B73" s="19"/>
      <c r="AR73" s="19"/>
    </row>
    <row r="74" spans="2:44" ht="11">
      <c r="B74" s="19"/>
      <c r="AR74" s="19"/>
    </row>
    <row r="75" spans="2:44" s="1" customFormat="1" ht="13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 ht="11">
      <c r="B76" s="31"/>
      <c r="AR76" s="31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5" customHeight="1">
      <c r="B82" s="31"/>
      <c r="C82" s="20" t="s">
        <v>52</v>
      </c>
      <c r="AR82" s="31"/>
    </row>
    <row r="83" spans="1:91" s="1" customFormat="1" ht="7" customHeight="1">
      <c r="B83" s="31"/>
      <c r="AR83" s="31"/>
    </row>
    <row r="84" spans="1:91" s="3" customFormat="1" ht="12" customHeight="1">
      <c r="B84" s="47"/>
      <c r="C84" s="26" t="s">
        <v>12</v>
      </c>
      <c r="L84" s="3" t="str">
        <f>K5</f>
        <v>0725</v>
      </c>
      <c r="AR84" s="47"/>
    </row>
    <row r="85" spans="1:91" s="4" customFormat="1" ht="37" customHeight="1">
      <c r="B85" s="48"/>
      <c r="C85" s="49" t="s">
        <v>15</v>
      </c>
      <c r="L85" s="186" t="str">
        <f>K6</f>
        <v>0725 Klatovy, Divadelní 191 oprava fasády</v>
      </c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R85" s="48"/>
    </row>
    <row r="86" spans="1:91" s="1" customFormat="1" ht="7" customHeight="1">
      <c r="B86" s="31"/>
      <c r="AR86" s="31"/>
    </row>
    <row r="87" spans="1:91" s="1" customFormat="1" ht="12" customHeight="1">
      <c r="B87" s="31"/>
      <c r="C87" s="26" t="s">
        <v>19</v>
      </c>
      <c r="L87" s="50" t="str">
        <f>IF(K8="","",K8)</f>
        <v xml:space="preserve"> </v>
      </c>
      <c r="AI87" s="26" t="s">
        <v>21</v>
      </c>
      <c r="AM87" s="188" t="str">
        <f>IF(AN8= "","",AN8)</f>
        <v>14. 11. 2025</v>
      </c>
      <c r="AN87" s="188"/>
      <c r="AR87" s="31"/>
    </row>
    <row r="88" spans="1:91" s="1" customFormat="1" ht="7" customHeight="1">
      <c r="B88" s="31"/>
      <c r="AR88" s="31"/>
    </row>
    <row r="89" spans="1:91" s="1" customFormat="1" ht="15.25" customHeight="1">
      <c r="B89" s="31"/>
      <c r="C89" s="26" t="s">
        <v>23</v>
      </c>
      <c r="L89" s="3" t="str">
        <f>IF(E11= "","",E11)</f>
        <v xml:space="preserve"> </v>
      </c>
      <c r="AI89" s="26" t="s">
        <v>28</v>
      </c>
      <c r="AM89" s="189" t="str">
        <f>IF(E17="","",E17)</f>
        <v xml:space="preserve"> </v>
      </c>
      <c r="AN89" s="190"/>
      <c r="AO89" s="190"/>
      <c r="AP89" s="190"/>
      <c r="AR89" s="31"/>
      <c r="AS89" s="191" t="s">
        <v>53</v>
      </c>
      <c r="AT89" s="19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5" customHeight="1">
      <c r="B90" s="31"/>
      <c r="C90" s="26" t="s">
        <v>26</v>
      </c>
      <c r="L90" s="3" t="str">
        <f>IF(E14= "Vyplň údaj","",E14)</f>
        <v>Vyplň  údaj</v>
      </c>
      <c r="AI90" s="26" t="s">
        <v>30</v>
      </c>
      <c r="AM90" s="189" t="str">
        <f>IF(E20="","",E20)</f>
        <v xml:space="preserve"> </v>
      </c>
      <c r="AN90" s="190"/>
      <c r="AO90" s="190"/>
      <c r="AP90" s="190"/>
      <c r="AR90" s="31"/>
      <c r="AS90" s="193"/>
      <c r="AT90" s="194"/>
      <c r="BD90" s="55"/>
    </row>
    <row r="91" spans="1:91" s="1" customFormat="1" ht="10.75" customHeight="1">
      <c r="B91" s="31"/>
      <c r="AR91" s="31"/>
      <c r="AS91" s="193"/>
      <c r="AT91" s="194"/>
      <c r="BD91" s="55"/>
    </row>
    <row r="92" spans="1:91" s="1" customFormat="1" ht="29.25" customHeight="1">
      <c r="B92" s="31"/>
      <c r="C92" s="195" t="s">
        <v>54</v>
      </c>
      <c r="D92" s="196"/>
      <c r="E92" s="196"/>
      <c r="F92" s="196"/>
      <c r="G92" s="196"/>
      <c r="H92" s="56"/>
      <c r="I92" s="198" t="s">
        <v>55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7" t="s">
        <v>56</v>
      </c>
      <c r="AH92" s="196"/>
      <c r="AI92" s="196"/>
      <c r="AJ92" s="196"/>
      <c r="AK92" s="196"/>
      <c r="AL92" s="196"/>
      <c r="AM92" s="196"/>
      <c r="AN92" s="198" t="s">
        <v>57</v>
      </c>
      <c r="AO92" s="196"/>
      <c r="AP92" s="199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75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5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3">
        <f>ROUND(SUM(AG95:AG98),2)</f>
        <v>0</v>
      </c>
      <c r="AH94" s="203"/>
      <c r="AI94" s="203"/>
      <c r="AJ94" s="203"/>
      <c r="AK94" s="203"/>
      <c r="AL94" s="203"/>
      <c r="AM94" s="203"/>
      <c r="AN94" s="204">
        <f>SUM(AG94,AT94)</f>
        <v>0</v>
      </c>
      <c r="AO94" s="204"/>
      <c r="AP94" s="204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5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200" t="s">
        <v>78</v>
      </c>
      <c r="E95" s="200"/>
      <c r="F95" s="200"/>
      <c r="G95" s="200"/>
      <c r="H95" s="200"/>
      <c r="I95" s="76"/>
      <c r="J95" s="200" t="s">
        <v>79</v>
      </c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201">
        <f>'1 - Oprava fasády - výcho...'!J30</f>
        <v>0</v>
      </c>
      <c r="AH95" s="202"/>
      <c r="AI95" s="202"/>
      <c r="AJ95" s="202"/>
      <c r="AK95" s="202"/>
      <c r="AL95" s="202"/>
      <c r="AM95" s="202"/>
      <c r="AN95" s="201">
        <f>SUM(AG95,AT95)</f>
        <v>0</v>
      </c>
      <c r="AO95" s="202"/>
      <c r="AP95" s="202"/>
      <c r="AQ95" s="77" t="s">
        <v>80</v>
      </c>
      <c r="AR95" s="74"/>
      <c r="AS95" s="78">
        <v>0</v>
      </c>
      <c r="AT95" s="79">
        <f>ROUND(SUM(AV95:AW95),2)</f>
        <v>0</v>
      </c>
      <c r="AU95" s="80">
        <f>'1 - Oprava fasády - výcho...'!P128</f>
        <v>0</v>
      </c>
      <c r="AV95" s="79">
        <f>'1 - Oprava fasády - výcho...'!J33</f>
        <v>0</v>
      </c>
      <c r="AW95" s="79">
        <f>'1 - Oprava fasády - výcho...'!J34</f>
        <v>0</v>
      </c>
      <c r="AX95" s="79">
        <f>'1 - Oprava fasády - výcho...'!J35</f>
        <v>0</v>
      </c>
      <c r="AY95" s="79">
        <f>'1 - Oprava fasády - výcho...'!J36</f>
        <v>0</v>
      </c>
      <c r="AZ95" s="79">
        <f>'1 - Oprava fasády - výcho...'!F33</f>
        <v>0</v>
      </c>
      <c r="BA95" s="79">
        <f>'1 - Oprava fasády - výcho...'!F34</f>
        <v>0</v>
      </c>
      <c r="BB95" s="79">
        <f>'1 - Oprava fasády - výcho...'!F35</f>
        <v>0</v>
      </c>
      <c r="BC95" s="79">
        <f>'1 - Oprava fasády - výcho...'!F36</f>
        <v>0</v>
      </c>
      <c r="BD95" s="81">
        <f>'1 - Oprava fasády - výcho...'!F37</f>
        <v>0</v>
      </c>
      <c r="BT95" s="82" t="s">
        <v>78</v>
      </c>
      <c r="BV95" s="82" t="s">
        <v>75</v>
      </c>
      <c r="BW95" s="82" t="s">
        <v>81</v>
      </c>
      <c r="BX95" s="82" t="s">
        <v>5</v>
      </c>
      <c r="CL95" s="82" t="s">
        <v>1</v>
      </c>
      <c r="CM95" s="82" t="s">
        <v>78</v>
      </c>
    </row>
    <row r="96" spans="1:91" s="6" customFormat="1" ht="16.5" customHeight="1">
      <c r="A96" s="73" t="s">
        <v>77</v>
      </c>
      <c r="B96" s="74"/>
      <c r="C96" s="75"/>
      <c r="D96" s="200" t="s">
        <v>82</v>
      </c>
      <c r="E96" s="200"/>
      <c r="F96" s="200"/>
      <c r="G96" s="200"/>
      <c r="H96" s="200"/>
      <c r="I96" s="76"/>
      <c r="J96" s="200" t="s">
        <v>83</v>
      </c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1">
        <f>'2 - Oprava fasády - jižní...'!J30</f>
        <v>0</v>
      </c>
      <c r="AH96" s="202"/>
      <c r="AI96" s="202"/>
      <c r="AJ96" s="202"/>
      <c r="AK96" s="202"/>
      <c r="AL96" s="202"/>
      <c r="AM96" s="202"/>
      <c r="AN96" s="201">
        <f>SUM(AG96,AT96)</f>
        <v>0</v>
      </c>
      <c r="AO96" s="202"/>
      <c r="AP96" s="202"/>
      <c r="AQ96" s="77" t="s">
        <v>80</v>
      </c>
      <c r="AR96" s="74"/>
      <c r="AS96" s="78">
        <v>0</v>
      </c>
      <c r="AT96" s="79">
        <f>ROUND(SUM(AV96:AW96),2)</f>
        <v>0</v>
      </c>
      <c r="AU96" s="80">
        <f>'2 - Oprava fasády - jižní...'!P128</f>
        <v>0</v>
      </c>
      <c r="AV96" s="79">
        <f>'2 - Oprava fasády - jižní...'!J33</f>
        <v>0</v>
      </c>
      <c r="AW96" s="79">
        <f>'2 - Oprava fasády - jižní...'!J34</f>
        <v>0</v>
      </c>
      <c r="AX96" s="79">
        <f>'2 - Oprava fasády - jižní...'!J35</f>
        <v>0</v>
      </c>
      <c r="AY96" s="79">
        <f>'2 - Oprava fasády - jižní...'!J36</f>
        <v>0</v>
      </c>
      <c r="AZ96" s="79">
        <f>'2 - Oprava fasády - jižní...'!F33</f>
        <v>0</v>
      </c>
      <c r="BA96" s="79">
        <f>'2 - Oprava fasády - jižní...'!F34</f>
        <v>0</v>
      </c>
      <c r="BB96" s="79">
        <f>'2 - Oprava fasády - jižní...'!F35</f>
        <v>0</v>
      </c>
      <c r="BC96" s="79">
        <f>'2 - Oprava fasády - jižní...'!F36</f>
        <v>0</v>
      </c>
      <c r="BD96" s="81">
        <f>'2 - Oprava fasády - jižní...'!F37</f>
        <v>0</v>
      </c>
      <c r="BT96" s="82" t="s">
        <v>78</v>
      </c>
      <c r="BV96" s="82" t="s">
        <v>75</v>
      </c>
      <c r="BW96" s="82" t="s">
        <v>84</v>
      </c>
      <c r="BX96" s="82" t="s">
        <v>5</v>
      </c>
      <c r="CL96" s="82" t="s">
        <v>1</v>
      </c>
      <c r="CM96" s="82" t="s">
        <v>78</v>
      </c>
    </row>
    <row r="97" spans="1:91" s="6" customFormat="1" ht="16.5" customHeight="1">
      <c r="A97" s="73" t="s">
        <v>77</v>
      </c>
      <c r="B97" s="74"/>
      <c r="C97" s="75"/>
      <c r="D97" s="200" t="s">
        <v>85</v>
      </c>
      <c r="E97" s="200"/>
      <c r="F97" s="200"/>
      <c r="G97" s="200"/>
      <c r="H97" s="200"/>
      <c r="I97" s="76"/>
      <c r="J97" s="200" t="s">
        <v>86</v>
      </c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1">
        <f>'3 - Oprava fasády - západ...'!J30</f>
        <v>0</v>
      </c>
      <c r="AH97" s="202"/>
      <c r="AI97" s="202"/>
      <c r="AJ97" s="202"/>
      <c r="AK97" s="202"/>
      <c r="AL97" s="202"/>
      <c r="AM97" s="202"/>
      <c r="AN97" s="201">
        <f>SUM(AG97,AT97)</f>
        <v>0</v>
      </c>
      <c r="AO97" s="202"/>
      <c r="AP97" s="202"/>
      <c r="AQ97" s="77" t="s">
        <v>80</v>
      </c>
      <c r="AR97" s="74"/>
      <c r="AS97" s="78">
        <v>0</v>
      </c>
      <c r="AT97" s="79">
        <f>ROUND(SUM(AV97:AW97),2)</f>
        <v>0</v>
      </c>
      <c r="AU97" s="80">
        <f>'3 - Oprava fasády - západ...'!P123</f>
        <v>0</v>
      </c>
      <c r="AV97" s="79">
        <f>'3 - Oprava fasády - západ...'!J33</f>
        <v>0</v>
      </c>
      <c r="AW97" s="79">
        <f>'3 - Oprava fasády - západ...'!J34</f>
        <v>0</v>
      </c>
      <c r="AX97" s="79">
        <f>'3 - Oprava fasády - západ...'!J35</f>
        <v>0</v>
      </c>
      <c r="AY97" s="79">
        <f>'3 - Oprava fasády - západ...'!J36</f>
        <v>0</v>
      </c>
      <c r="AZ97" s="79">
        <f>'3 - Oprava fasády - západ...'!F33</f>
        <v>0</v>
      </c>
      <c r="BA97" s="79">
        <f>'3 - Oprava fasády - západ...'!F34</f>
        <v>0</v>
      </c>
      <c r="BB97" s="79">
        <f>'3 - Oprava fasády - západ...'!F35</f>
        <v>0</v>
      </c>
      <c r="BC97" s="79">
        <f>'3 - Oprava fasády - západ...'!F36</f>
        <v>0</v>
      </c>
      <c r="BD97" s="81">
        <f>'3 - Oprava fasády - západ...'!F37</f>
        <v>0</v>
      </c>
      <c r="BT97" s="82" t="s">
        <v>78</v>
      </c>
      <c r="BV97" s="82" t="s">
        <v>75</v>
      </c>
      <c r="BW97" s="82" t="s">
        <v>87</v>
      </c>
      <c r="BX97" s="82" t="s">
        <v>5</v>
      </c>
      <c r="CL97" s="82" t="s">
        <v>1</v>
      </c>
      <c r="CM97" s="82" t="s">
        <v>78</v>
      </c>
    </row>
    <row r="98" spans="1:91" s="6" customFormat="1" ht="16.5" customHeight="1">
      <c r="A98" s="73" t="s">
        <v>77</v>
      </c>
      <c r="B98" s="74"/>
      <c r="C98" s="75"/>
      <c r="D98" s="200" t="s">
        <v>88</v>
      </c>
      <c r="E98" s="200"/>
      <c r="F98" s="200"/>
      <c r="G98" s="200"/>
      <c r="H98" s="200"/>
      <c r="I98" s="76"/>
      <c r="J98" s="200" t="s">
        <v>89</v>
      </c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1">
        <f>'4 - Injektáž zdiva'!J30</f>
        <v>0</v>
      </c>
      <c r="AH98" s="202"/>
      <c r="AI98" s="202"/>
      <c r="AJ98" s="202"/>
      <c r="AK98" s="202"/>
      <c r="AL98" s="202"/>
      <c r="AM98" s="202"/>
      <c r="AN98" s="201">
        <f>SUM(AG98,AT98)</f>
        <v>0</v>
      </c>
      <c r="AO98" s="202"/>
      <c r="AP98" s="202"/>
      <c r="AQ98" s="77" t="s">
        <v>80</v>
      </c>
      <c r="AR98" s="74"/>
      <c r="AS98" s="83">
        <v>0</v>
      </c>
      <c r="AT98" s="84">
        <f>ROUND(SUM(AV98:AW98),2)</f>
        <v>0</v>
      </c>
      <c r="AU98" s="85">
        <f>'4 - Injektáž zdiva'!P125</f>
        <v>0</v>
      </c>
      <c r="AV98" s="84">
        <f>'4 - Injektáž zdiva'!J33</f>
        <v>0</v>
      </c>
      <c r="AW98" s="84">
        <f>'4 - Injektáž zdiva'!J34</f>
        <v>0</v>
      </c>
      <c r="AX98" s="84">
        <f>'4 - Injektáž zdiva'!J35</f>
        <v>0</v>
      </c>
      <c r="AY98" s="84">
        <f>'4 - Injektáž zdiva'!J36</f>
        <v>0</v>
      </c>
      <c r="AZ98" s="84">
        <f>'4 - Injektáž zdiva'!F33</f>
        <v>0</v>
      </c>
      <c r="BA98" s="84">
        <f>'4 - Injektáž zdiva'!F34</f>
        <v>0</v>
      </c>
      <c r="BB98" s="84">
        <f>'4 - Injektáž zdiva'!F35</f>
        <v>0</v>
      </c>
      <c r="BC98" s="84">
        <f>'4 - Injektáž zdiva'!F36</f>
        <v>0</v>
      </c>
      <c r="BD98" s="86">
        <f>'4 - Injektáž zdiva'!F37</f>
        <v>0</v>
      </c>
      <c r="BT98" s="82" t="s">
        <v>78</v>
      </c>
      <c r="BV98" s="82" t="s">
        <v>75</v>
      </c>
      <c r="BW98" s="82" t="s">
        <v>90</v>
      </c>
      <c r="BX98" s="82" t="s">
        <v>5</v>
      </c>
      <c r="CL98" s="82" t="s">
        <v>1</v>
      </c>
      <c r="CM98" s="82" t="s">
        <v>78</v>
      </c>
    </row>
    <row r="99" spans="1:91" s="1" customFormat="1" ht="30" customHeight="1">
      <c r="B99" s="31"/>
      <c r="AR99" s="31"/>
    </row>
    <row r="100" spans="1:91" s="1" customFormat="1" ht="7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31"/>
    </row>
  </sheetData>
  <sheetProtection algorithmName="SHA-512" hashValue="bWo+nwKRUk7QtdzJS6go9qKnwGRDQB5q3AKyPg8a+6gpeiFRLHaHpuH6oMFPoPoJ+5LgEkwKbOJscSeuQkNvlg==" saltValue="RMVKO4Q6/QfQ0QOTDZtxPTZbTDcj55YezQYReQpW+q+r9+/S2LdQpO4/iGFiRu7X2uTqEpGGshIrIPoXm8esGw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1 - Oprava fasády - výcho...'!C2" display="/" xr:uid="{00000000-0004-0000-0000-000000000000}"/>
    <hyperlink ref="A96" location="'2 - Oprava fasády - jižní...'!C2" display="/" xr:uid="{00000000-0004-0000-0000-000001000000}"/>
    <hyperlink ref="A97" location="'3 - Oprava fasády - západ...'!C2" display="/" xr:uid="{00000000-0004-0000-0000-000002000000}"/>
    <hyperlink ref="A98" location="'4 - Injektáž zdiva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63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6" t="s">
        <v>81</v>
      </c>
    </row>
    <row r="3" spans="2:46" ht="7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2:46" ht="25" hidden="1" customHeight="1">
      <c r="B4" s="19"/>
      <c r="D4" s="20" t="s">
        <v>91</v>
      </c>
      <c r="L4" s="19"/>
      <c r="M4" s="87" t="s">
        <v>10</v>
      </c>
      <c r="AT4" s="16" t="s">
        <v>4</v>
      </c>
    </row>
    <row r="5" spans="2:46" ht="7" hidden="1" customHeight="1">
      <c r="B5" s="19"/>
      <c r="L5" s="19"/>
    </row>
    <row r="6" spans="2:46" ht="12" hidden="1" customHeight="1">
      <c r="B6" s="19"/>
      <c r="D6" s="26" t="s">
        <v>15</v>
      </c>
      <c r="L6" s="19"/>
    </row>
    <row r="7" spans="2:46" ht="16.5" hidden="1" customHeight="1">
      <c r="B7" s="19"/>
      <c r="E7" s="224" t="str">
        <f>'Rekapitulace stavby'!K6</f>
        <v>0725 Klatovy, Divadelní 191 oprava fasády</v>
      </c>
      <c r="F7" s="225"/>
      <c r="G7" s="225"/>
      <c r="H7" s="225"/>
      <c r="L7" s="19"/>
    </row>
    <row r="8" spans="2:46" s="1" customFormat="1" ht="12" hidden="1" customHeight="1">
      <c r="B8" s="31"/>
      <c r="D8" s="26" t="s">
        <v>92</v>
      </c>
      <c r="L8" s="31"/>
    </row>
    <row r="9" spans="2:46" s="1" customFormat="1" ht="16.5" hidden="1" customHeight="1">
      <c r="B9" s="31"/>
      <c r="E9" s="186" t="s">
        <v>93</v>
      </c>
      <c r="F9" s="226"/>
      <c r="G9" s="226"/>
      <c r="H9" s="226"/>
      <c r="L9" s="31"/>
    </row>
    <row r="10" spans="2:46" s="1" customFormat="1" ht="11" hidden="1">
      <c r="B10" s="31"/>
      <c r="L10" s="31"/>
    </row>
    <row r="11" spans="2:46" s="1" customFormat="1" ht="12" hidden="1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hidden="1" customHeight="1">
      <c r="B12" s="31"/>
      <c r="D12" s="26" t="s">
        <v>19</v>
      </c>
      <c r="F12" s="24" t="s">
        <v>20</v>
      </c>
      <c r="I12" s="26" t="s">
        <v>21</v>
      </c>
      <c r="J12" s="51" t="str">
        <f>'Rekapitulace stavby'!AN8</f>
        <v>14. 11. 2025</v>
      </c>
      <c r="L12" s="31"/>
    </row>
    <row r="13" spans="2:46" s="1" customFormat="1" ht="10.75" hidden="1" customHeight="1">
      <c r="B13" s="31"/>
      <c r="L13" s="31"/>
    </row>
    <row r="14" spans="2:46" s="1" customFormat="1" ht="12" hidden="1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hidden="1" customHeight="1">
      <c r="B15" s="31"/>
      <c r="E15" s="24" t="s">
        <v>20</v>
      </c>
      <c r="I15" s="26" t="s">
        <v>25</v>
      </c>
      <c r="J15" s="24" t="s">
        <v>1</v>
      </c>
      <c r="L15" s="31"/>
    </row>
    <row r="16" spans="2:46" s="1" customFormat="1" ht="7" hidden="1" customHeight="1">
      <c r="B16" s="31"/>
      <c r="L16" s="31"/>
    </row>
    <row r="17" spans="2:12" s="1" customFormat="1" ht="12" hidden="1" customHeight="1">
      <c r="B17" s="31"/>
      <c r="D17" s="26" t="s">
        <v>26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hidden="1" customHeight="1">
      <c r="B18" s="31"/>
      <c r="E18" s="227" t="str">
        <f>'Rekapitulace stavby'!E14</f>
        <v>Vyplň  údaj</v>
      </c>
      <c r="F18" s="208"/>
      <c r="G18" s="208"/>
      <c r="H18" s="208"/>
      <c r="I18" s="26" t="s">
        <v>25</v>
      </c>
      <c r="J18" s="27" t="str">
        <f>'Rekapitulace stavby'!AN14</f>
        <v>Vyplň údaj</v>
      </c>
      <c r="L18" s="31"/>
    </row>
    <row r="19" spans="2:12" s="1" customFormat="1" ht="7" hidden="1" customHeight="1">
      <c r="B19" s="31"/>
      <c r="L19" s="31"/>
    </row>
    <row r="20" spans="2:12" s="1" customFormat="1" ht="12" hidden="1" customHeight="1">
      <c r="B20" s="31"/>
      <c r="D20" s="26" t="s">
        <v>28</v>
      </c>
      <c r="I20" s="26" t="s">
        <v>24</v>
      </c>
      <c r="J20" s="24" t="s">
        <v>1</v>
      </c>
      <c r="L20" s="31"/>
    </row>
    <row r="21" spans="2:12" s="1" customFormat="1" ht="18" hidden="1" customHeight="1">
      <c r="B21" s="31"/>
      <c r="E21" s="24" t="s">
        <v>20</v>
      </c>
      <c r="I21" s="26" t="s">
        <v>25</v>
      </c>
      <c r="J21" s="24" t="s">
        <v>1</v>
      </c>
      <c r="L21" s="31"/>
    </row>
    <row r="22" spans="2:12" s="1" customFormat="1" ht="7" hidden="1" customHeight="1">
      <c r="B22" s="31"/>
      <c r="L22" s="31"/>
    </row>
    <row r="23" spans="2:12" s="1" customFormat="1" ht="12" hidden="1" customHeight="1">
      <c r="B23" s="31"/>
      <c r="D23" s="26" t="s">
        <v>30</v>
      </c>
      <c r="I23" s="26" t="s">
        <v>24</v>
      </c>
      <c r="J23" s="24" t="s">
        <v>1</v>
      </c>
      <c r="L23" s="31"/>
    </row>
    <row r="24" spans="2:12" s="1" customFormat="1" ht="18" hidden="1" customHeight="1">
      <c r="B24" s="31"/>
      <c r="E24" s="24" t="s">
        <v>20</v>
      </c>
      <c r="I24" s="26" t="s">
        <v>25</v>
      </c>
      <c r="J24" s="24" t="s">
        <v>1</v>
      </c>
      <c r="L24" s="31"/>
    </row>
    <row r="25" spans="2:12" s="1" customFormat="1" ht="7" hidden="1" customHeight="1">
      <c r="B25" s="31"/>
      <c r="L25" s="31"/>
    </row>
    <row r="26" spans="2:12" s="1" customFormat="1" ht="12" hidden="1" customHeight="1">
      <c r="B26" s="31"/>
      <c r="D26" s="26" t="s">
        <v>31</v>
      </c>
      <c r="L26" s="31"/>
    </row>
    <row r="27" spans="2:12" s="7" customFormat="1" ht="16.5" hidden="1" customHeight="1">
      <c r="B27" s="88"/>
      <c r="E27" s="213" t="s">
        <v>1</v>
      </c>
      <c r="F27" s="213"/>
      <c r="G27" s="213"/>
      <c r="H27" s="213"/>
      <c r="L27" s="88"/>
    </row>
    <row r="28" spans="2:12" s="1" customFormat="1" ht="7" hidden="1" customHeight="1">
      <c r="B28" s="31"/>
      <c r="L28" s="31"/>
    </row>
    <row r="29" spans="2:12" s="1" customFormat="1" ht="7" hidden="1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5" hidden="1" customHeight="1">
      <c r="B30" s="31"/>
      <c r="D30" s="89" t="s">
        <v>33</v>
      </c>
      <c r="J30" s="65">
        <f>ROUND(J128, 2)</f>
        <v>0</v>
      </c>
      <c r="L30" s="31"/>
    </row>
    <row r="31" spans="2:12" s="1" customFormat="1" ht="7" hidden="1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5" hidden="1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5" hidden="1" customHeight="1">
      <c r="B33" s="31"/>
      <c r="D33" s="54" t="s">
        <v>37</v>
      </c>
      <c r="E33" s="26" t="s">
        <v>38</v>
      </c>
      <c r="F33" s="90">
        <f>ROUND((SUM(BE128:BE362)),  2)</f>
        <v>0</v>
      </c>
      <c r="I33" s="91">
        <v>0.21</v>
      </c>
      <c r="J33" s="90">
        <f>ROUND(((SUM(BE128:BE362))*I33),  2)</f>
        <v>0</v>
      </c>
      <c r="L33" s="31"/>
    </row>
    <row r="34" spans="2:12" s="1" customFormat="1" ht="14.5" hidden="1" customHeight="1">
      <c r="B34" s="31"/>
      <c r="E34" s="26" t="s">
        <v>39</v>
      </c>
      <c r="F34" s="90">
        <f>ROUND((SUM(BF128:BF362)),  2)</f>
        <v>0</v>
      </c>
      <c r="I34" s="91">
        <v>0.12</v>
      </c>
      <c r="J34" s="90">
        <f>ROUND(((SUM(BF128:BF362))*I34),  2)</f>
        <v>0</v>
      </c>
      <c r="L34" s="31"/>
    </row>
    <row r="35" spans="2:12" s="1" customFormat="1" ht="14.5" hidden="1" customHeight="1">
      <c r="B35" s="31"/>
      <c r="E35" s="26" t="s">
        <v>40</v>
      </c>
      <c r="F35" s="90">
        <f>ROUND((SUM(BG128:BG362)),  2)</f>
        <v>0</v>
      </c>
      <c r="I35" s="91">
        <v>0.21</v>
      </c>
      <c r="J35" s="90">
        <f>0</f>
        <v>0</v>
      </c>
      <c r="L35" s="31"/>
    </row>
    <row r="36" spans="2:12" s="1" customFormat="1" ht="14.5" hidden="1" customHeight="1">
      <c r="B36" s="31"/>
      <c r="E36" s="26" t="s">
        <v>41</v>
      </c>
      <c r="F36" s="90">
        <f>ROUND((SUM(BH128:BH362)),  2)</f>
        <v>0</v>
      </c>
      <c r="I36" s="91">
        <v>0.12</v>
      </c>
      <c r="J36" s="90">
        <f>0</f>
        <v>0</v>
      </c>
      <c r="L36" s="31"/>
    </row>
    <row r="37" spans="2:12" s="1" customFormat="1" ht="14.5" hidden="1" customHeight="1">
      <c r="B37" s="31"/>
      <c r="E37" s="26" t="s">
        <v>42</v>
      </c>
      <c r="F37" s="90">
        <f>ROUND((SUM(BI128:BI362)),  2)</f>
        <v>0</v>
      </c>
      <c r="I37" s="91">
        <v>0</v>
      </c>
      <c r="J37" s="90">
        <f>0</f>
        <v>0</v>
      </c>
      <c r="L37" s="31"/>
    </row>
    <row r="38" spans="2:12" s="1" customFormat="1" ht="7" hidden="1" customHeight="1">
      <c r="B38" s="31"/>
      <c r="L38" s="31"/>
    </row>
    <row r="39" spans="2:12" s="1" customFormat="1" ht="25.5" hidden="1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5" hidden="1" customHeight="1">
      <c r="B40" s="31"/>
      <c r="L40" s="31"/>
    </row>
    <row r="41" spans="2:12" ht="14.5" hidden="1" customHeight="1">
      <c r="B41" s="19"/>
      <c r="L41" s="19"/>
    </row>
    <row r="42" spans="2:12" ht="14.5" hidden="1" customHeight="1">
      <c r="B42" s="19"/>
      <c r="L42" s="19"/>
    </row>
    <row r="43" spans="2:12" ht="14.5" hidden="1" customHeight="1">
      <c r="B43" s="19"/>
      <c r="L43" s="19"/>
    </row>
    <row r="44" spans="2:12" ht="14.5" hidden="1" customHeight="1">
      <c r="B44" s="19"/>
      <c r="L44" s="19"/>
    </row>
    <row r="45" spans="2:12" ht="14.5" hidden="1" customHeight="1">
      <c r="B45" s="19"/>
      <c r="L45" s="19"/>
    </row>
    <row r="46" spans="2:12" ht="14.5" hidden="1" customHeight="1">
      <c r="B46" s="19"/>
      <c r="L46" s="19"/>
    </row>
    <row r="47" spans="2:12" ht="14.5" hidden="1" customHeight="1">
      <c r="B47" s="19"/>
      <c r="L47" s="19"/>
    </row>
    <row r="48" spans="2:12" ht="14.5" hidden="1" customHeight="1">
      <c r="B48" s="19"/>
      <c r="L48" s="19"/>
    </row>
    <row r="49" spans="2:12" ht="14.5" hidden="1" customHeight="1">
      <c r="B49" s="19"/>
      <c r="L49" s="19"/>
    </row>
    <row r="50" spans="2:12" s="1" customFormat="1" ht="14.5" hidden="1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" hidden="1">
      <c r="B51" s="19"/>
      <c r="L51" s="19"/>
    </row>
    <row r="52" spans="2:12" ht="11" hidden="1">
      <c r="B52" s="19"/>
      <c r="L52" s="19"/>
    </row>
    <row r="53" spans="2:12" ht="11" hidden="1">
      <c r="B53" s="19"/>
      <c r="L53" s="19"/>
    </row>
    <row r="54" spans="2:12" ht="11" hidden="1">
      <c r="B54" s="19"/>
      <c r="L54" s="19"/>
    </row>
    <row r="55" spans="2:12" ht="11" hidden="1">
      <c r="B55" s="19"/>
      <c r="L55" s="19"/>
    </row>
    <row r="56" spans="2:12" ht="11" hidden="1">
      <c r="B56" s="19"/>
      <c r="L56" s="19"/>
    </row>
    <row r="57" spans="2:12" ht="11" hidden="1">
      <c r="B57" s="19"/>
      <c r="L57" s="19"/>
    </row>
    <row r="58" spans="2:12" ht="11" hidden="1">
      <c r="B58" s="19"/>
      <c r="L58" s="19"/>
    </row>
    <row r="59" spans="2:12" ht="11" hidden="1">
      <c r="B59" s="19"/>
      <c r="L59" s="19"/>
    </row>
    <row r="60" spans="2:12" ht="11" hidden="1">
      <c r="B60" s="19"/>
      <c r="L60" s="19"/>
    </row>
    <row r="61" spans="2:12" s="1" customFormat="1" ht="13" hidden="1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" hidden="1">
      <c r="B62" s="19"/>
      <c r="L62" s="19"/>
    </row>
    <row r="63" spans="2:12" ht="11" hidden="1">
      <c r="B63" s="19"/>
      <c r="L63" s="19"/>
    </row>
    <row r="64" spans="2:12" ht="11" hidden="1">
      <c r="B64" s="19"/>
      <c r="L64" s="19"/>
    </row>
    <row r="65" spans="2:12" s="1" customFormat="1" ht="13" hidden="1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" hidden="1">
      <c r="B66" s="19"/>
      <c r="L66" s="19"/>
    </row>
    <row r="67" spans="2:12" ht="11" hidden="1">
      <c r="B67" s="19"/>
      <c r="L67" s="19"/>
    </row>
    <row r="68" spans="2:12" ht="11" hidden="1">
      <c r="B68" s="19"/>
      <c r="L68" s="19"/>
    </row>
    <row r="69" spans="2:12" ht="11" hidden="1">
      <c r="B69" s="19"/>
      <c r="L69" s="19"/>
    </row>
    <row r="70" spans="2:12" ht="11" hidden="1">
      <c r="B70" s="19"/>
      <c r="L70" s="19"/>
    </row>
    <row r="71" spans="2:12" ht="11" hidden="1">
      <c r="B71" s="19"/>
      <c r="L71" s="19"/>
    </row>
    <row r="72" spans="2:12" ht="11" hidden="1">
      <c r="B72" s="19"/>
      <c r="L72" s="19"/>
    </row>
    <row r="73" spans="2:12" ht="11" hidden="1">
      <c r="B73" s="19"/>
      <c r="L73" s="19"/>
    </row>
    <row r="74" spans="2:12" ht="11" hidden="1">
      <c r="B74" s="19"/>
      <c r="L74" s="19"/>
    </row>
    <row r="75" spans="2:12" ht="11" hidden="1">
      <c r="B75" s="19"/>
      <c r="L75" s="19"/>
    </row>
    <row r="76" spans="2:12" s="1" customFormat="1" ht="13" hidden="1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78" spans="2:12" ht="11" hidden="1"/>
    <row r="79" spans="2:12" ht="11" hidden="1"/>
    <row r="80" spans="2:12" ht="11" hidden="1"/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5" customHeight="1">
      <c r="B82" s="31"/>
      <c r="C82" s="20" t="s">
        <v>94</v>
      </c>
      <c r="L82" s="31"/>
    </row>
    <row r="83" spans="2:47" s="1" customFormat="1" ht="7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24" t="str">
        <f>E7</f>
        <v>0725 Klatovy, Divadelní 191 oprava fasády</v>
      </c>
      <c r="F85" s="225"/>
      <c r="G85" s="225"/>
      <c r="H85" s="225"/>
      <c r="L85" s="31"/>
    </row>
    <row r="86" spans="2:47" s="1" customFormat="1" ht="12" customHeight="1">
      <c r="B86" s="31"/>
      <c r="C86" s="26" t="s">
        <v>92</v>
      </c>
      <c r="L86" s="31"/>
    </row>
    <row r="87" spans="2:47" s="1" customFormat="1" ht="16.5" customHeight="1">
      <c r="B87" s="31"/>
      <c r="E87" s="186" t="str">
        <f>E9</f>
        <v>1 - Oprava fasády - východní strana</v>
      </c>
      <c r="F87" s="226"/>
      <c r="G87" s="226"/>
      <c r="H87" s="226"/>
      <c r="L87" s="31"/>
    </row>
    <row r="88" spans="2:47" s="1" customFormat="1" ht="7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 xml:space="preserve"> </v>
      </c>
      <c r="I89" s="26" t="s">
        <v>21</v>
      </c>
      <c r="J89" s="51" t="str">
        <f>IF(J12="","",J12)</f>
        <v>14. 11. 2025</v>
      </c>
      <c r="L89" s="31"/>
    </row>
    <row r="90" spans="2:47" s="1" customFormat="1" ht="7" customHeight="1">
      <c r="B90" s="31"/>
      <c r="L90" s="31"/>
    </row>
    <row r="91" spans="2:47" s="1" customFormat="1" ht="15.25" customHeight="1">
      <c r="B91" s="31"/>
      <c r="C91" s="26" t="s">
        <v>23</v>
      </c>
      <c r="F91" s="24" t="str">
        <f>E15</f>
        <v xml:space="preserve"> </v>
      </c>
      <c r="I91" s="26" t="s">
        <v>28</v>
      </c>
      <c r="J91" s="29" t="str">
        <f>E21</f>
        <v xml:space="preserve"> </v>
      </c>
      <c r="L91" s="31"/>
    </row>
    <row r="92" spans="2:47" s="1" customFormat="1" ht="15.25" customHeight="1">
      <c r="B92" s="31"/>
      <c r="C92" s="26" t="s">
        <v>26</v>
      </c>
      <c r="F92" s="24" t="str">
        <f>IF(E18="","",E18)</f>
        <v>Vyplň  údaj</v>
      </c>
      <c r="I92" s="26" t="s">
        <v>30</v>
      </c>
      <c r="J92" s="29" t="str">
        <f>E24</f>
        <v xml:space="preserve"> </v>
      </c>
      <c r="L92" s="31"/>
    </row>
    <row r="93" spans="2:47" s="1" customFormat="1" ht="10.25" customHeight="1">
      <c r="B93" s="31"/>
      <c r="L93" s="31"/>
    </row>
    <row r="94" spans="2:47" s="1" customFormat="1" ht="29.25" customHeight="1">
      <c r="B94" s="31"/>
      <c r="C94" s="100" t="s">
        <v>95</v>
      </c>
      <c r="D94" s="92"/>
      <c r="E94" s="92"/>
      <c r="F94" s="92"/>
      <c r="G94" s="92"/>
      <c r="H94" s="92"/>
      <c r="I94" s="92"/>
      <c r="J94" s="101" t="s">
        <v>96</v>
      </c>
      <c r="K94" s="92"/>
      <c r="L94" s="31"/>
    </row>
    <row r="95" spans="2:47" s="1" customFormat="1" ht="10.25" customHeight="1">
      <c r="B95" s="31"/>
      <c r="L95" s="31"/>
    </row>
    <row r="96" spans="2:47" s="1" customFormat="1" ht="22.75" customHeight="1">
      <c r="B96" s="31"/>
      <c r="C96" s="102" t="s">
        <v>97</v>
      </c>
      <c r="J96" s="65">
        <f>J128</f>
        <v>0</v>
      </c>
      <c r="L96" s="31"/>
      <c r="AU96" s="16" t="s">
        <v>98</v>
      </c>
    </row>
    <row r="97" spans="2:12" s="8" customFormat="1" ht="25" customHeight="1">
      <c r="B97" s="103"/>
      <c r="D97" s="104" t="s">
        <v>99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2:12" s="9" customFormat="1" ht="20" customHeight="1">
      <c r="B98" s="107"/>
      <c r="D98" s="108" t="s">
        <v>100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2:12" s="9" customFormat="1" ht="20" customHeight="1">
      <c r="B99" s="107"/>
      <c r="D99" s="108" t="s">
        <v>101</v>
      </c>
      <c r="E99" s="109"/>
      <c r="F99" s="109"/>
      <c r="G99" s="109"/>
      <c r="H99" s="109"/>
      <c r="I99" s="109"/>
      <c r="J99" s="110">
        <f>J201</f>
        <v>0</v>
      </c>
      <c r="L99" s="107"/>
    </row>
    <row r="100" spans="2:12" s="9" customFormat="1" ht="20" customHeight="1">
      <c r="B100" s="107"/>
      <c r="D100" s="108" t="s">
        <v>102</v>
      </c>
      <c r="E100" s="109"/>
      <c r="F100" s="109"/>
      <c r="G100" s="109"/>
      <c r="H100" s="109"/>
      <c r="I100" s="109"/>
      <c r="J100" s="110">
        <f>J286</f>
        <v>0</v>
      </c>
      <c r="L100" s="107"/>
    </row>
    <row r="101" spans="2:12" s="9" customFormat="1" ht="20" customHeight="1">
      <c r="B101" s="107"/>
      <c r="D101" s="108" t="s">
        <v>103</v>
      </c>
      <c r="E101" s="109"/>
      <c r="F101" s="109"/>
      <c r="G101" s="109"/>
      <c r="H101" s="109"/>
      <c r="I101" s="109"/>
      <c r="J101" s="110">
        <f>J295</f>
        <v>0</v>
      </c>
      <c r="L101" s="107"/>
    </row>
    <row r="102" spans="2:12" s="8" customFormat="1" ht="25" customHeight="1">
      <c r="B102" s="103"/>
      <c r="D102" s="104" t="s">
        <v>104</v>
      </c>
      <c r="E102" s="105"/>
      <c r="F102" s="105"/>
      <c r="G102" s="105"/>
      <c r="H102" s="105"/>
      <c r="I102" s="105"/>
      <c r="J102" s="106">
        <f>J298</f>
        <v>0</v>
      </c>
      <c r="L102" s="103"/>
    </row>
    <row r="103" spans="2:12" s="9" customFormat="1" ht="20" customHeight="1">
      <c r="B103" s="107"/>
      <c r="D103" s="108" t="s">
        <v>105</v>
      </c>
      <c r="E103" s="109"/>
      <c r="F103" s="109"/>
      <c r="G103" s="109"/>
      <c r="H103" s="109"/>
      <c r="I103" s="109"/>
      <c r="J103" s="110">
        <f>J299</f>
        <v>0</v>
      </c>
      <c r="L103" s="107"/>
    </row>
    <row r="104" spans="2:12" s="9" customFormat="1" ht="20" customHeight="1">
      <c r="B104" s="107"/>
      <c r="D104" s="108" t="s">
        <v>106</v>
      </c>
      <c r="E104" s="109"/>
      <c r="F104" s="109"/>
      <c r="G104" s="109"/>
      <c r="H104" s="109"/>
      <c r="I104" s="109"/>
      <c r="J104" s="110">
        <f>J326</f>
        <v>0</v>
      </c>
      <c r="L104" s="107"/>
    </row>
    <row r="105" spans="2:12" s="8" customFormat="1" ht="25" customHeight="1">
      <c r="B105" s="103"/>
      <c r="D105" s="104" t="s">
        <v>107</v>
      </c>
      <c r="E105" s="105"/>
      <c r="F105" s="105"/>
      <c r="G105" s="105"/>
      <c r="H105" s="105"/>
      <c r="I105" s="105"/>
      <c r="J105" s="106">
        <f>J353</f>
        <v>0</v>
      </c>
      <c r="L105" s="103"/>
    </row>
    <row r="106" spans="2:12" s="9" customFormat="1" ht="20" customHeight="1">
      <c r="B106" s="107"/>
      <c r="D106" s="108" t="s">
        <v>108</v>
      </c>
      <c r="E106" s="109"/>
      <c r="F106" s="109"/>
      <c r="G106" s="109"/>
      <c r="H106" s="109"/>
      <c r="I106" s="109"/>
      <c r="J106" s="110">
        <f>J354</f>
        <v>0</v>
      </c>
      <c r="L106" s="107"/>
    </row>
    <row r="107" spans="2:12" s="9" customFormat="1" ht="20" customHeight="1">
      <c r="B107" s="107"/>
      <c r="D107" s="108" t="s">
        <v>109</v>
      </c>
      <c r="E107" s="109"/>
      <c r="F107" s="109"/>
      <c r="G107" s="109"/>
      <c r="H107" s="109"/>
      <c r="I107" s="109"/>
      <c r="J107" s="110">
        <f>J357</f>
        <v>0</v>
      </c>
      <c r="L107" s="107"/>
    </row>
    <row r="108" spans="2:12" s="9" customFormat="1" ht="20" customHeight="1">
      <c r="B108" s="107"/>
      <c r="D108" s="108" t="s">
        <v>110</v>
      </c>
      <c r="E108" s="109"/>
      <c r="F108" s="109"/>
      <c r="G108" s="109"/>
      <c r="H108" s="109"/>
      <c r="I108" s="109"/>
      <c r="J108" s="110">
        <f>J360</f>
        <v>0</v>
      </c>
      <c r="L108" s="107"/>
    </row>
    <row r="109" spans="2:12" s="1" customFormat="1" ht="21.75" customHeight="1">
      <c r="B109" s="31"/>
      <c r="L109" s="31"/>
    </row>
    <row r="110" spans="2:12" s="1" customFormat="1" ht="7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1"/>
    </row>
    <row r="114" spans="2:63" s="1" customFormat="1" ht="7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31"/>
    </row>
    <row r="115" spans="2:63" s="1" customFormat="1" ht="25" customHeight="1">
      <c r="B115" s="31"/>
      <c r="C115" s="20" t="s">
        <v>111</v>
      </c>
      <c r="L115" s="31"/>
    </row>
    <row r="116" spans="2:63" s="1" customFormat="1" ht="7" customHeight="1">
      <c r="B116" s="31"/>
      <c r="L116" s="31"/>
    </row>
    <row r="117" spans="2:63" s="1" customFormat="1" ht="12" customHeight="1">
      <c r="B117" s="31"/>
      <c r="C117" s="26" t="s">
        <v>15</v>
      </c>
      <c r="L117" s="31"/>
    </row>
    <row r="118" spans="2:63" s="1" customFormat="1" ht="16.5" customHeight="1">
      <c r="B118" s="31"/>
      <c r="E118" s="224" t="str">
        <f>E7</f>
        <v>0725 Klatovy, Divadelní 191 oprava fasády</v>
      </c>
      <c r="F118" s="225"/>
      <c r="G118" s="225"/>
      <c r="H118" s="225"/>
      <c r="L118" s="31"/>
    </row>
    <row r="119" spans="2:63" s="1" customFormat="1" ht="12" customHeight="1">
      <c r="B119" s="31"/>
      <c r="C119" s="26" t="s">
        <v>92</v>
      </c>
      <c r="L119" s="31"/>
    </row>
    <row r="120" spans="2:63" s="1" customFormat="1" ht="16.5" customHeight="1">
      <c r="B120" s="31"/>
      <c r="E120" s="186" t="str">
        <f>E9</f>
        <v>1 - Oprava fasády - východní strana</v>
      </c>
      <c r="F120" s="226"/>
      <c r="G120" s="226"/>
      <c r="H120" s="226"/>
      <c r="L120" s="31"/>
    </row>
    <row r="121" spans="2:63" s="1" customFormat="1" ht="7" customHeight="1">
      <c r="B121" s="31"/>
      <c r="L121" s="31"/>
    </row>
    <row r="122" spans="2:63" s="1" customFormat="1" ht="12" customHeight="1">
      <c r="B122" s="31"/>
      <c r="C122" s="26" t="s">
        <v>19</v>
      </c>
      <c r="F122" s="24" t="str">
        <f>F12</f>
        <v xml:space="preserve"> </v>
      </c>
      <c r="I122" s="26" t="s">
        <v>21</v>
      </c>
      <c r="J122" s="51" t="str">
        <f>IF(J12="","",J12)</f>
        <v>14. 11. 2025</v>
      </c>
      <c r="L122" s="31"/>
    </row>
    <row r="123" spans="2:63" s="1" customFormat="1" ht="7" customHeight="1">
      <c r="B123" s="31"/>
      <c r="L123" s="31"/>
    </row>
    <row r="124" spans="2:63" s="1" customFormat="1" ht="15.25" customHeight="1">
      <c r="B124" s="31"/>
      <c r="C124" s="26" t="s">
        <v>23</v>
      </c>
      <c r="F124" s="24" t="str">
        <f>E15</f>
        <v xml:space="preserve"> </v>
      </c>
      <c r="I124" s="26" t="s">
        <v>28</v>
      </c>
      <c r="J124" s="29" t="str">
        <f>E21</f>
        <v xml:space="preserve"> </v>
      </c>
      <c r="L124" s="31"/>
    </row>
    <row r="125" spans="2:63" s="1" customFormat="1" ht="15.25" customHeight="1">
      <c r="B125" s="31"/>
      <c r="C125" s="26" t="s">
        <v>26</v>
      </c>
      <c r="F125" s="24" t="str">
        <f>IF(E18="","",E18)</f>
        <v>Vyplň  údaj</v>
      </c>
      <c r="I125" s="26" t="s">
        <v>30</v>
      </c>
      <c r="J125" s="29" t="str">
        <f>E24</f>
        <v xml:space="preserve"> </v>
      </c>
      <c r="L125" s="31"/>
    </row>
    <row r="126" spans="2:63" s="1" customFormat="1" ht="10.25" customHeight="1">
      <c r="B126" s="31"/>
      <c r="L126" s="31"/>
    </row>
    <row r="127" spans="2:63" s="10" customFormat="1" ht="29.25" customHeight="1">
      <c r="B127" s="111"/>
      <c r="C127" s="112" t="s">
        <v>112</v>
      </c>
      <c r="D127" s="113" t="s">
        <v>58</v>
      </c>
      <c r="E127" s="113" t="s">
        <v>54</v>
      </c>
      <c r="F127" s="113" t="s">
        <v>55</v>
      </c>
      <c r="G127" s="113" t="s">
        <v>113</v>
      </c>
      <c r="H127" s="113" t="s">
        <v>114</v>
      </c>
      <c r="I127" s="113" t="s">
        <v>115</v>
      </c>
      <c r="J127" s="114" t="s">
        <v>96</v>
      </c>
      <c r="K127" s="115" t="s">
        <v>116</v>
      </c>
      <c r="L127" s="111"/>
      <c r="M127" s="58" t="s">
        <v>1</v>
      </c>
      <c r="N127" s="59" t="s">
        <v>37</v>
      </c>
      <c r="O127" s="59" t="s">
        <v>117</v>
      </c>
      <c r="P127" s="59" t="s">
        <v>118</v>
      </c>
      <c r="Q127" s="59" t="s">
        <v>119</v>
      </c>
      <c r="R127" s="59" t="s">
        <v>120</v>
      </c>
      <c r="S127" s="59" t="s">
        <v>121</v>
      </c>
      <c r="T127" s="60" t="s">
        <v>122</v>
      </c>
    </row>
    <row r="128" spans="2:63" s="1" customFormat="1" ht="22.75" customHeight="1">
      <c r="B128" s="31"/>
      <c r="C128" s="63" t="s">
        <v>123</v>
      </c>
      <c r="J128" s="116">
        <f>BK128</f>
        <v>0</v>
      </c>
      <c r="L128" s="31"/>
      <c r="M128" s="61"/>
      <c r="N128" s="52"/>
      <c r="O128" s="52"/>
      <c r="P128" s="117">
        <f>P129+P298+P353</f>
        <v>0</v>
      </c>
      <c r="Q128" s="52"/>
      <c r="R128" s="117">
        <f>R129+R298+R353</f>
        <v>14.108133299999999</v>
      </c>
      <c r="S128" s="52"/>
      <c r="T128" s="118">
        <f>T129+T298+T353</f>
        <v>11.860995200000001</v>
      </c>
      <c r="AT128" s="16" t="s">
        <v>72</v>
      </c>
      <c r="AU128" s="16" t="s">
        <v>98</v>
      </c>
      <c r="BK128" s="119">
        <f>BK129+BK298+BK353</f>
        <v>0</v>
      </c>
    </row>
    <row r="129" spans="2:65" s="11" customFormat="1" ht="26" customHeight="1">
      <c r="B129" s="120"/>
      <c r="D129" s="121" t="s">
        <v>72</v>
      </c>
      <c r="E129" s="122" t="s">
        <v>124</v>
      </c>
      <c r="F129" s="122" t="s">
        <v>125</v>
      </c>
      <c r="I129" s="123"/>
      <c r="J129" s="124">
        <f>BK129</f>
        <v>0</v>
      </c>
      <c r="L129" s="120"/>
      <c r="M129" s="125"/>
      <c r="P129" s="126">
        <f>P130+P201+P286+P295</f>
        <v>0</v>
      </c>
      <c r="R129" s="126">
        <f>R130+R201+R286+R295</f>
        <v>13.986424499999998</v>
      </c>
      <c r="T129" s="127">
        <f>T130+T201+T286+T295</f>
        <v>11.823659000000001</v>
      </c>
      <c r="AR129" s="121" t="s">
        <v>78</v>
      </c>
      <c r="AT129" s="128" t="s">
        <v>72</v>
      </c>
      <c r="AU129" s="128" t="s">
        <v>73</v>
      </c>
      <c r="AY129" s="121" t="s">
        <v>126</v>
      </c>
      <c r="BK129" s="129">
        <f>BK130+BK201+BK286+BK295</f>
        <v>0</v>
      </c>
    </row>
    <row r="130" spans="2:65" s="11" customFormat="1" ht="22.75" customHeight="1">
      <c r="B130" s="120"/>
      <c r="D130" s="121" t="s">
        <v>72</v>
      </c>
      <c r="E130" s="130" t="s">
        <v>127</v>
      </c>
      <c r="F130" s="130" t="s">
        <v>128</v>
      </c>
      <c r="I130" s="123"/>
      <c r="J130" s="131">
        <f>BK130</f>
        <v>0</v>
      </c>
      <c r="L130" s="120"/>
      <c r="M130" s="125"/>
      <c r="P130" s="126">
        <f>SUM(P131:P200)</f>
        <v>0</v>
      </c>
      <c r="R130" s="126">
        <f>SUM(R131:R200)</f>
        <v>4.9842644999999992</v>
      </c>
      <c r="T130" s="127">
        <f>SUM(T131:T200)</f>
        <v>9.3229690000000005</v>
      </c>
      <c r="AR130" s="121" t="s">
        <v>78</v>
      </c>
      <c r="AT130" s="128" t="s">
        <v>72</v>
      </c>
      <c r="AU130" s="128" t="s">
        <v>78</v>
      </c>
      <c r="AY130" s="121" t="s">
        <v>126</v>
      </c>
      <c r="BK130" s="129">
        <f>SUM(BK131:BK200)</f>
        <v>0</v>
      </c>
    </row>
    <row r="131" spans="2:65" s="1" customFormat="1" ht="16.5" customHeight="1">
      <c r="B131" s="31"/>
      <c r="C131" s="132" t="s">
        <v>78</v>
      </c>
      <c r="D131" s="132" t="s">
        <v>129</v>
      </c>
      <c r="E131" s="133" t="s">
        <v>130</v>
      </c>
      <c r="F131" s="134" t="s">
        <v>131</v>
      </c>
      <c r="G131" s="135" t="s">
        <v>132</v>
      </c>
      <c r="H131" s="136">
        <v>8.8699999999999992</v>
      </c>
      <c r="I131" s="137"/>
      <c r="J131" s="136">
        <f>ROUND(I131*H131,2)</f>
        <v>0</v>
      </c>
      <c r="K131" s="138"/>
      <c r="L131" s="31"/>
      <c r="M131" s="139" t="s">
        <v>1</v>
      </c>
      <c r="N131" s="140" t="s">
        <v>39</v>
      </c>
      <c r="P131" s="141">
        <f>O131*H131</f>
        <v>0</v>
      </c>
      <c r="Q131" s="141">
        <v>0.02</v>
      </c>
      <c r="R131" s="141">
        <f>Q131*H131</f>
        <v>0.17739999999999997</v>
      </c>
      <c r="S131" s="141">
        <v>0.03</v>
      </c>
      <c r="T131" s="142">
        <f>S131*H131</f>
        <v>0.26609999999999995</v>
      </c>
      <c r="AR131" s="143" t="s">
        <v>88</v>
      </c>
      <c r="AT131" s="143" t="s">
        <v>129</v>
      </c>
      <c r="AU131" s="143" t="s">
        <v>82</v>
      </c>
      <c r="AY131" s="16" t="s">
        <v>126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82</v>
      </c>
      <c r="BK131" s="144">
        <f>ROUND(I131*H131,2)</f>
        <v>0</v>
      </c>
      <c r="BL131" s="16" t="s">
        <v>88</v>
      </c>
      <c r="BM131" s="143" t="s">
        <v>133</v>
      </c>
    </row>
    <row r="132" spans="2:65" s="1" customFormat="1" ht="12">
      <c r="B132" s="31"/>
      <c r="D132" s="145" t="s">
        <v>134</v>
      </c>
      <c r="F132" s="146" t="s">
        <v>131</v>
      </c>
      <c r="I132" s="147"/>
      <c r="L132" s="31"/>
      <c r="M132" s="148"/>
      <c r="T132" s="55"/>
      <c r="AT132" s="16" t="s">
        <v>134</v>
      </c>
      <c r="AU132" s="16" t="s">
        <v>82</v>
      </c>
    </row>
    <row r="133" spans="2:65" s="1" customFormat="1" ht="48">
      <c r="B133" s="31"/>
      <c r="D133" s="145" t="s">
        <v>135</v>
      </c>
      <c r="F133" s="149" t="s">
        <v>136</v>
      </c>
      <c r="I133" s="147"/>
      <c r="L133" s="31"/>
      <c r="M133" s="148"/>
      <c r="T133" s="55"/>
      <c r="AT133" s="16" t="s">
        <v>135</v>
      </c>
      <c r="AU133" s="16" t="s">
        <v>82</v>
      </c>
    </row>
    <row r="134" spans="2:65" s="12" customFormat="1" ht="12">
      <c r="B134" s="150"/>
      <c r="D134" s="145" t="s">
        <v>137</v>
      </c>
      <c r="E134" s="151" t="s">
        <v>1</v>
      </c>
      <c r="F134" s="152" t="s">
        <v>138</v>
      </c>
      <c r="H134" s="153">
        <v>8.8699999999999992</v>
      </c>
      <c r="I134" s="154"/>
      <c r="L134" s="150"/>
      <c r="M134" s="155"/>
      <c r="T134" s="156"/>
      <c r="AT134" s="151" t="s">
        <v>137</v>
      </c>
      <c r="AU134" s="151" t="s">
        <v>82</v>
      </c>
      <c r="AV134" s="12" t="s">
        <v>82</v>
      </c>
      <c r="AW134" s="12" t="s">
        <v>29</v>
      </c>
      <c r="AX134" s="12" t="s">
        <v>73</v>
      </c>
      <c r="AY134" s="151" t="s">
        <v>126</v>
      </c>
    </row>
    <row r="135" spans="2:65" s="13" customFormat="1" ht="12">
      <c r="B135" s="157"/>
      <c r="D135" s="145" t="s">
        <v>137</v>
      </c>
      <c r="E135" s="158" t="s">
        <v>1</v>
      </c>
      <c r="F135" s="159" t="s">
        <v>139</v>
      </c>
      <c r="H135" s="160">
        <v>8.8699999999999992</v>
      </c>
      <c r="I135" s="161"/>
      <c r="L135" s="157"/>
      <c r="M135" s="162"/>
      <c r="T135" s="163"/>
      <c r="AT135" s="158" t="s">
        <v>137</v>
      </c>
      <c r="AU135" s="158" t="s">
        <v>82</v>
      </c>
      <c r="AV135" s="13" t="s">
        <v>88</v>
      </c>
      <c r="AW135" s="13" t="s">
        <v>29</v>
      </c>
      <c r="AX135" s="13" t="s">
        <v>78</v>
      </c>
      <c r="AY135" s="158" t="s">
        <v>126</v>
      </c>
    </row>
    <row r="136" spans="2:65" s="1" customFormat="1" ht="16.5" customHeight="1">
      <c r="B136" s="31"/>
      <c r="C136" s="132" t="s">
        <v>82</v>
      </c>
      <c r="D136" s="132" t="s">
        <v>129</v>
      </c>
      <c r="E136" s="133" t="s">
        <v>140</v>
      </c>
      <c r="F136" s="134" t="s">
        <v>141</v>
      </c>
      <c r="G136" s="135" t="s">
        <v>132</v>
      </c>
      <c r="H136" s="136">
        <v>8.6</v>
      </c>
      <c r="I136" s="137"/>
      <c r="J136" s="136">
        <f>ROUND(I136*H136,2)</f>
        <v>0</v>
      </c>
      <c r="K136" s="138"/>
      <c r="L136" s="31"/>
      <c r="M136" s="139" t="s">
        <v>1</v>
      </c>
      <c r="N136" s="140" t="s">
        <v>39</v>
      </c>
      <c r="P136" s="141">
        <f>O136*H136</f>
        <v>0</v>
      </c>
      <c r="Q136" s="141">
        <v>0.02</v>
      </c>
      <c r="R136" s="141">
        <f>Q136*H136</f>
        <v>0.17199999999999999</v>
      </c>
      <c r="S136" s="141">
        <v>0.02</v>
      </c>
      <c r="T136" s="142">
        <f>S136*H136</f>
        <v>0.17199999999999999</v>
      </c>
      <c r="AR136" s="143" t="s">
        <v>88</v>
      </c>
      <c r="AT136" s="143" t="s">
        <v>129</v>
      </c>
      <c r="AU136" s="143" t="s">
        <v>82</v>
      </c>
      <c r="AY136" s="16" t="s">
        <v>126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82</v>
      </c>
      <c r="BK136" s="144">
        <f>ROUND(I136*H136,2)</f>
        <v>0</v>
      </c>
      <c r="BL136" s="16" t="s">
        <v>88</v>
      </c>
      <c r="BM136" s="143" t="s">
        <v>142</v>
      </c>
    </row>
    <row r="137" spans="2:65" s="1" customFormat="1" ht="12">
      <c r="B137" s="31"/>
      <c r="D137" s="145" t="s">
        <v>134</v>
      </c>
      <c r="F137" s="146" t="s">
        <v>143</v>
      </c>
      <c r="I137" s="147"/>
      <c r="L137" s="31"/>
      <c r="M137" s="148"/>
      <c r="T137" s="55"/>
      <c r="AT137" s="16" t="s">
        <v>134</v>
      </c>
      <c r="AU137" s="16" t="s">
        <v>82</v>
      </c>
    </row>
    <row r="138" spans="2:65" s="12" customFormat="1" ht="12">
      <c r="B138" s="150"/>
      <c r="D138" s="145" t="s">
        <v>137</v>
      </c>
      <c r="E138" s="151" t="s">
        <v>1</v>
      </c>
      <c r="F138" s="152" t="s">
        <v>144</v>
      </c>
      <c r="H138" s="153">
        <v>8.6</v>
      </c>
      <c r="I138" s="154"/>
      <c r="L138" s="150"/>
      <c r="M138" s="155"/>
      <c r="T138" s="156"/>
      <c r="AT138" s="151" t="s">
        <v>137</v>
      </c>
      <c r="AU138" s="151" t="s">
        <v>82</v>
      </c>
      <c r="AV138" s="12" t="s">
        <v>82</v>
      </c>
      <c r="AW138" s="12" t="s">
        <v>29</v>
      </c>
      <c r="AX138" s="12" t="s">
        <v>73</v>
      </c>
      <c r="AY138" s="151" t="s">
        <v>126</v>
      </c>
    </row>
    <row r="139" spans="2:65" s="13" customFormat="1" ht="12">
      <c r="B139" s="157"/>
      <c r="D139" s="145" t="s">
        <v>137</v>
      </c>
      <c r="E139" s="158" t="s">
        <v>1</v>
      </c>
      <c r="F139" s="159" t="s">
        <v>139</v>
      </c>
      <c r="H139" s="160">
        <v>8.6</v>
      </c>
      <c r="I139" s="161"/>
      <c r="L139" s="157"/>
      <c r="M139" s="162"/>
      <c r="T139" s="163"/>
      <c r="AT139" s="158" t="s">
        <v>137</v>
      </c>
      <c r="AU139" s="158" t="s">
        <v>82</v>
      </c>
      <c r="AV139" s="13" t="s">
        <v>88</v>
      </c>
      <c r="AW139" s="13" t="s">
        <v>29</v>
      </c>
      <c r="AX139" s="13" t="s">
        <v>78</v>
      </c>
      <c r="AY139" s="158" t="s">
        <v>126</v>
      </c>
    </row>
    <row r="140" spans="2:65" s="1" customFormat="1" ht="16.5" customHeight="1">
      <c r="B140" s="31"/>
      <c r="C140" s="132" t="s">
        <v>85</v>
      </c>
      <c r="D140" s="132" t="s">
        <v>129</v>
      </c>
      <c r="E140" s="133" t="s">
        <v>145</v>
      </c>
      <c r="F140" s="134" t="s">
        <v>146</v>
      </c>
      <c r="G140" s="135" t="s">
        <v>132</v>
      </c>
      <c r="H140" s="136">
        <v>10.92</v>
      </c>
      <c r="I140" s="137"/>
      <c r="J140" s="136">
        <f>ROUND(I140*H140,2)</f>
        <v>0</v>
      </c>
      <c r="K140" s="138"/>
      <c r="L140" s="31"/>
      <c r="M140" s="139" t="s">
        <v>1</v>
      </c>
      <c r="N140" s="140" t="s">
        <v>39</v>
      </c>
      <c r="P140" s="141">
        <f>O140*H140</f>
        <v>0</v>
      </c>
      <c r="Q140" s="141">
        <v>0.05</v>
      </c>
      <c r="R140" s="141">
        <f>Q140*H140</f>
        <v>0.54600000000000004</v>
      </c>
      <c r="S140" s="141">
        <v>0.05</v>
      </c>
      <c r="T140" s="142">
        <f>S140*H140</f>
        <v>0.54600000000000004</v>
      </c>
      <c r="AR140" s="143" t="s">
        <v>88</v>
      </c>
      <c r="AT140" s="143" t="s">
        <v>129</v>
      </c>
      <c r="AU140" s="143" t="s">
        <v>82</v>
      </c>
      <c r="AY140" s="16" t="s">
        <v>126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82</v>
      </c>
      <c r="BK140" s="144">
        <f>ROUND(I140*H140,2)</f>
        <v>0</v>
      </c>
      <c r="BL140" s="16" t="s">
        <v>88</v>
      </c>
      <c r="BM140" s="143" t="s">
        <v>147</v>
      </c>
    </row>
    <row r="141" spans="2:65" s="1" customFormat="1" ht="12">
      <c r="B141" s="31"/>
      <c r="D141" s="145" t="s">
        <v>134</v>
      </c>
      <c r="F141" s="146" t="s">
        <v>146</v>
      </c>
      <c r="I141" s="147"/>
      <c r="L141" s="31"/>
      <c r="M141" s="148"/>
      <c r="T141" s="55"/>
      <c r="AT141" s="16" t="s">
        <v>134</v>
      </c>
      <c r="AU141" s="16" t="s">
        <v>82</v>
      </c>
    </row>
    <row r="142" spans="2:65" s="12" customFormat="1" ht="12">
      <c r="B142" s="150"/>
      <c r="D142" s="145" t="s">
        <v>137</v>
      </c>
      <c r="E142" s="151" t="s">
        <v>1</v>
      </c>
      <c r="F142" s="152" t="s">
        <v>148</v>
      </c>
      <c r="H142" s="153">
        <v>3.97</v>
      </c>
      <c r="I142" s="154"/>
      <c r="L142" s="150"/>
      <c r="M142" s="155"/>
      <c r="T142" s="156"/>
      <c r="AT142" s="151" t="s">
        <v>137</v>
      </c>
      <c r="AU142" s="151" t="s">
        <v>82</v>
      </c>
      <c r="AV142" s="12" t="s">
        <v>82</v>
      </c>
      <c r="AW142" s="12" t="s">
        <v>29</v>
      </c>
      <c r="AX142" s="12" t="s">
        <v>73</v>
      </c>
      <c r="AY142" s="151" t="s">
        <v>126</v>
      </c>
    </row>
    <row r="143" spans="2:65" s="12" customFormat="1" ht="12">
      <c r="B143" s="150"/>
      <c r="D143" s="145" t="s">
        <v>137</v>
      </c>
      <c r="E143" s="151" t="s">
        <v>1</v>
      </c>
      <c r="F143" s="152" t="s">
        <v>149</v>
      </c>
      <c r="H143" s="153">
        <v>6.95</v>
      </c>
      <c r="I143" s="154"/>
      <c r="L143" s="150"/>
      <c r="M143" s="155"/>
      <c r="T143" s="156"/>
      <c r="AT143" s="151" t="s">
        <v>137</v>
      </c>
      <c r="AU143" s="151" t="s">
        <v>82</v>
      </c>
      <c r="AV143" s="12" t="s">
        <v>82</v>
      </c>
      <c r="AW143" s="12" t="s">
        <v>29</v>
      </c>
      <c r="AX143" s="12" t="s">
        <v>73</v>
      </c>
      <c r="AY143" s="151" t="s">
        <v>126</v>
      </c>
    </row>
    <row r="144" spans="2:65" s="13" customFormat="1" ht="12">
      <c r="B144" s="157"/>
      <c r="D144" s="145" t="s">
        <v>137</v>
      </c>
      <c r="E144" s="158" t="s">
        <v>1</v>
      </c>
      <c r="F144" s="159" t="s">
        <v>139</v>
      </c>
      <c r="H144" s="160">
        <v>10.92</v>
      </c>
      <c r="I144" s="161"/>
      <c r="L144" s="157"/>
      <c r="M144" s="162"/>
      <c r="T144" s="163"/>
      <c r="AT144" s="158" t="s">
        <v>137</v>
      </c>
      <c r="AU144" s="158" t="s">
        <v>82</v>
      </c>
      <c r="AV144" s="13" t="s">
        <v>88</v>
      </c>
      <c r="AW144" s="13" t="s">
        <v>29</v>
      </c>
      <c r="AX144" s="13" t="s">
        <v>78</v>
      </c>
      <c r="AY144" s="158" t="s">
        <v>126</v>
      </c>
    </row>
    <row r="145" spans="2:65" s="1" customFormat="1" ht="16.5" customHeight="1">
      <c r="B145" s="31"/>
      <c r="C145" s="132" t="s">
        <v>88</v>
      </c>
      <c r="D145" s="132" t="s">
        <v>129</v>
      </c>
      <c r="E145" s="133" t="s">
        <v>150</v>
      </c>
      <c r="F145" s="134" t="s">
        <v>151</v>
      </c>
      <c r="G145" s="135" t="s">
        <v>152</v>
      </c>
      <c r="H145" s="136">
        <v>11.97</v>
      </c>
      <c r="I145" s="137"/>
      <c r="J145" s="136">
        <f>ROUND(I145*H145,2)</f>
        <v>0</v>
      </c>
      <c r="K145" s="138"/>
      <c r="L145" s="31"/>
      <c r="M145" s="139" t="s">
        <v>1</v>
      </c>
      <c r="N145" s="140" t="s">
        <v>39</v>
      </c>
      <c r="P145" s="141">
        <f>O145*H145</f>
        <v>0</v>
      </c>
      <c r="Q145" s="141">
        <v>0.06</v>
      </c>
      <c r="R145" s="141">
        <f>Q145*H145</f>
        <v>0.71820000000000006</v>
      </c>
      <c r="S145" s="141">
        <v>0.05</v>
      </c>
      <c r="T145" s="142">
        <f>S145*H145</f>
        <v>0.59850000000000003</v>
      </c>
      <c r="AR145" s="143" t="s">
        <v>88</v>
      </c>
      <c r="AT145" s="143" t="s">
        <v>129</v>
      </c>
      <c r="AU145" s="143" t="s">
        <v>82</v>
      </c>
      <c r="AY145" s="16" t="s">
        <v>126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82</v>
      </c>
      <c r="BK145" s="144">
        <f>ROUND(I145*H145,2)</f>
        <v>0</v>
      </c>
      <c r="BL145" s="16" t="s">
        <v>88</v>
      </c>
      <c r="BM145" s="143" t="s">
        <v>153</v>
      </c>
    </row>
    <row r="146" spans="2:65" s="1" customFormat="1" ht="12">
      <c r="B146" s="31"/>
      <c r="D146" s="145" t="s">
        <v>134</v>
      </c>
      <c r="F146" s="146" t="s">
        <v>151</v>
      </c>
      <c r="I146" s="147"/>
      <c r="L146" s="31"/>
      <c r="M146" s="148"/>
      <c r="T146" s="55"/>
      <c r="AT146" s="16" t="s">
        <v>134</v>
      </c>
      <c r="AU146" s="16" t="s">
        <v>82</v>
      </c>
    </row>
    <row r="147" spans="2:65" s="1" customFormat="1" ht="36">
      <c r="B147" s="31"/>
      <c r="D147" s="145" t="s">
        <v>135</v>
      </c>
      <c r="F147" s="149" t="s">
        <v>154</v>
      </c>
      <c r="I147" s="147"/>
      <c r="L147" s="31"/>
      <c r="M147" s="148"/>
      <c r="T147" s="55"/>
      <c r="AT147" s="16" t="s">
        <v>135</v>
      </c>
      <c r="AU147" s="16" t="s">
        <v>82</v>
      </c>
    </row>
    <row r="148" spans="2:65" s="12" customFormat="1" ht="12">
      <c r="B148" s="150"/>
      <c r="D148" s="145" t="s">
        <v>137</v>
      </c>
      <c r="E148" s="151" t="s">
        <v>1</v>
      </c>
      <c r="F148" s="152" t="s">
        <v>155</v>
      </c>
      <c r="H148" s="153">
        <v>11.97</v>
      </c>
      <c r="I148" s="154"/>
      <c r="L148" s="150"/>
      <c r="M148" s="155"/>
      <c r="T148" s="156"/>
      <c r="AT148" s="151" t="s">
        <v>137</v>
      </c>
      <c r="AU148" s="151" t="s">
        <v>82</v>
      </c>
      <c r="AV148" s="12" t="s">
        <v>82</v>
      </c>
      <c r="AW148" s="12" t="s">
        <v>29</v>
      </c>
      <c r="AX148" s="12" t="s">
        <v>73</v>
      </c>
      <c r="AY148" s="151" t="s">
        <v>126</v>
      </c>
    </row>
    <row r="149" spans="2:65" s="13" customFormat="1" ht="12">
      <c r="B149" s="157"/>
      <c r="D149" s="145" t="s">
        <v>137</v>
      </c>
      <c r="E149" s="158" t="s">
        <v>1</v>
      </c>
      <c r="F149" s="159" t="s">
        <v>139</v>
      </c>
      <c r="H149" s="160">
        <v>11.97</v>
      </c>
      <c r="I149" s="161"/>
      <c r="L149" s="157"/>
      <c r="M149" s="162"/>
      <c r="T149" s="163"/>
      <c r="AT149" s="158" t="s">
        <v>137</v>
      </c>
      <c r="AU149" s="158" t="s">
        <v>82</v>
      </c>
      <c r="AV149" s="13" t="s">
        <v>88</v>
      </c>
      <c r="AW149" s="13" t="s">
        <v>29</v>
      </c>
      <c r="AX149" s="13" t="s">
        <v>78</v>
      </c>
      <c r="AY149" s="158" t="s">
        <v>126</v>
      </c>
    </row>
    <row r="150" spans="2:65" s="1" customFormat="1" ht="16.5" customHeight="1">
      <c r="B150" s="31"/>
      <c r="C150" s="132" t="s">
        <v>156</v>
      </c>
      <c r="D150" s="132" t="s">
        <v>129</v>
      </c>
      <c r="E150" s="133" t="s">
        <v>157</v>
      </c>
      <c r="F150" s="134" t="s">
        <v>158</v>
      </c>
      <c r="G150" s="135" t="s">
        <v>159</v>
      </c>
      <c r="H150" s="136">
        <v>4</v>
      </c>
      <c r="I150" s="137"/>
      <c r="J150" s="136">
        <f>ROUND(I150*H150,2)</f>
        <v>0</v>
      </c>
      <c r="K150" s="138"/>
      <c r="L150" s="31"/>
      <c r="M150" s="139" t="s">
        <v>1</v>
      </c>
      <c r="N150" s="140" t="s">
        <v>39</v>
      </c>
      <c r="P150" s="141">
        <f>O150*H150</f>
        <v>0</v>
      </c>
      <c r="Q150" s="141">
        <v>0.05</v>
      </c>
      <c r="R150" s="141">
        <f>Q150*H150</f>
        <v>0.2</v>
      </c>
      <c r="S150" s="141">
        <v>0.05</v>
      </c>
      <c r="T150" s="142">
        <f>S150*H150</f>
        <v>0.2</v>
      </c>
      <c r="AR150" s="143" t="s">
        <v>88</v>
      </c>
      <c r="AT150" s="143" t="s">
        <v>129</v>
      </c>
      <c r="AU150" s="143" t="s">
        <v>82</v>
      </c>
      <c r="AY150" s="16" t="s">
        <v>126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82</v>
      </c>
      <c r="BK150" s="144">
        <f>ROUND(I150*H150,2)</f>
        <v>0</v>
      </c>
      <c r="BL150" s="16" t="s">
        <v>88</v>
      </c>
      <c r="BM150" s="143" t="s">
        <v>160</v>
      </c>
    </row>
    <row r="151" spans="2:65" s="1" customFormat="1" ht="12">
      <c r="B151" s="31"/>
      <c r="D151" s="145" t="s">
        <v>134</v>
      </c>
      <c r="F151" s="146" t="s">
        <v>158</v>
      </c>
      <c r="I151" s="147"/>
      <c r="L151" s="31"/>
      <c r="M151" s="148"/>
      <c r="T151" s="55"/>
      <c r="AT151" s="16" t="s">
        <v>134</v>
      </c>
      <c r="AU151" s="16" t="s">
        <v>82</v>
      </c>
    </row>
    <row r="152" spans="2:65" s="12" customFormat="1" ht="12">
      <c r="B152" s="150"/>
      <c r="D152" s="145" t="s">
        <v>137</v>
      </c>
      <c r="E152" s="151" t="s">
        <v>1</v>
      </c>
      <c r="F152" s="152" t="s">
        <v>161</v>
      </c>
      <c r="H152" s="153">
        <v>4</v>
      </c>
      <c r="I152" s="154"/>
      <c r="L152" s="150"/>
      <c r="M152" s="155"/>
      <c r="T152" s="156"/>
      <c r="AT152" s="151" t="s">
        <v>137</v>
      </c>
      <c r="AU152" s="151" t="s">
        <v>82</v>
      </c>
      <c r="AV152" s="12" t="s">
        <v>82</v>
      </c>
      <c r="AW152" s="12" t="s">
        <v>29</v>
      </c>
      <c r="AX152" s="12" t="s">
        <v>73</v>
      </c>
      <c r="AY152" s="151" t="s">
        <v>126</v>
      </c>
    </row>
    <row r="153" spans="2:65" s="13" customFormat="1" ht="12">
      <c r="B153" s="157"/>
      <c r="D153" s="145" t="s">
        <v>137</v>
      </c>
      <c r="E153" s="158" t="s">
        <v>1</v>
      </c>
      <c r="F153" s="159" t="s">
        <v>139</v>
      </c>
      <c r="H153" s="160">
        <v>4</v>
      </c>
      <c r="I153" s="161"/>
      <c r="L153" s="157"/>
      <c r="M153" s="162"/>
      <c r="T153" s="163"/>
      <c r="AT153" s="158" t="s">
        <v>137</v>
      </c>
      <c r="AU153" s="158" t="s">
        <v>82</v>
      </c>
      <c r="AV153" s="13" t="s">
        <v>88</v>
      </c>
      <c r="AW153" s="13" t="s">
        <v>29</v>
      </c>
      <c r="AX153" s="13" t="s">
        <v>78</v>
      </c>
      <c r="AY153" s="158" t="s">
        <v>126</v>
      </c>
    </row>
    <row r="154" spans="2:65" s="1" customFormat="1" ht="16.5" customHeight="1">
      <c r="B154" s="31"/>
      <c r="C154" s="132" t="s">
        <v>127</v>
      </c>
      <c r="D154" s="132" t="s">
        <v>129</v>
      </c>
      <c r="E154" s="133" t="s">
        <v>162</v>
      </c>
      <c r="F154" s="134" t="s">
        <v>163</v>
      </c>
      <c r="G154" s="135" t="s">
        <v>159</v>
      </c>
      <c r="H154" s="136">
        <v>4</v>
      </c>
      <c r="I154" s="137"/>
      <c r="J154" s="136">
        <f>ROUND(I154*H154,2)</f>
        <v>0</v>
      </c>
      <c r="K154" s="138"/>
      <c r="L154" s="31"/>
      <c r="M154" s="139" t="s">
        <v>1</v>
      </c>
      <c r="N154" s="140" t="s">
        <v>39</v>
      </c>
      <c r="P154" s="141">
        <f>O154*H154</f>
        <v>0</v>
      </c>
      <c r="Q154" s="141">
        <v>0.03</v>
      </c>
      <c r="R154" s="141">
        <f>Q154*H154</f>
        <v>0.12</v>
      </c>
      <c r="S154" s="141">
        <v>0.03</v>
      </c>
      <c r="T154" s="142">
        <f>S154*H154</f>
        <v>0.12</v>
      </c>
      <c r="AR154" s="143" t="s">
        <v>88</v>
      </c>
      <c r="AT154" s="143" t="s">
        <v>129</v>
      </c>
      <c r="AU154" s="143" t="s">
        <v>82</v>
      </c>
      <c r="AY154" s="16" t="s">
        <v>126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6" t="s">
        <v>82</v>
      </c>
      <c r="BK154" s="144">
        <f>ROUND(I154*H154,2)</f>
        <v>0</v>
      </c>
      <c r="BL154" s="16" t="s">
        <v>88</v>
      </c>
      <c r="BM154" s="143" t="s">
        <v>164</v>
      </c>
    </row>
    <row r="155" spans="2:65" s="1" customFormat="1" ht="12">
      <c r="B155" s="31"/>
      <c r="D155" s="145" t="s">
        <v>134</v>
      </c>
      <c r="F155" s="146" t="s">
        <v>163</v>
      </c>
      <c r="I155" s="147"/>
      <c r="L155" s="31"/>
      <c r="M155" s="148"/>
      <c r="T155" s="55"/>
      <c r="AT155" s="16" t="s">
        <v>134</v>
      </c>
      <c r="AU155" s="16" t="s">
        <v>82</v>
      </c>
    </row>
    <row r="156" spans="2:65" s="12" customFormat="1" ht="12">
      <c r="B156" s="150"/>
      <c r="D156" s="145" t="s">
        <v>137</v>
      </c>
      <c r="E156" s="151" t="s">
        <v>1</v>
      </c>
      <c r="F156" s="152" t="s">
        <v>161</v>
      </c>
      <c r="H156" s="153">
        <v>4</v>
      </c>
      <c r="I156" s="154"/>
      <c r="L156" s="150"/>
      <c r="M156" s="155"/>
      <c r="T156" s="156"/>
      <c r="AT156" s="151" t="s">
        <v>137</v>
      </c>
      <c r="AU156" s="151" t="s">
        <v>82</v>
      </c>
      <c r="AV156" s="12" t="s">
        <v>82</v>
      </c>
      <c r="AW156" s="12" t="s">
        <v>29</v>
      </c>
      <c r="AX156" s="12" t="s">
        <v>73</v>
      </c>
      <c r="AY156" s="151" t="s">
        <v>126</v>
      </c>
    </row>
    <row r="157" spans="2:65" s="13" customFormat="1" ht="12">
      <c r="B157" s="157"/>
      <c r="D157" s="145" t="s">
        <v>137</v>
      </c>
      <c r="E157" s="158" t="s">
        <v>1</v>
      </c>
      <c r="F157" s="159" t="s">
        <v>139</v>
      </c>
      <c r="H157" s="160">
        <v>4</v>
      </c>
      <c r="I157" s="161"/>
      <c r="L157" s="157"/>
      <c r="M157" s="162"/>
      <c r="T157" s="163"/>
      <c r="AT157" s="158" t="s">
        <v>137</v>
      </c>
      <c r="AU157" s="158" t="s">
        <v>82</v>
      </c>
      <c r="AV157" s="13" t="s">
        <v>88</v>
      </c>
      <c r="AW157" s="13" t="s">
        <v>29</v>
      </c>
      <c r="AX157" s="13" t="s">
        <v>78</v>
      </c>
      <c r="AY157" s="158" t="s">
        <v>126</v>
      </c>
    </row>
    <row r="158" spans="2:65" s="1" customFormat="1" ht="16.5" customHeight="1">
      <c r="B158" s="31"/>
      <c r="C158" s="132" t="s">
        <v>165</v>
      </c>
      <c r="D158" s="132" t="s">
        <v>129</v>
      </c>
      <c r="E158" s="133" t="s">
        <v>166</v>
      </c>
      <c r="F158" s="134" t="s">
        <v>167</v>
      </c>
      <c r="G158" s="135" t="s">
        <v>159</v>
      </c>
      <c r="H158" s="136">
        <v>2</v>
      </c>
      <c r="I158" s="137"/>
      <c r="J158" s="136">
        <f>ROUND(I158*H158,2)</f>
        <v>0</v>
      </c>
      <c r="K158" s="138"/>
      <c r="L158" s="31"/>
      <c r="M158" s="139" t="s">
        <v>1</v>
      </c>
      <c r="N158" s="140" t="s">
        <v>39</v>
      </c>
      <c r="P158" s="141">
        <f>O158*H158</f>
        <v>0</v>
      </c>
      <c r="Q158" s="141">
        <v>0.03</v>
      </c>
      <c r="R158" s="141">
        <f>Q158*H158</f>
        <v>0.06</v>
      </c>
      <c r="S158" s="141">
        <v>0.03</v>
      </c>
      <c r="T158" s="142">
        <f>S158*H158</f>
        <v>0.06</v>
      </c>
      <c r="AR158" s="143" t="s">
        <v>88</v>
      </c>
      <c r="AT158" s="143" t="s">
        <v>129</v>
      </c>
      <c r="AU158" s="143" t="s">
        <v>82</v>
      </c>
      <c r="AY158" s="16" t="s">
        <v>126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82</v>
      </c>
      <c r="BK158" s="144">
        <f>ROUND(I158*H158,2)</f>
        <v>0</v>
      </c>
      <c r="BL158" s="16" t="s">
        <v>88</v>
      </c>
      <c r="BM158" s="143" t="s">
        <v>168</v>
      </c>
    </row>
    <row r="159" spans="2:65" s="1" customFormat="1" ht="12">
      <c r="B159" s="31"/>
      <c r="D159" s="145" t="s">
        <v>134</v>
      </c>
      <c r="F159" s="146" t="s">
        <v>167</v>
      </c>
      <c r="I159" s="147"/>
      <c r="L159" s="31"/>
      <c r="M159" s="148"/>
      <c r="T159" s="55"/>
      <c r="AT159" s="16" t="s">
        <v>134</v>
      </c>
      <c r="AU159" s="16" t="s">
        <v>82</v>
      </c>
    </row>
    <row r="160" spans="2:65" s="12" customFormat="1" ht="12">
      <c r="B160" s="150"/>
      <c r="D160" s="145" t="s">
        <v>137</v>
      </c>
      <c r="E160" s="151" t="s">
        <v>1</v>
      </c>
      <c r="F160" s="152" t="s">
        <v>169</v>
      </c>
      <c r="H160" s="153">
        <v>2</v>
      </c>
      <c r="I160" s="154"/>
      <c r="L160" s="150"/>
      <c r="M160" s="155"/>
      <c r="T160" s="156"/>
      <c r="AT160" s="151" t="s">
        <v>137</v>
      </c>
      <c r="AU160" s="151" t="s">
        <v>82</v>
      </c>
      <c r="AV160" s="12" t="s">
        <v>82</v>
      </c>
      <c r="AW160" s="12" t="s">
        <v>29</v>
      </c>
      <c r="AX160" s="12" t="s">
        <v>73</v>
      </c>
      <c r="AY160" s="151" t="s">
        <v>126</v>
      </c>
    </row>
    <row r="161" spans="2:65" s="13" customFormat="1" ht="12">
      <c r="B161" s="157"/>
      <c r="D161" s="145" t="s">
        <v>137</v>
      </c>
      <c r="E161" s="158" t="s">
        <v>1</v>
      </c>
      <c r="F161" s="159" t="s">
        <v>139</v>
      </c>
      <c r="H161" s="160">
        <v>2</v>
      </c>
      <c r="I161" s="161"/>
      <c r="L161" s="157"/>
      <c r="M161" s="162"/>
      <c r="T161" s="163"/>
      <c r="AT161" s="158" t="s">
        <v>137</v>
      </c>
      <c r="AU161" s="158" t="s">
        <v>82</v>
      </c>
      <c r="AV161" s="13" t="s">
        <v>88</v>
      </c>
      <c r="AW161" s="13" t="s">
        <v>29</v>
      </c>
      <c r="AX161" s="13" t="s">
        <v>78</v>
      </c>
      <c r="AY161" s="158" t="s">
        <v>126</v>
      </c>
    </row>
    <row r="162" spans="2:65" s="1" customFormat="1" ht="33" customHeight="1">
      <c r="B162" s="31"/>
      <c r="C162" s="132" t="s">
        <v>170</v>
      </c>
      <c r="D162" s="132" t="s">
        <v>129</v>
      </c>
      <c r="E162" s="133" t="s">
        <v>171</v>
      </c>
      <c r="F162" s="134" t="s">
        <v>172</v>
      </c>
      <c r="G162" s="135" t="s">
        <v>152</v>
      </c>
      <c r="H162" s="136">
        <v>50.59</v>
      </c>
      <c r="I162" s="137"/>
      <c r="J162" s="136">
        <f>ROUND(I162*H162,2)</f>
        <v>0</v>
      </c>
      <c r="K162" s="138"/>
      <c r="L162" s="31"/>
      <c r="M162" s="139" t="s">
        <v>1</v>
      </c>
      <c r="N162" s="140" t="s">
        <v>39</v>
      </c>
      <c r="P162" s="141">
        <f>O162*H162</f>
        <v>0</v>
      </c>
      <c r="Q162" s="141">
        <v>4.5069999999999999E-2</v>
      </c>
      <c r="R162" s="141">
        <f>Q162*H162</f>
        <v>2.2800913</v>
      </c>
      <c r="S162" s="141">
        <v>0.1</v>
      </c>
      <c r="T162" s="142">
        <f>S162*H162</f>
        <v>5.0590000000000011</v>
      </c>
      <c r="AR162" s="143" t="s">
        <v>88</v>
      </c>
      <c r="AT162" s="143" t="s">
        <v>129</v>
      </c>
      <c r="AU162" s="143" t="s">
        <v>82</v>
      </c>
      <c r="AY162" s="16" t="s">
        <v>126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82</v>
      </c>
      <c r="BK162" s="144">
        <f>ROUND(I162*H162,2)</f>
        <v>0</v>
      </c>
      <c r="BL162" s="16" t="s">
        <v>88</v>
      </c>
      <c r="BM162" s="143" t="s">
        <v>173</v>
      </c>
    </row>
    <row r="163" spans="2:65" s="1" customFormat="1" ht="36">
      <c r="B163" s="31"/>
      <c r="D163" s="145" t="s">
        <v>134</v>
      </c>
      <c r="F163" s="146" t="s">
        <v>174</v>
      </c>
      <c r="I163" s="147"/>
      <c r="L163" s="31"/>
      <c r="M163" s="148"/>
      <c r="T163" s="55"/>
      <c r="AT163" s="16" t="s">
        <v>134</v>
      </c>
      <c r="AU163" s="16" t="s">
        <v>82</v>
      </c>
    </row>
    <row r="164" spans="2:65" s="14" customFormat="1" ht="12">
      <c r="B164" s="164"/>
      <c r="D164" s="145" t="s">
        <v>137</v>
      </c>
      <c r="E164" s="165" t="s">
        <v>1</v>
      </c>
      <c r="F164" s="166" t="s">
        <v>175</v>
      </c>
      <c r="H164" s="165" t="s">
        <v>1</v>
      </c>
      <c r="I164" s="167"/>
      <c r="L164" s="164"/>
      <c r="M164" s="168"/>
      <c r="T164" s="169"/>
      <c r="AT164" s="165" t="s">
        <v>137</v>
      </c>
      <c r="AU164" s="165" t="s">
        <v>82</v>
      </c>
      <c r="AV164" s="14" t="s">
        <v>78</v>
      </c>
      <c r="AW164" s="14" t="s">
        <v>29</v>
      </c>
      <c r="AX164" s="14" t="s">
        <v>73</v>
      </c>
      <c r="AY164" s="165" t="s">
        <v>126</v>
      </c>
    </row>
    <row r="165" spans="2:65" s="12" customFormat="1" ht="12">
      <c r="B165" s="150"/>
      <c r="D165" s="145" t="s">
        <v>137</v>
      </c>
      <c r="E165" s="151" t="s">
        <v>1</v>
      </c>
      <c r="F165" s="152" t="s">
        <v>176</v>
      </c>
      <c r="H165" s="153">
        <v>36.33</v>
      </c>
      <c r="I165" s="154"/>
      <c r="L165" s="150"/>
      <c r="M165" s="155"/>
      <c r="T165" s="156"/>
      <c r="AT165" s="151" t="s">
        <v>137</v>
      </c>
      <c r="AU165" s="151" t="s">
        <v>82</v>
      </c>
      <c r="AV165" s="12" t="s">
        <v>82</v>
      </c>
      <c r="AW165" s="12" t="s">
        <v>29</v>
      </c>
      <c r="AX165" s="12" t="s">
        <v>73</v>
      </c>
      <c r="AY165" s="151" t="s">
        <v>126</v>
      </c>
    </row>
    <row r="166" spans="2:65" s="14" customFormat="1" ht="12">
      <c r="B166" s="164"/>
      <c r="D166" s="145" t="s">
        <v>137</v>
      </c>
      <c r="E166" s="165" t="s">
        <v>1</v>
      </c>
      <c r="F166" s="166" t="s">
        <v>177</v>
      </c>
      <c r="H166" s="165" t="s">
        <v>1</v>
      </c>
      <c r="I166" s="167"/>
      <c r="L166" s="164"/>
      <c r="M166" s="168"/>
      <c r="T166" s="169"/>
      <c r="AT166" s="165" t="s">
        <v>137</v>
      </c>
      <c r="AU166" s="165" t="s">
        <v>82</v>
      </c>
      <c r="AV166" s="14" t="s">
        <v>78</v>
      </c>
      <c r="AW166" s="14" t="s">
        <v>29</v>
      </c>
      <c r="AX166" s="14" t="s">
        <v>73</v>
      </c>
      <c r="AY166" s="165" t="s">
        <v>126</v>
      </c>
    </row>
    <row r="167" spans="2:65" s="12" customFormat="1" ht="12">
      <c r="B167" s="150"/>
      <c r="D167" s="145" t="s">
        <v>137</v>
      </c>
      <c r="E167" s="151" t="s">
        <v>1</v>
      </c>
      <c r="F167" s="152" t="s">
        <v>178</v>
      </c>
      <c r="H167" s="153">
        <v>3.59</v>
      </c>
      <c r="I167" s="154"/>
      <c r="L167" s="150"/>
      <c r="M167" s="155"/>
      <c r="T167" s="156"/>
      <c r="AT167" s="151" t="s">
        <v>137</v>
      </c>
      <c r="AU167" s="151" t="s">
        <v>82</v>
      </c>
      <c r="AV167" s="12" t="s">
        <v>82</v>
      </c>
      <c r="AW167" s="12" t="s">
        <v>29</v>
      </c>
      <c r="AX167" s="12" t="s">
        <v>73</v>
      </c>
      <c r="AY167" s="151" t="s">
        <v>126</v>
      </c>
    </row>
    <row r="168" spans="2:65" s="14" customFormat="1" ht="12">
      <c r="B168" s="164"/>
      <c r="D168" s="145" t="s">
        <v>137</v>
      </c>
      <c r="E168" s="165" t="s">
        <v>1</v>
      </c>
      <c r="F168" s="166" t="s">
        <v>179</v>
      </c>
      <c r="H168" s="165" t="s">
        <v>1</v>
      </c>
      <c r="I168" s="167"/>
      <c r="L168" s="164"/>
      <c r="M168" s="168"/>
      <c r="T168" s="169"/>
      <c r="AT168" s="165" t="s">
        <v>137</v>
      </c>
      <c r="AU168" s="165" t="s">
        <v>82</v>
      </c>
      <c r="AV168" s="14" t="s">
        <v>78</v>
      </c>
      <c r="AW168" s="14" t="s">
        <v>29</v>
      </c>
      <c r="AX168" s="14" t="s">
        <v>73</v>
      </c>
      <c r="AY168" s="165" t="s">
        <v>126</v>
      </c>
    </row>
    <row r="169" spans="2:65" s="12" customFormat="1" ht="12">
      <c r="B169" s="150"/>
      <c r="D169" s="145" t="s">
        <v>137</v>
      </c>
      <c r="E169" s="151" t="s">
        <v>1</v>
      </c>
      <c r="F169" s="152" t="s">
        <v>180</v>
      </c>
      <c r="H169" s="153">
        <v>10.67</v>
      </c>
      <c r="I169" s="154"/>
      <c r="L169" s="150"/>
      <c r="M169" s="155"/>
      <c r="T169" s="156"/>
      <c r="AT169" s="151" t="s">
        <v>137</v>
      </c>
      <c r="AU169" s="151" t="s">
        <v>82</v>
      </c>
      <c r="AV169" s="12" t="s">
        <v>82</v>
      </c>
      <c r="AW169" s="12" t="s">
        <v>29</v>
      </c>
      <c r="AX169" s="12" t="s">
        <v>73</v>
      </c>
      <c r="AY169" s="151" t="s">
        <v>126</v>
      </c>
    </row>
    <row r="170" spans="2:65" s="13" customFormat="1" ht="12">
      <c r="B170" s="157"/>
      <c r="D170" s="145" t="s">
        <v>137</v>
      </c>
      <c r="E170" s="158" t="s">
        <v>1</v>
      </c>
      <c r="F170" s="159" t="s">
        <v>139</v>
      </c>
      <c r="H170" s="160">
        <v>50.59</v>
      </c>
      <c r="I170" s="161"/>
      <c r="L170" s="157"/>
      <c r="M170" s="162"/>
      <c r="T170" s="163"/>
      <c r="AT170" s="158" t="s">
        <v>137</v>
      </c>
      <c r="AU170" s="158" t="s">
        <v>82</v>
      </c>
      <c r="AV170" s="13" t="s">
        <v>88</v>
      </c>
      <c r="AW170" s="13" t="s">
        <v>29</v>
      </c>
      <c r="AX170" s="13" t="s">
        <v>78</v>
      </c>
      <c r="AY170" s="158" t="s">
        <v>126</v>
      </c>
    </row>
    <row r="171" spans="2:65" s="1" customFormat="1" ht="33" customHeight="1">
      <c r="B171" s="31"/>
      <c r="C171" s="132" t="s">
        <v>181</v>
      </c>
      <c r="D171" s="132" t="s">
        <v>129</v>
      </c>
      <c r="E171" s="133" t="s">
        <v>182</v>
      </c>
      <c r="F171" s="134" t="s">
        <v>183</v>
      </c>
      <c r="G171" s="135" t="s">
        <v>152</v>
      </c>
      <c r="H171" s="136">
        <v>13.38</v>
      </c>
      <c r="I171" s="137"/>
      <c r="J171" s="136">
        <f>ROUND(I171*H171,2)</f>
        <v>0</v>
      </c>
      <c r="K171" s="138"/>
      <c r="L171" s="31"/>
      <c r="M171" s="139" t="s">
        <v>1</v>
      </c>
      <c r="N171" s="140" t="s">
        <v>39</v>
      </c>
      <c r="P171" s="141">
        <f>O171*H171</f>
        <v>0</v>
      </c>
      <c r="Q171" s="141">
        <v>5.3030000000000001E-2</v>
      </c>
      <c r="R171" s="141">
        <f>Q171*H171</f>
        <v>0.7095414000000001</v>
      </c>
      <c r="S171" s="141">
        <v>0.1</v>
      </c>
      <c r="T171" s="142">
        <f>S171*H171</f>
        <v>1.3380000000000001</v>
      </c>
      <c r="AR171" s="143" t="s">
        <v>88</v>
      </c>
      <c r="AT171" s="143" t="s">
        <v>129</v>
      </c>
      <c r="AU171" s="143" t="s">
        <v>82</v>
      </c>
      <c r="AY171" s="16" t="s">
        <v>126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82</v>
      </c>
      <c r="BK171" s="144">
        <f>ROUND(I171*H171,2)</f>
        <v>0</v>
      </c>
      <c r="BL171" s="16" t="s">
        <v>88</v>
      </c>
      <c r="BM171" s="143" t="s">
        <v>184</v>
      </c>
    </row>
    <row r="172" spans="2:65" s="1" customFormat="1" ht="36">
      <c r="B172" s="31"/>
      <c r="D172" s="145" t="s">
        <v>134</v>
      </c>
      <c r="F172" s="146" t="s">
        <v>185</v>
      </c>
      <c r="I172" s="147"/>
      <c r="L172" s="31"/>
      <c r="M172" s="148"/>
      <c r="T172" s="55"/>
      <c r="AT172" s="16" t="s">
        <v>134</v>
      </c>
      <c r="AU172" s="16" t="s">
        <v>82</v>
      </c>
    </row>
    <row r="173" spans="2:65" s="14" customFormat="1" ht="12">
      <c r="B173" s="164"/>
      <c r="D173" s="145" t="s">
        <v>137</v>
      </c>
      <c r="E173" s="165" t="s">
        <v>1</v>
      </c>
      <c r="F173" s="166" t="s">
        <v>186</v>
      </c>
      <c r="H173" s="165" t="s">
        <v>1</v>
      </c>
      <c r="I173" s="167"/>
      <c r="L173" s="164"/>
      <c r="M173" s="168"/>
      <c r="T173" s="169"/>
      <c r="AT173" s="165" t="s">
        <v>137</v>
      </c>
      <c r="AU173" s="165" t="s">
        <v>82</v>
      </c>
      <c r="AV173" s="14" t="s">
        <v>78</v>
      </c>
      <c r="AW173" s="14" t="s">
        <v>29</v>
      </c>
      <c r="AX173" s="14" t="s">
        <v>73</v>
      </c>
      <c r="AY173" s="165" t="s">
        <v>126</v>
      </c>
    </row>
    <row r="174" spans="2:65" s="12" customFormat="1" ht="12">
      <c r="B174" s="150"/>
      <c r="D174" s="145" t="s">
        <v>137</v>
      </c>
      <c r="E174" s="151" t="s">
        <v>1</v>
      </c>
      <c r="F174" s="152" t="s">
        <v>187</v>
      </c>
      <c r="H174" s="153">
        <v>13.38</v>
      </c>
      <c r="I174" s="154"/>
      <c r="L174" s="150"/>
      <c r="M174" s="155"/>
      <c r="T174" s="156"/>
      <c r="AT174" s="151" t="s">
        <v>137</v>
      </c>
      <c r="AU174" s="151" t="s">
        <v>82</v>
      </c>
      <c r="AV174" s="12" t="s">
        <v>82</v>
      </c>
      <c r="AW174" s="12" t="s">
        <v>29</v>
      </c>
      <c r="AX174" s="12" t="s">
        <v>73</v>
      </c>
      <c r="AY174" s="151" t="s">
        <v>126</v>
      </c>
    </row>
    <row r="175" spans="2:65" s="13" customFormat="1" ht="12">
      <c r="B175" s="157"/>
      <c r="D175" s="145" t="s">
        <v>137</v>
      </c>
      <c r="E175" s="158" t="s">
        <v>1</v>
      </c>
      <c r="F175" s="159" t="s">
        <v>139</v>
      </c>
      <c r="H175" s="160">
        <v>13.38</v>
      </c>
      <c r="I175" s="161"/>
      <c r="L175" s="157"/>
      <c r="M175" s="162"/>
      <c r="T175" s="163"/>
      <c r="AT175" s="158" t="s">
        <v>137</v>
      </c>
      <c r="AU175" s="158" t="s">
        <v>82</v>
      </c>
      <c r="AV175" s="13" t="s">
        <v>88</v>
      </c>
      <c r="AW175" s="13" t="s">
        <v>29</v>
      </c>
      <c r="AX175" s="13" t="s">
        <v>78</v>
      </c>
      <c r="AY175" s="158" t="s">
        <v>126</v>
      </c>
    </row>
    <row r="176" spans="2:65" s="1" customFormat="1" ht="16.5" customHeight="1">
      <c r="B176" s="31"/>
      <c r="C176" s="132" t="s">
        <v>188</v>
      </c>
      <c r="D176" s="132" t="s">
        <v>129</v>
      </c>
      <c r="E176" s="133" t="s">
        <v>189</v>
      </c>
      <c r="F176" s="134" t="s">
        <v>190</v>
      </c>
      <c r="G176" s="135" t="s">
        <v>152</v>
      </c>
      <c r="H176" s="136">
        <v>24</v>
      </c>
      <c r="I176" s="137"/>
      <c r="J176" s="136">
        <f>ROUND(I176*H176,2)</f>
        <v>0</v>
      </c>
      <c r="K176" s="138"/>
      <c r="L176" s="31"/>
      <c r="M176" s="139" t="s">
        <v>1</v>
      </c>
      <c r="N176" s="140" t="s">
        <v>39</v>
      </c>
      <c r="P176" s="141">
        <f>O176*H176</f>
        <v>0</v>
      </c>
      <c r="Q176" s="141">
        <v>2.1999999999999999E-5</v>
      </c>
      <c r="R176" s="141">
        <f>Q176*H176</f>
        <v>5.2800000000000004E-4</v>
      </c>
      <c r="S176" s="141">
        <v>6.0000000000000002E-5</v>
      </c>
      <c r="T176" s="142">
        <f>S176*H176</f>
        <v>1.4400000000000001E-3</v>
      </c>
      <c r="AR176" s="143" t="s">
        <v>88</v>
      </c>
      <c r="AT176" s="143" t="s">
        <v>129</v>
      </c>
      <c r="AU176" s="143" t="s">
        <v>82</v>
      </c>
      <c r="AY176" s="16" t="s">
        <v>126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6" t="s">
        <v>82</v>
      </c>
      <c r="BK176" s="144">
        <f>ROUND(I176*H176,2)</f>
        <v>0</v>
      </c>
      <c r="BL176" s="16" t="s">
        <v>88</v>
      </c>
      <c r="BM176" s="143" t="s">
        <v>191</v>
      </c>
    </row>
    <row r="177" spans="2:65" s="1" customFormat="1" ht="36">
      <c r="B177" s="31"/>
      <c r="D177" s="145" t="s">
        <v>134</v>
      </c>
      <c r="F177" s="146" t="s">
        <v>192</v>
      </c>
      <c r="I177" s="147"/>
      <c r="L177" s="31"/>
      <c r="M177" s="148"/>
      <c r="T177" s="55"/>
      <c r="AT177" s="16" t="s">
        <v>134</v>
      </c>
      <c r="AU177" s="16" t="s">
        <v>82</v>
      </c>
    </row>
    <row r="178" spans="2:65" s="14" customFormat="1" ht="12">
      <c r="B178" s="164"/>
      <c r="D178" s="145" t="s">
        <v>137</v>
      </c>
      <c r="E178" s="165" t="s">
        <v>1</v>
      </c>
      <c r="F178" s="166" t="s">
        <v>193</v>
      </c>
      <c r="H178" s="165" t="s">
        <v>1</v>
      </c>
      <c r="I178" s="167"/>
      <c r="L178" s="164"/>
      <c r="M178" s="168"/>
      <c r="T178" s="169"/>
      <c r="AT178" s="165" t="s">
        <v>137</v>
      </c>
      <c r="AU178" s="165" t="s">
        <v>82</v>
      </c>
      <c r="AV178" s="14" t="s">
        <v>78</v>
      </c>
      <c r="AW178" s="14" t="s">
        <v>29</v>
      </c>
      <c r="AX178" s="14" t="s">
        <v>73</v>
      </c>
      <c r="AY178" s="165" t="s">
        <v>126</v>
      </c>
    </row>
    <row r="179" spans="2:65" s="12" customFormat="1" ht="12">
      <c r="B179" s="150"/>
      <c r="D179" s="145" t="s">
        <v>137</v>
      </c>
      <c r="E179" s="151" t="s">
        <v>1</v>
      </c>
      <c r="F179" s="152" t="s">
        <v>194</v>
      </c>
      <c r="H179" s="153">
        <v>24</v>
      </c>
      <c r="I179" s="154"/>
      <c r="L179" s="150"/>
      <c r="M179" s="155"/>
      <c r="T179" s="156"/>
      <c r="AT179" s="151" t="s">
        <v>137</v>
      </c>
      <c r="AU179" s="151" t="s">
        <v>82</v>
      </c>
      <c r="AV179" s="12" t="s">
        <v>82</v>
      </c>
      <c r="AW179" s="12" t="s">
        <v>29</v>
      </c>
      <c r="AX179" s="12" t="s">
        <v>78</v>
      </c>
      <c r="AY179" s="151" t="s">
        <v>126</v>
      </c>
    </row>
    <row r="180" spans="2:65" s="1" customFormat="1" ht="24.25" customHeight="1">
      <c r="B180" s="31"/>
      <c r="C180" s="132" t="s">
        <v>195</v>
      </c>
      <c r="D180" s="132" t="s">
        <v>129</v>
      </c>
      <c r="E180" s="133" t="s">
        <v>196</v>
      </c>
      <c r="F180" s="134" t="s">
        <v>197</v>
      </c>
      <c r="G180" s="135" t="s">
        <v>152</v>
      </c>
      <c r="H180" s="136">
        <v>22.9</v>
      </c>
      <c r="I180" s="137"/>
      <c r="J180" s="136">
        <f>ROUND(I180*H180,2)</f>
        <v>0</v>
      </c>
      <c r="K180" s="138"/>
      <c r="L180" s="31"/>
      <c r="M180" s="139" t="s">
        <v>1</v>
      </c>
      <c r="N180" s="140" t="s">
        <v>39</v>
      </c>
      <c r="P180" s="141">
        <f>O180*H180</f>
        <v>0</v>
      </c>
      <c r="Q180" s="141">
        <v>2.1999999999999999E-5</v>
      </c>
      <c r="R180" s="141">
        <f>Q180*H180</f>
        <v>5.0379999999999999E-4</v>
      </c>
      <c r="S180" s="141">
        <v>1.0000000000000001E-5</v>
      </c>
      <c r="T180" s="142">
        <f>S180*H180</f>
        <v>2.2900000000000001E-4</v>
      </c>
      <c r="AR180" s="143" t="s">
        <v>88</v>
      </c>
      <c r="AT180" s="143" t="s">
        <v>129</v>
      </c>
      <c r="AU180" s="143" t="s">
        <v>82</v>
      </c>
      <c r="AY180" s="16" t="s">
        <v>126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6" t="s">
        <v>82</v>
      </c>
      <c r="BK180" s="144">
        <f>ROUND(I180*H180,2)</f>
        <v>0</v>
      </c>
      <c r="BL180" s="16" t="s">
        <v>88</v>
      </c>
      <c r="BM180" s="143" t="s">
        <v>198</v>
      </c>
    </row>
    <row r="181" spans="2:65" s="1" customFormat="1" ht="36">
      <c r="B181" s="31"/>
      <c r="D181" s="145" t="s">
        <v>134</v>
      </c>
      <c r="F181" s="146" t="s">
        <v>199</v>
      </c>
      <c r="I181" s="147"/>
      <c r="L181" s="31"/>
      <c r="M181" s="148"/>
      <c r="T181" s="55"/>
      <c r="AT181" s="16" t="s">
        <v>134</v>
      </c>
      <c r="AU181" s="16" t="s">
        <v>82</v>
      </c>
    </row>
    <row r="182" spans="2:65" s="14" customFormat="1" ht="12">
      <c r="B182" s="164"/>
      <c r="D182" s="145" t="s">
        <v>137</v>
      </c>
      <c r="E182" s="165" t="s">
        <v>1</v>
      </c>
      <c r="F182" s="166" t="s">
        <v>200</v>
      </c>
      <c r="H182" s="165" t="s">
        <v>1</v>
      </c>
      <c r="I182" s="167"/>
      <c r="L182" s="164"/>
      <c r="M182" s="168"/>
      <c r="T182" s="169"/>
      <c r="AT182" s="165" t="s">
        <v>137</v>
      </c>
      <c r="AU182" s="165" t="s">
        <v>82</v>
      </c>
      <c r="AV182" s="14" t="s">
        <v>78</v>
      </c>
      <c r="AW182" s="14" t="s">
        <v>29</v>
      </c>
      <c r="AX182" s="14" t="s">
        <v>73</v>
      </c>
      <c r="AY182" s="165" t="s">
        <v>126</v>
      </c>
    </row>
    <row r="183" spans="2:65" s="12" customFormat="1" ht="12">
      <c r="B183" s="150"/>
      <c r="D183" s="145" t="s">
        <v>137</v>
      </c>
      <c r="E183" s="151" t="s">
        <v>1</v>
      </c>
      <c r="F183" s="152" t="s">
        <v>201</v>
      </c>
      <c r="H183" s="153">
        <v>21.6</v>
      </c>
      <c r="I183" s="154"/>
      <c r="L183" s="150"/>
      <c r="M183" s="155"/>
      <c r="T183" s="156"/>
      <c r="AT183" s="151" t="s">
        <v>137</v>
      </c>
      <c r="AU183" s="151" t="s">
        <v>82</v>
      </c>
      <c r="AV183" s="12" t="s">
        <v>82</v>
      </c>
      <c r="AW183" s="12" t="s">
        <v>29</v>
      </c>
      <c r="AX183" s="12" t="s">
        <v>73</v>
      </c>
      <c r="AY183" s="151" t="s">
        <v>126</v>
      </c>
    </row>
    <row r="184" spans="2:65" s="14" customFormat="1" ht="12">
      <c r="B184" s="164"/>
      <c r="D184" s="145" t="s">
        <v>137</v>
      </c>
      <c r="E184" s="165" t="s">
        <v>1</v>
      </c>
      <c r="F184" s="166" t="s">
        <v>202</v>
      </c>
      <c r="H184" s="165" t="s">
        <v>1</v>
      </c>
      <c r="I184" s="167"/>
      <c r="L184" s="164"/>
      <c r="M184" s="168"/>
      <c r="T184" s="169"/>
      <c r="AT184" s="165" t="s">
        <v>137</v>
      </c>
      <c r="AU184" s="165" t="s">
        <v>82</v>
      </c>
      <c r="AV184" s="14" t="s">
        <v>78</v>
      </c>
      <c r="AW184" s="14" t="s">
        <v>29</v>
      </c>
      <c r="AX184" s="14" t="s">
        <v>73</v>
      </c>
      <c r="AY184" s="165" t="s">
        <v>126</v>
      </c>
    </row>
    <row r="185" spans="2:65" s="12" customFormat="1" ht="12">
      <c r="B185" s="150"/>
      <c r="D185" s="145" t="s">
        <v>137</v>
      </c>
      <c r="E185" s="151" t="s">
        <v>1</v>
      </c>
      <c r="F185" s="152" t="s">
        <v>203</v>
      </c>
      <c r="H185" s="153">
        <v>1.3</v>
      </c>
      <c r="I185" s="154"/>
      <c r="L185" s="150"/>
      <c r="M185" s="155"/>
      <c r="T185" s="156"/>
      <c r="AT185" s="151" t="s">
        <v>137</v>
      </c>
      <c r="AU185" s="151" t="s">
        <v>82</v>
      </c>
      <c r="AV185" s="12" t="s">
        <v>82</v>
      </c>
      <c r="AW185" s="12" t="s">
        <v>29</v>
      </c>
      <c r="AX185" s="12" t="s">
        <v>73</v>
      </c>
      <c r="AY185" s="151" t="s">
        <v>126</v>
      </c>
    </row>
    <row r="186" spans="2:65" s="13" customFormat="1" ht="12">
      <c r="B186" s="157"/>
      <c r="D186" s="145" t="s">
        <v>137</v>
      </c>
      <c r="E186" s="158" t="s">
        <v>1</v>
      </c>
      <c r="F186" s="159" t="s">
        <v>139</v>
      </c>
      <c r="H186" s="160">
        <v>22.9</v>
      </c>
      <c r="I186" s="161"/>
      <c r="L186" s="157"/>
      <c r="M186" s="162"/>
      <c r="T186" s="163"/>
      <c r="AT186" s="158" t="s">
        <v>137</v>
      </c>
      <c r="AU186" s="158" t="s">
        <v>82</v>
      </c>
      <c r="AV186" s="13" t="s">
        <v>88</v>
      </c>
      <c r="AW186" s="13" t="s">
        <v>29</v>
      </c>
      <c r="AX186" s="13" t="s">
        <v>78</v>
      </c>
      <c r="AY186" s="158" t="s">
        <v>126</v>
      </c>
    </row>
    <row r="187" spans="2:65" s="1" customFormat="1" ht="16.5" customHeight="1">
      <c r="B187" s="31"/>
      <c r="C187" s="132" t="s">
        <v>8</v>
      </c>
      <c r="D187" s="132" t="s">
        <v>129</v>
      </c>
      <c r="E187" s="133" t="s">
        <v>204</v>
      </c>
      <c r="F187" s="134" t="s">
        <v>205</v>
      </c>
      <c r="G187" s="135" t="s">
        <v>152</v>
      </c>
      <c r="H187" s="136">
        <v>96.17</v>
      </c>
      <c r="I187" s="137"/>
      <c r="J187" s="136">
        <f>ROUND(I187*H187,2)</f>
        <v>0</v>
      </c>
      <c r="K187" s="138"/>
      <c r="L187" s="31"/>
      <c r="M187" s="139" t="s">
        <v>1</v>
      </c>
      <c r="N187" s="140" t="s">
        <v>39</v>
      </c>
      <c r="P187" s="141">
        <f>O187*H187</f>
        <v>0</v>
      </c>
      <c r="Q187" s="141">
        <v>0</v>
      </c>
      <c r="R187" s="141">
        <f>Q187*H187</f>
        <v>0</v>
      </c>
      <c r="S187" s="141">
        <v>0.01</v>
      </c>
      <c r="T187" s="142">
        <f>S187*H187</f>
        <v>0.9617</v>
      </c>
      <c r="AR187" s="143" t="s">
        <v>88</v>
      </c>
      <c r="AT187" s="143" t="s">
        <v>129</v>
      </c>
      <c r="AU187" s="143" t="s">
        <v>82</v>
      </c>
      <c r="AY187" s="16" t="s">
        <v>126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82</v>
      </c>
      <c r="BK187" s="144">
        <f>ROUND(I187*H187,2)</f>
        <v>0</v>
      </c>
      <c r="BL187" s="16" t="s">
        <v>88</v>
      </c>
      <c r="BM187" s="143" t="s">
        <v>206</v>
      </c>
    </row>
    <row r="188" spans="2:65" s="1" customFormat="1" ht="24">
      <c r="B188" s="31"/>
      <c r="D188" s="145" t="s">
        <v>134</v>
      </c>
      <c r="F188" s="146" t="s">
        <v>207</v>
      </c>
      <c r="I188" s="147"/>
      <c r="L188" s="31"/>
      <c r="M188" s="148"/>
      <c r="T188" s="55"/>
      <c r="AT188" s="16" t="s">
        <v>134</v>
      </c>
      <c r="AU188" s="16" t="s">
        <v>82</v>
      </c>
    </row>
    <row r="189" spans="2:65" s="1" customFormat="1" ht="72">
      <c r="B189" s="31"/>
      <c r="D189" s="145" t="s">
        <v>135</v>
      </c>
      <c r="F189" s="149" t="s">
        <v>208</v>
      </c>
      <c r="I189" s="147"/>
      <c r="L189" s="31"/>
      <c r="M189" s="148"/>
      <c r="T189" s="55"/>
      <c r="AT189" s="16" t="s">
        <v>135</v>
      </c>
      <c r="AU189" s="16" t="s">
        <v>82</v>
      </c>
    </row>
    <row r="190" spans="2:65" s="14" customFormat="1" ht="12">
      <c r="B190" s="164"/>
      <c r="D190" s="145" t="s">
        <v>137</v>
      </c>
      <c r="E190" s="165" t="s">
        <v>1</v>
      </c>
      <c r="F190" s="166" t="s">
        <v>175</v>
      </c>
      <c r="H190" s="165" t="s">
        <v>1</v>
      </c>
      <c r="I190" s="167"/>
      <c r="L190" s="164"/>
      <c r="M190" s="168"/>
      <c r="T190" s="169"/>
      <c r="AT190" s="165" t="s">
        <v>137</v>
      </c>
      <c r="AU190" s="165" t="s">
        <v>82</v>
      </c>
      <c r="AV190" s="14" t="s">
        <v>78</v>
      </c>
      <c r="AW190" s="14" t="s">
        <v>29</v>
      </c>
      <c r="AX190" s="14" t="s">
        <v>73</v>
      </c>
      <c r="AY190" s="165" t="s">
        <v>126</v>
      </c>
    </row>
    <row r="191" spans="2:65" s="12" customFormat="1" ht="12">
      <c r="B191" s="150"/>
      <c r="D191" s="145" t="s">
        <v>137</v>
      </c>
      <c r="E191" s="151" t="s">
        <v>1</v>
      </c>
      <c r="F191" s="152" t="s">
        <v>176</v>
      </c>
      <c r="H191" s="153">
        <v>36.33</v>
      </c>
      <c r="I191" s="154"/>
      <c r="L191" s="150"/>
      <c r="M191" s="155"/>
      <c r="T191" s="156"/>
      <c r="AT191" s="151" t="s">
        <v>137</v>
      </c>
      <c r="AU191" s="151" t="s">
        <v>82</v>
      </c>
      <c r="AV191" s="12" t="s">
        <v>82</v>
      </c>
      <c r="AW191" s="12" t="s">
        <v>29</v>
      </c>
      <c r="AX191" s="12" t="s">
        <v>73</v>
      </c>
      <c r="AY191" s="151" t="s">
        <v>126</v>
      </c>
    </row>
    <row r="192" spans="2:65" s="14" customFormat="1" ht="12">
      <c r="B192" s="164"/>
      <c r="D192" s="145" t="s">
        <v>137</v>
      </c>
      <c r="E192" s="165" t="s">
        <v>1</v>
      </c>
      <c r="F192" s="166" t="s">
        <v>177</v>
      </c>
      <c r="H192" s="165" t="s">
        <v>1</v>
      </c>
      <c r="I192" s="167"/>
      <c r="L192" s="164"/>
      <c r="M192" s="168"/>
      <c r="T192" s="169"/>
      <c r="AT192" s="165" t="s">
        <v>137</v>
      </c>
      <c r="AU192" s="165" t="s">
        <v>82</v>
      </c>
      <c r="AV192" s="14" t="s">
        <v>78</v>
      </c>
      <c r="AW192" s="14" t="s">
        <v>29</v>
      </c>
      <c r="AX192" s="14" t="s">
        <v>73</v>
      </c>
      <c r="AY192" s="165" t="s">
        <v>126</v>
      </c>
    </row>
    <row r="193" spans="2:65" s="12" customFormat="1" ht="12">
      <c r="B193" s="150"/>
      <c r="D193" s="145" t="s">
        <v>137</v>
      </c>
      <c r="E193" s="151" t="s">
        <v>1</v>
      </c>
      <c r="F193" s="152" t="s">
        <v>178</v>
      </c>
      <c r="H193" s="153">
        <v>3.59</v>
      </c>
      <c r="I193" s="154"/>
      <c r="L193" s="150"/>
      <c r="M193" s="155"/>
      <c r="T193" s="156"/>
      <c r="AT193" s="151" t="s">
        <v>137</v>
      </c>
      <c r="AU193" s="151" t="s">
        <v>82</v>
      </c>
      <c r="AV193" s="12" t="s">
        <v>82</v>
      </c>
      <c r="AW193" s="12" t="s">
        <v>29</v>
      </c>
      <c r="AX193" s="12" t="s">
        <v>73</v>
      </c>
      <c r="AY193" s="151" t="s">
        <v>126</v>
      </c>
    </row>
    <row r="194" spans="2:65" s="14" customFormat="1" ht="12">
      <c r="B194" s="164"/>
      <c r="D194" s="145" t="s">
        <v>137</v>
      </c>
      <c r="E194" s="165" t="s">
        <v>1</v>
      </c>
      <c r="F194" s="166" t="s">
        <v>179</v>
      </c>
      <c r="H194" s="165" t="s">
        <v>1</v>
      </c>
      <c r="I194" s="167"/>
      <c r="L194" s="164"/>
      <c r="M194" s="168"/>
      <c r="T194" s="169"/>
      <c r="AT194" s="165" t="s">
        <v>137</v>
      </c>
      <c r="AU194" s="165" t="s">
        <v>82</v>
      </c>
      <c r="AV194" s="14" t="s">
        <v>78</v>
      </c>
      <c r="AW194" s="14" t="s">
        <v>29</v>
      </c>
      <c r="AX194" s="14" t="s">
        <v>73</v>
      </c>
      <c r="AY194" s="165" t="s">
        <v>126</v>
      </c>
    </row>
    <row r="195" spans="2:65" s="12" customFormat="1" ht="12">
      <c r="B195" s="150"/>
      <c r="D195" s="145" t="s">
        <v>137</v>
      </c>
      <c r="E195" s="151" t="s">
        <v>1</v>
      </c>
      <c r="F195" s="152" t="s">
        <v>180</v>
      </c>
      <c r="H195" s="153">
        <v>10.67</v>
      </c>
      <c r="I195" s="154"/>
      <c r="L195" s="150"/>
      <c r="M195" s="155"/>
      <c r="T195" s="156"/>
      <c r="AT195" s="151" t="s">
        <v>137</v>
      </c>
      <c r="AU195" s="151" t="s">
        <v>82</v>
      </c>
      <c r="AV195" s="12" t="s">
        <v>82</v>
      </c>
      <c r="AW195" s="12" t="s">
        <v>29</v>
      </c>
      <c r="AX195" s="12" t="s">
        <v>73</v>
      </c>
      <c r="AY195" s="151" t="s">
        <v>126</v>
      </c>
    </row>
    <row r="196" spans="2:65" s="14" customFormat="1" ht="12">
      <c r="B196" s="164"/>
      <c r="D196" s="145" t="s">
        <v>137</v>
      </c>
      <c r="E196" s="165" t="s">
        <v>1</v>
      </c>
      <c r="F196" s="166" t="s">
        <v>186</v>
      </c>
      <c r="H196" s="165" t="s">
        <v>1</v>
      </c>
      <c r="I196" s="167"/>
      <c r="L196" s="164"/>
      <c r="M196" s="168"/>
      <c r="T196" s="169"/>
      <c r="AT196" s="165" t="s">
        <v>137</v>
      </c>
      <c r="AU196" s="165" t="s">
        <v>82</v>
      </c>
      <c r="AV196" s="14" t="s">
        <v>78</v>
      </c>
      <c r="AW196" s="14" t="s">
        <v>29</v>
      </c>
      <c r="AX196" s="14" t="s">
        <v>73</v>
      </c>
      <c r="AY196" s="165" t="s">
        <v>126</v>
      </c>
    </row>
    <row r="197" spans="2:65" s="12" customFormat="1" ht="12">
      <c r="B197" s="150"/>
      <c r="D197" s="145" t="s">
        <v>137</v>
      </c>
      <c r="E197" s="151" t="s">
        <v>1</v>
      </c>
      <c r="F197" s="152" t="s">
        <v>187</v>
      </c>
      <c r="H197" s="153">
        <v>13.38</v>
      </c>
      <c r="I197" s="154"/>
      <c r="L197" s="150"/>
      <c r="M197" s="155"/>
      <c r="T197" s="156"/>
      <c r="AT197" s="151" t="s">
        <v>137</v>
      </c>
      <c r="AU197" s="151" t="s">
        <v>82</v>
      </c>
      <c r="AV197" s="12" t="s">
        <v>82</v>
      </c>
      <c r="AW197" s="12" t="s">
        <v>29</v>
      </c>
      <c r="AX197" s="12" t="s">
        <v>73</v>
      </c>
      <c r="AY197" s="151" t="s">
        <v>126</v>
      </c>
    </row>
    <row r="198" spans="2:65" s="14" customFormat="1" ht="12">
      <c r="B198" s="164"/>
      <c r="D198" s="145" t="s">
        <v>137</v>
      </c>
      <c r="E198" s="165" t="s">
        <v>1</v>
      </c>
      <c r="F198" s="166" t="s">
        <v>209</v>
      </c>
      <c r="H198" s="165" t="s">
        <v>1</v>
      </c>
      <c r="I198" s="167"/>
      <c r="L198" s="164"/>
      <c r="M198" s="168"/>
      <c r="T198" s="169"/>
      <c r="AT198" s="165" t="s">
        <v>137</v>
      </c>
      <c r="AU198" s="165" t="s">
        <v>82</v>
      </c>
      <c r="AV198" s="14" t="s">
        <v>78</v>
      </c>
      <c r="AW198" s="14" t="s">
        <v>29</v>
      </c>
      <c r="AX198" s="14" t="s">
        <v>73</v>
      </c>
      <c r="AY198" s="165" t="s">
        <v>126</v>
      </c>
    </row>
    <row r="199" spans="2:65" s="12" customFormat="1" ht="24">
      <c r="B199" s="150"/>
      <c r="D199" s="145" t="s">
        <v>137</v>
      </c>
      <c r="E199" s="151" t="s">
        <v>1</v>
      </c>
      <c r="F199" s="152" t="s">
        <v>210</v>
      </c>
      <c r="H199" s="153">
        <v>32.200000000000003</v>
      </c>
      <c r="I199" s="154"/>
      <c r="L199" s="150"/>
      <c r="M199" s="155"/>
      <c r="T199" s="156"/>
      <c r="AT199" s="151" t="s">
        <v>137</v>
      </c>
      <c r="AU199" s="151" t="s">
        <v>82</v>
      </c>
      <c r="AV199" s="12" t="s">
        <v>82</v>
      </c>
      <c r="AW199" s="12" t="s">
        <v>29</v>
      </c>
      <c r="AX199" s="12" t="s">
        <v>73</v>
      </c>
      <c r="AY199" s="151" t="s">
        <v>126</v>
      </c>
    </row>
    <row r="200" spans="2:65" s="13" customFormat="1" ht="12">
      <c r="B200" s="157"/>
      <c r="D200" s="145" t="s">
        <v>137</v>
      </c>
      <c r="E200" s="158" t="s">
        <v>1</v>
      </c>
      <c r="F200" s="159" t="s">
        <v>139</v>
      </c>
      <c r="H200" s="160">
        <v>96.17</v>
      </c>
      <c r="I200" s="161"/>
      <c r="L200" s="157"/>
      <c r="M200" s="162"/>
      <c r="T200" s="163"/>
      <c r="AT200" s="158" t="s">
        <v>137</v>
      </c>
      <c r="AU200" s="158" t="s">
        <v>82</v>
      </c>
      <c r="AV200" s="13" t="s">
        <v>88</v>
      </c>
      <c r="AW200" s="13" t="s">
        <v>29</v>
      </c>
      <c r="AX200" s="13" t="s">
        <v>78</v>
      </c>
      <c r="AY200" s="158" t="s">
        <v>126</v>
      </c>
    </row>
    <row r="201" spans="2:65" s="11" customFormat="1" ht="22.75" customHeight="1">
      <c r="B201" s="120"/>
      <c r="D201" s="121" t="s">
        <v>72</v>
      </c>
      <c r="E201" s="130" t="s">
        <v>181</v>
      </c>
      <c r="F201" s="130" t="s">
        <v>211</v>
      </c>
      <c r="I201" s="123"/>
      <c r="J201" s="131">
        <f>BK201</f>
        <v>0</v>
      </c>
      <c r="L201" s="120"/>
      <c r="M201" s="125"/>
      <c r="P201" s="126">
        <f>SUM(P202:P285)</f>
        <v>0</v>
      </c>
      <c r="R201" s="126">
        <f>SUM(R202:R285)</f>
        <v>9.0021599999999999</v>
      </c>
      <c r="T201" s="127">
        <f>SUM(T202:T285)</f>
        <v>2.5006900000000001</v>
      </c>
      <c r="AR201" s="121" t="s">
        <v>78</v>
      </c>
      <c r="AT201" s="128" t="s">
        <v>72</v>
      </c>
      <c r="AU201" s="128" t="s">
        <v>78</v>
      </c>
      <c r="AY201" s="121" t="s">
        <v>126</v>
      </c>
      <c r="BK201" s="129">
        <f>SUM(BK202:BK285)</f>
        <v>0</v>
      </c>
    </row>
    <row r="202" spans="2:65" s="1" customFormat="1" ht="16.5" customHeight="1">
      <c r="B202" s="31"/>
      <c r="C202" s="132" t="s">
        <v>212</v>
      </c>
      <c r="D202" s="132" t="s">
        <v>129</v>
      </c>
      <c r="E202" s="133" t="s">
        <v>213</v>
      </c>
      <c r="F202" s="134" t="s">
        <v>214</v>
      </c>
      <c r="G202" s="135" t="s">
        <v>159</v>
      </c>
      <c r="H202" s="136">
        <v>2</v>
      </c>
      <c r="I202" s="137"/>
      <c r="J202" s="136">
        <f>ROUND(I202*H202,2)</f>
        <v>0</v>
      </c>
      <c r="K202" s="138"/>
      <c r="L202" s="31"/>
      <c r="M202" s="139" t="s">
        <v>1</v>
      </c>
      <c r="N202" s="140" t="s">
        <v>39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88</v>
      </c>
      <c r="AT202" s="143" t="s">
        <v>129</v>
      </c>
      <c r="AU202" s="143" t="s">
        <v>82</v>
      </c>
      <c r="AY202" s="16" t="s">
        <v>126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6" t="s">
        <v>82</v>
      </c>
      <c r="BK202" s="144">
        <f>ROUND(I202*H202,2)</f>
        <v>0</v>
      </c>
      <c r="BL202" s="16" t="s">
        <v>88</v>
      </c>
      <c r="BM202" s="143" t="s">
        <v>215</v>
      </c>
    </row>
    <row r="203" spans="2:65" s="1" customFormat="1" ht="12">
      <c r="B203" s="31"/>
      <c r="D203" s="145" t="s">
        <v>134</v>
      </c>
      <c r="F203" s="146" t="s">
        <v>214</v>
      </c>
      <c r="I203" s="147"/>
      <c r="L203" s="31"/>
      <c r="M203" s="148"/>
      <c r="T203" s="55"/>
      <c r="AT203" s="16" t="s">
        <v>134</v>
      </c>
      <c r="AU203" s="16" t="s">
        <v>82</v>
      </c>
    </row>
    <row r="204" spans="2:65" s="1" customFormat="1" ht="16.5" customHeight="1">
      <c r="B204" s="31"/>
      <c r="C204" s="132" t="s">
        <v>216</v>
      </c>
      <c r="D204" s="132" t="s">
        <v>129</v>
      </c>
      <c r="E204" s="133" t="s">
        <v>217</v>
      </c>
      <c r="F204" s="134" t="s">
        <v>218</v>
      </c>
      <c r="G204" s="135" t="s">
        <v>159</v>
      </c>
      <c r="H204" s="136">
        <v>1</v>
      </c>
      <c r="I204" s="137"/>
      <c r="J204" s="136">
        <f>ROUND(I204*H204,2)</f>
        <v>0</v>
      </c>
      <c r="K204" s="138"/>
      <c r="L204" s="31"/>
      <c r="M204" s="139" t="s">
        <v>1</v>
      </c>
      <c r="N204" s="140" t="s">
        <v>39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88</v>
      </c>
      <c r="AT204" s="143" t="s">
        <v>129</v>
      </c>
      <c r="AU204" s="143" t="s">
        <v>82</v>
      </c>
      <c r="AY204" s="16" t="s">
        <v>126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82</v>
      </c>
      <c r="BK204" s="144">
        <f>ROUND(I204*H204,2)</f>
        <v>0</v>
      </c>
      <c r="BL204" s="16" t="s">
        <v>88</v>
      </c>
      <c r="BM204" s="143" t="s">
        <v>219</v>
      </c>
    </row>
    <row r="205" spans="2:65" s="1" customFormat="1" ht="12">
      <c r="B205" s="31"/>
      <c r="D205" s="145" t="s">
        <v>134</v>
      </c>
      <c r="F205" s="146" t="s">
        <v>218</v>
      </c>
      <c r="I205" s="147"/>
      <c r="L205" s="31"/>
      <c r="M205" s="148"/>
      <c r="T205" s="55"/>
      <c r="AT205" s="16" t="s">
        <v>134</v>
      </c>
      <c r="AU205" s="16" t="s">
        <v>82</v>
      </c>
    </row>
    <row r="206" spans="2:65" s="1" customFormat="1" ht="16.5" customHeight="1">
      <c r="B206" s="31"/>
      <c r="C206" s="132" t="s">
        <v>220</v>
      </c>
      <c r="D206" s="132" t="s">
        <v>129</v>
      </c>
      <c r="E206" s="133" t="s">
        <v>221</v>
      </c>
      <c r="F206" s="134" t="s">
        <v>222</v>
      </c>
      <c r="G206" s="135" t="s">
        <v>159</v>
      </c>
      <c r="H206" s="136">
        <v>3</v>
      </c>
      <c r="I206" s="137"/>
      <c r="J206" s="136">
        <f>ROUND(I206*H206,2)</f>
        <v>0</v>
      </c>
      <c r="K206" s="138"/>
      <c r="L206" s="31"/>
      <c r="M206" s="139" t="s">
        <v>1</v>
      </c>
      <c r="N206" s="140" t="s">
        <v>39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88</v>
      </c>
      <c r="AT206" s="143" t="s">
        <v>129</v>
      </c>
      <c r="AU206" s="143" t="s">
        <v>82</v>
      </c>
      <c r="AY206" s="16" t="s">
        <v>126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82</v>
      </c>
      <c r="BK206" s="144">
        <f>ROUND(I206*H206,2)</f>
        <v>0</v>
      </c>
      <c r="BL206" s="16" t="s">
        <v>88</v>
      </c>
      <c r="BM206" s="143" t="s">
        <v>223</v>
      </c>
    </row>
    <row r="207" spans="2:65" s="1" customFormat="1" ht="12">
      <c r="B207" s="31"/>
      <c r="D207" s="145" t="s">
        <v>134</v>
      </c>
      <c r="F207" s="146" t="s">
        <v>222</v>
      </c>
      <c r="I207" s="147"/>
      <c r="L207" s="31"/>
      <c r="M207" s="148"/>
      <c r="T207" s="55"/>
      <c r="AT207" s="16" t="s">
        <v>134</v>
      </c>
      <c r="AU207" s="16" t="s">
        <v>82</v>
      </c>
    </row>
    <row r="208" spans="2:65" s="1" customFormat="1" ht="16.5" customHeight="1">
      <c r="B208" s="31"/>
      <c r="C208" s="132" t="s">
        <v>224</v>
      </c>
      <c r="D208" s="132" t="s">
        <v>129</v>
      </c>
      <c r="E208" s="133" t="s">
        <v>225</v>
      </c>
      <c r="F208" s="134" t="s">
        <v>226</v>
      </c>
      <c r="G208" s="135" t="s">
        <v>159</v>
      </c>
      <c r="H208" s="136">
        <v>1</v>
      </c>
      <c r="I208" s="137"/>
      <c r="J208" s="136">
        <f>ROUND(I208*H208,2)</f>
        <v>0</v>
      </c>
      <c r="K208" s="138"/>
      <c r="L208" s="31"/>
      <c r="M208" s="139" t="s">
        <v>1</v>
      </c>
      <c r="N208" s="140" t="s">
        <v>39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88</v>
      </c>
      <c r="AT208" s="143" t="s">
        <v>129</v>
      </c>
      <c r="AU208" s="143" t="s">
        <v>82</v>
      </c>
      <c r="AY208" s="16" t="s">
        <v>126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6" t="s">
        <v>82</v>
      </c>
      <c r="BK208" s="144">
        <f>ROUND(I208*H208,2)</f>
        <v>0</v>
      </c>
      <c r="BL208" s="16" t="s">
        <v>88</v>
      </c>
      <c r="BM208" s="143" t="s">
        <v>227</v>
      </c>
    </row>
    <row r="209" spans="2:65" s="1" customFormat="1" ht="12">
      <c r="B209" s="31"/>
      <c r="D209" s="145" t="s">
        <v>134</v>
      </c>
      <c r="F209" s="146" t="s">
        <v>226</v>
      </c>
      <c r="I209" s="147"/>
      <c r="L209" s="31"/>
      <c r="M209" s="148"/>
      <c r="T209" s="55"/>
      <c r="AT209" s="16" t="s">
        <v>134</v>
      </c>
      <c r="AU209" s="16" t="s">
        <v>82</v>
      </c>
    </row>
    <row r="210" spans="2:65" s="1" customFormat="1" ht="21.75" customHeight="1">
      <c r="B210" s="31"/>
      <c r="C210" s="132" t="s">
        <v>228</v>
      </c>
      <c r="D210" s="132" t="s">
        <v>129</v>
      </c>
      <c r="E210" s="133" t="s">
        <v>229</v>
      </c>
      <c r="F210" s="134" t="s">
        <v>230</v>
      </c>
      <c r="G210" s="135" t="s">
        <v>159</v>
      </c>
      <c r="H210" s="136">
        <v>1</v>
      </c>
      <c r="I210" s="137"/>
      <c r="J210" s="136">
        <f>ROUND(I210*H210,2)</f>
        <v>0</v>
      </c>
      <c r="K210" s="138"/>
      <c r="L210" s="31"/>
      <c r="M210" s="139" t="s">
        <v>1</v>
      </c>
      <c r="N210" s="140" t="s">
        <v>39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88</v>
      </c>
      <c r="AT210" s="143" t="s">
        <v>129</v>
      </c>
      <c r="AU210" s="143" t="s">
        <v>82</v>
      </c>
      <c r="AY210" s="16" t="s">
        <v>126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6" t="s">
        <v>82</v>
      </c>
      <c r="BK210" s="144">
        <f>ROUND(I210*H210,2)</f>
        <v>0</v>
      </c>
      <c r="BL210" s="16" t="s">
        <v>88</v>
      </c>
      <c r="BM210" s="143" t="s">
        <v>231</v>
      </c>
    </row>
    <row r="211" spans="2:65" s="1" customFormat="1" ht="12">
      <c r="B211" s="31"/>
      <c r="D211" s="145" t="s">
        <v>134</v>
      </c>
      <c r="F211" s="146" t="s">
        <v>230</v>
      </c>
      <c r="I211" s="147"/>
      <c r="L211" s="31"/>
      <c r="M211" s="148"/>
      <c r="T211" s="55"/>
      <c r="AT211" s="16" t="s">
        <v>134</v>
      </c>
      <c r="AU211" s="16" t="s">
        <v>82</v>
      </c>
    </row>
    <row r="212" spans="2:65" s="1" customFormat="1" ht="37.75" customHeight="1">
      <c r="B212" s="31"/>
      <c r="C212" s="132" t="s">
        <v>232</v>
      </c>
      <c r="D212" s="132" t="s">
        <v>129</v>
      </c>
      <c r="E212" s="133" t="s">
        <v>233</v>
      </c>
      <c r="F212" s="134" t="s">
        <v>234</v>
      </c>
      <c r="G212" s="135" t="s">
        <v>152</v>
      </c>
      <c r="H212" s="136">
        <v>110.24</v>
      </c>
      <c r="I212" s="137"/>
      <c r="J212" s="136">
        <f>ROUND(I212*H212,2)</f>
        <v>0</v>
      </c>
      <c r="K212" s="138"/>
      <c r="L212" s="31"/>
      <c r="M212" s="139" t="s">
        <v>1</v>
      </c>
      <c r="N212" s="140" t="s">
        <v>39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88</v>
      </c>
      <c r="AT212" s="143" t="s">
        <v>129</v>
      </c>
      <c r="AU212" s="143" t="s">
        <v>82</v>
      </c>
      <c r="AY212" s="16" t="s">
        <v>126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82</v>
      </c>
      <c r="BK212" s="144">
        <f>ROUND(I212*H212,2)</f>
        <v>0</v>
      </c>
      <c r="BL212" s="16" t="s">
        <v>88</v>
      </c>
      <c r="BM212" s="143" t="s">
        <v>235</v>
      </c>
    </row>
    <row r="213" spans="2:65" s="1" customFormat="1" ht="36">
      <c r="B213" s="31"/>
      <c r="D213" s="145" t="s">
        <v>134</v>
      </c>
      <c r="F213" s="146" t="s">
        <v>236</v>
      </c>
      <c r="I213" s="147"/>
      <c r="L213" s="31"/>
      <c r="M213" s="148"/>
      <c r="T213" s="55"/>
      <c r="AT213" s="16" t="s">
        <v>134</v>
      </c>
      <c r="AU213" s="16" t="s">
        <v>82</v>
      </c>
    </row>
    <row r="214" spans="2:65" s="12" customFormat="1" ht="12">
      <c r="B214" s="150"/>
      <c r="D214" s="145" t="s">
        <v>137</v>
      </c>
      <c r="E214" s="151" t="s">
        <v>1</v>
      </c>
      <c r="F214" s="152" t="s">
        <v>237</v>
      </c>
      <c r="H214" s="153">
        <v>110.24</v>
      </c>
      <c r="I214" s="154"/>
      <c r="L214" s="150"/>
      <c r="M214" s="155"/>
      <c r="T214" s="156"/>
      <c r="AT214" s="151" t="s">
        <v>137</v>
      </c>
      <c r="AU214" s="151" t="s">
        <v>82</v>
      </c>
      <c r="AV214" s="12" t="s">
        <v>82</v>
      </c>
      <c r="AW214" s="12" t="s">
        <v>29</v>
      </c>
      <c r="AX214" s="12" t="s">
        <v>73</v>
      </c>
      <c r="AY214" s="151" t="s">
        <v>126</v>
      </c>
    </row>
    <row r="215" spans="2:65" s="13" customFormat="1" ht="12">
      <c r="B215" s="157"/>
      <c r="D215" s="145" t="s">
        <v>137</v>
      </c>
      <c r="E215" s="158" t="s">
        <v>1</v>
      </c>
      <c r="F215" s="159" t="s">
        <v>139</v>
      </c>
      <c r="H215" s="160">
        <v>110.24</v>
      </c>
      <c r="I215" s="161"/>
      <c r="L215" s="157"/>
      <c r="M215" s="162"/>
      <c r="T215" s="163"/>
      <c r="AT215" s="158" t="s">
        <v>137</v>
      </c>
      <c r="AU215" s="158" t="s">
        <v>82</v>
      </c>
      <c r="AV215" s="13" t="s">
        <v>88</v>
      </c>
      <c r="AW215" s="13" t="s">
        <v>29</v>
      </c>
      <c r="AX215" s="13" t="s">
        <v>78</v>
      </c>
      <c r="AY215" s="158" t="s">
        <v>126</v>
      </c>
    </row>
    <row r="216" spans="2:65" s="1" customFormat="1" ht="37.75" customHeight="1">
      <c r="B216" s="31"/>
      <c r="C216" s="132" t="s">
        <v>238</v>
      </c>
      <c r="D216" s="132" t="s">
        <v>129</v>
      </c>
      <c r="E216" s="133" t="s">
        <v>239</v>
      </c>
      <c r="F216" s="134" t="s">
        <v>240</v>
      </c>
      <c r="G216" s="135" t="s">
        <v>152</v>
      </c>
      <c r="H216" s="136">
        <v>8250</v>
      </c>
      <c r="I216" s="137"/>
      <c r="J216" s="136">
        <f>ROUND(I216*H216,2)</f>
        <v>0</v>
      </c>
      <c r="K216" s="138"/>
      <c r="L216" s="31"/>
      <c r="M216" s="139" t="s">
        <v>1</v>
      </c>
      <c r="N216" s="140" t="s">
        <v>39</v>
      </c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AR216" s="143" t="s">
        <v>88</v>
      </c>
      <c r="AT216" s="143" t="s">
        <v>129</v>
      </c>
      <c r="AU216" s="143" t="s">
        <v>82</v>
      </c>
      <c r="AY216" s="16" t="s">
        <v>126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6" t="s">
        <v>82</v>
      </c>
      <c r="BK216" s="144">
        <f>ROUND(I216*H216,2)</f>
        <v>0</v>
      </c>
      <c r="BL216" s="16" t="s">
        <v>88</v>
      </c>
      <c r="BM216" s="143" t="s">
        <v>241</v>
      </c>
    </row>
    <row r="217" spans="2:65" s="1" customFormat="1" ht="48">
      <c r="B217" s="31"/>
      <c r="D217" s="145" t="s">
        <v>134</v>
      </c>
      <c r="F217" s="146" t="s">
        <v>242</v>
      </c>
      <c r="I217" s="147"/>
      <c r="L217" s="31"/>
      <c r="M217" s="148"/>
      <c r="T217" s="55"/>
      <c r="AT217" s="16" t="s">
        <v>134</v>
      </c>
      <c r="AU217" s="16" t="s">
        <v>82</v>
      </c>
    </row>
    <row r="218" spans="2:65" s="12" customFormat="1" ht="12">
      <c r="B218" s="150"/>
      <c r="D218" s="145" t="s">
        <v>137</v>
      </c>
      <c r="E218" s="151" t="s">
        <v>1</v>
      </c>
      <c r="F218" s="152" t="s">
        <v>243</v>
      </c>
      <c r="H218" s="153">
        <v>8250</v>
      </c>
      <c r="I218" s="154"/>
      <c r="L218" s="150"/>
      <c r="M218" s="155"/>
      <c r="T218" s="156"/>
      <c r="AT218" s="151" t="s">
        <v>137</v>
      </c>
      <c r="AU218" s="151" t="s">
        <v>82</v>
      </c>
      <c r="AV218" s="12" t="s">
        <v>82</v>
      </c>
      <c r="AW218" s="12" t="s">
        <v>29</v>
      </c>
      <c r="AX218" s="12" t="s">
        <v>78</v>
      </c>
      <c r="AY218" s="151" t="s">
        <v>126</v>
      </c>
    </row>
    <row r="219" spans="2:65" s="1" customFormat="1" ht="37.75" customHeight="1">
      <c r="B219" s="31"/>
      <c r="C219" s="132" t="s">
        <v>244</v>
      </c>
      <c r="D219" s="132" t="s">
        <v>129</v>
      </c>
      <c r="E219" s="133" t="s">
        <v>245</v>
      </c>
      <c r="F219" s="134" t="s">
        <v>246</v>
      </c>
      <c r="G219" s="135" t="s">
        <v>152</v>
      </c>
      <c r="H219" s="136">
        <v>110.24</v>
      </c>
      <c r="I219" s="137"/>
      <c r="J219" s="136">
        <f>ROUND(I219*H219,2)</f>
        <v>0</v>
      </c>
      <c r="K219" s="138"/>
      <c r="L219" s="31"/>
      <c r="M219" s="139" t="s">
        <v>1</v>
      </c>
      <c r="N219" s="140" t="s">
        <v>39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88</v>
      </c>
      <c r="AT219" s="143" t="s">
        <v>129</v>
      </c>
      <c r="AU219" s="143" t="s">
        <v>82</v>
      </c>
      <c r="AY219" s="16" t="s">
        <v>126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82</v>
      </c>
      <c r="BK219" s="144">
        <f>ROUND(I219*H219,2)</f>
        <v>0</v>
      </c>
      <c r="BL219" s="16" t="s">
        <v>88</v>
      </c>
      <c r="BM219" s="143" t="s">
        <v>247</v>
      </c>
    </row>
    <row r="220" spans="2:65" s="1" customFormat="1" ht="36">
      <c r="B220" s="31"/>
      <c r="D220" s="145" t="s">
        <v>134</v>
      </c>
      <c r="F220" s="146" t="s">
        <v>248</v>
      </c>
      <c r="I220" s="147"/>
      <c r="L220" s="31"/>
      <c r="M220" s="148"/>
      <c r="T220" s="55"/>
      <c r="AT220" s="16" t="s">
        <v>134</v>
      </c>
      <c r="AU220" s="16" t="s">
        <v>82</v>
      </c>
    </row>
    <row r="221" spans="2:65" s="12" customFormat="1" ht="12">
      <c r="B221" s="150"/>
      <c r="D221" s="145" t="s">
        <v>137</v>
      </c>
      <c r="E221" s="151" t="s">
        <v>1</v>
      </c>
      <c r="F221" s="152" t="s">
        <v>237</v>
      </c>
      <c r="H221" s="153">
        <v>110.24</v>
      </c>
      <c r="I221" s="154"/>
      <c r="L221" s="150"/>
      <c r="M221" s="155"/>
      <c r="T221" s="156"/>
      <c r="AT221" s="151" t="s">
        <v>137</v>
      </c>
      <c r="AU221" s="151" t="s">
        <v>82</v>
      </c>
      <c r="AV221" s="12" t="s">
        <v>82</v>
      </c>
      <c r="AW221" s="12" t="s">
        <v>29</v>
      </c>
      <c r="AX221" s="12" t="s">
        <v>73</v>
      </c>
      <c r="AY221" s="151" t="s">
        <v>126</v>
      </c>
    </row>
    <row r="222" spans="2:65" s="13" customFormat="1" ht="12">
      <c r="B222" s="157"/>
      <c r="D222" s="145" t="s">
        <v>137</v>
      </c>
      <c r="E222" s="158" t="s">
        <v>1</v>
      </c>
      <c r="F222" s="159" t="s">
        <v>139</v>
      </c>
      <c r="H222" s="160">
        <v>110.24</v>
      </c>
      <c r="I222" s="161"/>
      <c r="L222" s="157"/>
      <c r="M222" s="162"/>
      <c r="T222" s="163"/>
      <c r="AT222" s="158" t="s">
        <v>137</v>
      </c>
      <c r="AU222" s="158" t="s">
        <v>82</v>
      </c>
      <c r="AV222" s="13" t="s">
        <v>88</v>
      </c>
      <c r="AW222" s="13" t="s">
        <v>29</v>
      </c>
      <c r="AX222" s="13" t="s">
        <v>78</v>
      </c>
      <c r="AY222" s="158" t="s">
        <v>126</v>
      </c>
    </row>
    <row r="223" spans="2:65" s="1" customFormat="1" ht="24.25" customHeight="1">
      <c r="B223" s="31"/>
      <c r="C223" s="132" t="s">
        <v>7</v>
      </c>
      <c r="D223" s="132" t="s">
        <v>129</v>
      </c>
      <c r="E223" s="133" t="s">
        <v>249</v>
      </c>
      <c r="F223" s="134" t="s">
        <v>250</v>
      </c>
      <c r="G223" s="135" t="s">
        <v>152</v>
      </c>
      <c r="H223" s="136">
        <v>110.24</v>
      </c>
      <c r="I223" s="137"/>
      <c r="J223" s="136">
        <f>ROUND(I223*H223,2)</f>
        <v>0</v>
      </c>
      <c r="K223" s="138"/>
      <c r="L223" s="31"/>
      <c r="M223" s="139" t="s">
        <v>1</v>
      </c>
      <c r="N223" s="140" t="s">
        <v>39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88</v>
      </c>
      <c r="AT223" s="143" t="s">
        <v>129</v>
      </c>
      <c r="AU223" s="143" t="s">
        <v>82</v>
      </c>
      <c r="AY223" s="16" t="s">
        <v>126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82</v>
      </c>
      <c r="BK223" s="144">
        <f>ROUND(I223*H223,2)</f>
        <v>0</v>
      </c>
      <c r="BL223" s="16" t="s">
        <v>88</v>
      </c>
      <c r="BM223" s="143" t="s">
        <v>251</v>
      </c>
    </row>
    <row r="224" spans="2:65" s="1" customFormat="1" ht="24">
      <c r="B224" s="31"/>
      <c r="D224" s="145" t="s">
        <v>134</v>
      </c>
      <c r="F224" s="146" t="s">
        <v>252</v>
      </c>
      <c r="I224" s="147"/>
      <c r="L224" s="31"/>
      <c r="M224" s="148"/>
      <c r="T224" s="55"/>
      <c r="AT224" s="16" t="s">
        <v>134</v>
      </c>
      <c r="AU224" s="16" t="s">
        <v>82</v>
      </c>
    </row>
    <row r="225" spans="2:65" s="12" customFormat="1" ht="12">
      <c r="B225" s="150"/>
      <c r="D225" s="145" t="s">
        <v>137</v>
      </c>
      <c r="E225" s="151" t="s">
        <v>1</v>
      </c>
      <c r="F225" s="152" t="s">
        <v>253</v>
      </c>
      <c r="H225" s="153">
        <v>110.24</v>
      </c>
      <c r="I225" s="154"/>
      <c r="L225" s="150"/>
      <c r="M225" s="155"/>
      <c r="T225" s="156"/>
      <c r="AT225" s="151" t="s">
        <v>137</v>
      </c>
      <c r="AU225" s="151" t="s">
        <v>82</v>
      </c>
      <c r="AV225" s="12" t="s">
        <v>82</v>
      </c>
      <c r="AW225" s="12" t="s">
        <v>29</v>
      </c>
      <c r="AX225" s="12" t="s">
        <v>78</v>
      </c>
      <c r="AY225" s="151" t="s">
        <v>126</v>
      </c>
    </row>
    <row r="226" spans="2:65" s="1" customFormat="1" ht="33" customHeight="1">
      <c r="B226" s="31"/>
      <c r="C226" s="132" t="s">
        <v>254</v>
      </c>
      <c r="D226" s="132" t="s">
        <v>129</v>
      </c>
      <c r="E226" s="133" t="s">
        <v>255</v>
      </c>
      <c r="F226" s="134" t="s">
        <v>256</v>
      </c>
      <c r="G226" s="135" t="s">
        <v>152</v>
      </c>
      <c r="H226" s="136">
        <v>8250</v>
      </c>
      <c r="I226" s="137"/>
      <c r="J226" s="136">
        <f>ROUND(I226*H226,2)</f>
        <v>0</v>
      </c>
      <c r="K226" s="138"/>
      <c r="L226" s="31"/>
      <c r="M226" s="139" t="s">
        <v>1</v>
      </c>
      <c r="N226" s="140" t="s">
        <v>39</v>
      </c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AR226" s="143" t="s">
        <v>88</v>
      </c>
      <c r="AT226" s="143" t="s">
        <v>129</v>
      </c>
      <c r="AU226" s="143" t="s">
        <v>82</v>
      </c>
      <c r="AY226" s="16" t="s">
        <v>126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6" t="s">
        <v>82</v>
      </c>
      <c r="BK226" s="144">
        <f>ROUND(I226*H226,2)</f>
        <v>0</v>
      </c>
      <c r="BL226" s="16" t="s">
        <v>88</v>
      </c>
      <c r="BM226" s="143" t="s">
        <v>257</v>
      </c>
    </row>
    <row r="227" spans="2:65" s="1" customFormat="1" ht="24">
      <c r="B227" s="31"/>
      <c r="D227" s="145" t="s">
        <v>134</v>
      </c>
      <c r="F227" s="146" t="s">
        <v>258</v>
      </c>
      <c r="I227" s="147"/>
      <c r="L227" s="31"/>
      <c r="M227" s="148"/>
      <c r="T227" s="55"/>
      <c r="AT227" s="16" t="s">
        <v>134</v>
      </c>
      <c r="AU227" s="16" t="s">
        <v>82</v>
      </c>
    </row>
    <row r="228" spans="2:65" s="12" customFormat="1" ht="12">
      <c r="B228" s="150"/>
      <c r="D228" s="145" t="s">
        <v>137</v>
      </c>
      <c r="E228" s="151" t="s">
        <v>1</v>
      </c>
      <c r="F228" s="152" t="s">
        <v>243</v>
      </c>
      <c r="H228" s="153">
        <v>8250</v>
      </c>
      <c r="I228" s="154"/>
      <c r="L228" s="150"/>
      <c r="M228" s="155"/>
      <c r="T228" s="156"/>
      <c r="AT228" s="151" t="s">
        <v>137</v>
      </c>
      <c r="AU228" s="151" t="s">
        <v>82</v>
      </c>
      <c r="AV228" s="12" t="s">
        <v>82</v>
      </c>
      <c r="AW228" s="12" t="s">
        <v>29</v>
      </c>
      <c r="AX228" s="12" t="s">
        <v>78</v>
      </c>
      <c r="AY228" s="151" t="s">
        <v>126</v>
      </c>
    </row>
    <row r="229" spans="2:65" s="1" customFormat="1" ht="24.25" customHeight="1">
      <c r="B229" s="31"/>
      <c r="C229" s="132" t="s">
        <v>259</v>
      </c>
      <c r="D229" s="132" t="s">
        <v>129</v>
      </c>
      <c r="E229" s="133" t="s">
        <v>260</v>
      </c>
      <c r="F229" s="134" t="s">
        <v>261</v>
      </c>
      <c r="G229" s="135" t="s">
        <v>152</v>
      </c>
      <c r="H229" s="136">
        <v>110.24</v>
      </c>
      <c r="I229" s="137"/>
      <c r="J229" s="136">
        <f>ROUND(I229*H229,2)</f>
        <v>0</v>
      </c>
      <c r="K229" s="138"/>
      <c r="L229" s="31"/>
      <c r="M229" s="139" t="s">
        <v>1</v>
      </c>
      <c r="N229" s="140" t="s">
        <v>39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88</v>
      </c>
      <c r="AT229" s="143" t="s">
        <v>129</v>
      </c>
      <c r="AU229" s="143" t="s">
        <v>82</v>
      </c>
      <c r="AY229" s="16" t="s">
        <v>126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6" t="s">
        <v>82</v>
      </c>
      <c r="BK229" s="144">
        <f>ROUND(I229*H229,2)</f>
        <v>0</v>
      </c>
      <c r="BL229" s="16" t="s">
        <v>88</v>
      </c>
      <c r="BM229" s="143" t="s">
        <v>262</v>
      </c>
    </row>
    <row r="230" spans="2:65" s="1" customFormat="1" ht="24">
      <c r="B230" s="31"/>
      <c r="D230" s="145" t="s">
        <v>134</v>
      </c>
      <c r="F230" s="146" t="s">
        <v>263</v>
      </c>
      <c r="I230" s="147"/>
      <c r="L230" s="31"/>
      <c r="M230" s="148"/>
      <c r="T230" s="55"/>
      <c r="AT230" s="16" t="s">
        <v>134</v>
      </c>
      <c r="AU230" s="16" t="s">
        <v>82</v>
      </c>
    </row>
    <row r="231" spans="2:65" s="12" customFormat="1" ht="12">
      <c r="B231" s="150"/>
      <c r="D231" s="145" t="s">
        <v>137</v>
      </c>
      <c r="E231" s="151" t="s">
        <v>1</v>
      </c>
      <c r="F231" s="152" t="s">
        <v>253</v>
      </c>
      <c r="H231" s="153">
        <v>110.24</v>
      </c>
      <c r="I231" s="154"/>
      <c r="L231" s="150"/>
      <c r="M231" s="155"/>
      <c r="T231" s="156"/>
      <c r="AT231" s="151" t="s">
        <v>137</v>
      </c>
      <c r="AU231" s="151" t="s">
        <v>82</v>
      </c>
      <c r="AV231" s="12" t="s">
        <v>82</v>
      </c>
      <c r="AW231" s="12" t="s">
        <v>29</v>
      </c>
      <c r="AX231" s="12" t="s">
        <v>78</v>
      </c>
      <c r="AY231" s="151" t="s">
        <v>126</v>
      </c>
    </row>
    <row r="232" spans="2:65" s="1" customFormat="1" ht="16.5" customHeight="1">
      <c r="B232" s="31"/>
      <c r="C232" s="132" t="s">
        <v>264</v>
      </c>
      <c r="D232" s="132" t="s">
        <v>129</v>
      </c>
      <c r="E232" s="133" t="s">
        <v>265</v>
      </c>
      <c r="F232" s="134" t="s">
        <v>266</v>
      </c>
      <c r="G232" s="135" t="s">
        <v>152</v>
      </c>
      <c r="H232" s="136">
        <v>110.24</v>
      </c>
      <c r="I232" s="137"/>
      <c r="J232" s="136">
        <f>ROUND(I232*H232,2)</f>
        <v>0</v>
      </c>
      <c r="K232" s="138"/>
      <c r="L232" s="31"/>
      <c r="M232" s="139" t="s">
        <v>1</v>
      </c>
      <c r="N232" s="140" t="s">
        <v>39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88</v>
      </c>
      <c r="AT232" s="143" t="s">
        <v>129</v>
      </c>
      <c r="AU232" s="143" t="s">
        <v>82</v>
      </c>
      <c r="AY232" s="16" t="s">
        <v>126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6" t="s">
        <v>82</v>
      </c>
      <c r="BK232" s="144">
        <f>ROUND(I232*H232,2)</f>
        <v>0</v>
      </c>
      <c r="BL232" s="16" t="s">
        <v>88</v>
      </c>
      <c r="BM232" s="143" t="s">
        <v>267</v>
      </c>
    </row>
    <row r="233" spans="2:65" s="1" customFormat="1" ht="24">
      <c r="B233" s="31"/>
      <c r="D233" s="145" t="s">
        <v>134</v>
      </c>
      <c r="F233" s="146" t="s">
        <v>268</v>
      </c>
      <c r="I233" s="147"/>
      <c r="L233" s="31"/>
      <c r="M233" s="148"/>
      <c r="T233" s="55"/>
      <c r="AT233" s="16" t="s">
        <v>134</v>
      </c>
      <c r="AU233" s="16" t="s">
        <v>82</v>
      </c>
    </row>
    <row r="234" spans="2:65" s="12" customFormat="1" ht="12">
      <c r="B234" s="150"/>
      <c r="D234" s="145" t="s">
        <v>137</v>
      </c>
      <c r="E234" s="151" t="s">
        <v>1</v>
      </c>
      <c r="F234" s="152" t="s">
        <v>237</v>
      </c>
      <c r="H234" s="153">
        <v>110.24</v>
      </c>
      <c r="I234" s="154"/>
      <c r="L234" s="150"/>
      <c r="M234" s="155"/>
      <c r="T234" s="156"/>
      <c r="AT234" s="151" t="s">
        <v>137</v>
      </c>
      <c r="AU234" s="151" t="s">
        <v>82</v>
      </c>
      <c r="AV234" s="12" t="s">
        <v>82</v>
      </c>
      <c r="AW234" s="12" t="s">
        <v>29</v>
      </c>
      <c r="AX234" s="12" t="s">
        <v>73</v>
      </c>
      <c r="AY234" s="151" t="s">
        <v>126</v>
      </c>
    </row>
    <row r="235" spans="2:65" s="13" customFormat="1" ht="12">
      <c r="B235" s="157"/>
      <c r="D235" s="145" t="s">
        <v>137</v>
      </c>
      <c r="E235" s="158" t="s">
        <v>1</v>
      </c>
      <c r="F235" s="159" t="s">
        <v>139</v>
      </c>
      <c r="H235" s="160">
        <v>110.24</v>
      </c>
      <c r="I235" s="161"/>
      <c r="L235" s="157"/>
      <c r="M235" s="162"/>
      <c r="T235" s="163"/>
      <c r="AT235" s="158" t="s">
        <v>137</v>
      </c>
      <c r="AU235" s="158" t="s">
        <v>82</v>
      </c>
      <c r="AV235" s="13" t="s">
        <v>88</v>
      </c>
      <c r="AW235" s="13" t="s">
        <v>29</v>
      </c>
      <c r="AX235" s="13" t="s">
        <v>78</v>
      </c>
      <c r="AY235" s="158" t="s">
        <v>126</v>
      </c>
    </row>
    <row r="236" spans="2:65" s="1" customFormat="1" ht="16.5" customHeight="1">
      <c r="B236" s="31"/>
      <c r="C236" s="132" t="s">
        <v>269</v>
      </c>
      <c r="D236" s="132" t="s">
        <v>129</v>
      </c>
      <c r="E236" s="133" t="s">
        <v>270</v>
      </c>
      <c r="F236" s="134" t="s">
        <v>271</v>
      </c>
      <c r="G236" s="135" t="s">
        <v>152</v>
      </c>
      <c r="H236" s="136">
        <v>8250</v>
      </c>
      <c r="I236" s="137"/>
      <c r="J236" s="136">
        <f>ROUND(I236*H236,2)</f>
        <v>0</v>
      </c>
      <c r="K236" s="138"/>
      <c r="L236" s="31"/>
      <c r="M236" s="139" t="s">
        <v>1</v>
      </c>
      <c r="N236" s="140" t="s">
        <v>39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88</v>
      </c>
      <c r="AT236" s="143" t="s">
        <v>129</v>
      </c>
      <c r="AU236" s="143" t="s">
        <v>82</v>
      </c>
      <c r="AY236" s="16" t="s">
        <v>126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6" t="s">
        <v>82</v>
      </c>
      <c r="BK236" s="144">
        <f>ROUND(I236*H236,2)</f>
        <v>0</v>
      </c>
      <c r="BL236" s="16" t="s">
        <v>88</v>
      </c>
      <c r="BM236" s="143" t="s">
        <v>272</v>
      </c>
    </row>
    <row r="237" spans="2:65" s="1" customFormat="1" ht="24">
      <c r="B237" s="31"/>
      <c r="D237" s="145" t="s">
        <v>134</v>
      </c>
      <c r="F237" s="146" t="s">
        <v>273</v>
      </c>
      <c r="I237" s="147"/>
      <c r="L237" s="31"/>
      <c r="M237" s="148"/>
      <c r="T237" s="55"/>
      <c r="AT237" s="16" t="s">
        <v>134</v>
      </c>
      <c r="AU237" s="16" t="s">
        <v>82</v>
      </c>
    </row>
    <row r="238" spans="2:65" s="12" customFormat="1" ht="12">
      <c r="B238" s="150"/>
      <c r="D238" s="145" t="s">
        <v>137</v>
      </c>
      <c r="E238" s="151" t="s">
        <v>1</v>
      </c>
      <c r="F238" s="152" t="s">
        <v>243</v>
      </c>
      <c r="H238" s="153">
        <v>8250</v>
      </c>
      <c r="I238" s="154"/>
      <c r="L238" s="150"/>
      <c r="M238" s="155"/>
      <c r="T238" s="156"/>
      <c r="AT238" s="151" t="s">
        <v>137</v>
      </c>
      <c r="AU238" s="151" t="s">
        <v>82</v>
      </c>
      <c r="AV238" s="12" t="s">
        <v>82</v>
      </c>
      <c r="AW238" s="12" t="s">
        <v>29</v>
      </c>
      <c r="AX238" s="12" t="s">
        <v>78</v>
      </c>
      <c r="AY238" s="151" t="s">
        <v>126</v>
      </c>
    </row>
    <row r="239" spans="2:65" s="1" customFormat="1" ht="21.75" customHeight="1">
      <c r="B239" s="31"/>
      <c r="C239" s="132" t="s">
        <v>274</v>
      </c>
      <c r="D239" s="132" t="s">
        <v>129</v>
      </c>
      <c r="E239" s="133" t="s">
        <v>275</v>
      </c>
      <c r="F239" s="134" t="s">
        <v>276</v>
      </c>
      <c r="G239" s="135" t="s">
        <v>152</v>
      </c>
      <c r="H239" s="136">
        <v>110.24</v>
      </c>
      <c r="I239" s="137"/>
      <c r="J239" s="136">
        <f>ROUND(I239*H239,2)</f>
        <v>0</v>
      </c>
      <c r="K239" s="138"/>
      <c r="L239" s="31"/>
      <c r="M239" s="139" t="s">
        <v>1</v>
      </c>
      <c r="N239" s="140" t="s">
        <v>39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88</v>
      </c>
      <c r="AT239" s="143" t="s">
        <v>129</v>
      </c>
      <c r="AU239" s="143" t="s">
        <v>82</v>
      </c>
      <c r="AY239" s="16" t="s">
        <v>126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82</v>
      </c>
      <c r="BK239" s="144">
        <f>ROUND(I239*H239,2)</f>
        <v>0</v>
      </c>
      <c r="BL239" s="16" t="s">
        <v>88</v>
      </c>
      <c r="BM239" s="143" t="s">
        <v>277</v>
      </c>
    </row>
    <row r="240" spans="2:65" s="1" customFormat="1" ht="24">
      <c r="B240" s="31"/>
      <c r="D240" s="145" t="s">
        <v>134</v>
      </c>
      <c r="F240" s="146" t="s">
        <v>278</v>
      </c>
      <c r="I240" s="147"/>
      <c r="L240" s="31"/>
      <c r="M240" s="148"/>
      <c r="T240" s="55"/>
      <c r="AT240" s="16" t="s">
        <v>134</v>
      </c>
      <c r="AU240" s="16" t="s">
        <v>82</v>
      </c>
    </row>
    <row r="241" spans="2:65" s="12" customFormat="1" ht="12">
      <c r="B241" s="150"/>
      <c r="D241" s="145" t="s">
        <v>137</v>
      </c>
      <c r="E241" s="151" t="s">
        <v>1</v>
      </c>
      <c r="F241" s="152" t="s">
        <v>237</v>
      </c>
      <c r="H241" s="153">
        <v>110.24</v>
      </c>
      <c r="I241" s="154"/>
      <c r="L241" s="150"/>
      <c r="M241" s="155"/>
      <c r="T241" s="156"/>
      <c r="AT241" s="151" t="s">
        <v>137</v>
      </c>
      <c r="AU241" s="151" t="s">
        <v>82</v>
      </c>
      <c r="AV241" s="12" t="s">
        <v>82</v>
      </c>
      <c r="AW241" s="12" t="s">
        <v>29</v>
      </c>
      <c r="AX241" s="12" t="s">
        <v>73</v>
      </c>
      <c r="AY241" s="151" t="s">
        <v>126</v>
      </c>
    </row>
    <row r="242" spans="2:65" s="13" customFormat="1" ht="12">
      <c r="B242" s="157"/>
      <c r="D242" s="145" t="s">
        <v>137</v>
      </c>
      <c r="E242" s="158" t="s">
        <v>1</v>
      </c>
      <c r="F242" s="159" t="s">
        <v>139</v>
      </c>
      <c r="H242" s="160">
        <v>110.24</v>
      </c>
      <c r="I242" s="161"/>
      <c r="L242" s="157"/>
      <c r="M242" s="162"/>
      <c r="T242" s="163"/>
      <c r="AT242" s="158" t="s">
        <v>137</v>
      </c>
      <c r="AU242" s="158" t="s">
        <v>82</v>
      </c>
      <c r="AV242" s="13" t="s">
        <v>88</v>
      </c>
      <c r="AW242" s="13" t="s">
        <v>29</v>
      </c>
      <c r="AX242" s="13" t="s">
        <v>78</v>
      </c>
      <c r="AY242" s="158" t="s">
        <v>126</v>
      </c>
    </row>
    <row r="243" spans="2:65" s="1" customFormat="1" ht="16.5" customHeight="1">
      <c r="B243" s="31"/>
      <c r="C243" s="132" t="s">
        <v>279</v>
      </c>
      <c r="D243" s="132" t="s">
        <v>129</v>
      </c>
      <c r="E243" s="133" t="s">
        <v>280</v>
      </c>
      <c r="F243" s="134" t="s">
        <v>281</v>
      </c>
      <c r="G243" s="135" t="s">
        <v>132</v>
      </c>
      <c r="H243" s="136">
        <v>20</v>
      </c>
      <c r="I243" s="137"/>
      <c r="J243" s="136">
        <f>ROUND(I243*H243,2)</f>
        <v>0</v>
      </c>
      <c r="K243" s="138"/>
      <c r="L243" s="31"/>
      <c r="M243" s="139" t="s">
        <v>1</v>
      </c>
      <c r="N243" s="140" t="s">
        <v>39</v>
      </c>
      <c r="P243" s="141">
        <f>O243*H243</f>
        <v>0</v>
      </c>
      <c r="Q243" s="141">
        <v>0</v>
      </c>
      <c r="R243" s="141">
        <f>Q243*H243</f>
        <v>0</v>
      </c>
      <c r="S243" s="141">
        <v>0</v>
      </c>
      <c r="T243" s="142">
        <f>S243*H243</f>
        <v>0</v>
      </c>
      <c r="AR243" s="143" t="s">
        <v>88</v>
      </c>
      <c r="AT243" s="143" t="s">
        <v>129</v>
      </c>
      <c r="AU243" s="143" t="s">
        <v>82</v>
      </c>
      <c r="AY243" s="16" t="s">
        <v>126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6" t="s">
        <v>82</v>
      </c>
      <c r="BK243" s="144">
        <f>ROUND(I243*H243,2)</f>
        <v>0</v>
      </c>
      <c r="BL243" s="16" t="s">
        <v>88</v>
      </c>
      <c r="BM243" s="143" t="s">
        <v>282</v>
      </c>
    </row>
    <row r="244" spans="2:65" s="1" customFormat="1" ht="24">
      <c r="B244" s="31"/>
      <c r="D244" s="145" t="s">
        <v>134</v>
      </c>
      <c r="F244" s="146" t="s">
        <v>283</v>
      </c>
      <c r="I244" s="147"/>
      <c r="L244" s="31"/>
      <c r="M244" s="148"/>
      <c r="T244" s="55"/>
      <c r="AT244" s="16" t="s">
        <v>134</v>
      </c>
      <c r="AU244" s="16" t="s">
        <v>82</v>
      </c>
    </row>
    <row r="245" spans="2:65" s="1" customFormat="1" ht="36">
      <c r="B245" s="31"/>
      <c r="D245" s="145" t="s">
        <v>135</v>
      </c>
      <c r="F245" s="149" t="s">
        <v>284</v>
      </c>
      <c r="I245" s="147"/>
      <c r="L245" s="31"/>
      <c r="M245" s="148"/>
      <c r="T245" s="55"/>
      <c r="AT245" s="16" t="s">
        <v>135</v>
      </c>
      <c r="AU245" s="16" t="s">
        <v>82</v>
      </c>
    </row>
    <row r="246" spans="2:65" s="14" customFormat="1" ht="12">
      <c r="B246" s="164"/>
      <c r="D246" s="145" t="s">
        <v>137</v>
      </c>
      <c r="E246" s="165" t="s">
        <v>1</v>
      </c>
      <c r="F246" s="166" t="s">
        <v>285</v>
      </c>
      <c r="H246" s="165" t="s">
        <v>1</v>
      </c>
      <c r="I246" s="167"/>
      <c r="L246" s="164"/>
      <c r="M246" s="168"/>
      <c r="T246" s="169"/>
      <c r="AT246" s="165" t="s">
        <v>137</v>
      </c>
      <c r="AU246" s="165" t="s">
        <v>82</v>
      </c>
      <c r="AV246" s="14" t="s">
        <v>78</v>
      </c>
      <c r="AW246" s="14" t="s">
        <v>29</v>
      </c>
      <c r="AX246" s="14" t="s">
        <v>73</v>
      </c>
      <c r="AY246" s="165" t="s">
        <v>126</v>
      </c>
    </row>
    <row r="247" spans="2:65" s="12" customFormat="1" ht="12">
      <c r="B247" s="150"/>
      <c r="D247" s="145" t="s">
        <v>137</v>
      </c>
      <c r="E247" s="151" t="s">
        <v>1</v>
      </c>
      <c r="F247" s="152" t="s">
        <v>188</v>
      </c>
      <c r="H247" s="153">
        <v>10</v>
      </c>
      <c r="I247" s="154"/>
      <c r="L247" s="150"/>
      <c r="M247" s="155"/>
      <c r="T247" s="156"/>
      <c r="AT247" s="151" t="s">
        <v>137</v>
      </c>
      <c r="AU247" s="151" t="s">
        <v>82</v>
      </c>
      <c r="AV247" s="12" t="s">
        <v>82</v>
      </c>
      <c r="AW247" s="12" t="s">
        <v>29</v>
      </c>
      <c r="AX247" s="12" t="s">
        <v>73</v>
      </c>
      <c r="AY247" s="151" t="s">
        <v>126</v>
      </c>
    </row>
    <row r="248" spans="2:65" s="14" customFormat="1" ht="12">
      <c r="B248" s="164"/>
      <c r="D248" s="145" t="s">
        <v>137</v>
      </c>
      <c r="E248" s="165" t="s">
        <v>1</v>
      </c>
      <c r="F248" s="166" t="s">
        <v>286</v>
      </c>
      <c r="H248" s="165" t="s">
        <v>1</v>
      </c>
      <c r="I248" s="167"/>
      <c r="L248" s="164"/>
      <c r="M248" s="168"/>
      <c r="T248" s="169"/>
      <c r="AT248" s="165" t="s">
        <v>137</v>
      </c>
      <c r="AU248" s="165" t="s">
        <v>82</v>
      </c>
      <c r="AV248" s="14" t="s">
        <v>78</v>
      </c>
      <c r="AW248" s="14" t="s">
        <v>29</v>
      </c>
      <c r="AX248" s="14" t="s">
        <v>73</v>
      </c>
      <c r="AY248" s="165" t="s">
        <v>126</v>
      </c>
    </row>
    <row r="249" spans="2:65" s="12" customFormat="1" ht="12">
      <c r="B249" s="150"/>
      <c r="D249" s="145" t="s">
        <v>137</v>
      </c>
      <c r="E249" s="151" t="s">
        <v>1</v>
      </c>
      <c r="F249" s="152" t="s">
        <v>188</v>
      </c>
      <c r="H249" s="153">
        <v>10</v>
      </c>
      <c r="I249" s="154"/>
      <c r="L249" s="150"/>
      <c r="M249" s="155"/>
      <c r="T249" s="156"/>
      <c r="AT249" s="151" t="s">
        <v>137</v>
      </c>
      <c r="AU249" s="151" t="s">
        <v>82</v>
      </c>
      <c r="AV249" s="12" t="s">
        <v>82</v>
      </c>
      <c r="AW249" s="12" t="s">
        <v>29</v>
      </c>
      <c r="AX249" s="12" t="s">
        <v>73</v>
      </c>
      <c r="AY249" s="151" t="s">
        <v>126</v>
      </c>
    </row>
    <row r="250" spans="2:65" s="13" customFormat="1" ht="12">
      <c r="B250" s="157"/>
      <c r="D250" s="145" t="s">
        <v>137</v>
      </c>
      <c r="E250" s="158" t="s">
        <v>1</v>
      </c>
      <c r="F250" s="159" t="s">
        <v>139</v>
      </c>
      <c r="H250" s="160">
        <v>20</v>
      </c>
      <c r="I250" s="161"/>
      <c r="L250" s="157"/>
      <c r="M250" s="162"/>
      <c r="T250" s="163"/>
      <c r="AT250" s="158" t="s">
        <v>137</v>
      </c>
      <c r="AU250" s="158" t="s">
        <v>82</v>
      </c>
      <c r="AV250" s="13" t="s">
        <v>88</v>
      </c>
      <c r="AW250" s="13" t="s">
        <v>29</v>
      </c>
      <c r="AX250" s="13" t="s">
        <v>78</v>
      </c>
      <c r="AY250" s="158" t="s">
        <v>126</v>
      </c>
    </row>
    <row r="251" spans="2:65" s="1" customFormat="1" ht="24.25" customHeight="1">
      <c r="B251" s="31"/>
      <c r="C251" s="132" t="s">
        <v>287</v>
      </c>
      <c r="D251" s="132" t="s">
        <v>129</v>
      </c>
      <c r="E251" s="133" t="s">
        <v>288</v>
      </c>
      <c r="F251" s="134" t="s">
        <v>289</v>
      </c>
      <c r="G251" s="135" t="s">
        <v>132</v>
      </c>
      <c r="H251" s="136">
        <v>1500</v>
      </c>
      <c r="I251" s="137"/>
      <c r="J251" s="136">
        <f>ROUND(I251*H251,2)</f>
        <v>0</v>
      </c>
      <c r="K251" s="138"/>
      <c r="L251" s="31"/>
      <c r="M251" s="139" t="s">
        <v>1</v>
      </c>
      <c r="N251" s="140" t="s">
        <v>39</v>
      </c>
      <c r="P251" s="141">
        <f>O251*H251</f>
        <v>0</v>
      </c>
      <c r="Q251" s="141">
        <v>0</v>
      </c>
      <c r="R251" s="141">
        <f>Q251*H251</f>
        <v>0</v>
      </c>
      <c r="S251" s="141">
        <v>0</v>
      </c>
      <c r="T251" s="142">
        <f>S251*H251</f>
        <v>0</v>
      </c>
      <c r="AR251" s="143" t="s">
        <v>88</v>
      </c>
      <c r="AT251" s="143" t="s">
        <v>129</v>
      </c>
      <c r="AU251" s="143" t="s">
        <v>82</v>
      </c>
      <c r="AY251" s="16" t="s">
        <v>126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6" t="s">
        <v>82</v>
      </c>
      <c r="BK251" s="144">
        <f>ROUND(I251*H251,2)</f>
        <v>0</v>
      </c>
      <c r="BL251" s="16" t="s">
        <v>88</v>
      </c>
      <c r="BM251" s="143" t="s">
        <v>290</v>
      </c>
    </row>
    <row r="252" spans="2:65" s="1" customFormat="1" ht="36">
      <c r="B252" s="31"/>
      <c r="D252" s="145" t="s">
        <v>134</v>
      </c>
      <c r="F252" s="146" t="s">
        <v>291</v>
      </c>
      <c r="I252" s="147"/>
      <c r="L252" s="31"/>
      <c r="M252" s="148"/>
      <c r="T252" s="55"/>
      <c r="AT252" s="16" t="s">
        <v>134</v>
      </c>
      <c r="AU252" s="16" t="s">
        <v>82</v>
      </c>
    </row>
    <row r="253" spans="2:65" s="12" customFormat="1" ht="12">
      <c r="B253" s="150"/>
      <c r="D253" s="145" t="s">
        <v>137</v>
      </c>
      <c r="E253" s="151" t="s">
        <v>1</v>
      </c>
      <c r="F253" s="152" t="s">
        <v>292</v>
      </c>
      <c r="H253" s="153">
        <v>1500</v>
      </c>
      <c r="I253" s="154"/>
      <c r="L253" s="150"/>
      <c r="M253" s="155"/>
      <c r="T253" s="156"/>
      <c r="AT253" s="151" t="s">
        <v>137</v>
      </c>
      <c r="AU253" s="151" t="s">
        <v>82</v>
      </c>
      <c r="AV253" s="12" t="s">
        <v>82</v>
      </c>
      <c r="AW253" s="12" t="s">
        <v>29</v>
      </c>
      <c r="AX253" s="12" t="s">
        <v>78</v>
      </c>
      <c r="AY253" s="151" t="s">
        <v>126</v>
      </c>
    </row>
    <row r="254" spans="2:65" s="1" customFormat="1" ht="16.5" customHeight="1">
      <c r="B254" s="31"/>
      <c r="C254" s="132" t="s">
        <v>293</v>
      </c>
      <c r="D254" s="132" t="s">
        <v>129</v>
      </c>
      <c r="E254" s="133" t="s">
        <v>294</v>
      </c>
      <c r="F254" s="134" t="s">
        <v>295</v>
      </c>
      <c r="G254" s="135" t="s">
        <v>132</v>
      </c>
      <c r="H254" s="136">
        <v>20</v>
      </c>
      <c r="I254" s="137"/>
      <c r="J254" s="136">
        <f>ROUND(I254*H254,2)</f>
        <v>0</v>
      </c>
      <c r="K254" s="138"/>
      <c r="L254" s="31"/>
      <c r="M254" s="139" t="s">
        <v>1</v>
      </c>
      <c r="N254" s="140" t="s">
        <v>39</v>
      </c>
      <c r="P254" s="141">
        <f>O254*H254</f>
        <v>0</v>
      </c>
      <c r="Q254" s="141">
        <v>0</v>
      </c>
      <c r="R254" s="141">
        <f>Q254*H254</f>
        <v>0</v>
      </c>
      <c r="S254" s="141">
        <v>0</v>
      </c>
      <c r="T254" s="142">
        <f>S254*H254</f>
        <v>0</v>
      </c>
      <c r="AR254" s="143" t="s">
        <v>88</v>
      </c>
      <c r="AT254" s="143" t="s">
        <v>129</v>
      </c>
      <c r="AU254" s="143" t="s">
        <v>82</v>
      </c>
      <c r="AY254" s="16" t="s">
        <v>126</v>
      </c>
      <c r="BE254" s="144">
        <f>IF(N254="základní",J254,0)</f>
        <v>0</v>
      </c>
      <c r="BF254" s="144">
        <f>IF(N254="snížená",J254,0)</f>
        <v>0</v>
      </c>
      <c r="BG254" s="144">
        <f>IF(N254="zákl. přenesená",J254,0)</f>
        <v>0</v>
      </c>
      <c r="BH254" s="144">
        <f>IF(N254="sníž. přenesená",J254,0)</f>
        <v>0</v>
      </c>
      <c r="BI254" s="144">
        <f>IF(N254="nulová",J254,0)</f>
        <v>0</v>
      </c>
      <c r="BJ254" s="16" t="s">
        <v>82</v>
      </c>
      <c r="BK254" s="144">
        <f>ROUND(I254*H254,2)</f>
        <v>0</v>
      </c>
      <c r="BL254" s="16" t="s">
        <v>88</v>
      </c>
      <c r="BM254" s="143" t="s">
        <v>296</v>
      </c>
    </row>
    <row r="255" spans="2:65" s="1" customFormat="1" ht="24">
      <c r="B255" s="31"/>
      <c r="D255" s="145" t="s">
        <v>134</v>
      </c>
      <c r="F255" s="146" t="s">
        <v>297</v>
      </c>
      <c r="I255" s="147"/>
      <c r="L255" s="31"/>
      <c r="M255" s="148"/>
      <c r="T255" s="55"/>
      <c r="AT255" s="16" t="s">
        <v>134</v>
      </c>
      <c r="AU255" s="16" t="s">
        <v>82</v>
      </c>
    </row>
    <row r="256" spans="2:65" s="12" customFormat="1" ht="12">
      <c r="B256" s="150"/>
      <c r="D256" s="145" t="s">
        <v>137</v>
      </c>
      <c r="E256" s="151" t="s">
        <v>1</v>
      </c>
      <c r="F256" s="152" t="s">
        <v>298</v>
      </c>
      <c r="H256" s="153">
        <v>20</v>
      </c>
      <c r="I256" s="154"/>
      <c r="L256" s="150"/>
      <c r="M256" s="155"/>
      <c r="T256" s="156"/>
      <c r="AT256" s="151" t="s">
        <v>137</v>
      </c>
      <c r="AU256" s="151" t="s">
        <v>82</v>
      </c>
      <c r="AV256" s="12" t="s">
        <v>82</v>
      </c>
      <c r="AW256" s="12" t="s">
        <v>29</v>
      </c>
      <c r="AX256" s="12" t="s">
        <v>78</v>
      </c>
      <c r="AY256" s="151" t="s">
        <v>126</v>
      </c>
    </row>
    <row r="257" spans="2:65" s="1" customFormat="1" ht="16.5" customHeight="1">
      <c r="B257" s="31"/>
      <c r="C257" s="132" t="s">
        <v>299</v>
      </c>
      <c r="D257" s="132" t="s">
        <v>129</v>
      </c>
      <c r="E257" s="133" t="s">
        <v>300</v>
      </c>
      <c r="F257" s="134" t="s">
        <v>301</v>
      </c>
      <c r="G257" s="135" t="s">
        <v>302</v>
      </c>
      <c r="H257" s="136">
        <v>1</v>
      </c>
      <c r="I257" s="137"/>
      <c r="J257" s="136">
        <f>ROUND(I257*H257,2)</f>
        <v>0</v>
      </c>
      <c r="K257" s="138"/>
      <c r="L257" s="31"/>
      <c r="M257" s="139" t="s">
        <v>1</v>
      </c>
      <c r="N257" s="140" t="s">
        <v>39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88</v>
      </c>
      <c r="AT257" s="143" t="s">
        <v>129</v>
      </c>
      <c r="AU257" s="143" t="s">
        <v>82</v>
      </c>
      <c r="AY257" s="16" t="s">
        <v>126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6" t="s">
        <v>82</v>
      </c>
      <c r="BK257" s="144">
        <f>ROUND(I257*H257,2)</f>
        <v>0</v>
      </c>
      <c r="BL257" s="16" t="s">
        <v>88</v>
      </c>
      <c r="BM257" s="143" t="s">
        <v>303</v>
      </c>
    </row>
    <row r="258" spans="2:65" s="1" customFormat="1" ht="12">
      <c r="B258" s="31"/>
      <c r="D258" s="145" t="s">
        <v>134</v>
      </c>
      <c r="F258" s="146" t="s">
        <v>301</v>
      </c>
      <c r="I258" s="147"/>
      <c r="L258" s="31"/>
      <c r="M258" s="148"/>
      <c r="T258" s="55"/>
      <c r="AT258" s="16" t="s">
        <v>134</v>
      </c>
      <c r="AU258" s="16" t="s">
        <v>82</v>
      </c>
    </row>
    <row r="259" spans="2:65" s="1" customFormat="1" ht="37.75" customHeight="1">
      <c r="B259" s="31"/>
      <c r="C259" s="132" t="s">
        <v>304</v>
      </c>
      <c r="D259" s="132" t="s">
        <v>129</v>
      </c>
      <c r="E259" s="133" t="s">
        <v>305</v>
      </c>
      <c r="F259" s="134" t="s">
        <v>306</v>
      </c>
      <c r="G259" s="135" t="s">
        <v>152</v>
      </c>
      <c r="H259" s="136">
        <v>50.59</v>
      </c>
      <c r="I259" s="137"/>
      <c r="J259" s="136">
        <f>ROUND(I259*H259,2)</f>
        <v>0</v>
      </c>
      <c r="K259" s="138"/>
      <c r="L259" s="31"/>
      <c r="M259" s="139" t="s">
        <v>1</v>
      </c>
      <c r="N259" s="140" t="s">
        <v>39</v>
      </c>
      <c r="P259" s="141">
        <f>O259*H259</f>
        <v>0</v>
      </c>
      <c r="Q259" s="141">
        <v>0</v>
      </c>
      <c r="R259" s="141">
        <f>Q259*H259</f>
        <v>0</v>
      </c>
      <c r="S259" s="141">
        <v>3.6999999999999998E-2</v>
      </c>
      <c r="T259" s="142">
        <f>S259*H259</f>
        <v>1.8718300000000001</v>
      </c>
      <c r="AR259" s="143" t="s">
        <v>88</v>
      </c>
      <c r="AT259" s="143" t="s">
        <v>129</v>
      </c>
      <c r="AU259" s="143" t="s">
        <v>82</v>
      </c>
      <c r="AY259" s="16" t="s">
        <v>126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6" t="s">
        <v>82</v>
      </c>
      <c r="BK259" s="144">
        <f>ROUND(I259*H259,2)</f>
        <v>0</v>
      </c>
      <c r="BL259" s="16" t="s">
        <v>88</v>
      </c>
      <c r="BM259" s="143" t="s">
        <v>307</v>
      </c>
    </row>
    <row r="260" spans="2:65" s="1" customFormat="1" ht="36">
      <c r="B260" s="31"/>
      <c r="D260" s="145" t="s">
        <v>134</v>
      </c>
      <c r="F260" s="146" t="s">
        <v>308</v>
      </c>
      <c r="I260" s="147"/>
      <c r="L260" s="31"/>
      <c r="M260" s="148"/>
      <c r="T260" s="55"/>
      <c r="AT260" s="16" t="s">
        <v>134</v>
      </c>
      <c r="AU260" s="16" t="s">
        <v>82</v>
      </c>
    </row>
    <row r="261" spans="2:65" s="14" customFormat="1" ht="12">
      <c r="B261" s="164"/>
      <c r="D261" s="145" t="s">
        <v>137</v>
      </c>
      <c r="E261" s="165" t="s">
        <v>1</v>
      </c>
      <c r="F261" s="166" t="s">
        <v>175</v>
      </c>
      <c r="H261" s="165" t="s">
        <v>1</v>
      </c>
      <c r="I261" s="167"/>
      <c r="L261" s="164"/>
      <c r="M261" s="168"/>
      <c r="T261" s="169"/>
      <c r="AT261" s="165" t="s">
        <v>137</v>
      </c>
      <c r="AU261" s="165" t="s">
        <v>82</v>
      </c>
      <c r="AV261" s="14" t="s">
        <v>78</v>
      </c>
      <c r="AW261" s="14" t="s">
        <v>29</v>
      </c>
      <c r="AX261" s="14" t="s">
        <v>73</v>
      </c>
      <c r="AY261" s="165" t="s">
        <v>126</v>
      </c>
    </row>
    <row r="262" spans="2:65" s="12" customFormat="1" ht="12">
      <c r="B262" s="150"/>
      <c r="D262" s="145" t="s">
        <v>137</v>
      </c>
      <c r="E262" s="151" t="s">
        <v>1</v>
      </c>
      <c r="F262" s="152" t="s">
        <v>176</v>
      </c>
      <c r="H262" s="153">
        <v>36.33</v>
      </c>
      <c r="I262" s="154"/>
      <c r="L262" s="150"/>
      <c r="M262" s="155"/>
      <c r="T262" s="156"/>
      <c r="AT262" s="151" t="s">
        <v>137</v>
      </c>
      <c r="AU262" s="151" t="s">
        <v>82</v>
      </c>
      <c r="AV262" s="12" t="s">
        <v>82</v>
      </c>
      <c r="AW262" s="12" t="s">
        <v>29</v>
      </c>
      <c r="AX262" s="12" t="s">
        <v>73</v>
      </c>
      <c r="AY262" s="151" t="s">
        <v>126</v>
      </c>
    </row>
    <row r="263" spans="2:65" s="14" customFormat="1" ht="12">
      <c r="B263" s="164"/>
      <c r="D263" s="145" t="s">
        <v>137</v>
      </c>
      <c r="E263" s="165" t="s">
        <v>1</v>
      </c>
      <c r="F263" s="166" t="s">
        <v>177</v>
      </c>
      <c r="H263" s="165" t="s">
        <v>1</v>
      </c>
      <c r="I263" s="167"/>
      <c r="L263" s="164"/>
      <c r="M263" s="168"/>
      <c r="T263" s="169"/>
      <c r="AT263" s="165" t="s">
        <v>137</v>
      </c>
      <c r="AU263" s="165" t="s">
        <v>82</v>
      </c>
      <c r="AV263" s="14" t="s">
        <v>78</v>
      </c>
      <c r="AW263" s="14" t="s">
        <v>29</v>
      </c>
      <c r="AX263" s="14" t="s">
        <v>73</v>
      </c>
      <c r="AY263" s="165" t="s">
        <v>126</v>
      </c>
    </row>
    <row r="264" spans="2:65" s="12" customFormat="1" ht="12">
      <c r="B264" s="150"/>
      <c r="D264" s="145" t="s">
        <v>137</v>
      </c>
      <c r="E264" s="151" t="s">
        <v>1</v>
      </c>
      <c r="F264" s="152" t="s">
        <v>178</v>
      </c>
      <c r="H264" s="153">
        <v>3.59</v>
      </c>
      <c r="I264" s="154"/>
      <c r="L264" s="150"/>
      <c r="M264" s="155"/>
      <c r="T264" s="156"/>
      <c r="AT264" s="151" t="s">
        <v>137</v>
      </c>
      <c r="AU264" s="151" t="s">
        <v>82</v>
      </c>
      <c r="AV264" s="12" t="s">
        <v>82</v>
      </c>
      <c r="AW264" s="12" t="s">
        <v>29</v>
      </c>
      <c r="AX264" s="12" t="s">
        <v>73</v>
      </c>
      <c r="AY264" s="151" t="s">
        <v>126</v>
      </c>
    </row>
    <row r="265" spans="2:65" s="14" customFormat="1" ht="12">
      <c r="B265" s="164"/>
      <c r="D265" s="145" t="s">
        <v>137</v>
      </c>
      <c r="E265" s="165" t="s">
        <v>1</v>
      </c>
      <c r="F265" s="166" t="s">
        <v>179</v>
      </c>
      <c r="H265" s="165" t="s">
        <v>1</v>
      </c>
      <c r="I265" s="167"/>
      <c r="L265" s="164"/>
      <c r="M265" s="168"/>
      <c r="T265" s="169"/>
      <c r="AT265" s="165" t="s">
        <v>137</v>
      </c>
      <c r="AU265" s="165" t="s">
        <v>82</v>
      </c>
      <c r="AV265" s="14" t="s">
        <v>78</v>
      </c>
      <c r="AW265" s="14" t="s">
        <v>29</v>
      </c>
      <c r="AX265" s="14" t="s">
        <v>73</v>
      </c>
      <c r="AY265" s="165" t="s">
        <v>126</v>
      </c>
    </row>
    <row r="266" spans="2:65" s="12" customFormat="1" ht="12">
      <c r="B266" s="150"/>
      <c r="D266" s="145" t="s">
        <v>137</v>
      </c>
      <c r="E266" s="151" t="s">
        <v>1</v>
      </c>
      <c r="F266" s="152" t="s">
        <v>180</v>
      </c>
      <c r="H266" s="153">
        <v>10.67</v>
      </c>
      <c r="I266" s="154"/>
      <c r="L266" s="150"/>
      <c r="M266" s="155"/>
      <c r="T266" s="156"/>
      <c r="AT266" s="151" t="s">
        <v>137</v>
      </c>
      <c r="AU266" s="151" t="s">
        <v>82</v>
      </c>
      <c r="AV266" s="12" t="s">
        <v>82</v>
      </c>
      <c r="AW266" s="12" t="s">
        <v>29</v>
      </c>
      <c r="AX266" s="12" t="s">
        <v>73</v>
      </c>
      <c r="AY266" s="151" t="s">
        <v>126</v>
      </c>
    </row>
    <row r="267" spans="2:65" s="13" customFormat="1" ht="12">
      <c r="B267" s="157"/>
      <c r="D267" s="145" t="s">
        <v>137</v>
      </c>
      <c r="E267" s="158" t="s">
        <v>1</v>
      </c>
      <c r="F267" s="159" t="s">
        <v>139</v>
      </c>
      <c r="H267" s="160">
        <v>50.59</v>
      </c>
      <c r="I267" s="161"/>
      <c r="L267" s="157"/>
      <c r="M267" s="162"/>
      <c r="T267" s="163"/>
      <c r="AT267" s="158" t="s">
        <v>137</v>
      </c>
      <c r="AU267" s="158" t="s">
        <v>82</v>
      </c>
      <c r="AV267" s="13" t="s">
        <v>88</v>
      </c>
      <c r="AW267" s="13" t="s">
        <v>29</v>
      </c>
      <c r="AX267" s="13" t="s">
        <v>78</v>
      </c>
      <c r="AY267" s="158" t="s">
        <v>126</v>
      </c>
    </row>
    <row r="268" spans="2:65" s="1" customFormat="1" ht="37.75" customHeight="1">
      <c r="B268" s="31"/>
      <c r="C268" s="132" t="s">
        <v>309</v>
      </c>
      <c r="D268" s="132" t="s">
        <v>129</v>
      </c>
      <c r="E268" s="133" t="s">
        <v>310</v>
      </c>
      <c r="F268" s="134" t="s">
        <v>311</v>
      </c>
      <c r="G268" s="135" t="s">
        <v>152</v>
      </c>
      <c r="H268" s="136">
        <v>13.38</v>
      </c>
      <c r="I268" s="137"/>
      <c r="J268" s="136">
        <f>ROUND(I268*H268,2)</f>
        <v>0</v>
      </c>
      <c r="K268" s="138"/>
      <c r="L268" s="31"/>
      <c r="M268" s="139" t="s">
        <v>1</v>
      </c>
      <c r="N268" s="140" t="s">
        <v>39</v>
      </c>
      <c r="P268" s="141">
        <f>O268*H268</f>
        <v>0</v>
      </c>
      <c r="Q268" s="141">
        <v>0</v>
      </c>
      <c r="R268" s="141">
        <f>Q268*H268</f>
        <v>0</v>
      </c>
      <c r="S268" s="141">
        <v>4.7E-2</v>
      </c>
      <c r="T268" s="142">
        <f>S268*H268</f>
        <v>0.62886000000000009</v>
      </c>
      <c r="AR268" s="143" t="s">
        <v>88</v>
      </c>
      <c r="AT268" s="143" t="s">
        <v>129</v>
      </c>
      <c r="AU268" s="143" t="s">
        <v>82</v>
      </c>
      <c r="AY268" s="16" t="s">
        <v>126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6" t="s">
        <v>82</v>
      </c>
      <c r="BK268" s="144">
        <f>ROUND(I268*H268,2)</f>
        <v>0</v>
      </c>
      <c r="BL268" s="16" t="s">
        <v>88</v>
      </c>
      <c r="BM268" s="143" t="s">
        <v>312</v>
      </c>
    </row>
    <row r="269" spans="2:65" s="1" customFormat="1" ht="36">
      <c r="B269" s="31"/>
      <c r="D269" s="145" t="s">
        <v>134</v>
      </c>
      <c r="F269" s="146" t="s">
        <v>313</v>
      </c>
      <c r="I269" s="147"/>
      <c r="L269" s="31"/>
      <c r="M269" s="148"/>
      <c r="T269" s="55"/>
      <c r="AT269" s="16" t="s">
        <v>134</v>
      </c>
      <c r="AU269" s="16" t="s">
        <v>82</v>
      </c>
    </row>
    <row r="270" spans="2:65" s="14" customFormat="1" ht="12">
      <c r="B270" s="164"/>
      <c r="D270" s="145" t="s">
        <v>137</v>
      </c>
      <c r="E270" s="165" t="s">
        <v>1</v>
      </c>
      <c r="F270" s="166" t="s">
        <v>186</v>
      </c>
      <c r="H270" s="165" t="s">
        <v>1</v>
      </c>
      <c r="I270" s="167"/>
      <c r="L270" s="164"/>
      <c r="M270" s="168"/>
      <c r="T270" s="169"/>
      <c r="AT270" s="165" t="s">
        <v>137</v>
      </c>
      <c r="AU270" s="165" t="s">
        <v>82</v>
      </c>
      <c r="AV270" s="14" t="s">
        <v>78</v>
      </c>
      <c r="AW270" s="14" t="s">
        <v>29</v>
      </c>
      <c r="AX270" s="14" t="s">
        <v>73</v>
      </c>
      <c r="AY270" s="165" t="s">
        <v>126</v>
      </c>
    </row>
    <row r="271" spans="2:65" s="12" customFormat="1" ht="12">
      <c r="B271" s="150"/>
      <c r="D271" s="145" t="s">
        <v>137</v>
      </c>
      <c r="E271" s="151" t="s">
        <v>1</v>
      </c>
      <c r="F271" s="152" t="s">
        <v>187</v>
      </c>
      <c r="H271" s="153">
        <v>13.38</v>
      </c>
      <c r="I271" s="154"/>
      <c r="L271" s="150"/>
      <c r="M271" s="155"/>
      <c r="T271" s="156"/>
      <c r="AT271" s="151" t="s">
        <v>137</v>
      </c>
      <c r="AU271" s="151" t="s">
        <v>82</v>
      </c>
      <c r="AV271" s="12" t="s">
        <v>82</v>
      </c>
      <c r="AW271" s="12" t="s">
        <v>29</v>
      </c>
      <c r="AX271" s="12" t="s">
        <v>73</v>
      </c>
      <c r="AY271" s="151" t="s">
        <v>126</v>
      </c>
    </row>
    <row r="272" spans="2:65" s="13" customFormat="1" ht="12">
      <c r="B272" s="157"/>
      <c r="D272" s="145" t="s">
        <v>137</v>
      </c>
      <c r="E272" s="158" t="s">
        <v>1</v>
      </c>
      <c r="F272" s="159" t="s">
        <v>139</v>
      </c>
      <c r="H272" s="160">
        <v>13.38</v>
      </c>
      <c r="I272" s="161"/>
      <c r="L272" s="157"/>
      <c r="M272" s="162"/>
      <c r="T272" s="163"/>
      <c r="AT272" s="158" t="s">
        <v>137</v>
      </c>
      <c r="AU272" s="158" t="s">
        <v>82</v>
      </c>
      <c r="AV272" s="13" t="s">
        <v>88</v>
      </c>
      <c r="AW272" s="13" t="s">
        <v>29</v>
      </c>
      <c r="AX272" s="13" t="s">
        <v>78</v>
      </c>
      <c r="AY272" s="158" t="s">
        <v>126</v>
      </c>
    </row>
    <row r="273" spans="2:65" s="1" customFormat="1" ht="24.25" customHeight="1">
      <c r="B273" s="31"/>
      <c r="C273" s="132" t="s">
        <v>314</v>
      </c>
      <c r="D273" s="132" t="s">
        <v>129</v>
      </c>
      <c r="E273" s="133" t="s">
        <v>315</v>
      </c>
      <c r="F273" s="134" t="s">
        <v>316</v>
      </c>
      <c r="G273" s="135" t="s">
        <v>132</v>
      </c>
      <c r="H273" s="136">
        <v>9</v>
      </c>
      <c r="I273" s="137"/>
      <c r="J273" s="136">
        <f>ROUND(I273*H273,2)</f>
        <v>0</v>
      </c>
      <c r="K273" s="138"/>
      <c r="L273" s="31"/>
      <c r="M273" s="139" t="s">
        <v>1</v>
      </c>
      <c r="N273" s="140" t="s">
        <v>39</v>
      </c>
      <c r="P273" s="141">
        <f>O273*H273</f>
        <v>0</v>
      </c>
      <c r="Q273" s="141">
        <v>2.4000000000000001E-4</v>
      </c>
      <c r="R273" s="141">
        <f>Q273*H273</f>
        <v>2.16E-3</v>
      </c>
      <c r="S273" s="141">
        <v>0</v>
      </c>
      <c r="T273" s="142">
        <f>S273*H273</f>
        <v>0</v>
      </c>
      <c r="AR273" s="143" t="s">
        <v>88</v>
      </c>
      <c r="AT273" s="143" t="s">
        <v>129</v>
      </c>
      <c r="AU273" s="143" t="s">
        <v>82</v>
      </c>
      <c r="AY273" s="16" t="s">
        <v>126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6" t="s">
        <v>82</v>
      </c>
      <c r="BK273" s="144">
        <f>ROUND(I273*H273,2)</f>
        <v>0</v>
      </c>
      <c r="BL273" s="16" t="s">
        <v>88</v>
      </c>
      <c r="BM273" s="143" t="s">
        <v>317</v>
      </c>
    </row>
    <row r="274" spans="2:65" s="1" customFormat="1" ht="36">
      <c r="B274" s="31"/>
      <c r="D274" s="145" t="s">
        <v>134</v>
      </c>
      <c r="F274" s="146" t="s">
        <v>318</v>
      </c>
      <c r="I274" s="147"/>
      <c r="L274" s="31"/>
      <c r="M274" s="148"/>
      <c r="T274" s="55"/>
      <c r="AT274" s="16" t="s">
        <v>134</v>
      </c>
      <c r="AU274" s="16" t="s">
        <v>82</v>
      </c>
    </row>
    <row r="275" spans="2:65" s="12" customFormat="1" ht="12">
      <c r="B275" s="150"/>
      <c r="D275" s="145" t="s">
        <v>137</v>
      </c>
      <c r="E275" s="151" t="s">
        <v>1</v>
      </c>
      <c r="F275" s="152" t="s">
        <v>319</v>
      </c>
      <c r="H275" s="153">
        <v>9</v>
      </c>
      <c r="I275" s="154"/>
      <c r="L275" s="150"/>
      <c r="M275" s="155"/>
      <c r="T275" s="156"/>
      <c r="AT275" s="151" t="s">
        <v>137</v>
      </c>
      <c r="AU275" s="151" t="s">
        <v>82</v>
      </c>
      <c r="AV275" s="12" t="s">
        <v>82</v>
      </c>
      <c r="AW275" s="12" t="s">
        <v>29</v>
      </c>
      <c r="AX275" s="12" t="s">
        <v>73</v>
      </c>
      <c r="AY275" s="151" t="s">
        <v>126</v>
      </c>
    </row>
    <row r="276" spans="2:65" s="13" customFormat="1" ht="12">
      <c r="B276" s="157"/>
      <c r="D276" s="145" t="s">
        <v>137</v>
      </c>
      <c r="E276" s="158" t="s">
        <v>1</v>
      </c>
      <c r="F276" s="159" t="s">
        <v>139</v>
      </c>
      <c r="H276" s="160">
        <v>9</v>
      </c>
      <c r="I276" s="161"/>
      <c r="L276" s="157"/>
      <c r="M276" s="162"/>
      <c r="T276" s="163"/>
      <c r="AT276" s="158" t="s">
        <v>137</v>
      </c>
      <c r="AU276" s="158" t="s">
        <v>82</v>
      </c>
      <c r="AV276" s="13" t="s">
        <v>88</v>
      </c>
      <c r="AW276" s="13" t="s">
        <v>29</v>
      </c>
      <c r="AX276" s="13" t="s">
        <v>78</v>
      </c>
      <c r="AY276" s="158" t="s">
        <v>126</v>
      </c>
    </row>
    <row r="277" spans="2:65" s="1" customFormat="1" ht="24.25" customHeight="1">
      <c r="B277" s="31"/>
      <c r="C277" s="170" t="s">
        <v>320</v>
      </c>
      <c r="D277" s="170" t="s">
        <v>321</v>
      </c>
      <c r="E277" s="171" t="s">
        <v>322</v>
      </c>
      <c r="F277" s="172" t="s">
        <v>323</v>
      </c>
      <c r="G277" s="173" t="s">
        <v>132</v>
      </c>
      <c r="H277" s="174">
        <v>9</v>
      </c>
      <c r="I277" s="175"/>
      <c r="J277" s="174">
        <f>ROUND(I277*H277,2)</f>
        <v>0</v>
      </c>
      <c r="K277" s="176"/>
      <c r="L277" s="177"/>
      <c r="M277" s="178" t="s">
        <v>1</v>
      </c>
      <c r="N277" s="179" t="s">
        <v>39</v>
      </c>
      <c r="P277" s="141">
        <f>O277*H277</f>
        <v>0</v>
      </c>
      <c r="Q277" s="141">
        <v>1</v>
      </c>
      <c r="R277" s="141">
        <f>Q277*H277</f>
        <v>9</v>
      </c>
      <c r="S277" s="141">
        <v>0</v>
      </c>
      <c r="T277" s="142">
        <f>S277*H277</f>
        <v>0</v>
      </c>
      <c r="AR277" s="143" t="s">
        <v>170</v>
      </c>
      <c r="AT277" s="143" t="s">
        <v>321</v>
      </c>
      <c r="AU277" s="143" t="s">
        <v>82</v>
      </c>
      <c r="AY277" s="16" t="s">
        <v>126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6" t="s">
        <v>82</v>
      </c>
      <c r="BK277" s="144">
        <f>ROUND(I277*H277,2)</f>
        <v>0</v>
      </c>
      <c r="BL277" s="16" t="s">
        <v>88</v>
      </c>
      <c r="BM277" s="143" t="s">
        <v>324</v>
      </c>
    </row>
    <row r="278" spans="2:65" s="1" customFormat="1" ht="24">
      <c r="B278" s="31"/>
      <c r="D278" s="145" t="s">
        <v>134</v>
      </c>
      <c r="F278" s="146" t="s">
        <v>323</v>
      </c>
      <c r="I278" s="147"/>
      <c r="L278" s="31"/>
      <c r="M278" s="148"/>
      <c r="T278" s="55"/>
      <c r="AT278" s="16" t="s">
        <v>134</v>
      </c>
      <c r="AU278" s="16" t="s">
        <v>82</v>
      </c>
    </row>
    <row r="279" spans="2:65" s="12" customFormat="1" ht="12">
      <c r="B279" s="150"/>
      <c r="D279" s="145" t="s">
        <v>137</v>
      </c>
      <c r="E279" s="151" t="s">
        <v>1</v>
      </c>
      <c r="F279" s="152" t="s">
        <v>181</v>
      </c>
      <c r="H279" s="153">
        <v>9</v>
      </c>
      <c r="I279" s="154"/>
      <c r="L279" s="150"/>
      <c r="M279" s="155"/>
      <c r="T279" s="156"/>
      <c r="AT279" s="151" t="s">
        <v>137</v>
      </c>
      <c r="AU279" s="151" t="s">
        <v>82</v>
      </c>
      <c r="AV279" s="12" t="s">
        <v>82</v>
      </c>
      <c r="AW279" s="12" t="s">
        <v>29</v>
      </c>
      <c r="AX279" s="12" t="s">
        <v>78</v>
      </c>
      <c r="AY279" s="151" t="s">
        <v>126</v>
      </c>
    </row>
    <row r="280" spans="2:65" s="1" customFormat="1" ht="24.25" customHeight="1">
      <c r="B280" s="31"/>
      <c r="C280" s="132" t="s">
        <v>325</v>
      </c>
      <c r="D280" s="132" t="s">
        <v>129</v>
      </c>
      <c r="E280" s="133" t="s">
        <v>326</v>
      </c>
      <c r="F280" s="134" t="s">
        <v>327</v>
      </c>
      <c r="G280" s="135" t="s">
        <v>152</v>
      </c>
      <c r="H280" s="136">
        <v>110.24</v>
      </c>
      <c r="I280" s="137"/>
      <c r="J280" s="136">
        <f>ROUND(I280*H280,2)</f>
        <v>0</v>
      </c>
      <c r="K280" s="138"/>
      <c r="L280" s="31"/>
      <c r="M280" s="139" t="s">
        <v>1</v>
      </c>
      <c r="N280" s="140" t="s">
        <v>39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88</v>
      </c>
      <c r="AT280" s="143" t="s">
        <v>129</v>
      </c>
      <c r="AU280" s="143" t="s">
        <v>82</v>
      </c>
      <c r="AY280" s="16" t="s">
        <v>126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6" t="s">
        <v>82</v>
      </c>
      <c r="BK280" s="144">
        <f>ROUND(I280*H280,2)</f>
        <v>0</v>
      </c>
      <c r="BL280" s="16" t="s">
        <v>88</v>
      </c>
      <c r="BM280" s="143" t="s">
        <v>328</v>
      </c>
    </row>
    <row r="281" spans="2:65" s="1" customFormat="1" ht="24">
      <c r="B281" s="31"/>
      <c r="D281" s="145" t="s">
        <v>134</v>
      </c>
      <c r="F281" s="146" t="s">
        <v>329</v>
      </c>
      <c r="I281" s="147"/>
      <c r="L281" s="31"/>
      <c r="M281" s="148"/>
      <c r="T281" s="55"/>
      <c r="AT281" s="16" t="s">
        <v>134</v>
      </c>
      <c r="AU281" s="16" t="s">
        <v>82</v>
      </c>
    </row>
    <row r="282" spans="2:65" s="12" customFormat="1" ht="12">
      <c r="B282" s="150"/>
      <c r="D282" s="145" t="s">
        <v>137</v>
      </c>
      <c r="E282" s="151" t="s">
        <v>1</v>
      </c>
      <c r="F282" s="152" t="s">
        <v>253</v>
      </c>
      <c r="H282" s="153">
        <v>110.24</v>
      </c>
      <c r="I282" s="154"/>
      <c r="L282" s="150"/>
      <c r="M282" s="155"/>
      <c r="T282" s="156"/>
      <c r="AT282" s="151" t="s">
        <v>137</v>
      </c>
      <c r="AU282" s="151" t="s">
        <v>82</v>
      </c>
      <c r="AV282" s="12" t="s">
        <v>82</v>
      </c>
      <c r="AW282" s="12" t="s">
        <v>29</v>
      </c>
      <c r="AX282" s="12" t="s">
        <v>78</v>
      </c>
      <c r="AY282" s="151" t="s">
        <v>126</v>
      </c>
    </row>
    <row r="283" spans="2:65" s="1" customFormat="1" ht="24.25" customHeight="1">
      <c r="B283" s="31"/>
      <c r="C283" s="132" t="s">
        <v>330</v>
      </c>
      <c r="D283" s="132" t="s">
        <v>129</v>
      </c>
      <c r="E283" s="133" t="s">
        <v>331</v>
      </c>
      <c r="F283" s="134" t="s">
        <v>332</v>
      </c>
      <c r="G283" s="135" t="s">
        <v>152</v>
      </c>
      <c r="H283" s="136">
        <v>110.24</v>
      </c>
      <c r="I283" s="137"/>
      <c r="J283" s="136">
        <f>ROUND(I283*H283,2)</f>
        <v>0</v>
      </c>
      <c r="K283" s="138"/>
      <c r="L283" s="31"/>
      <c r="M283" s="139" t="s">
        <v>1</v>
      </c>
      <c r="N283" s="140" t="s">
        <v>39</v>
      </c>
      <c r="P283" s="141">
        <f>O283*H283</f>
        <v>0</v>
      </c>
      <c r="Q283" s="141">
        <v>0</v>
      </c>
      <c r="R283" s="141">
        <f>Q283*H283</f>
        <v>0</v>
      </c>
      <c r="S283" s="141">
        <v>0</v>
      </c>
      <c r="T283" s="142">
        <f>S283*H283</f>
        <v>0</v>
      </c>
      <c r="AR283" s="143" t="s">
        <v>88</v>
      </c>
      <c r="AT283" s="143" t="s">
        <v>129</v>
      </c>
      <c r="AU283" s="143" t="s">
        <v>82</v>
      </c>
      <c r="AY283" s="16" t="s">
        <v>126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6" t="s">
        <v>82</v>
      </c>
      <c r="BK283" s="144">
        <f>ROUND(I283*H283,2)</f>
        <v>0</v>
      </c>
      <c r="BL283" s="16" t="s">
        <v>88</v>
      </c>
      <c r="BM283" s="143" t="s">
        <v>333</v>
      </c>
    </row>
    <row r="284" spans="2:65" s="1" customFormat="1" ht="36">
      <c r="B284" s="31"/>
      <c r="D284" s="145" t="s">
        <v>134</v>
      </c>
      <c r="F284" s="146" t="s">
        <v>334</v>
      </c>
      <c r="I284" s="147"/>
      <c r="L284" s="31"/>
      <c r="M284" s="148"/>
      <c r="T284" s="55"/>
      <c r="AT284" s="16" t="s">
        <v>134</v>
      </c>
      <c r="AU284" s="16" t="s">
        <v>82</v>
      </c>
    </row>
    <row r="285" spans="2:65" s="12" customFormat="1" ht="12">
      <c r="B285" s="150"/>
      <c r="D285" s="145" t="s">
        <v>137</v>
      </c>
      <c r="E285" s="151" t="s">
        <v>1</v>
      </c>
      <c r="F285" s="152" t="s">
        <v>253</v>
      </c>
      <c r="H285" s="153">
        <v>110.24</v>
      </c>
      <c r="I285" s="154"/>
      <c r="L285" s="150"/>
      <c r="M285" s="155"/>
      <c r="T285" s="156"/>
      <c r="AT285" s="151" t="s">
        <v>137</v>
      </c>
      <c r="AU285" s="151" t="s">
        <v>82</v>
      </c>
      <c r="AV285" s="12" t="s">
        <v>82</v>
      </c>
      <c r="AW285" s="12" t="s">
        <v>29</v>
      </c>
      <c r="AX285" s="12" t="s">
        <v>78</v>
      </c>
      <c r="AY285" s="151" t="s">
        <v>126</v>
      </c>
    </row>
    <row r="286" spans="2:65" s="11" customFormat="1" ht="22.75" customHeight="1">
      <c r="B286" s="120"/>
      <c r="D286" s="121" t="s">
        <v>72</v>
      </c>
      <c r="E286" s="130" t="s">
        <v>335</v>
      </c>
      <c r="F286" s="130" t="s">
        <v>336</v>
      </c>
      <c r="I286" s="123"/>
      <c r="J286" s="131">
        <f>BK286</f>
        <v>0</v>
      </c>
      <c r="L286" s="120"/>
      <c r="M286" s="125"/>
      <c r="P286" s="126">
        <f>SUM(P287:P294)</f>
        <v>0</v>
      </c>
      <c r="R286" s="126">
        <f>SUM(R287:R294)</f>
        <v>0</v>
      </c>
      <c r="T286" s="127">
        <f>SUM(T287:T294)</f>
        <v>0</v>
      </c>
      <c r="AR286" s="121" t="s">
        <v>78</v>
      </c>
      <c r="AT286" s="128" t="s">
        <v>72</v>
      </c>
      <c r="AU286" s="128" t="s">
        <v>78</v>
      </c>
      <c r="AY286" s="121" t="s">
        <v>126</v>
      </c>
      <c r="BK286" s="129">
        <f>SUM(BK287:BK294)</f>
        <v>0</v>
      </c>
    </row>
    <row r="287" spans="2:65" s="1" customFormat="1" ht="24.25" customHeight="1">
      <c r="B287" s="31"/>
      <c r="C287" s="132" t="s">
        <v>337</v>
      </c>
      <c r="D287" s="132" t="s">
        <v>129</v>
      </c>
      <c r="E287" s="133" t="s">
        <v>338</v>
      </c>
      <c r="F287" s="134" t="s">
        <v>339</v>
      </c>
      <c r="G287" s="135" t="s">
        <v>340</v>
      </c>
      <c r="H287" s="136">
        <v>11.86</v>
      </c>
      <c r="I287" s="137"/>
      <c r="J287" s="136">
        <f>ROUND(I287*H287,2)</f>
        <v>0</v>
      </c>
      <c r="K287" s="138"/>
      <c r="L287" s="31"/>
      <c r="M287" s="139" t="s">
        <v>1</v>
      </c>
      <c r="N287" s="140" t="s">
        <v>39</v>
      </c>
      <c r="P287" s="141">
        <f>O287*H287</f>
        <v>0</v>
      </c>
      <c r="Q287" s="141">
        <v>0</v>
      </c>
      <c r="R287" s="141">
        <f>Q287*H287</f>
        <v>0</v>
      </c>
      <c r="S287" s="141">
        <v>0</v>
      </c>
      <c r="T287" s="142">
        <f>S287*H287</f>
        <v>0</v>
      </c>
      <c r="AR287" s="143" t="s">
        <v>88</v>
      </c>
      <c r="AT287" s="143" t="s">
        <v>129</v>
      </c>
      <c r="AU287" s="143" t="s">
        <v>82</v>
      </c>
      <c r="AY287" s="16" t="s">
        <v>126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6" t="s">
        <v>82</v>
      </c>
      <c r="BK287" s="144">
        <f>ROUND(I287*H287,2)</f>
        <v>0</v>
      </c>
      <c r="BL287" s="16" t="s">
        <v>88</v>
      </c>
      <c r="BM287" s="143" t="s">
        <v>341</v>
      </c>
    </row>
    <row r="288" spans="2:65" s="1" customFormat="1" ht="36">
      <c r="B288" s="31"/>
      <c r="D288" s="145" t="s">
        <v>134</v>
      </c>
      <c r="F288" s="146" t="s">
        <v>342</v>
      </c>
      <c r="I288" s="147"/>
      <c r="L288" s="31"/>
      <c r="M288" s="148"/>
      <c r="T288" s="55"/>
      <c r="AT288" s="16" t="s">
        <v>134</v>
      </c>
      <c r="AU288" s="16" t="s">
        <v>82</v>
      </c>
    </row>
    <row r="289" spans="2:65" s="1" customFormat="1" ht="24.25" customHeight="1">
      <c r="B289" s="31"/>
      <c r="C289" s="132" t="s">
        <v>343</v>
      </c>
      <c r="D289" s="132" t="s">
        <v>129</v>
      </c>
      <c r="E289" s="133" t="s">
        <v>344</v>
      </c>
      <c r="F289" s="134" t="s">
        <v>345</v>
      </c>
      <c r="G289" s="135" t="s">
        <v>340</v>
      </c>
      <c r="H289" s="136">
        <v>11.86</v>
      </c>
      <c r="I289" s="137"/>
      <c r="J289" s="136">
        <f>ROUND(I289*H289,2)</f>
        <v>0</v>
      </c>
      <c r="K289" s="138"/>
      <c r="L289" s="31"/>
      <c r="M289" s="139" t="s">
        <v>1</v>
      </c>
      <c r="N289" s="140" t="s">
        <v>39</v>
      </c>
      <c r="P289" s="141">
        <f>O289*H289</f>
        <v>0</v>
      </c>
      <c r="Q289" s="141">
        <v>0</v>
      </c>
      <c r="R289" s="141">
        <f>Q289*H289</f>
        <v>0</v>
      </c>
      <c r="S289" s="141">
        <v>0</v>
      </c>
      <c r="T289" s="142">
        <f>S289*H289</f>
        <v>0</v>
      </c>
      <c r="AR289" s="143" t="s">
        <v>88</v>
      </c>
      <c r="AT289" s="143" t="s">
        <v>129</v>
      </c>
      <c r="AU289" s="143" t="s">
        <v>82</v>
      </c>
      <c r="AY289" s="16" t="s">
        <v>126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6" t="s">
        <v>82</v>
      </c>
      <c r="BK289" s="144">
        <f>ROUND(I289*H289,2)</f>
        <v>0</v>
      </c>
      <c r="BL289" s="16" t="s">
        <v>88</v>
      </c>
      <c r="BM289" s="143" t="s">
        <v>346</v>
      </c>
    </row>
    <row r="290" spans="2:65" s="1" customFormat="1" ht="24">
      <c r="B290" s="31"/>
      <c r="D290" s="145" t="s">
        <v>134</v>
      </c>
      <c r="F290" s="146" t="s">
        <v>347</v>
      </c>
      <c r="I290" s="147"/>
      <c r="L290" s="31"/>
      <c r="M290" s="148"/>
      <c r="T290" s="55"/>
      <c r="AT290" s="16" t="s">
        <v>134</v>
      </c>
      <c r="AU290" s="16" t="s">
        <v>82</v>
      </c>
    </row>
    <row r="291" spans="2:65" s="1" customFormat="1" ht="24.25" customHeight="1">
      <c r="B291" s="31"/>
      <c r="C291" s="132" t="s">
        <v>348</v>
      </c>
      <c r="D291" s="132" t="s">
        <v>129</v>
      </c>
      <c r="E291" s="133" t="s">
        <v>349</v>
      </c>
      <c r="F291" s="134" t="s">
        <v>350</v>
      </c>
      <c r="G291" s="135" t="s">
        <v>340</v>
      </c>
      <c r="H291" s="136">
        <v>11.86</v>
      </c>
      <c r="I291" s="137"/>
      <c r="J291" s="136">
        <f>ROUND(I291*H291,2)</f>
        <v>0</v>
      </c>
      <c r="K291" s="138"/>
      <c r="L291" s="31"/>
      <c r="M291" s="139" t="s">
        <v>1</v>
      </c>
      <c r="N291" s="140" t="s">
        <v>39</v>
      </c>
      <c r="P291" s="141">
        <f>O291*H291</f>
        <v>0</v>
      </c>
      <c r="Q291" s="141">
        <v>0</v>
      </c>
      <c r="R291" s="141">
        <f>Q291*H291</f>
        <v>0</v>
      </c>
      <c r="S291" s="141">
        <v>0</v>
      </c>
      <c r="T291" s="142">
        <f>S291*H291</f>
        <v>0</v>
      </c>
      <c r="AR291" s="143" t="s">
        <v>88</v>
      </c>
      <c r="AT291" s="143" t="s">
        <v>129</v>
      </c>
      <c r="AU291" s="143" t="s">
        <v>82</v>
      </c>
      <c r="AY291" s="16" t="s">
        <v>126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6" t="s">
        <v>82</v>
      </c>
      <c r="BK291" s="144">
        <f>ROUND(I291*H291,2)</f>
        <v>0</v>
      </c>
      <c r="BL291" s="16" t="s">
        <v>88</v>
      </c>
      <c r="BM291" s="143" t="s">
        <v>351</v>
      </c>
    </row>
    <row r="292" spans="2:65" s="1" customFormat="1" ht="36">
      <c r="B292" s="31"/>
      <c r="D292" s="145" t="s">
        <v>134</v>
      </c>
      <c r="F292" s="146" t="s">
        <v>352</v>
      </c>
      <c r="I292" s="147"/>
      <c r="L292" s="31"/>
      <c r="M292" s="148"/>
      <c r="T292" s="55"/>
      <c r="AT292" s="16" t="s">
        <v>134</v>
      </c>
      <c r="AU292" s="16" t="s">
        <v>82</v>
      </c>
    </row>
    <row r="293" spans="2:65" s="1" customFormat="1" ht="44.25" customHeight="1">
      <c r="B293" s="31"/>
      <c r="C293" s="132" t="s">
        <v>353</v>
      </c>
      <c r="D293" s="132" t="s">
        <v>129</v>
      </c>
      <c r="E293" s="133" t="s">
        <v>354</v>
      </c>
      <c r="F293" s="134" t="s">
        <v>355</v>
      </c>
      <c r="G293" s="135" t="s">
        <v>340</v>
      </c>
      <c r="H293" s="136">
        <v>11.86</v>
      </c>
      <c r="I293" s="137"/>
      <c r="J293" s="136">
        <f>ROUND(I293*H293,2)</f>
        <v>0</v>
      </c>
      <c r="K293" s="138"/>
      <c r="L293" s="31"/>
      <c r="M293" s="139" t="s">
        <v>1</v>
      </c>
      <c r="N293" s="140" t="s">
        <v>39</v>
      </c>
      <c r="P293" s="141">
        <f>O293*H293</f>
        <v>0</v>
      </c>
      <c r="Q293" s="141">
        <v>0</v>
      </c>
      <c r="R293" s="141">
        <f>Q293*H293</f>
        <v>0</v>
      </c>
      <c r="S293" s="141">
        <v>0</v>
      </c>
      <c r="T293" s="142">
        <f>S293*H293</f>
        <v>0</v>
      </c>
      <c r="AR293" s="143" t="s">
        <v>88</v>
      </c>
      <c r="AT293" s="143" t="s">
        <v>129</v>
      </c>
      <c r="AU293" s="143" t="s">
        <v>82</v>
      </c>
      <c r="AY293" s="16" t="s">
        <v>126</v>
      </c>
      <c r="BE293" s="144">
        <f>IF(N293="základní",J293,0)</f>
        <v>0</v>
      </c>
      <c r="BF293" s="144">
        <f>IF(N293="snížená",J293,0)</f>
        <v>0</v>
      </c>
      <c r="BG293" s="144">
        <f>IF(N293="zákl. přenesená",J293,0)</f>
        <v>0</v>
      </c>
      <c r="BH293" s="144">
        <f>IF(N293="sníž. přenesená",J293,0)</f>
        <v>0</v>
      </c>
      <c r="BI293" s="144">
        <f>IF(N293="nulová",J293,0)</f>
        <v>0</v>
      </c>
      <c r="BJ293" s="16" t="s">
        <v>82</v>
      </c>
      <c r="BK293" s="144">
        <f>ROUND(I293*H293,2)</f>
        <v>0</v>
      </c>
      <c r="BL293" s="16" t="s">
        <v>88</v>
      </c>
      <c r="BM293" s="143" t="s">
        <v>356</v>
      </c>
    </row>
    <row r="294" spans="2:65" s="1" customFormat="1" ht="48">
      <c r="B294" s="31"/>
      <c r="D294" s="145" t="s">
        <v>134</v>
      </c>
      <c r="F294" s="146" t="s">
        <v>357</v>
      </c>
      <c r="I294" s="147"/>
      <c r="L294" s="31"/>
      <c r="M294" s="148"/>
      <c r="T294" s="55"/>
      <c r="AT294" s="16" t="s">
        <v>134</v>
      </c>
      <c r="AU294" s="16" t="s">
        <v>82</v>
      </c>
    </row>
    <row r="295" spans="2:65" s="11" customFormat="1" ht="22.75" customHeight="1">
      <c r="B295" s="120"/>
      <c r="D295" s="121" t="s">
        <v>72</v>
      </c>
      <c r="E295" s="130" t="s">
        <v>358</v>
      </c>
      <c r="F295" s="130" t="s">
        <v>359</v>
      </c>
      <c r="I295" s="123"/>
      <c r="J295" s="131">
        <f>BK295</f>
        <v>0</v>
      </c>
      <c r="L295" s="120"/>
      <c r="M295" s="125"/>
      <c r="P295" s="126">
        <f>SUM(P296:P297)</f>
        <v>0</v>
      </c>
      <c r="R295" s="126">
        <f>SUM(R296:R297)</f>
        <v>0</v>
      </c>
      <c r="T295" s="127">
        <f>SUM(T296:T297)</f>
        <v>0</v>
      </c>
      <c r="AR295" s="121" t="s">
        <v>78</v>
      </c>
      <c r="AT295" s="128" t="s">
        <v>72</v>
      </c>
      <c r="AU295" s="128" t="s">
        <v>78</v>
      </c>
      <c r="AY295" s="121" t="s">
        <v>126</v>
      </c>
      <c r="BK295" s="129">
        <f>SUM(BK296:BK297)</f>
        <v>0</v>
      </c>
    </row>
    <row r="296" spans="2:65" s="1" customFormat="1" ht="24.25" customHeight="1">
      <c r="B296" s="31"/>
      <c r="C296" s="132" t="s">
        <v>360</v>
      </c>
      <c r="D296" s="132" t="s">
        <v>129</v>
      </c>
      <c r="E296" s="133" t="s">
        <v>361</v>
      </c>
      <c r="F296" s="134" t="s">
        <v>362</v>
      </c>
      <c r="G296" s="135" t="s">
        <v>340</v>
      </c>
      <c r="H296" s="136">
        <v>14.11</v>
      </c>
      <c r="I296" s="137"/>
      <c r="J296" s="136">
        <f>ROUND(I296*H296,2)</f>
        <v>0</v>
      </c>
      <c r="K296" s="138"/>
      <c r="L296" s="31"/>
      <c r="M296" s="139" t="s">
        <v>1</v>
      </c>
      <c r="N296" s="140" t="s">
        <v>39</v>
      </c>
      <c r="P296" s="141">
        <f>O296*H296</f>
        <v>0</v>
      </c>
      <c r="Q296" s="141">
        <v>0</v>
      </c>
      <c r="R296" s="141">
        <f>Q296*H296</f>
        <v>0</v>
      </c>
      <c r="S296" s="141">
        <v>0</v>
      </c>
      <c r="T296" s="142">
        <f>S296*H296</f>
        <v>0</v>
      </c>
      <c r="AR296" s="143" t="s">
        <v>88</v>
      </c>
      <c r="AT296" s="143" t="s">
        <v>129</v>
      </c>
      <c r="AU296" s="143" t="s">
        <v>82</v>
      </c>
      <c r="AY296" s="16" t="s">
        <v>126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6" t="s">
        <v>82</v>
      </c>
      <c r="BK296" s="144">
        <f>ROUND(I296*H296,2)</f>
        <v>0</v>
      </c>
      <c r="BL296" s="16" t="s">
        <v>88</v>
      </c>
      <c r="BM296" s="143" t="s">
        <v>363</v>
      </c>
    </row>
    <row r="297" spans="2:65" s="1" customFormat="1" ht="48">
      <c r="B297" s="31"/>
      <c r="D297" s="145" t="s">
        <v>134</v>
      </c>
      <c r="F297" s="146" t="s">
        <v>364</v>
      </c>
      <c r="I297" s="147"/>
      <c r="L297" s="31"/>
      <c r="M297" s="148"/>
      <c r="T297" s="55"/>
      <c r="AT297" s="16" t="s">
        <v>134</v>
      </c>
      <c r="AU297" s="16" t="s">
        <v>82</v>
      </c>
    </row>
    <row r="298" spans="2:65" s="11" customFormat="1" ht="26" customHeight="1">
      <c r="B298" s="120"/>
      <c r="D298" s="121" t="s">
        <v>72</v>
      </c>
      <c r="E298" s="122" t="s">
        <v>365</v>
      </c>
      <c r="F298" s="122" t="s">
        <v>366</v>
      </c>
      <c r="I298" s="123"/>
      <c r="J298" s="124">
        <f>BK298</f>
        <v>0</v>
      </c>
      <c r="L298" s="120"/>
      <c r="M298" s="125"/>
      <c r="P298" s="126">
        <f>P299+P326</f>
        <v>0</v>
      </c>
      <c r="R298" s="126">
        <f>R299+R326</f>
        <v>0.12170880000000001</v>
      </c>
      <c r="T298" s="127">
        <f>T299+T326</f>
        <v>3.73362E-2</v>
      </c>
      <c r="AR298" s="121" t="s">
        <v>82</v>
      </c>
      <c r="AT298" s="128" t="s">
        <v>72</v>
      </c>
      <c r="AU298" s="128" t="s">
        <v>73</v>
      </c>
      <c r="AY298" s="121" t="s">
        <v>126</v>
      </c>
      <c r="BK298" s="129">
        <f>BK299+BK326</f>
        <v>0</v>
      </c>
    </row>
    <row r="299" spans="2:65" s="11" customFormat="1" ht="22.75" customHeight="1">
      <c r="B299" s="120"/>
      <c r="D299" s="121" t="s">
        <v>72</v>
      </c>
      <c r="E299" s="130" t="s">
        <v>367</v>
      </c>
      <c r="F299" s="130" t="s">
        <v>368</v>
      </c>
      <c r="I299" s="123"/>
      <c r="J299" s="131">
        <f>BK299</f>
        <v>0</v>
      </c>
      <c r="L299" s="120"/>
      <c r="M299" s="125"/>
      <c r="P299" s="126">
        <f>SUM(P300:P325)</f>
        <v>0</v>
      </c>
      <c r="R299" s="126">
        <f>SUM(R300:R325)</f>
        <v>5.6838999999999994E-2</v>
      </c>
      <c r="T299" s="127">
        <f>SUM(T300:T325)</f>
        <v>3.73362E-2</v>
      </c>
      <c r="AR299" s="121" t="s">
        <v>82</v>
      </c>
      <c r="AT299" s="128" t="s">
        <v>72</v>
      </c>
      <c r="AU299" s="128" t="s">
        <v>78</v>
      </c>
      <c r="AY299" s="121" t="s">
        <v>126</v>
      </c>
      <c r="BK299" s="129">
        <f>SUM(BK300:BK325)</f>
        <v>0</v>
      </c>
    </row>
    <row r="300" spans="2:65" s="1" customFormat="1" ht="16.5" customHeight="1">
      <c r="B300" s="31"/>
      <c r="C300" s="132" t="s">
        <v>369</v>
      </c>
      <c r="D300" s="132" t="s">
        <v>129</v>
      </c>
      <c r="E300" s="133" t="s">
        <v>370</v>
      </c>
      <c r="F300" s="134" t="s">
        <v>371</v>
      </c>
      <c r="G300" s="135" t="s">
        <v>132</v>
      </c>
      <c r="H300" s="136">
        <v>6.52</v>
      </c>
      <c r="I300" s="137"/>
      <c r="J300" s="136">
        <f>ROUND(I300*H300,2)</f>
        <v>0</v>
      </c>
      <c r="K300" s="138"/>
      <c r="L300" s="31"/>
      <c r="M300" s="139" t="s">
        <v>1</v>
      </c>
      <c r="N300" s="140" t="s">
        <v>39</v>
      </c>
      <c r="P300" s="141">
        <f>O300*H300</f>
        <v>0</v>
      </c>
      <c r="Q300" s="141">
        <v>0</v>
      </c>
      <c r="R300" s="141">
        <f>Q300*H300</f>
        <v>0</v>
      </c>
      <c r="S300" s="141">
        <v>1.67E-3</v>
      </c>
      <c r="T300" s="142">
        <f>S300*H300</f>
        <v>1.0888399999999999E-2</v>
      </c>
      <c r="AR300" s="143" t="s">
        <v>224</v>
      </c>
      <c r="AT300" s="143" t="s">
        <v>129</v>
      </c>
      <c r="AU300" s="143" t="s">
        <v>82</v>
      </c>
      <c r="AY300" s="16" t="s">
        <v>126</v>
      </c>
      <c r="BE300" s="144">
        <f>IF(N300="základní",J300,0)</f>
        <v>0</v>
      </c>
      <c r="BF300" s="144">
        <f>IF(N300="snížená",J300,0)</f>
        <v>0</v>
      </c>
      <c r="BG300" s="144">
        <f>IF(N300="zákl. přenesená",J300,0)</f>
        <v>0</v>
      </c>
      <c r="BH300" s="144">
        <f>IF(N300="sníž. přenesená",J300,0)</f>
        <v>0</v>
      </c>
      <c r="BI300" s="144">
        <f>IF(N300="nulová",J300,0)</f>
        <v>0</v>
      </c>
      <c r="BJ300" s="16" t="s">
        <v>82</v>
      </c>
      <c r="BK300" s="144">
        <f>ROUND(I300*H300,2)</f>
        <v>0</v>
      </c>
      <c r="BL300" s="16" t="s">
        <v>224</v>
      </c>
      <c r="BM300" s="143" t="s">
        <v>372</v>
      </c>
    </row>
    <row r="301" spans="2:65" s="1" customFormat="1" ht="24">
      <c r="B301" s="31"/>
      <c r="D301" s="145" t="s">
        <v>134</v>
      </c>
      <c r="F301" s="146" t="s">
        <v>373</v>
      </c>
      <c r="I301" s="147"/>
      <c r="L301" s="31"/>
      <c r="M301" s="148"/>
      <c r="T301" s="55"/>
      <c r="AT301" s="16" t="s">
        <v>134</v>
      </c>
      <c r="AU301" s="16" t="s">
        <v>82</v>
      </c>
    </row>
    <row r="302" spans="2:65" s="14" customFormat="1" ht="12">
      <c r="B302" s="164"/>
      <c r="D302" s="145" t="s">
        <v>137</v>
      </c>
      <c r="E302" s="165" t="s">
        <v>1</v>
      </c>
      <c r="F302" s="166" t="s">
        <v>374</v>
      </c>
      <c r="H302" s="165" t="s">
        <v>1</v>
      </c>
      <c r="I302" s="167"/>
      <c r="L302" s="164"/>
      <c r="M302" s="168"/>
      <c r="T302" s="169"/>
      <c r="AT302" s="165" t="s">
        <v>137</v>
      </c>
      <c r="AU302" s="165" t="s">
        <v>82</v>
      </c>
      <c r="AV302" s="14" t="s">
        <v>78</v>
      </c>
      <c r="AW302" s="14" t="s">
        <v>29</v>
      </c>
      <c r="AX302" s="14" t="s">
        <v>73</v>
      </c>
      <c r="AY302" s="165" t="s">
        <v>126</v>
      </c>
    </row>
    <row r="303" spans="2:65" s="12" customFormat="1" ht="12">
      <c r="B303" s="150"/>
      <c r="D303" s="145" t="s">
        <v>137</v>
      </c>
      <c r="E303" s="151" t="s">
        <v>1</v>
      </c>
      <c r="F303" s="152" t="s">
        <v>375</v>
      </c>
      <c r="H303" s="153">
        <v>6.52</v>
      </c>
      <c r="I303" s="154"/>
      <c r="L303" s="150"/>
      <c r="M303" s="155"/>
      <c r="T303" s="156"/>
      <c r="AT303" s="151" t="s">
        <v>137</v>
      </c>
      <c r="AU303" s="151" t="s">
        <v>82</v>
      </c>
      <c r="AV303" s="12" t="s">
        <v>82</v>
      </c>
      <c r="AW303" s="12" t="s">
        <v>29</v>
      </c>
      <c r="AX303" s="12" t="s">
        <v>73</v>
      </c>
      <c r="AY303" s="151" t="s">
        <v>126</v>
      </c>
    </row>
    <row r="304" spans="2:65" s="13" customFormat="1" ht="12">
      <c r="B304" s="157"/>
      <c r="D304" s="145" t="s">
        <v>137</v>
      </c>
      <c r="E304" s="158" t="s">
        <v>1</v>
      </c>
      <c r="F304" s="159" t="s">
        <v>139</v>
      </c>
      <c r="H304" s="160">
        <v>6.52</v>
      </c>
      <c r="I304" s="161"/>
      <c r="L304" s="157"/>
      <c r="M304" s="162"/>
      <c r="T304" s="163"/>
      <c r="AT304" s="158" t="s">
        <v>137</v>
      </c>
      <c r="AU304" s="158" t="s">
        <v>82</v>
      </c>
      <c r="AV304" s="13" t="s">
        <v>88</v>
      </c>
      <c r="AW304" s="13" t="s">
        <v>29</v>
      </c>
      <c r="AX304" s="13" t="s">
        <v>78</v>
      </c>
      <c r="AY304" s="158" t="s">
        <v>126</v>
      </c>
    </row>
    <row r="305" spans="2:65" s="1" customFormat="1" ht="21.75" customHeight="1">
      <c r="B305" s="31"/>
      <c r="C305" s="132" t="s">
        <v>376</v>
      </c>
      <c r="D305" s="132" t="s">
        <v>129</v>
      </c>
      <c r="E305" s="133" t="s">
        <v>377</v>
      </c>
      <c r="F305" s="134" t="s">
        <v>378</v>
      </c>
      <c r="G305" s="135" t="s">
        <v>132</v>
      </c>
      <c r="H305" s="136">
        <v>11.86</v>
      </c>
      <c r="I305" s="137"/>
      <c r="J305" s="136">
        <f>ROUND(I305*H305,2)</f>
        <v>0</v>
      </c>
      <c r="K305" s="138"/>
      <c r="L305" s="31"/>
      <c r="M305" s="139" t="s">
        <v>1</v>
      </c>
      <c r="N305" s="140" t="s">
        <v>39</v>
      </c>
      <c r="P305" s="141">
        <f>O305*H305</f>
        <v>0</v>
      </c>
      <c r="Q305" s="141">
        <v>0</v>
      </c>
      <c r="R305" s="141">
        <f>Q305*H305</f>
        <v>0</v>
      </c>
      <c r="S305" s="141">
        <v>2.2300000000000002E-3</v>
      </c>
      <c r="T305" s="142">
        <f>S305*H305</f>
        <v>2.64478E-2</v>
      </c>
      <c r="AR305" s="143" t="s">
        <v>224</v>
      </c>
      <c r="AT305" s="143" t="s">
        <v>129</v>
      </c>
      <c r="AU305" s="143" t="s">
        <v>82</v>
      </c>
      <c r="AY305" s="16" t="s">
        <v>126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6" t="s">
        <v>82</v>
      </c>
      <c r="BK305" s="144">
        <f>ROUND(I305*H305,2)</f>
        <v>0</v>
      </c>
      <c r="BL305" s="16" t="s">
        <v>224</v>
      </c>
      <c r="BM305" s="143" t="s">
        <v>379</v>
      </c>
    </row>
    <row r="306" spans="2:65" s="1" customFormat="1" ht="24">
      <c r="B306" s="31"/>
      <c r="D306" s="145" t="s">
        <v>134</v>
      </c>
      <c r="F306" s="146" t="s">
        <v>380</v>
      </c>
      <c r="I306" s="147"/>
      <c r="L306" s="31"/>
      <c r="M306" s="148"/>
      <c r="T306" s="55"/>
      <c r="AT306" s="16" t="s">
        <v>134</v>
      </c>
      <c r="AU306" s="16" t="s">
        <v>82</v>
      </c>
    </row>
    <row r="307" spans="2:65" s="14" customFormat="1" ht="12">
      <c r="B307" s="164"/>
      <c r="D307" s="145" t="s">
        <v>137</v>
      </c>
      <c r="E307" s="165" t="s">
        <v>1</v>
      </c>
      <c r="F307" s="166" t="s">
        <v>381</v>
      </c>
      <c r="H307" s="165" t="s">
        <v>1</v>
      </c>
      <c r="I307" s="167"/>
      <c r="L307" s="164"/>
      <c r="M307" s="168"/>
      <c r="T307" s="169"/>
      <c r="AT307" s="165" t="s">
        <v>137</v>
      </c>
      <c r="AU307" s="165" t="s">
        <v>82</v>
      </c>
      <c r="AV307" s="14" t="s">
        <v>78</v>
      </c>
      <c r="AW307" s="14" t="s">
        <v>29</v>
      </c>
      <c r="AX307" s="14" t="s">
        <v>73</v>
      </c>
      <c r="AY307" s="165" t="s">
        <v>126</v>
      </c>
    </row>
    <row r="308" spans="2:65" s="12" customFormat="1" ht="12">
      <c r="B308" s="150"/>
      <c r="D308" s="145" t="s">
        <v>137</v>
      </c>
      <c r="E308" s="151" t="s">
        <v>1</v>
      </c>
      <c r="F308" s="152" t="s">
        <v>382</v>
      </c>
      <c r="H308" s="153">
        <v>8.6</v>
      </c>
      <c r="I308" s="154"/>
      <c r="L308" s="150"/>
      <c r="M308" s="155"/>
      <c r="T308" s="156"/>
      <c r="AT308" s="151" t="s">
        <v>137</v>
      </c>
      <c r="AU308" s="151" t="s">
        <v>82</v>
      </c>
      <c r="AV308" s="12" t="s">
        <v>82</v>
      </c>
      <c r="AW308" s="12" t="s">
        <v>29</v>
      </c>
      <c r="AX308" s="12" t="s">
        <v>73</v>
      </c>
      <c r="AY308" s="151" t="s">
        <v>126</v>
      </c>
    </row>
    <row r="309" spans="2:65" s="14" customFormat="1" ht="12">
      <c r="B309" s="164"/>
      <c r="D309" s="145" t="s">
        <v>137</v>
      </c>
      <c r="E309" s="165" t="s">
        <v>1</v>
      </c>
      <c r="F309" s="166" t="s">
        <v>383</v>
      </c>
      <c r="H309" s="165" t="s">
        <v>1</v>
      </c>
      <c r="I309" s="167"/>
      <c r="L309" s="164"/>
      <c r="M309" s="168"/>
      <c r="T309" s="169"/>
      <c r="AT309" s="165" t="s">
        <v>137</v>
      </c>
      <c r="AU309" s="165" t="s">
        <v>82</v>
      </c>
      <c r="AV309" s="14" t="s">
        <v>78</v>
      </c>
      <c r="AW309" s="14" t="s">
        <v>29</v>
      </c>
      <c r="AX309" s="14" t="s">
        <v>73</v>
      </c>
      <c r="AY309" s="165" t="s">
        <v>126</v>
      </c>
    </row>
    <row r="310" spans="2:65" s="12" customFormat="1" ht="12">
      <c r="B310" s="150"/>
      <c r="D310" s="145" t="s">
        <v>137</v>
      </c>
      <c r="E310" s="151" t="s">
        <v>1</v>
      </c>
      <c r="F310" s="152" t="s">
        <v>384</v>
      </c>
      <c r="H310" s="153">
        <v>3.26</v>
      </c>
      <c r="I310" s="154"/>
      <c r="L310" s="150"/>
      <c r="M310" s="155"/>
      <c r="T310" s="156"/>
      <c r="AT310" s="151" t="s">
        <v>137</v>
      </c>
      <c r="AU310" s="151" t="s">
        <v>82</v>
      </c>
      <c r="AV310" s="12" t="s">
        <v>82</v>
      </c>
      <c r="AW310" s="12" t="s">
        <v>29</v>
      </c>
      <c r="AX310" s="12" t="s">
        <v>73</v>
      </c>
      <c r="AY310" s="151" t="s">
        <v>126</v>
      </c>
    </row>
    <row r="311" spans="2:65" s="13" customFormat="1" ht="12">
      <c r="B311" s="157"/>
      <c r="D311" s="145" t="s">
        <v>137</v>
      </c>
      <c r="E311" s="158" t="s">
        <v>1</v>
      </c>
      <c r="F311" s="159" t="s">
        <v>139</v>
      </c>
      <c r="H311" s="160">
        <v>11.86</v>
      </c>
      <c r="I311" s="161"/>
      <c r="L311" s="157"/>
      <c r="M311" s="162"/>
      <c r="T311" s="163"/>
      <c r="AT311" s="158" t="s">
        <v>137</v>
      </c>
      <c r="AU311" s="158" t="s">
        <v>82</v>
      </c>
      <c r="AV311" s="13" t="s">
        <v>88</v>
      </c>
      <c r="AW311" s="13" t="s">
        <v>29</v>
      </c>
      <c r="AX311" s="13" t="s">
        <v>78</v>
      </c>
      <c r="AY311" s="158" t="s">
        <v>126</v>
      </c>
    </row>
    <row r="312" spans="2:65" s="1" customFormat="1" ht="24.25" customHeight="1">
      <c r="B312" s="31"/>
      <c r="C312" s="132" t="s">
        <v>385</v>
      </c>
      <c r="D312" s="132" t="s">
        <v>129</v>
      </c>
      <c r="E312" s="133" t="s">
        <v>386</v>
      </c>
      <c r="F312" s="134" t="s">
        <v>387</v>
      </c>
      <c r="G312" s="135" t="s">
        <v>132</v>
      </c>
      <c r="H312" s="136">
        <v>6.52</v>
      </c>
      <c r="I312" s="137"/>
      <c r="J312" s="136">
        <f>ROUND(I312*H312,2)</f>
        <v>0</v>
      </c>
      <c r="K312" s="138"/>
      <c r="L312" s="31"/>
      <c r="M312" s="139" t="s">
        <v>1</v>
      </c>
      <c r="N312" s="140" t="s">
        <v>39</v>
      </c>
      <c r="P312" s="141">
        <f>O312*H312</f>
        <v>0</v>
      </c>
      <c r="Q312" s="141">
        <v>3.9699999999999996E-3</v>
      </c>
      <c r="R312" s="141">
        <f>Q312*H312</f>
        <v>2.5884399999999995E-2</v>
      </c>
      <c r="S312" s="141">
        <v>0</v>
      </c>
      <c r="T312" s="142">
        <f>S312*H312</f>
        <v>0</v>
      </c>
      <c r="AR312" s="143" t="s">
        <v>224</v>
      </c>
      <c r="AT312" s="143" t="s">
        <v>129</v>
      </c>
      <c r="AU312" s="143" t="s">
        <v>82</v>
      </c>
      <c r="AY312" s="16" t="s">
        <v>126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6" t="s">
        <v>82</v>
      </c>
      <c r="BK312" s="144">
        <f>ROUND(I312*H312,2)</f>
        <v>0</v>
      </c>
      <c r="BL312" s="16" t="s">
        <v>224</v>
      </c>
      <c r="BM312" s="143" t="s">
        <v>388</v>
      </c>
    </row>
    <row r="313" spans="2:65" s="1" customFormat="1" ht="36">
      <c r="B313" s="31"/>
      <c r="D313" s="145" t="s">
        <v>134</v>
      </c>
      <c r="F313" s="146" t="s">
        <v>389</v>
      </c>
      <c r="I313" s="147"/>
      <c r="L313" s="31"/>
      <c r="M313" s="148"/>
      <c r="T313" s="55"/>
      <c r="AT313" s="16" t="s">
        <v>134</v>
      </c>
      <c r="AU313" s="16" t="s">
        <v>82</v>
      </c>
    </row>
    <row r="314" spans="2:65" s="14" customFormat="1" ht="12">
      <c r="B314" s="164"/>
      <c r="D314" s="145" t="s">
        <v>137</v>
      </c>
      <c r="E314" s="165" t="s">
        <v>1</v>
      </c>
      <c r="F314" s="166" t="s">
        <v>374</v>
      </c>
      <c r="H314" s="165" t="s">
        <v>1</v>
      </c>
      <c r="I314" s="167"/>
      <c r="L314" s="164"/>
      <c r="M314" s="168"/>
      <c r="T314" s="169"/>
      <c r="AT314" s="165" t="s">
        <v>137</v>
      </c>
      <c r="AU314" s="165" t="s">
        <v>82</v>
      </c>
      <c r="AV314" s="14" t="s">
        <v>78</v>
      </c>
      <c r="AW314" s="14" t="s">
        <v>29</v>
      </c>
      <c r="AX314" s="14" t="s">
        <v>73</v>
      </c>
      <c r="AY314" s="165" t="s">
        <v>126</v>
      </c>
    </row>
    <row r="315" spans="2:65" s="12" customFormat="1" ht="12">
      <c r="B315" s="150"/>
      <c r="D315" s="145" t="s">
        <v>137</v>
      </c>
      <c r="E315" s="151" t="s">
        <v>1</v>
      </c>
      <c r="F315" s="152" t="s">
        <v>375</v>
      </c>
      <c r="H315" s="153">
        <v>6.52</v>
      </c>
      <c r="I315" s="154"/>
      <c r="L315" s="150"/>
      <c r="M315" s="155"/>
      <c r="T315" s="156"/>
      <c r="AT315" s="151" t="s">
        <v>137</v>
      </c>
      <c r="AU315" s="151" t="s">
        <v>82</v>
      </c>
      <c r="AV315" s="12" t="s">
        <v>82</v>
      </c>
      <c r="AW315" s="12" t="s">
        <v>29</v>
      </c>
      <c r="AX315" s="12" t="s">
        <v>73</v>
      </c>
      <c r="AY315" s="151" t="s">
        <v>126</v>
      </c>
    </row>
    <row r="316" spans="2:65" s="13" customFormat="1" ht="12">
      <c r="B316" s="157"/>
      <c r="D316" s="145" t="s">
        <v>137</v>
      </c>
      <c r="E316" s="158" t="s">
        <v>1</v>
      </c>
      <c r="F316" s="159" t="s">
        <v>139</v>
      </c>
      <c r="H316" s="160">
        <v>6.52</v>
      </c>
      <c r="I316" s="161"/>
      <c r="L316" s="157"/>
      <c r="M316" s="162"/>
      <c r="T316" s="163"/>
      <c r="AT316" s="158" t="s">
        <v>137</v>
      </c>
      <c r="AU316" s="158" t="s">
        <v>82</v>
      </c>
      <c r="AV316" s="13" t="s">
        <v>88</v>
      </c>
      <c r="AW316" s="13" t="s">
        <v>29</v>
      </c>
      <c r="AX316" s="13" t="s">
        <v>78</v>
      </c>
      <c r="AY316" s="158" t="s">
        <v>126</v>
      </c>
    </row>
    <row r="317" spans="2:65" s="1" customFormat="1" ht="24.25" customHeight="1">
      <c r="B317" s="31"/>
      <c r="C317" s="132" t="s">
        <v>390</v>
      </c>
      <c r="D317" s="132" t="s">
        <v>129</v>
      </c>
      <c r="E317" s="133" t="s">
        <v>391</v>
      </c>
      <c r="F317" s="134" t="s">
        <v>392</v>
      </c>
      <c r="G317" s="135" t="s">
        <v>132</v>
      </c>
      <c r="H317" s="136">
        <v>11.86</v>
      </c>
      <c r="I317" s="137"/>
      <c r="J317" s="136">
        <f>ROUND(I317*H317,2)</f>
        <v>0</v>
      </c>
      <c r="K317" s="138"/>
      <c r="L317" s="31"/>
      <c r="M317" s="139" t="s">
        <v>1</v>
      </c>
      <c r="N317" s="140" t="s">
        <v>39</v>
      </c>
      <c r="P317" s="141">
        <f>O317*H317</f>
        <v>0</v>
      </c>
      <c r="Q317" s="141">
        <v>2.6099999999999999E-3</v>
      </c>
      <c r="R317" s="141">
        <f>Q317*H317</f>
        <v>3.0954599999999999E-2</v>
      </c>
      <c r="S317" s="141">
        <v>0</v>
      </c>
      <c r="T317" s="142">
        <f>S317*H317</f>
        <v>0</v>
      </c>
      <c r="AR317" s="143" t="s">
        <v>224</v>
      </c>
      <c r="AT317" s="143" t="s">
        <v>129</v>
      </c>
      <c r="AU317" s="143" t="s">
        <v>82</v>
      </c>
      <c r="AY317" s="16" t="s">
        <v>126</v>
      </c>
      <c r="BE317" s="144">
        <f>IF(N317="základní",J317,0)</f>
        <v>0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6" t="s">
        <v>82</v>
      </c>
      <c r="BK317" s="144">
        <f>ROUND(I317*H317,2)</f>
        <v>0</v>
      </c>
      <c r="BL317" s="16" t="s">
        <v>224</v>
      </c>
      <c r="BM317" s="143" t="s">
        <v>393</v>
      </c>
    </row>
    <row r="318" spans="2:65" s="1" customFormat="1" ht="36">
      <c r="B318" s="31"/>
      <c r="D318" s="145" t="s">
        <v>134</v>
      </c>
      <c r="F318" s="146" t="s">
        <v>394</v>
      </c>
      <c r="I318" s="147"/>
      <c r="L318" s="31"/>
      <c r="M318" s="148"/>
      <c r="T318" s="55"/>
      <c r="AT318" s="16" t="s">
        <v>134</v>
      </c>
      <c r="AU318" s="16" t="s">
        <v>82</v>
      </c>
    </row>
    <row r="319" spans="2:65" s="14" customFormat="1" ht="12">
      <c r="B319" s="164"/>
      <c r="D319" s="145" t="s">
        <v>137</v>
      </c>
      <c r="E319" s="165" t="s">
        <v>1</v>
      </c>
      <c r="F319" s="166" t="s">
        <v>381</v>
      </c>
      <c r="H319" s="165" t="s">
        <v>1</v>
      </c>
      <c r="I319" s="167"/>
      <c r="L319" s="164"/>
      <c r="M319" s="168"/>
      <c r="T319" s="169"/>
      <c r="AT319" s="165" t="s">
        <v>137</v>
      </c>
      <c r="AU319" s="165" t="s">
        <v>82</v>
      </c>
      <c r="AV319" s="14" t="s">
        <v>78</v>
      </c>
      <c r="AW319" s="14" t="s">
        <v>29</v>
      </c>
      <c r="AX319" s="14" t="s">
        <v>73</v>
      </c>
      <c r="AY319" s="165" t="s">
        <v>126</v>
      </c>
    </row>
    <row r="320" spans="2:65" s="12" customFormat="1" ht="12">
      <c r="B320" s="150"/>
      <c r="D320" s="145" t="s">
        <v>137</v>
      </c>
      <c r="E320" s="151" t="s">
        <v>1</v>
      </c>
      <c r="F320" s="152" t="s">
        <v>382</v>
      </c>
      <c r="H320" s="153">
        <v>8.6</v>
      </c>
      <c r="I320" s="154"/>
      <c r="L320" s="150"/>
      <c r="M320" s="155"/>
      <c r="T320" s="156"/>
      <c r="AT320" s="151" t="s">
        <v>137</v>
      </c>
      <c r="AU320" s="151" t="s">
        <v>82</v>
      </c>
      <c r="AV320" s="12" t="s">
        <v>82</v>
      </c>
      <c r="AW320" s="12" t="s">
        <v>29</v>
      </c>
      <c r="AX320" s="12" t="s">
        <v>73</v>
      </c>
      <c r="AY320" s="151" t="s">
        <v>126</v>
      </c>
    </row>
    <row r="321" spans="2:65" s="14" customFormat="1" ht="12">
      <c r="B321" s="164"/>
      <c r="D321" s="145" t="s">
        <v>137</v>
      </c>
      <c r="E321" s="165" t="s">
        <v>1</v>
      </c>
      <c r="F321" s="166" t="s">
        <v>383</v>
      </c>
      <c r="H321" s="165" t="s">
        <v>1</v>
      </c>
      <c r="I321" s="167"/>
      <c r="L321" s="164"/>
      <c r="M321" s="168"/>
      <c r="T321" s="169"/>
      <c r="AT321" s="165" t="s">
        <v>137</v>
      </c>
      <c r="AU321" s="165" t="s">
        <v>82</v>
      </c>
      <c r="AV321" s="14" t="s">
        <v>78</v>
      </c>
      <c r="AW321" s="14" t="s">
        <v>29</v>
      </c>
      <c r="AX321" s="14" t="s">
        <v>73</v>
      </c>
      <c r="AY321" s="165" t="s">
        <v>126</v>
      </c>
    </row>
    <row r="322" spans="2:65" s="12" customFormat="1" ht="12">
      <c r="B322" s="150"/>
      <c r="D322" s="145" t="s">
        <v>137</v>
      </c>
      <c r="E322" s="151" t="s">
        <v>1</v>
      </c>
      <c r="F322" s="152" t="s">
        <v>384</v>
      </c>
      <c r="H322" s="153">
        <v>3.26</v>
      </c>
      <c r="I322" s="154"/>
      <c r="L322" s="150"/>
      <c r="M322" s="155"/>
      <c r="T322" s="156"/>
      <c r="AT322" s="151" t="s">
        <v>137</v>
      </c>
      <c r="AU322" s="151" t="s">
        <v>82</v>
      </c>
      <c r="AV322" s="12" t="s">
        <v>82</v>
      </c>
      <c r="AW322" s="12" t="s">
        <v>29</v>
      </c>
      <c r="AX322" s="12" t="s">
        <v>73</v>
      </c>
      <c r="AY322" s="151" t="s">
        <v>126</v>
      </c>
    </row>
    <row r="323" spans="2:65" s="13" customFormat="1" ht="12">
      <c r="B323" s="157"/>
      <c r="D323" s="145" t="s">
        <v>137</v>
      </c>
      <c r="E323" s="158" t="s">
        <v>1</v>
      </c>
      <c r="F323" s="159" t="s">
        <v>139</v>
      </c>
      <c r="H323" s="160">
        <v>11.86</v>
      </c>
      <c r="I323" s="161"/>
      <c r="L323" s="157"/>
      <c r="M323" s="162"/>
      <c r="T323" s="163"/>
      <c r="AT323" s="158" t="s">
        <v>137</v>
      </c>
      <c r="AU323" s="158" t="s">
        <v>82</v>
      </c>
      <c r="AV323" s="13" t="s">
        <v>88</v>
      </c>
      <c r="AW323" s="13" t="s">
        <v>29</v>
      </c>
      <c r="AX323" s="13" t="s">
        <v>78</v>
      </c>
      <c r="AY323" s="158" t="s">
        <v>126</v>
      </c>
    </row>
    <row r="324" spans="2:65" s="1" customFormat="1" ht="24.25" customHeight="1">
      <c r="B324" s="31"/>
      <c r="C324" s="132" t="s">
        <v>395</v>
      </c>
      <c r="D324" s="132" t="s">
        <v>129</v>
      </c>
      <c r="E324" s="133" t="s">
        <v>396</v>
      </c>
      <c r="F324" s="134" t="s">
        <v>397</v>
      </c>
      <c r="G324" s="135" t="s">
        <v>340</v>
      </c>
      <c r="H324" s="136">
        <v>0.06</v>
      </c>
      <c r="I324" s="137"/>
      <c r="J324" s="136">
        <f>ROUND(I324*H324,2)</f>
        <v>0</v>
      </c>
      <c r="K324" s="138"/>
      <c r="L324" s="31"/>
      <c r="M324" s="139" t="s">
        <v>1</v>
      </c>
      <c r="N324" s="140" t="s">
        <v>39</v>
      </c>
      <c r="P324" s="141">
        <f>O324*H324</f>
        <v>0</v>
      </c>
      <c r="Q324" s="141">
        <v>0</v>
      </c>
      <c r="R324" s="141">
        <f>Q324*H324</f>
        <v>0</v>
      </c>
      <c r="S324" s="141">
        <v>0</v>
      </c>
      <c r="T324" s="142">
        <f>S324*H324</f>
        <v>0</v>
      </c>
      <c r="AR324" s="143" t="s">
        <v>224</v>
      </c>
      <c r="AT324" s="143" t="s">
        <v>129</v>
      </c>
      <c r="AU324" s="143" t="s">
        <v>82</v>
      </c>
      <c r="AY324" s="16" t="s">
        <v>126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6" t="s">
        <v>82</v>
      </c>
      <c r="BK324" s="144">
        <f>ROUND(I324*H324,2)</f>
        <v>0</v>
      </c>
      <c r="BL324" s="16" t="s">
        <v>224</v>
      </c>
      <c r="BM324" s="143" t="s">
        <v>398</v>
      </c>
    </row>
    <row r="325" spans="2:65" s="1" customFormat="1" ht="36">
      <c r="B325" s="31"/>
      <c r="D325" s="145" t="s">
        <v>134</v>
      </c>
      <c r="F325" s="146" t="s">
        <v>399</v>
      </c>
      <c r="I325" s="147"/>
      <c r="L325" s="31"/>
      <c r="M325" s="148"/>
      <c r="T325" s="55"/>
      <c r="AT325" s="16" t="s">
        <v>134</v>
      </c>
      <c r="AU325" s="16" t="s">
        <v>82</v>
      </c>
    </row>
    <row r="326" spans="2:65" s="11" customFormat="1" ht="22.75" customHeight="1">
      <c r="B326" s="120"/>
      <c r="D326" s="121" t="s">
        <v>72</v>
      </c>
      <c r="E326" s="130" t="s">
        <v>400</v>
      </c>
      <c r="F326" s="130" t="s">
        <v>401</v>
      </c>
      <c r="I326" s="123"/>
      <c r="J326" s="131">
        <f>BK326</f>
        <v>0</v>
      </c>
      <c r="L326" s="120"/>
      <c r="M326" s="125"/>
      <c r="P326" s="126">
        <f>SUM(P327:P352)</f>
        <v>0</v>
      </c>
      <c r="R326" s="126">
        <f>SUM(R327:R352)</f>
        <v>6.4869800000000005E-2</v>
      </c>
      <c r="T326" s="127">
        <f>SUM(T327:T352)</f>
        <v>0</v>
      </c>
      <c r="AR326" s="121" t="s">
        <v>82</v>
      </c>
      <c r="AT326" s="128" t="s">
        <v>72</v>
      </c>
      <c r="AU326" s="128" t="s">
        <v>78</v>
      </c>
      <c r="AY326" s="121" t="s">
        <v>126</v>
      </c>
      <c r="BK326" s="129">
        <f>SUM(BK327:BK352)</f>
        <v>0</v>
      </c>
    </row>
    <row r="327" spans="2:65" s="1" customFormat="1" ht="33" customHeight="1">
      <c r="B327" s="31"/>
      <c r="C327" s="132" t="s">
        <v>402</v>
      </c>
      <c r="D327" s="132" t="s">
        <v>129</v>
      </c>
      <c r="E327" s="133" t="s">
        <v>403</v>
      </c>
      <c r="F327" s="134" t="s">
        <v>404</v>
      </c>
      <c r="G327" s="135" t="s">
        <v>152</v>
      </c>
      <c r="H327" s="136">
        <v>4.54</v>
      </c>
      <c r="I327" s="137"/>
      <c r="J327" s="136">
        <f>ROUND(I327*H327,2)</f>
        <v>0</v>
      </c>
      <c r="K327" s="138"/>
      <c r="L327" s="31"/>
      <c r="M327" s="139" t="s">
        <v>1</v>
      </c>
      <c r="N327" s="140" t="s">
        <v>39</v>
      </c>
      <c r="P327" s="141">
        <f>O327*H327</f>
        <v>0</v>
      </c>
      <c r="Q327" s="141">
        <v>8.0000000000000007E-5</v>
      </c>
      <c r="R327" s="141">
        <f>Q327*H327</f>
        <v>3.6320000000000005E-4</v>
      </c>
      <c r="S327" s="141">
        <v>0</v>
      </c>
      <c r="T327" s="142">
        <f>S327*H327</f>
        <v>0</v>
      </c>
      <c r="AR327" s="143" t="s">
        <v>224</v>
      </c>
      <c r="AT327" s="143" t="s">
        <v>129</v>
      </c>
      <c r="AU327" s="143" t="s">
        <v>82</v>
      </c>
      <c r="AY327" s="16" t="s">
        <v>126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6" t="s">
        <v>82</v>
      </c>
      <c r="BK327" s="144">
        <f>ROUND(I327*H327,2)</f>
        <v>0</v>
      </c>
      <c r="BL327" s="16" t="s">
        <v>224</v>
      </c>
      <c r="BM327" s="143" t="s">
        <v>405</v>
      </c>
    </row>
    <row r="328" spans="2:65" s="1" customFormat="1" ht="36">
      <c r="B328" s="31"/>
      <c r="D328" s="145" t="s">
        <v>134</v>
      </c>
      <c r="F328" s="146" t="s">
        <v>406</v>
      </c>
      <c r="I328" s="147"/>
      <c r="L328" s="31"/>
      <c r="M328" s="148"/>
      <c r="T328" s="55"/>
      <c r="AT328" s="16" t="s">
        <v>134</v>
      </c>
      <c r="AU328" s="16" t="s">
        <v>82</v>
      </c>
    </row>
    <row r="329" spans="2:65" s="12" customFormat="1" ht="12">
      <c r="B329" s="150"/>
      <c r="D329" s="145" t="s">
        <v>137</v>
      </c>
      <c r="E329" s="151" t="s">
        <v>1</v>
      </c>
      <c r="F329" s="152" t="s">
        <v>407</v>
      </c>
      <c r="H329" s="153">
        <v>2.58</v>
      </c>
      <c r="I329" s="154"/>
      <c r="L329" s="150"/>
      <c r="M329" s="155"/>
      <c r="T329" s="156"/>
      <c r="AT329" s="151" t="s">
        <v>137</v>
      </c>
      <c r="AU329" s="151" t="s">
        <v>82</v>
      </c>
      <c r="AV329" s="12" t="s">
        <v>82</v>
      </c>
      <c r="AW329" s="12" t="s">
        <v>29</v>
      </c>
      <c r="AX329" s="12" t="s">
        <v>73</v>
      </c>
      <c r="AY329" s="151" t="s">
        <v>126</v>
      </c>
    </row>
    <row r="330" spans="2:65" s="12" customFormat="1" ht="12">
      <c r="B330" s="150"/>
      <c r="D330" s="145" t="s">
        <v>137</v>
      </c>
      <c r="E330" s="151" t="s">
        <v>1</v>
      </c>
      <c r="F330" s="152" t="s">
        <v>408</v>
      </c>
      <c r="H330" s="153">
        <v>1.96</v>
      </c>
      <c r="I330" s="154"/>
      <c r="L330" s="150"/>
      <c r="M330" s="155"/>
      <c r="T330" s="156"/>
      <c r="AT330" s="151" t="s">
        <v>137</v>
      </c>
      <c r="AU330" s="151" t="s">
        <v>82</v>
      </c>
      <c r="AV330" s="12" t="s">
        <v>82</v>
      </c>
      <c r="AW330" s="12" t="s">
        <v>29</v>
      </c>
      <c r="AX330" s="12" t="s">
        <v>73</v>
      </c>
      <c r="AY330" s="151" t="s">
        <v>126</v>
      </c>
    </row>
    <row r="331" spans="2:65" s="13" customFormat="1" ht="12">
      <c r="B331" s="157"/>
      <c r="D331" s="145" t="s">
        <v>137</v>
      </c>
      <c r="E331" s="158" t="s">
        <v>1</v>
      </c>
      <c r="F331" s="159" t="s">
        <v>139</v>
      </c>
      <c r="H331" s="160">
        <v>4.54</v>
      </c>
      <c r="I331" s="161"/>
      <c r="L331" s="157"/>
      <c r="M331" s="162"/>
      <c r="T331" s="163"/>
      <c r="AT331" s="158" t="s">
        <v>137</v>
      </c>
      <c r="AU331" s="158" t="s">
        <v>82</v>
      </c>
      <c r="AV331" s="13" t="s">
        <v>88</v>
      </c>
      <c r="AW331" s="13" t="s">
        <v>29</v>
      </c>
      <c r="AX331" s="13" t="s">
        <v>78</v>
      </c>
      <c r="AY331" s="158" t="s">
        <v>126</v>
      </c>
    </row>
    <row r="332" spans="2:65" s="1" customFormat="1" ht="24.25" customHeight="1">
      <c r="B332" s="31"/>
      <c r="C332" s="132" t="s">
        <v>409</v>
      </c>
      <c r="D332" s="132" t="s">
        <v>129</v>
      </c>
      <c r="E332" s="133" t="s">
        <v>410</v>
      </c>
      <c r="F332" s="134" t="s">
        <v>411</v>
      </c>
      <c r="G332" s="135" t="s">
        <v>152</v>
      </c>
      <c r="H332" s="136">
        <v>4.54</v>
      </c>
      <c r="I332" s="137"/>
      <c r="J332" s="136">
        <f>ROUND(I332*H332,2)</f>
        <v>0</v>
      </c>
      <c r="K332" s="138"/>
      <c r="L332" s="31"/>
      <c r="M332" s="139" t="s">
        <v>1</v>
      </c>
      <c r="N332" s="140" t="s">
        <v>39</v>
      </c>
      <c r="P332" s="141">
        <f>O332*H332</f>
        <v>0</v>
      </c>
      <c r="Q332" s="141">
        <v>1.3999999999999999E-4</v>
      </c>
      <c r="R332" s="141">
        <f>Q332*H332</f>
        <v>6.3559999999999995E-4</v>
      </c>
      <c r="S332" s="141">
        <v>0</v>
      </c>
      <c r="T332" s="142">
        <f>S332*H332</f>
        <v>0</v>
      </c>
      <c r="AR332" s="143" t="s">
        <v>224</v>
      </c>
      <c r="AT332" s="143" t="s">
        <v>129</v>
      </c>
      <c r="AU332" s="143" t="s">
        <v>82</v>
      </c>
      <c r="AY332" s="16" t="s">
        <v>126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6" t="s">
        <v>82</v>
      </c>
      <c r="BK332" s="144">
        <f>ROUND(I332*H332,2)</f>
        <v>0</v>
      </c>
      <c r="BL332" s="16" t="s">
        <v>224</v>
      </c>
      <c r="BM332" s="143" t="s">
        <v>412</v>
      </c>
    </row>
    <row r="333" spans="2:65" s="1" customFormat="1" ht="24">
      <c r="B333" s="31"/>
      <c r="D333" s="145" t="s">
        <v>134</v>
      </c>
      <c r="F333" s="146" t="s">
        <v>413</v>
      </c>
      <c r="I333" s="147"/>
      <c r="L333" s="31"/>
      <c r="M333" s="148"/>
      <c r="T333" s="55"/>
      <c r="AT333" s="16" t="s">
        <v>134</v>
      </c>
      <c r="AU333" s="16" t="s">
        <v>82</v>
      </c>
    </row>
    <row r="334" spans="2:65" s="12" customFormat="1" ht="12">
      <c r="B334" s="150"/>
      <c r="D334" s="145" t="s">
        <v>137</v>
      </c>
      <c r="E334" s="151" t="s">
        <v>1</v>
      </c>
      <c r="F334" s="152" t="s">
        <v>414</v>
      </c>
      <c r="H334" s="153">
        <v>4.54</v>
      </c>
      <c r="I334" s="154"/>
      <c r="L334" s="150"/>
      <c r="M334" s="155"/>
      <c r="T334" s="156"/>
      <c r="AT334" s="151" t="s">
        <v>137</v>
      </c>
      <c r="AU334" s="151" t="s">
        <v>82</v>
      </c>
      <c r="AV334" s="12" t="s">
        <v>82</v>
      </c>
      <c r="AW334" s="12" t="s">
        <v>29</v>
      </c>
      <c r="AX334" s="12" t="s">
        <v>78</v>
      </c>
      <c r="AY334" s="151" t="s">
        <v>126</v>
      </c>
    </row>
    <row r="335" spans="2:65" s="1" customFormat="1" ht="24.25" customHeight="1">
      <c r="B335" s="31"/>
      <c r="C335" s="132" t="s">
        <v>415</v>
      </c>
      <c r="D335" s="132" t="s">
        <v>129</v>
      </c>
      <c r="E335" s="133" t="s">
        <v>416</v>
      </c>
      <c r="F335" s="134" t="s">
        <v>417</v>
      </c>
      <c r="G335" s="135" t="s">
        <v>152</v>
      </c>
      <c r="H335" s="136">
        <v>4.54</v>
      </c>
      <c r="I335" s="137"/>
      <c r="J335" s="136">
        <f>ROUND(I335*H335,2)</f>
        <v>0</v>
      </c>
      <c r="K335" s="138"/>
      <c r="L335" s="31"/>
      <c r="M335" s="139" t="s">
        <v>1</v>
      </c>
      <c r="N335" s="140" t="s">
        <v>39</v>
      </c>
      <c r="P335" s="141">
        <f>O335*H335</f>
        <v>0</v>
      </c>
      <c r="Q335" s="141">
        <v>1.2999999999999999E-4</v>
      </c>
      <c r="R335" s="141">
        <f>Q335*H335</f>
        <v>5.9019999999999993E-4</v>
      </c>
      <c r="S335" s="141">
        <v>0</v>
      </c>
      <c r="T335" s="142">
        <f>S335*H335</f>
        <v>0</v>
      </c>
      <c r="AR335" s="143" t="s">
        <v>224</v>
      </c>
      <c r="AT335" s="143" t="s">
        <v>129</v>
      </c>
      <c r="AU335" s="143" t="s">
        <v>82</v>
      </c>
      <c r="AY335" s="16" t="s">
        <v>126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6" t="s">
        <v>82</v>
      </c>
      <c r="BK335" s="144">
        <f>ROUND(I335*H335,2)</f>
        <v>0</v>
      </c>
      <c r="BL335" s="16" t="s">
        <v>224</v>
      </c>
      <c r="BM335" s="143" t="s">
        <v>418</v>
      </c>
    </row>
    <row r="336" spans="2:65" s="1" customFormat="1" ht="24">
      <c r="B336" s="31"/>
      <c r="D336" s="145" t="s">
        <v>134</v>
      </c>
      <c r="F336" s="146" t="s">
        <v>419</v>
      </c>
      <c r="I336" s="147"/>
      <c r="L336" s="31"/>
      <c r="M336" s="148"/>
      <c r="T336" s="55"/>
      <c r="AT336" s="16" t="s">
        <v>134</v>
      </c>
      <c r="AU336" s="16" t="s">
        <v>82</v>
      </c>
    </row>
    <row r="337" spans="2:65" s="12" customFormat="1" ht="12">
      <c r="B337" s="150"/>
      <c r="D337" s="145" t="s">
        <v>137</v>
      </c>
      <c r="E337" s="151" t="s">
        <v>1</v>
      </c>
      <c r="F337" s="152" t="s">
        <v>414</v>
      </c>
      <c r="H337" s="153">
        <v>4.54</v>
      </c>
      <c r="I337" s="154"/>
      <c r="L337" s="150"/>
      <c r="M337" s="155"/>
      <c r="T337" s="156"/>
      <c r="AT337" s="151" t="s">
        <v>137</v>
      </c>
      <c r="AU337" s="151" t="s">
        <v>82</v>
      </c>
      <c r="AV337" s="12" t="s">
        <v>82</v>
      </c>
      <c r="AW337" s="12" t="s">
        <v>29</v>
      </c>
      <c r="AX337" s="12" t="s">
        <v>78</v>
      </c>
      <c r="AY337" s="151" t="s">
        <v>126</v>
      </c>
    </row>
    <row r="338" spans="2:65" s="1" customFormat="1" ht="24.25" customHeight="1">
      <c r="B338" s="31"/>
      <c r="C338" s="132" t="s">
        <v>420</v>
      </c>
      <c r="D338" s="132" t="s">
        <v>129</v>
      </c>
      <c r="E338" s="133" t="s">
        <v>421</v>
      </c>
      <c r="F338" s="134" t="s">
        <v>422</v>
      </c>
      <c r="G338" s="135" t="s">
        <v>152</v>
      </c>
      <c r="H338" s="136">
        <v>4.54</v>
      </c>
      <c r="I338" s="137"/>
      <c r="J338" s="136">
        <f>ROUND(I338*H338,2)</f>
        <v>0</v>
      </c>
      <c r="K338" s="138"/>
      <c r="L338" s="31"/>
      <c r="M338" s="139" t="s">
        <v>1</v>
      </c>
      <c r="N338" s="140" t="s">
        <v>39</v>
      </c>
      <c r="P338" s="141">
        <f>O338*H338</f>
        <v>0</v>
      </c>
      <c r="Q338" s="141">
        <v>1.2999999999999999E-4</v>
      </c>
      <c r="R338" s="141">
        <f>Q338*H338</f>
        <v>5.9019999999999993E-4</v>
      </c>
      <c r="S338" s="141">
        <v>0</v>
      </c>
      <c r="T338" s="142">
        <f>S338*H338</f>
        <v>0</v>
      </c>
      <c r="AR338" s="143" t="s">
        <v>224</v>
      </c>
      <c r="AT338" s="143" t="s">
        <v>129</v>
      </c>
      <c r="AU338" s="143" t="s">
        <v>82</v>
      </c>
      <c r="AY338" s="16" t="s">
        <v>126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6" t="s">
        <v>82</v>
      </c>
      <c r="BK338" s="144">
        <f>ROUND(I338*H338,2)</f>
        <v>0</v>
      </c>
      <c r="BL338" s="16" t="s">
        <v>224</v>
      </c>
      <c r="BM338" s="143" t="s">
        <v>423</v>
      </c>
    </row>
    <row r="339" spans="2:65" s="1" customFormat="1" ht="24">
      <c r="B339" s="31"/>
      <c r="D339" s="145" t="s">
        <v>134</v>
      </c>
      <c r="F339" s="146" t="s">
        <v>424</v>
      </c>
      <c r="I339" s="147"/>
      <c r="L339" s="31"/>
      <c r="M339" s="148"/>
      <c r="T339" s="55"/>
      <c r="AT339" s="16" t="s">
        <v>134</v>
      </c>
      <c r="AU339" s="16" t="s">
        <v>82</v>
      </c>
    </row>
    <row r="340" spans="2:65" s="12" customFormat="1" ht="12">
      <c r="B340" s="150"/>
      <c r="D340" s="145" t="s">
        <v>137</v>
      </c>
      <c r="E340" s="151" t="s">
        <v>1</v>
      </c>
      <c r="F340" s="152" t="s">
        <v>414</v>
      </c>
      <c r="H340" s="153">
        <v>4.54</v>
      </c>
      <c r="I340" s="154"/>
      <c r="L340" s="150"/>
      <c r="M340" s="155"/>
      <c r="T340" s="156"/>
      <c r="AT340" s="151" t="s">
        <v>137</v>
      </c>
      <c r="AU340" s="151" t="s">
        <v>82</v>
      </c>
      <c r="AV340" s="12" t="s">
        <v>82</v>
      </c>
      <c r="AW340" s="12" t="s">
        <v>29</v>
      </c>
      <c r="AX340" s="12" t="s">
        <v>78</v>
      </c>
      <c r="AY340" s="151" t="s">
        <v>126</v>
      </c>
    </row>
    <row r="341" spans="2:65" s="1" customFormat="1" ht="16.5" customHeight="1">
      <c r="B341" s="31"/>
      <c r="C341" s="132" t="s">
        <v>425</v>
      </c>
      <c r="D341" s="132" t="s">
        <v>129</v>
      </c>
      <c r="E341" s="133" t="s">
        <v>426</v>
      </c>
      <c r="F341" s="134" t="s">
        <v>427</v>
      </c>
      <c r="G341" s="135" t="s">
        <v>152</v>
      </c>
      <c r="H341" s="136">
        <v>63.97</v>
      </c>
      <c r="I341" s="137"/>
      <c r="J341" s="136">
        <f>ROUND(I341*H341,2)</f>
        <v>0</v>
      </c>
      <c r="K341" s="138"/>
      <c r="L341" s="31"/>
      <c r="M341" s="139" t="s">
        <v>1</v>
      </c>
      <c r="N341" s="140" t="s">
        <v>39</v>
      </c>
      <c r="P341" s="141">
        <f>O341*H341</f>
        <v>0</v>
      </c>
      <c r="Q341" s="141">
        <v>9.7999999999999997E-4</v>
      </c>
      <c r="R341" s="141">
        <f>Q341*H341</f>
        <v>6.2690599999999999E-2</v>
      </c>
      <c r="S341" s="141">
        <v>0</v>
      </c>
      <c r="T341" s="142">
        <f>S341*H341</f>
        <v>0</v>
      </c>
      <c r="AR341" s="143" t="s">
        <v>224</v>
      </c>
      <c r="AT341" s="143" t="s">
        <v>129</v>
      </c>
      <c r="AU341" s="143" t="s">
        <v>82</v>
      </c>
      <c r="AY341" s="16" t="s">
        <v>126</v>
      </c>
      <c r="BE341" s="144">
        <f>IF(N341="základní",J341,0)</f>
        <v>0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6" t="s">
        <v>82</v>
      </c>
      <c r="BK341" s="144">
        <f>ROUND(I341*H341,2)</f>
        <v>0</v>
      </c>
      <c r="BL341" s="16" t="s">
        <v>224</v>
      </c>
      <c r="BM341" s="143" t="s">
        <v>428</v>
      </c>
    </row>
    <row r="342" spans="2:65" s="1" customFormat="1" ht="24">
      <c r="B342" s="31"/>
      <c r="D342" s="145" t="s">
        <v>134</v>
      </c>
      <c r="F342" s="146" t="s">
        <v>429</v>
      </c>
      <c r="I342" s="147"/>
      <c r="L342" s="31"/>
      <c r="M342" s="148"/>
      <c r="T342" s="55"/>
      <c r="AT342" s="16" t="s">
        <v>134</v>
      </c>
      <c r="AU342" s="16" t="s">
        <v>82</v>
      </c>
    </row>
    <row r="343" spans="2:65" s="1" customFormat="1" ht="60">
      <c r="B343" s="31"/>
      <c r="D343" s="145" t="s">
        <v>135</v>
      </c>
      <c r="F343" s="149" t="s">
        <v>430</v>
      </c>
      <c r="I343" s="147"/>
      <c r="L343" s="31"/>
      <c r="M343" s="148"/>
      <c r="T343" s="55"/>
      <c r="AT343" s="16" t="s">
        <v>135</v>
      </c>
      <c r="AU343" s="16" t="s">
        <v>82</v>
      </c>
    </row>
    <row r="344" spans="2:65" s="14" customFormat="1" ht="12">
      <c r="B344" s="164"/>
      <c r="D344" s="145" t="s">
        <v>137</v>
      </c>
      <c r="E344" s="165" t="s">
        <v>1</v>
      </c>
      <c r="F344" s="166" t="s">
        <v>175</v>
      </c>
      <c r="H344" s="165" t="s">
        <v>1</v>
      </c>
      <c r="I344" s="167"/>
      <c r="L344" s="164"/>
      <c r="M344" s="168"/>
      <c r="T344" s="169"/>
      <c r="AT344" s="165" t="s">
        <v>137</v>
      </c>
      <c r="AU344" s="165" t="s">
        <v>82</v>
      </c>
      <c r="AV344" s="14" t="s">
        <v>78</v>
      </c>
      <c r="AW344" s="14" t="s">
        <v>29</v>
      </c>
      <c r="AX344" s="14" t="s">
        <v>73</v>
      </c>
      <c r="AY344" s="165" t="s">
        <v>126</v>
      </c>
    </row>
    <row r="345" spans="2:65" s="12" customFormat="1" ht="12">
      <c r="B345" s="150"/>
      <c r="D345" s="145" t="s">
        <v>137</v>
      </c>
      <c r="E345" s="151" t="s">
        <v>1</v>
      </c>
      <c r="F345" s="152" t="s">
        <v>176</v>
      </c>
      <c r="H345" s="153">
        <v>36.33</v>
      </c>
      <c r="I345" s="154"/>
      <c r="L345" s="150"/>
      <c r="M345" s="155"/>
      <c r="T345" s="156"/>
      <c r="AT345" s="151" t="s">
        <v>137</v>
      </c>
      <c r="AU345" s="151" t="s">
        <v>82</v>
      </c>
      <c r="AV345" s="12" t="s">
        <v>82</v>
      </c>
      <c r="AW345" s="12" t="s">
        <v>29</v>
      </c>
      <c r="AX345" s="12" t="s">
        <v>73</v>
      </c>
      <c r="AY345" s="151" t="s">
        <v>126</v>
      </c>
    </row>
    <row r="346" spans="2:65" s="14" customFormat="1" ht="12">
      <c r="B346" s="164"/>
      <c r="D346" s="145" t="s">
        <v>137</v>
      </c>
      <c r="E346" s="165" t="s">
        <v>1</v>
      </c>
      <c r="F346" s="166" t="s">
        <v>177</v>
      </c>
      <c r="H346" s="165" t="s">
        <v>1</v>
      </c>
      <c r="I346" s="167"/>
      <c r="L346" s="164"/>
      <c r="M346" s="168"/>
      <c r="T346" s="169"/>
      <c r="AT346" s="165" t="s">
        <v>137</v>
      </c>
      <c r="AU346" s="165" t="s">
        <v>82</v>
      </c>
      <c r="AV346" s="14" t="s">
        <v>78</v>
      </c>
      <c r="AW346" s="14" t="s">
        <v>29</v>
      </c>
      <c r="AX346" s="14" t="s">
        <v>73</v>
      </c>
      <c r="AY346" s="165" t="s">
        <v>126</v>
      </c>
    </row>
    <row r="347" spans="2:65" s="12" customFormat="1" ht="12">
      <c r="B347" s="150"/>
      <c r="D347" s="145" t="s">
        <v>137</v>
      </c>
      <c r="E347" s="151" t="s">
        <v>1</v>
      </c>
      <c r="F347" s="152" t="s">
        <v>178</v>
      </c>
      <c r="H347" s="153">
        <v>3.59</v>
      </c>
      <c r="I347" s="154"/>
      <c r="L347" s="150"/>
      <c r="M347" s="155"/>
      <c r="T347" s="156"/>
      <c r="AT347" s="151" t="s">
        <v>137</v>
      </c>
      <c r="AU347" s="151" t="s">
        <v>82</v>
      </c>
      <c r="AV347" s="12" t="s">
        <v>82</v>
      </c>
      <c r="AW347" s="12" t="s">
        <v>29</v>
      </c>
      <c r="AX347" s="12" t="s">
        <v>73</v>
      </c>
      <c r="AY347" s="151" t="s">
        <v>126</v>
      </c>
    </row>
    <row r="348" spans="2:65" s="14" customFormat="1" ht="12">
      <c r="B348" s="164"/>
      <c r="D348" s="145" t="s">
        <v>137</v>
      </c>
      <c r="E348" s="165" t="s">
        <v>1</v>
      </c>
      <c r="F348" s="166" t="s">
        <v>179</v>
      </c>
      <c r="H348" s="165" t="s">
        <v>1</v>
      </c>
      <c r="I348" s="167"/>
      <c r="L348" s="164"/>
      <c r="M348" s="168"/>
      <c r="T348" s="169"/>
      <c r="AT348" s="165" t="s">
        <v>137</v>
      </c>
      <c r="AU348" s="165" t="s">
        <v>82</v>
      </c>
      <c r="AV348" s="14" t="s">
        <v>78</v>
      </c>
      <c r="AW348" s="14" t="s">
        <v>29</v>
      </c>
      <c r="AX348" s="14" t="s">
        <v>73</v>
      </c>
      <c r="AY348" s="165" t="s">
        <v>126</v>
      </c>
    </row>
    <row r="349" spans="2:65" s="12" customFormat="1" ht="12">
      <c r="B349" s="150"/>
      <c r="D349" s="145" t="s">
        <v>137</v>
      </c>
      <c r="E349" s="151" t="s">
        <v>1</v>
      </c>
      <c r="F349" s="152" t="s">
        <v>180</v>
      </c>
      <c r="H349" s="153">
        <v>10.67</v>
      </c>
      <c r="I349" s="154"/>
      <c r="L349" s="150"/>
      <c r="M349" s="155"/>
      <c r="T349" s="156"/>
      <c r="AT349" s="151" t="s">
        <v>137</v>
      </c>
      <c r="AU349" s="151" t="s">
        <v>82</v>
      </c>
      <c r="AV349" s="12" t="s">
        <v>82</v>
      </c>
      <c r="AW349" s="12" t="s">
        <v>29</v>
      </c>
      <c r="AX349" s="12" t="s">
        <v>73</v>
      </c>
      <c r="AY349" s="151" t="s">
        <v>126</v>
      </c>
    </row>
    <row r="350" spans="2:65" s="14" customFormat="1" ht="12">
      <c r="B350" s="164"/>
      <c r="D350" s="145" t="s">
        <v>137</v>
      </c>
      <c r="E350" s="165" t="s">
        <v>1</v>
      </c>
      <c r="F350" s="166" t="s">
        <v>186</v>
      </c>
      <c r="H350" s="165" t="s">
        <v>1</v>
      </c>
      <c r="I350" s="167"/>
      <c r="L350" s="164"/>
      <c r="M350" s="168"/>
      <c r="T350" s="169"/>
      <c r="AT350" s="165" t="s">
        <v>137</v>
      </c>
      <c r="AU350" s="165" t="s">
        <v>82</v>
      </c>
      <c r="AV350" s="14" t="s">
        <v>78</v>
      </c>
      <c r="AW350" s="14" t="s">
        <v>29</v>
      </c>
      <c r="AX350" s="14" t="s">
        <v>73</v>
      </c>
      <c r="AY350" s="165" t="s">
        <v>126</v>
      </c>
    </row>
    <row r="351" spans="2:65" s="12" customFormat="1" ht="12">
      <c r="B351" s="150"/>
      <c r="D351" s="145" t="s">
        <v>137</v>
      </c>
      <c r="E351" s="151" t="s">
        <v>1</v>
      </c>
      <c r="F351" s="152" t="s">
        <v>187</v>
      </c>
      <c r="H351" s="153">
        <v>13.38</v>
      </c>
      <c r="I351" s="154"/>
      <c r="L351" s="150"/>
      <c r="M351" s="155"/>
      <c r="T351" s="156"/>
      <c r="AT351" s="151" t="s">
        <v>137</v>
      </c>
      <c r="AU351" s="151" t="s">
        <v>82</v>
      </c>
      <c r="AV351" s="12" t="s">
        <v>82</v>
      </c>
      <c r="AW351" s="12" t="s">
        <v>29</v>
      </c>
      <c r="AX351" s="12" t="s">
        <v>73</v>
      </c>
      <c r="AY351" s="151" t="s">
        <v>126</v>
      </c>
    </row>
    <row r="352" spans="2:65" s="13" customFormat="1" ht="12">
      <c r="B352" s="157"/>
      <c r="D352" s="145" t="s">
        <v>137</v>
      </c>
      <c r="E352" s="158" t="s">
        <v>1</v>
      </c>
      <c r="F352" s="159" t="s">
        <v>139</v>
      </c>
      <c r="H352" s="160">
        <v>63.97</v>
      </c>
      <c r="I352" s="161"/>
      <c r="L352" s="157"/>
      <c r="M352" s="162"/>
      <c r="T352" s="163"/>
      <c r="AT352" s="158" t="s">
        <v>137</v>
      </c>
      <c r="AU352" s="158" t="s">
        <v>82</v>
      </c>
      <c r="AV352" s="13" t="s">
        <v>88</v>
      </c>
      <c r="AW352" s="13" t="s">
        <v>29</v>
      </c>
      <c r="AX352" s="13" t="s">
        <v>78</v>
      </c>
      <c r="AY352" s="158" t="s">
        <v>126</v>
      </c>
    </row>
    <row r="353" spans="2:65" s="11" customFormat="1" ht="26" customHeight="1">
      <c r="B353" s="120"/>
      <c r="D353" s="121" t="s">
        <v>72</v>
      </c>
      <c r="E353" s="122" t="s">
        <v>431</v>
      </c>
      <c r="F353" s="122" t="s">
        <v>432</v>
      </c>
      <c r="I353" s="123"/>
      <c r="J353" s="124">
        <f>BK353</f>
        <v>0</v>
      </c>
      <c r="L353" s="120"/>
      <c r="M353" s="125"/>
      <c r="P353" s="126">
        <f>P354+P357+P360</f>
        <v>0</v>
      </c>
      <c r="R353" s="126">
        <f>R354+R357+R360</f>
        <v>0</v>
      </c>
      <c r="T353" s="127">
        <f>T354+T357+T360</f>
        <v>0</v>
      </c>
      <c r="AR353" s="121" t="s">
        <v>156</v>
      </c>
      <c r="AT353" s="128" t="s">
        <v>72</v>
      </c>
      <c r="AU353" s="128" t="s">
        <v>73</v>
      </c>
      <c r="AY353" s="121" t="s">
        <v>126</v>
      </c>
      <c r="BK353" s="129">
        <f>BK354+BK357+BK360</f>
        <v>0</v>
      </c>
    </row>
    <row r="354" spans="2:65" s="11" customFormat="1" ht="22.75" customHeight="1">
      <c r="B354" s="120"/>
      <c r="D354" s="121" t="s">
        <v>72</v>
      </c>
      <c r="E354" s="130" t="s">
        <v>433</v>
      </c>
      <c r="F354" s="130" t="s">
        <v>434</v>
      </c>
      <c r="I354" s="123"/>
      <c r="J354" s="131">
        <f>BK354</f>
        <v>0</v>
      </c>
      <c r="L354" s="120"/>
      <c r="M354" s="125"/>
      <c r="P354" s="126">
        <f>SUM(P355:P356)</f>
        <v>0</v>
      </c>
      <c r="R354" s="126">
        <f>SUM(R355:R356)</f>
        <v>0</v>
      </c>
      <c r="T354" s="127">
        <f>SUM(T355:T356)</f>
        <v>0</v>
      </c>
      <c r="AR354" s="121" t="s">
        <v>156</v>
      </c>
      <c r="AT354" s="128" t="s">
        <v>72</v>
      </c>
      <c r="AU354" s="128" t="s">
        <v>78</v>
      </c>
      <c r="AY354" s="121" t="s">
        <v>126</v>
      </c>
      <c r="BK354" s="129">
        <f>SUM(BK355:BK356)</f>
        <v>0</v>
      </c>
    </row>
    <row r="355" spans="2:65" s="1" customFormat="1" ht="16.5" customHeight="1">
      <c r="B355" s="31"/>
      <c r="C355" s="132" t="s">
        <v>435</v>
      </c>
      <c r="D355" s="132" t="s">
        <v>129</v>
      </c>
      <c r="E355" s="133" t="s">
        <v>436</v>
      </c>
      <c r="F355" s="134" t="s">
        <v>434</v>
      </c>
      <c r="G355" s="135" t="s">
        <v>302</v>
      </c>
      <c r="H355" s="136">
        <v>1</v>
      </c>
      <c r="I355" s="137"/>
      <c r="J355" s="136">
        <f>ROUND(I355*H355,2)</f>
        <v>0</v>
      </c>
      <c r="K355" s="138"/>
      <c r="L355" s="31"/>
      <c r="M355" s="139" t="s">
        <v>1</v>
      </c>
      <c r="N355" s="140" t="s">
        <v>39</v>
      </c>
      <c r="P355" s="141">
        <f>O355*H355</f>
        <v>0</v>
      </c>
      <c r="Q355" s="141">
        <v>0</v>
      </c>
      <c r="R355" s="141">
        <f>Q355*H355</f>
        <v>0</v>
      </c>
      <c r="S355" s="141">
        <v>0</v>
      </c>
      <c r="T355" s="142">
        <f>S355*H355</f>
        <v>0</v>
      </c>
      <c r="AR355" s="143" t="s">
        <v>437</v>
      </c>
      <c r="AT355" s="143" t="s">
        <v>129</v>
      </c>
      <c r="AU355" s="143" t="s">
        <v>82</v>
      </c>
      <c r="AY355" s="16" t="s">
        <v>126</v>
      </c>
      <c r="BE355" s="144">
        <f>IF(N355="základní",J355,0)</f>
        <v>0</v>
      </c>
      <c r="BF355" s="144">
        <f>IF(N355="snížená",J355,0)</f>
        <v>0</v>
      </c>
      <c r="BG355" s="144">
        <f>IF(N355="zákl. přenesená",J355,0)</f>
        <v>0</v>
      </c>
      <c r="BH355" s="144">
        <f>IF(N355="sníž. přenesená",J355,0)</f>
        <v>0</v>
      </c>
      <c r="BI355" s="144">
        <f>IF(N355="nulová",J355,0)</f>
        <v>0</v>
      </c>
      <c r="BJ355" s="16" t="s">
        <v>82</v>
      </c>
      <c r="BK355" s="144">
        <f>ROUND(I355*H355,2)</f>
        <v>0</v>
      </c>
      <c r="BL355" s="16" t="s">
        <v>437</v>
      </c>
      <c r="BM355" s="143" t="s">
        <v>438</v>
      </c>
    </row>
    <row r="356" spans="2:65" s="1" customFormat="1" ht="12">
      <c r="B356" s="31"/>
      <c r="D356" s="145" t="s">
        <v>134</v>
      </c>
      <c r="F356" s="146" t="s">
        <v>434</v>
      </c>
      <c r="I356" s="147"/>
      <c r="L356" s="31"/>
      <c r="M356" s="148"/>
      <c r="T356" s="55"/>
      <c r="AT356" s="16" t="s">
        <v>134</v>
      </c>
      <c r="AU356" s="16" t="s">
        <v>82</v>
      </c>
    </row>
    <row r="357" spans="2:65" s="11" customFormat="1" ht="22.75" customHeight="1">
      <c r="B357" s="120"/>
      <c r="D357" s="121" t="s">
        <v>72</v>
      </c>
      <c r="E357" s="130" t="s">
        <v>439</v>
      </c>
      <c r="F357" s="130" t="s">
        <v>440</v>
      </c>
      <c r="I357" s="123"/>
      <c r="J357" s="131">
        <f>BK357</f>
        <v>0</v>
      </c>
      <c r="L357" s="120"/>
      <c r="M357" s="125"/>
      <c r="P357" s="126">
        <f>SUM(P358:P359)</f>
        <v>0</v>
      </c>
      <c r="R357" s="126">
        <f>SUM(R358:R359)</f>
        <v>0</v>
      </c>
      <c r="T357" s="127">
        <f>SUM(T358:T359)</f>
        <v>0</v>
      </c>
      <c r="AR357" s="121" t="s">
        <v>156</v>
      </c>
      <c r="AT357" s="128" t="s">
        <v>72</v>
      </c>
      <c r="AU357" s="128" t="s">
        <v>78</v>
      </c>
      <c r="AY357" s="121" t="s">
        <v>126</v>
      </c>
      <c r="BK357" s="129">
        <f>SUM(BK358:BK359)</f>
        <v>0</v>
      </c>
    </row>
    <row r="358" spans="2:65" s="1" customFormat="1" ht="16.5" customHeight="1">
      <c r="B358" s="31"/>
      <c r="C358" s="132" t="s">
        <v>441</v>
      </c>
      <c r="D358" s="132" t="s">
        <v>129</v>
      </c>
      <c r="E358" s="133" t="s">
        <v>442</v>
      </c>
      <c r="F358" s="134" t="s">
        <v>440</v>
      </c>
      <c r="G358" s="135" t="s">
        <v>302</v>
      </c>
      <c r="H358" s="136">
        <v>1</v>
      </c>
      <c r="I358" s="137"/>
      <c r="J358" s="136">
        <f>ROUND(I358*H358,2)</f>
        <v>0</v>
      </c>
      <c r="K358" s="138"/>
      <c r="L358" s="31"/>
      <c r="M358" s="139" t="s">
        <v>1</v>
      </c>
      <c r="N358" s="140" t="s">
        <v>39</v>
      </c>
      <c r="P358" s="141">
        <f>O358*H358</f>
        <v>0</v>
      </c>
      <c r="Q358" s="141">
        <v>0</v>
      </c>
      <c r="R358" s="141">
        <f>Q358*H358</f>
        <v>0</v>
      </c>
      <c r="S358" s="141">
        <v>0</v>
      </c>
      <c r="T358" s="142">
        <f>S358*H358</f>
        <v>0</v>
      </c>
      <c r="AR358" s="143" t="s">
        <v>437</v>
      </c>
      <c r="AT358" s="143" t="s">
        <v>129</v>
      </c>
      <c r="AU358" s="143" t="s">
        <v>82</v>
      </c>
      <c r="AY358" s="16" t="s">
        <v>126</v>
      </c>
      <c r="BE358" s="144">
        <f>IF(N358="základní",J358,0)</f>
        <v>0</v>
      </c>
      <c r="BF358" s="144">
        <f>IF(N358="snížená",J358,0)</f>
        <v>0</v>
      </c>
      <c r="BG358" s="144">
        <f>IF(N358="zákl. přenesená",J358,0)</f>
        <v>0</v>
      </c>
      <c r="BH358" s="144">
        <f>IF(N358="sníž. přenesená",J358,0)</f>
        <v>0</v>
      </c>
      <c r="BI358" s="144">
        <f>IF(N358="nulová",J358,0)</f>
        <v>0</v>
      </c>
      <c r="BJ358" s="16" t="s">
        <v>82</v>
      </c>
      <c r="BK358" s="144">
        <f>ROUND(I358*H358,2)</f>
        <v>0</v>
      </c>
      <c r="BL358" s="16" t="s">
        <v>437</v>
      </c>
      <c r="BM358" s="143" t="s">
        <v>443</v>
      </c>
    </row>
    <row r="359" spans="2:65" s="1" customFormat="1" ht="12">
      <c r="B359" s="31"/>
      <c r="D359" s="145" t="s">
        <v>134</v>
      </c>
      <c r="F359" s="146" t="s">
        <v>440</v>
      </c>
      <c r="I359" s="147"/>
      <c r="L359" s="31"/>
      <c r="M359" s="148"/>
      <c r="T359" s="55"/>
      <c r="AT359" s="16" t="s">
        <v>134</v>
      </c>
      <c r="AU359" s="16" t="s">
        <v>82</v>
      </c>
    </row>
    <row r="360" spans="2:65" s="11" customFormat="1" ht="22.75" customHeight="1">
      <c r="B360" s="120"/>
      <c r="D360" s="121" t="s">
        <v>72</v>
      </c>
      <c r="E360" s="130" t="s">
        <v>444</v>
      </c>
      <c r="F360" s="130" t="s">
        <v>445</v>
      </c>
      <c r="I360" s="123"/>
      <c r="J360" s="131">
        <f>BK360</f>
        <v>0</v>
      </c>
      <c r="L360" s="120"/>
      <c r="M360" s="125"/>
      <c r="P360" s="126">
        <f>SUM(P361:P362)</f>
        <v>0</v>
      </c>
      <c r="R360" s="126">
        <f>SUM(R361:R362)</f>
        <v>0</v>
      </c>
      <c r="T360" s="127">
        <f>SUM(T361:T362)</f>
        <v>0</v>
      </c>
      <c r="AR360" s="121" t="s">
        <v>156</v>
      </c>
      <c r="AT360" s="128" t="s">
        <v>72</v>
      </c>
      <c r="AU360" s="128" t="s">
        <v>78</v>
      </c>
      <c r="AY360" s="121" t="s">
        <v>126</v>
      </c>
      <c r="BK360" s="129">
        <f>SUM(BK361:BK362)</f>
        <v>0</v>
      </c>
    </row>
    <row r="361" spans="2:65" s="1" customFormat="1" ht="16.5" customHeight="1">
      <c r="B361" s="31"/>
      <c r="C361" s="132" t="s">
        <v>446</v>
      </c>
      <c r="D361" s="132" t="s">
        <v>129</v>
      </c>
      <c r="E361" s="133" t="s">
        <v>447</v>
      </c>
      <c r="F361" s="134" t="s">
        <v>445</v>
      </c>
      <c r="G361" s="135" t="s">
        <v>302</v>
      </c>
      <c r="H361" s="136">
        <v>1</v>
      </c>
      <c r="I361" s="137"/>
      <c r="J361" s="136">
        <f>ROUND(I361*H361,2)</f>
        <v>0</v>
      </c>
      <c r="K361" s="138"/>
      <c r="L361" s="31"/>
      <c r="M361" s="139" t="s">
        <v>1</v>
      </c>
      <c r="N361" s="140" t="s">
        <v>39</v>
      </c>
      <c r="P361" s="141">
        <f>O361*H361</f>
        <v>0</v>
      </c>
      <c r="Q361" s="141">
        <v>0</v>
      </c>
      <c r="R361" s="141">
        <f>Q361*H361</f>
        <v>0</v>
      </c>
      <c r="S361" s="141">
        <v>0</v>
      </c>
      <c r="T361" s="142">
        <f>S361*H361</f>
        <v>0</v>
      </c>
      <c r="AR361" s="143" t="s">
        <v>437</v>
      </c>
      <c r="AT361" s="143" t="s">
        <v>129</v>
      </c>
      <c r="AU361" s="143" t="s">
        <v>82</v>
      </c>
      <c r="AY361" s="16" t="s">
        <v>126</v>
      </c>
      <c r="BE361" s="144">
        <f>IF(N361="základní",J361,0)</f>
        <v>0</v>
      </c>
      <c r="BF361" s="144">
        <f>IF(N361="snížená",J361,0)</f>
        <v>0</v>
      </c>
      <c r="BG361" s="144">
        <f>IF(N361="zákl. přenesená",J361,0)</f>
        <v>0</v>
      </c>
      <c r="BH361" s="144">
        <f>IF(N361="sníž. přenesená",J361,0)</f>
        <v>0</v>
      </c>
      <c r="BI361" s="144">
        <f>IF(N361="nulová",J361,0)</f>
        <v>0</v>
      </c>
      <c r="BJ361" s="16" t="s">
        <v>82</v>
      </c>
      <c r="BK361" s="144">
        <f>ROUND(I361*H361,2)</f>
        <v>0</v>
      </c>
      <c r="BL361" s="16" t="s">
        <v>437</v>
      </c>
      <c r="BM361" s="143" t="s">
        <v>448</v>
      </c>
    </row>
    <row r="362" spans="2:65" s="1" customFormat="1" ht="12">
      <c r="B362" s="31"/>
      <c r="D362" s="145" t="s">
        <v>134</v>
      </c>
      <c r="F362" s="146" t="s">
        <v>445</v>
      </c>
      <c r="I362" s="147"/>
      <c r="L362" s="31"/>
      <c r="M362" s="180"/>
      <c r="N362" s="181"/>
      <c r="O362" s="181"/>
      <c r="P362" s="181"/>
      <c r="Q362" s="181"/>
      <c r="R362" s="181"/>
      <c r="S362" s="181"/>
      <c r="T362" s="182"/>
      <c r="AT362" s="16" t="s">
        <v>134</v>
      </c>
      <c r="AU362" s="16" t="s">
        <v>82</v>
      </c>
    </row>
    <row r="363" spans="2:65" s="1" customFormat="1" ht="7" customHeight="1">
      <c r="B363" s="43"/>
      <c r="C363" s="44"/>
      <c r="D363" s="44"/>
      <c r="E363" s="44"/>
      <c r="F363" s="44"/>
      <c r="G363" s="44"/>
      <c r="H363" s="44"/>
      <c r="I363" s="44"/>
      <c r="J363" s="44"/>
      <c r="K363" s="44"/>
      <c r="L363" s="31"/>
    </row>
  </sheetData>
  <sheetProtection algorithmName="SHA-512" hashValue="iqxw8e6E3RvWWbv2A8HQ/26aTZSnlmxYyZq25iwvUSycU92Cc5Ms4bLb9SZttVN8wjfQjBA3XoqyN+YQ9zlhEA==" saltValue="H3fnZeAXfQzqnki05wJfkymqdNmf2N5IM2Z50EM7aqGDSmdawpGfxaqpiKNUYORrD4yb1cthSTUhbjQK6Po/3Q==" spinCount="100000" sheet="1" objects="1" scenarios="1" formatColumns="0" formatRows="0" autoFilter="0"/>
  <autoFilter ref="C127:K362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57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6" t="s">
        <v>84</v>
      </c>
    </row>
    <row r="3" spans="2:46" ht="7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2:46" ht="25" hidden="1" customHeight="1">
      <c r="B4" s="19"/>
      <c r="D4" s="20" t="s">
        <v>91</v>
      </c>
      <c r="L4" s="19"/>
      <c r="M4" s="87" t="s">
        <v>10</v>
      </c>
      <c r="AT4" s="16" t="s">
        <v>4</v>
      </c>
    </row>
    <row r="5" spans="2:46" ht="7" hidden="1" customHeight="1">
      <c r="B5" s="19"/>
      <c r="L5" s="19"/>
    </row>
    <row r="6" spans="2:46" ht="12" hidden="1" customHeight="1">
      <c r="B6" s="19"/>
      <c r="D6" s="26" t="s">
        <v>15</v>
      </c>
      <c r="L6" s="19"/>
    </row>
    <row r="7" spans="2:46" ht="16.5" hidden="1" customHeight="1">
      <c r="B7" s="19"/>
      <c r="E7" s="224" t="str">
        <f>'Rekapitulace stavby'!K6</f>
        <v>0725 Klatovy, Divadelní 191 oprava fasády</v>
      </c>
      <c r="F7" s="225"/>
      <c r="G7" s="225"/>
      <c r="H7" s="225"/>
      <c r="L7" s="19"/>
    </row>
    <row r="8" spans="2:46" s="1" customFormat="1" ht="12" hidden="1" customHeight="1">
      <c r="B8" s="31"/>
      <c r="D8" s="26" t="s">
        <v>92</v>
      </c>
      <c r="L8" s="31"/>
    </row>
    <row r="9" spans="2:46" s="1" customFormat="1" ht="16.5" hidden="1" customHeight="1">
      <c r="B9" s="31"/>
      <c r="E9" s="186" t="s">
        <v>449</v>
      </c>
      <c r="F9" s="226"/>
      <c r="G9" s="226"/>
      <c r="H9" s="226"/>
      <c r="L9" s="31"/>
    </row>
    <row r="10" spans="2:46" s="1" customFormat="1" ht="11" hidden="1">
      <c r="B10" s="31"/>
      <c r="L10" s="31"/>
    </row>
    <row r="11" spans="2:46" s="1" customFormat="1" ht="12" hidden="1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hidden="1" customHeight="1">
      <c r="B12" s="31"/>
      <c r="D12" s="26" t="s">
        <v>19</v>
      </c>
      <c r="F12" s="24" t="s">
        <v>20</v>
      </c>
      <c r="I12" s="26" t="s">
        <v>21</v>
      </c>
      <c r="J12" s="51" t="str">
        <f>'Rekapitulace stavby'!AN8</f>
        <v>14. 11. 2025</v>
      </c>
      <c r="L12" s="31"/>
    </row>
    <row r="13" spans="2:46" s="1" customFormat="1" ht="10.75" hidden="1" customHeight="1">
      <c r="B13" s="31"/>
      <c r="L13" s="31"/>
    </row>
    <row r="14" spans="2:46" s="1" customFormat="1" ht="12" hidden="1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hidden="1" customHeight="1">
      <c r="B15" s="31"/>
      <c r="E15" s="24" t="s">
        <v>20</v>
      </c>
      <c r="I15" s="26" t="s">
        <v>25</v>
      </c>
      <c r="J15" s="24" t="s">
        <v>1</v>
      </c>
      <c r="L15" s="31"/>
    </row>
    <row r="16" spans="2:46" s="1" customFormat="1" ht="7" hidden="1" customHeight="1">
      <c r="B16" s="31"/>
      <c r="L16" s="31"/>
    </row>
    <row r="17" spans="2:12" s="1" customFormat="1" ht="12" hidden="1" customHeight="1">
      <c r="B17" s="31"/>
      <c r="D17" s="26" t="s">
        <v>26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hidden="1" customHeight="1">
      <c r="B18" s="31"/>
      <c r="E18" s="227" t="str">
        <f>'Rekapitulace stavby'!E14</f>
        <v>Vyplň  údaj</v>
      </c>
      <c r="F18" s="208"/>
      <c r="G18" s="208"/>
      <c r="H18" s="208"/>
      <c r="I18" s="26" t="s">
        <v>25</v>
      </c>
      <c r="J18" s="27" t="str">
        <f>'Rekapitulace stavby'!AN14</f>
        <v>Vyplň údaj</v>
      </c>
      <c r="L18" s="31"/>
    </row>
    <row r="19" spans="2:12" s="1" customFormat="1" ht="7" hidden="1" customHeight="1">
      <c r="B19" s="31"/>
      <c r="L19" s="31"/>
    </row>
    <row r="20" spans="2:12" s="1" customFormat="1" ht="12" hidden="1" customHeight="1">
      <c r="B20" s="31"/>
      <c r="D20" s="26" t="s">
        <v>28</v>
      </c>
      <c r="I20" s="26" t="s">
        <v>24</v>
      </c>
      <c r="J20" s="24" t="s">
        <v>1</v>
      </c>
      <c r="L20" s="31"/>
    </row>
    <row r="21" spans="2:12" s="1" customFormat="1" ht="18" hidden="1" customHeight="1">
      <c r="B21" s="31"/>
      <c r="E21" s="24" t="s">
        <v>20</v>
      </c>
      <c r="I21" s="26" t="s">
        <v>25</v>
      </c>
      <c r="J21" s="24" t="s">
        <v>1</v>
      </c>
      <c r="L21" s="31"/>
    </row>
    <row r="22" spans="2:12" s="1" customFormat="1" ht="7" hidden="1" customHeight="1">
      <c r="B22" s="31"/>
      <c r="L22" s="31"/>
    </row>
    <row r="23" spans="2:12" s="1" customFormat="1" ht="12" hidden="1" customHeight="1">
      <c r="B23" s="31"/>
      <c r="D23" s="26" t="s">
        <v>30</v>
      </c>
      <c r="I23" s="26" t="s">
        <v>24</v>
      </c>
      <c r="J23" s="24" t="s">
        <v>1</v>
      </c>
      <c r="L23" s="31"/>
    </row>
    <row r="24" spans="2:12" s="1" customFormat="1" ht="18" hidden="1" customHeight="1">
      <c r="B24" s="31"/>
      <c r="E24" s="24" t="s">
        <v>20</v>
      </c>
      <c r="I24" s="26" t="s">
        <v>25</v>
      </c>
      <c r="J24" s="24" t="s">
        <v>1</v>
      </c>
      <c r="L24" s="31"/>
    </row>
    <row r="25" spans="2:12" s="1" customFormat="1" ht="7" hidden="1" customHeight="1">
      <c r="B25" s="31"/>
      <c r="L25" s="31"/>
    </row>
    <row r="26" spans="2:12" s="1" customFormat="1" ht="12" hidden="1" customHeight="1">
      <c r="B26" s="31"/>
      <c r="D26" s="26" t="s">
        <v>31</v>
      </c>
      <c r="L26" s="31"/>
    </row>
    <row r="27" spans="2:12" s="7" customFormat="1" ht="16.5" hidden="1" customHeight="1">
      <c r="B27" s="88"/>
      <c r="E27" s="213" t="s">
        <v>1</v>
      </c>
      <c r="F27" s="213"/>
      <c r="G27" s="213"/>
      <c r="H27" s="213"/>
      <c r="L27" s="88"/>
    </row>
    <row r="28" spans="2:12" s="1" customFormat="1" ht="7" hidden="1" customHeight="1">
      <c r="B28" s="31"/>
      <c r="L28" s="31"/>
    </row>
    <row r="29" spans="2:12" s="1" customFormat="1" ht="7" hidden="1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5" hidden="1" customHeight="1">
      <c r="B30" s="31"/>
      <c r="D30" s="89" t="s">
        <v>33</v>
      </c>
      <c r="J30" s="65">
        <f>ROUND(J128, 2)</f>
        <v>0</v>
      </c>
      <c r="L30" s="31"/>
    </row>
    <row r="31" spans="2:12" s="1" customFormat="1" ht="7" hidden="1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5" hidden="1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5" hidden="1" customHeight="1">
      <c r="B33" s="31"/>
      <c r="D33" s="54" t="s">
        <v>37</v>
      </c>
      <c r="E33" s="26" t="s">
        <v>38</v>
      </c>
      <c r="F33" s="90">
        <f>ROUND((SUM(BE128:BE356)),  2)</f>
        <v>0</v>
      </c>
      <c r="I33" s="91">
        <v>0.21</v>
      </c>
      <c r="J33" s="90">
        <f>ROUND(((SUM(BE128:BE356))*I33),  2)</f>
        <v>0</v>
      </c>
      <c r="L33" s="31"/>
    </row>
    <row r="34" spans="2:12" s="1" customFormat="1" ht="14.5" hidden="1" customHeight="1">
      <c r="B34" s="31"/>
      <c r="E34" s="26" t="s">
        <v>39</v>
      </c>
      <c r="F34" s="90">
        <f>ROUND((SUM(BF128:BF356)),  2)</f>
        <v>0</v>
      </c>
      <c r="I34" s="91">
        <v>0.12</v>
      </c>
      <c r="J34" s="90">
        <f>ROUND(((SUM(BF128:BF356))*I34),  2)</f>
        <v>0</v>
      </c>
      <c r="L34" s="31"/>
    </row>
    <row r="35" spans="2:12" s="1" customFormat="1" ht="14.5" hidden="1" customHeight="1">
      <c r="B35" s="31"/>
      <c r="E35" s="26" t="s">
        <v>40</v>
      </c>
      <c r="F35" s="90">
        <f>ROUND((SUM(BG128:BG356)),  2)</f>
        <v>0</v>
      </c>
      <c r="I35" s="91">
        <v>0.21</v>
      </c>
      <c r="J35" s="90">
        <f>0</f>
        <v>0</v>
      </c>
      <c r="L35" s="31"/>
    </row>
    <row r="36" spans="2:12" s="1" customFormat="1" ht="14.5" hidden="1" customHeight="1">
      <c r="B36" s="31"/>
      <c r="E36" s="26" t="s">
        <v>41</v>
      </c>
      <c r="F36" s="90">
        <f>ROUND((SUM(BH128:BH356)),  2)</f>
        <v>0</v>
      </c>
      <c r="I36" s="91">
        <v>0.12</v>
      </c>
      <c r="J36" s="90">
        <f>0</f>
        <v>0</v>
      </c>
      <c r="L36" s="31"/>
    </row>
    <row r="37" spans="2:12" s="1" customFormat="1" ht="14.5" hidden="1" customHeight="1">
      <c r="B37" s="31"/>
      <c r="E37" s="26" t="s">
        <v>42</v>
      </c>
      <c r="F37" s="90">
        <f>ROUND((SUM(BI128:BI356)),  2)</f>
        <v>0</v>
      </c>
      <c r="I37" s="91">
        <v>0</v>
      </c>
      <c r="J37" s="90">
        <f>0</f>
        <v>0</v>
      </c>
      <c r="L37" s="31"/>
    </row>
    <row r="38" spans="2:12" s="1" customFormat="1" ht="7" hidden="1" customHeight="1">
      <c r="B38" s="31"/>
      <c r="L38" s="31"/>
    </row>
    <row r="39" spans="2:12" s="1" customFormat="1" ht="25.5" hidden="1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5" hidden="1" customHeight="1">
      <c r="B40" s="31"/>
      <c r="L40" s="31"/>
    </row>
    <row r="41" spans="2:12" ht="14.5" hidden="1" customHeight="1">
      <c r="B41" s="19"/>
      <c r="L41" s="19"/>
    </row>
    <row r="42" spans="2:12" ht="14.5" hidden="1" customHeight="1">
      <c r="B42" s="19"/>
      <c r="L42" s="19"/>
    </row>
    <row r="43" spans="2:12" ht="14.5" hidden="1" customHeight="1">
      <c r="B43" s="19"/>
      <c r="L43" s="19"/>
    </row>
    <row r="44" spans="2:12" ht="14.5" hidden="1" customHeight="1">
      <c r="B44" s="19"/>
      <c r="L44" s="19"/>
    </row>
    <row r="45" spans="2:12" ht="14.5" hidden="1" customHeight="1">
      <c r="B45" s="19"/>
      <c r="L45" s="19"/>
    </row>
    <row r="46" spans="2:12" ht="14.5" hidden="1" customHeight="1">
      <c r="B46" s="19"/>
      <c r="L46" s="19"/>
    </row>
    <row r="47" spans="2:12" ht="14.5" hidden="1" customHeight="1">
      <c r="B47" s="19"/>
      <c r="L47" s="19"/>
    </row>
    <row r="48" spans="2:12" ht="14.5" hidden="1" customHeight="1">
      <c r="B48" s="19"/>
      <c r="L48" s="19"/>
    </row>
    <row r="49" spans="2:12" ht="14.5" hidden="1" customHeight="1">
      <c r="B49" s="19"/>
      <c r="L49" s="19"/>
    </row>
    <row r="50" spans="2:12" s="1" customFormat="1" ht="14.5" hidden="1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" hidden="1">
      <c r="B51" s="19"/>
      <c r="L51" s="19"/>
    </row>
    <row r="52" spans="2:12" ht="11" hidden="1">
      <c r="B52" s="19"/>
      <c r="L52" s="19"/>
    </row>
    <row r="53" spans="2:12" ht="11" hidden="1">
      <c r="B53" s="19"/>
      <c r="L53" s="19"/>
    </row>
    <row r="54" spans="2:12" ht="11" hidden="1">
      <c r="B54" s="19"/>
      <c r="L54" s="19"/>
    </row>
    <row r="55" spans="2:12" ht="11" hidden="1">
      <c r="B55" s="19"/>
      <c r="L55" s="19"/>
    </row>
    <row r="56" spans="2:12" ht="11" hidden="1">
      <c r="B56" s="19"/>
      <c r="L56" s="19"/>
    </row>
    <row r="57" spans="2:12" ht="11" hidden="1">
      <c r="B57" s="19"/>
      <c r="L57" s="19"/>
    </row>
    <row r="58" spans="2:12" ht="11" hidden="1">
      <c r="B58" s="19"/>
      <c r="L58" s="19"/>
    </row>
    <row r="59" spans="2:12" ht="11" hidden="1">
      <c r="B59" s="19"/>
      <c r="L59" s="19"/>
    </row>
    <row r="60" spans="2:12" ht="11" hidden="1">
      <c r="B60" s="19"/>
      <c r="L60" s="19"/>
    </row>
    <row r="61" spans="2:12" s="1" customFormat="1" ht="13" hidden="1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" hidden="1">
      <c r="B62" s="19"/>
      <c r="L62" s="19"/>
    </row>
    <row r="63" spans="2:12" ht="11" hidden="1">
      <c r="B63" s="19"/>
      <c r="L63" s="19"/>
    </row>
    <row r="64" spans="2:12" ht="11" hidden="1">
      <c r="B64" s="19"/>
      <c r="L64" s="19"/>
    </row>
    <row r="65" spans="2:12" s="1" customFormat="1" ht="13" hidden="1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" hidden="1">
      <c r="B66" s="19"/>
      <c r="L66" s="19"/>
    </row>
    <row r="67" spans="2:12" ht="11" hidden="1">
      <c r="B67" s="19"/>
      <c r="L67" s="19"/>
    </row>
    <row r="68" spans="2:12" ht="11" hidden="1">
      <c r="B68" s="19"/>
      <c r="L68" s="19"/>
    </row>
    <row r="69" spans="2:12" ht="11" hidden="1">
      <c r="B69" s="19"/>
      <c r="L69" s="19"/>
    </row>
    <row r="70" spans="2:12" ht="11" hidden="1">
      <c r="B70" s="19"/>
      <c r="L70" s="19"/>
    </row>
    <row r="71" spans="2:12" ht="11" hidden="1">
      <c r="B71" s="19"/>
      <c r="L71" s="19"/>
    </row>
    <row r="72" spans="2:12" ht="11" hidden="1">
      <c r="B72" s="19"/>
      <c r="L72" s="19"/>
    </row>
    <row r="73" spans="2:12" ht="11" hidden="1">
      <c r="B73" s="19"/>
      <c r="L73" s="19"/>
    </row>
    <row r="74" spans="2:12" ht="11" hidden="1">
      <c r="B74" s="19"/>
      <c r="L74" s="19"/>
    </row>
    <row r="75" spans="2:12" ht="11" hidden="1">
      <c r="B75" s="19"/>
      <c r="L75" s="19"/>
    </row>
    <row r="76" spans="2:12" s="1" customFormat="1" ht="13" hidden="1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78" spans="2:12" ht="11" hidden="1"/>
    <row r="79" spans="2:12" ht="11" hidden="1"/>
    <row r="80" spans="2:12" ht="11" hidden="1"/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5" customHeight="1">
      <c r="B82" s="31"/>
      <c r="C82" s="20" t="s">
        <v>94</v>
      </c>
      <c r="L82" s="31"/>
    </row>
    <row r="83" spans="2:47" s="1" customFormat="1" ht="7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24" t="str">
        <f>E7</f>
        <v>0725 Klatovy, Divadelní 191 oprava fasády</v>
      </c>
      <c r="F85" s="225"/>
      <c r="G85" s="225"/>
      <c r="H85" s="225"/>
      <c r="L85" s="31"/>
    </row>
    <row r="86" spans="2:47" s="1" customFormat="1" ht="12" customHeight="1">
      <c r="B86" s="31"/>
      <c r="C86" s="26" t="s">
        <v>92</v>
      </c>
      <c r="L86" s="31"/>
    </row>
    <row r="87" spans="2:47" s="1" customFormat="1" ht="16.5" customHeight="1">
      <c r="B87" s="31"/>
      <c r="E87" s="186" t="str">
        <f>E9</f>
        <v>2 - Oprava fasády - jižní strana</v>
      </c>
      <c r="F87" s="226"/>
      <c r="G87" s="226"/>
      <c r="H87" s="226"/>
      <c r="L87" s="31"/>
    </row>
    <row r="88" spans="2:47" s="1" customFormat="1" ht="7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 xml:space="preserve"> </v>
      </c>
      <c r="I89" s="26" t="s">
        <v>21</v>
      </c>
      <c r="J89" s="51" t="str">
        <f>IF(J12="","",J12)</f>
        <v>14. 11. 2025</v>
      </c>
      <c r="L89" s="31"/>
    </row>
    <row r="90" spans="2:47" s="1" customFormat="1" ht="7" customHeight="1">
      <c r="B90" s="31"/>
      <c r="L90" s="31"/>
    </row>
    <row r="91" spans="2:47" s="1" customFormat="1" ht="15.25" customHeight="1">
      <c r="B91" s="31"/>
      <c r="C91" s="26" t="s">
        <v>23</v>
      </c>
      <c r="F91" s="24" t="str">
        <f>E15</f>
        <v xml:space="preserve"> </v>
      </c>
      <c r="I91" s="26" t="s">
        <v>28</v>
      </c>
      <c r="J91" s="29" t="str">
        <f>E21</f>
        <v xml:space="preserve"> </v>
      </c>
      <c r="L91" s="31"/>
    </row>
    <row r="92" spans="2:47" s="1" customFormat="1" ht="15.25" customHeight="1">
      <c r="B92" s="31"/>
      <c r="C92" s="26" t="s">
        <v>26</v>
      </c>
      <c r="F92" s="24" t="str">
        <f>IF(E18="","",E18)</f>
        <v>Vyplň  údaj</v>
      </c>
      <c r="I92" s="26" t="s">
        <v>30</v>
      </c>
      <c r="J92" s="29" t="str">
        <f>E24</f>
        <v xml:space="preserve"> </v>
      </c>
      <c r="L92" s="31"/>
    </row>
    <row r="93" spans="2:47" s="1" customFormat="1" ht="10.25" customHeight="1">
      <c r="B93" s="31"/>
      <c r="L93" s="31"/>
    </row>
    <row r="94" spans="2:47" s="1" customFormat="1" ht="29.25" customHeight="1">
      <c r="B94" s="31"/>
      <c r="C94" s="100" t="s">
        <v>95</v>
      </c>
      <c r="D94" s="92"/>
      <c r="E94" s="92"/>
      <c r="F94" s="92"/>
      <c r="G94" s="92"/>
      <c r="H94" s="92"/>
      <c r="I94" s="92"/>
      <c r="J94" s="101" t="s">
        <v>96</v>
      </c>
      <c r="K94" s="92"/>
      <c r="L94" s="31"/>
    </row>
    <row r="95" spans="2:47" s="1" customFormat="1" ht="10.25" customHeight="1">
      <c r="B95" s="31"/>
      <c r="L95" s="31"/>
    </row>
    <row r="96" spans="2:47" s="1" customFormat="1" ht="22.75" customHeight="1">
      <c r="B96" s="31"/>
      <c r="C96" s="102" t="s">
        <v>97</v>
      </c>
      <c r="J96" s="65">
        <f>J128</f>
        <v>0</v>
      </c>
      <c r="L96" s="31"/>
      <c r="AU96" s="16" t="s">
        <v>98</v>
      </c>
    </row>
    <row r="97" spans="2:12" s="8" customFormat="1" ht="25" customHeight="1">
      <c r="B97" s="103"/>
      <c r="D97" s="104" t="s">
        <v>99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2:12" s="9" customFormat="1" ht="20" customHeight="1">
      <c r="B98" s="107"/>
      <c r="D98" s="108" t="s">
        <v>100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2:12" s="9" customFormat="1" ht="20" customHeight="1">
      <c r="B99" s="107"/>
      <c r="D99" s="108" t="s">
        <v>101</v>
      </c>
      <c r="E99" s="109"/>
      <c r="F99" s="109"/>
      <c r="G99" s="109"/>
      <c r="H99" s="109"/>
      <c r="I99" s="109"/>
      <c r="J99" s="110">
        <f>J199</f>
        <v>0</v>
      </c>
      <c r="L99" s="107"/>
    </row>
    <row r="100" spans="2:12" s="9" customFormat="1" ht="20" customHeight="1">
      <c r="B100" s="107"/>
      <c r="D100" s="108" t="s">
        <v>102</v>
      </c>
      <c r="E100" s="109"/>
      <c r="F100" s="109"/>
      <c r="G100" s="109"/>
      <c r="H100" s="109"/>
      <c r="I100" s="109"/>
      <c r="J100" s="110">
        <f>J268</f>
        <v>0</v>
      </c>
      <c r="L100" s="107"/>
    </row>
    <row r="101" spans="2:12" s="9" customFormat="1" ht="20" customHeight="1">
      <c r="B101" s="107"/>
      <c r="D101" s="108" t="s">
        <v>103</v>
      </c>
      <c r="E101" s="109"/>
      <c r="F101" s="109"/>
      <c r="G101" s="109"/>
      <c r="H101" s="109"/>
      <c r="I101" s="109"/>
      <c r="J101" s="110">
        <f>J277</f>
        <v>0</v>
      </c>
      <c r="L101" s="107"/>
    </row>
    <row r="102" spans="2:12" s="8" customFormat="1" ht="25" customHeight="1">
      <c r="B102" s="103"/>
      <c r="D102" s="104" t="s">
        <v>104</v>
      </c>
      <c r="E102" s="105"/>
      <c r="F102" s="105"/>
      <c r="G102" s="105"/>
      <c r="H102" s="105"/>
      <c r="I102" s="105"/>
      <c r="J102" s="106">
        <f>J280</f>
        <v>0</v>
      </c>
      <c r="L102" s="103"/>
    </row>
    <row r="103" spans="2:12" s="9" customFormat="1" ht="20" customHeight="1">
      <c r="B103" s="107"/>
      <c r="D103" s="108" t="s">
        <v>105</v>
      </c>
      <c r="E103" s="109"/>
      <c r="F103" s="109"/>
      <c r="G103" s="109"/>
      <c r="H103" s="109"/>
      <c r="I103" s="109"/>
      <c r="J103" s="110">
        <f>J281</f>
        <v>0</v>
      </c>
      <c r="L103" s="107"/>
    </row>
    <row r="104" spans="2:12" s="9" customFormat="1" ht="20" customHeight="1">
      <c r="B104" s="107"/>
      <c r="D104" s="108" t="s">
        <v>106</v>
      </c>
      <c r="E104" s="109"/>
      <c r="F104" s="109"/>
      <c r="G104" s="109"/>
      <c r="H104" s="109"/>
      <c r="I104" s="109"/>
      <c r="J104" s="110">
        <f>J321</f>
        <v>0</v>
      </c>
      <c r="L104" s="107"/>
    </row>
    <row r="105" spans="2:12" s="8" customFormat="1" ht="25" customHeight="1">
      <c r="B105" s="103"/>
      <c r="D105" s="104" t="s">
        <v>107</v>
      </c>
      <c r="E105" s="105"/>
      <c r="F105" s="105"/>
      <c r="G105" s="105"/>
      <c r="H105" s="105"/>
      <c r="I105" s="105"/>
      <c r="J105" s="106">
        <f>J347</f>
        <v>0</v>
      </c>
      <c r="L105" s="103"/>
    </row>
    <row r="106" spans="2:12" s="9" customFormat="1" ht="20" customHeight="1">
      <c r="B106" s="107"/>
      <c r="D106" s="108" t="s">
        <v>108</v>
      </c>
      <c r="E106" s="109"/>
      <c r="F106" s="109"/>
      <c r="G106" s="109"/>
      <c r="H106" s="109"/>
      <c r="I106" s="109"/>
      <c r="J106" s="110">
        <f>J348</f>
        <v>0</v>
      </c>
      <c r="L106" s="107"/>
    </row>
    <row r="107" spans="2:12" s="9" customFormat="1" ht="20" customHeight="1">
      <c r="B107" s="107"/>
      <c r="D107" s="108" t="s">
        <v>109</v>
      </c>
      <c r="E107" s="109"/>
      <c r="F107" s="109"/>
      <c r="G107" s="109"/>
      <c r="H107" s="109"/>
      <c r="I107" s="109"/>
      <c r="J107" s="110">
        <f>J351</f>
        <v>0</v>
      </c>
      <c r="L107" s="107"/>
    </row>
    <row r="108" spans="2:12" s="9" customFormat="1" ht="14.75" customHeight="1">
      <c r="B108" s="107"/>
      <c r="D108" s="108" t="s">
        <v>450</v>
      </c>
      <c r="E108" s="109"/>
      <c r="F108" s="109"/>
      <c r="G108" s="109"/>
      <c r="H108" s="109"/>
      <c r="I108" s="109"/>
      <c r="J108" s="110">
        <f>J354</f>
        <v>0</v>
      </c>
      <c r="L108" s="107"/>
    </row>
    <row r="109" spans="2:12" s="1" customFormat="1" ht="21.75" customHeight="1">
      <c r="B109" s="31"/>
      <c r="L109" s="31"/>
    </row>
    <row r="110" spans="2:12" s="1" customFormat="1" ht="7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1"/>
    </row>
    <row r="114" spans="2:63" s="1" customFormat="1" ht="7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31"/>
    </row>
    <row r="115" spans="2:63" s="1" customFormat="1" ht="25" customHeight="1">
      <c r="B115" s="31"/>
      <c r="C115" s="20" t="s">
        <v>111</v>
      </c>
      <c r="L115" s="31"/>
    </row>
    <row r="116" spans="2:63" s="1" customFormat="1" ht="7" customHeight="1">
      <c r="B116" s="31"/>
      <c r="L116" s="31"/>
    </row>
    <row r="117" spans="2:63" s="1" customFormat="1" ht="12" customHeight="1">
      <c r="B117" s="31"/>
      <c r="C117" s="26" t="s">
        <v>15</v>
      </c>
      <c r="L117" s="31"/>
    </row>
    <row r="118" spans="2:63" s="1" customFormat="1" ht="16.5" customHeight="1">
      <c r="B118" s="31"/>
      <c r="E118" s="224" t="str">
        <f>E7</f>
        <v>0725 Klatovy, Divadelní 191 oprava fasády</v>
      </c>
      <c r="F118" s="225"/>
      <c r="G118" s="225"/>
      <c r="H118" s="225"/>
      <c r="L118" s="31"/>
    </row>
    <row r="119" spans="2:63" s="1" customFormat="1" ht="12" customHeight="1">
      <c r="B119" s="31"/>
      <c r="C119" s="26" t="s">
        <v>92</v>
      </c>
      <c r="L119" s="31"/>
    </row>
    <row r="120" spans="2:63" s="1" customFormat="1" ht="16.5" customHeight="1">
      <c r="B120" s="31"/>
      <c r="E120" s="186" t="str">
        <f>E9</f>
        <v>2 - Oprava fasády - jižní strana</v>
      </c>
      <c r="F120" s="226"/>
      <c r="G120" s="226"/>
      <c r="H120" s="226"/>
      <c r="L120" s="31"/>
    </row>
    <row r="121" spans="2:63" s="1" customFormat="1" ht="7" customHeight="1">
      <c r="B121" s="31"/>
      <c r="L121" s="31"/>
    </row>
    <row r="122" spans="2:63" s="1" customFormat="1" ht="12" customHeight="1">
      <c r="B122" s="31"/>
      <c r="C122" s="26" t="s">
        <v>19</v>
      </c>
      <c r="F122" s="24" t="str">
        <f>F12</f>
        <v xml:space="preserve"> </v>
      </c>
      <c r="I122" s="26" t="s">
        <v>21</v>
      </c>
      <c r="J122" s="51" t="str">
        <f>IF(J12="","",J12)</f>
        <v>14. 11. 2025</v>
      </c>
      <c r="L122" s="31"/>
    </row>
    <row r="123" spans="2:63" s="1" customFormat="1" ht="7" customHeight="1">
      <c r="B123" s="31"/>
      <c r="L123" s="31"/>
    </row>
    <row r="124" spans="2:63" s="1" customFormat="1" ht="15.25" customHeight="1">
      <c r="B124" s="31"/>
      <c r="C124" s="26" t="s">
        <v>23</v>
      </c>
      <c r="F124" s="24" t="str">
        <f>E15</f>
        <v xml:space="preserve"> </v>
      </c>
      <c r="I124" s="26" t="s">
        <v>28</v>
      </c>
      <c r="J124" s="29" t="str">
        <f>E21</f>
        <v xml:space="preserve"> </v>
      </c>
      <c r="L124" s="31"/>
    </row>
    <row r="125" spans="2:63" s="1" customFormat="1" ht="15.25" customHeight="1">
      <c r="B125" s="31"/>
      <c r="C125" s="26" t="s">
        <v>26</v>
      </c>
      <c r="F125" s="24" t="str">
        <f>IF(E18="","",E18)</f>
        <v>Vyplň  údaj</v>
      </c>
      <c r="I125" s="26" t="s">
        <v>30</v>
      </c>
      <c r="J125" s="29" t="str">
        <f>E24</f>
        <v xml:space="preserve"> </v>
      </c>
      <c r="L125" s="31"/>
    </row>
    <row r="126" spans="2:63" s="1" customFormat="1" ht="10.25" customHeight="1">
      <c r="B126" s="31"/>
      <c r="L126" s="31"/>
    </row>
    <row r="127" spans="2:63" s="10" customFormat="1" ht="29.25" customHeight="1">
      <c r="B127" s="111"/>
      <c r="C127" s="112" t="s">
        <v>112</v>
      </c>
      <c r="D127" s="113" t="s">
        <v>58</v>
      </c>
      <c r="E127" s="113" t="s">
        <v>54</v>
      </c>
      <c r="F127" s="113" t="s">
        <v>55</v>
      </c>
      <c r="G127" s="113" t="s">
        <v>113</v>
      </c>
      <c r="H127" s="113" t="s">
        <v>114</v>
      </c>
      <c r="I127" s="113" t="s">
        <v>115</v>
      </c>
      <c r="J127" s="114" t="s">
        <v>96</v>
      </c>
      <c r="K127" s="115" t="s">
        <v>116</v>
      </c>
      <c r="L127" s="111"/>
      <c r="M127" s="58" t="s">
        <v>1</v>
      </c>
      <c r="N127" s="59" t="s">
        <v>37</v>
      </c>
      <c r="O127" s="59" t="s">
        <v>117</v>
      </c>
      <c r="P127" s="59" t="s">
        <v>118</v>
      </c>
      <c r="Q127" s="59" t="s">
        <v>119</v>
      </c>
      <c r="R127" s="59" t="s">
        <v>120</v>
      </c>
      <c r="S127" s="59" t="s">
        <v>121</v>
      </c>
      <c r="T127" s="60" t="s">
        <v>122</v>
      </c>
    </row>
    <row r="128" spans="2:63" s="1" customFormat="1" ht="22.75" customHeight="1">
      <c r="B128" s="31"/>
      <c r="C128" s="63" t="s">
        <v>123</v>
      </c>
      <c r="J128" s="116">
        <f>BK128</f>
        <v>0</v>
      </c>
      <c r="L128" s="31"/>
      <c r="M128" s="61"/>
      <c r="N128" s="52"/>
      <c r="O128" s="52"/>
      <c r="P128" s="117">
        <f>P129+P280+P347</f>
        <v>0</v>
      </c>
      <c r="Q128" s="52"/>
      <c r="R128" s="117">
        <f>R129+R280+R347</f>
        <v>54.360714380000005</v>
      </c>
      <c r="S128" s="52"/>
      <c r="T128" s="118">
        <f>T129+T280+T347</f>
        <v>49.1740298</v>
      </c>
      <c r="AT128" s="16" t="s">
        <v>72</v>
      </c>
      <c r="AU128" s="16" t="s">
        <v>98</v>
      </c>
      <c r="BK128" s="119">
        <f>BK129+BK280+BK347</f>
        <v>0</v>
      </c>
    </row>
    <row r="129" spans="2:65" s="11" customFormat="1" ht="26" customHeight="1">
      <c r="B129" s="120"/>
      <c r="D129" s="121" t="s">
        <v>72</v>
      </c>
      <c r="E129" s="122" t="s">
        <v>124</v>
      </c>
      <c r="F129" s="122" t="s">
        <v>125</v>
      </c>
      <c r="I129" s="123"/>
      <c r="J129" s="124">
        <f>BK129</f>
        <v>0</v>
      </c>
      <c r="L129" s="120"/>
      <c r="M129" s="125"/>
      <c r="P129" s="126">
        <f>P130+P199+P268+P277</f>
        <v>0</v>
      </c>
      <c r="R129" s="126">
        <f>R130+R199+R268+R277</f>
        <v>53.660040780000003</v>
      </c>
      <c r="T129" s="127">
        <f>T130+T199+T268+T277</f>
        <v>48.874400399999999</v>
      </c>
      <c r="AR129" s="121" t="s">
        <v>78</v>
      </c>
      <c r="AT129" s="128" t="s">
        <v>72</v>
      </c>
      <c r="AU129" s="128" t="s">
        <v>73</v>
      </c>
      <c r="AY129" s="121" t="s">
        <v>126</v>
      </c>
      <c r="BK129" s="129">
        <f>BK130+BK199+BK268+BK277</f>
        <v>0</v>
      </c>
    </row>
    <row r="130" spans="2:65" s="11" customFormat="1" ht="22.75" customHeight="1">
      <c r="B130" s="120"/>
      <c r="D130" s="121" t="s">
        <v>72</v>
      </c>
      <c r="E130" s="130" t="s">
        <v>127</v>
      </c>
      <c r="F130" s="130" t="s">
        <v>128</v>
      </c>
      <c r="I130" s="123"/>
      <c r="J130" s="131">
        <f>BK130</f>
        <v>0</v>
      </c>
      <c r="L130" s="120"/>
      <c r="M130" s="125"/>
      <c r="P130" s="126">
        <f>SUM(P131:P198)</f>
        <v>0</v>
      </c>
      <c r="R130" s="126">
        <f>SUM(R131:R198)</f>
        <v>17.651400780000003</v>
      </c>
      <c r="T130" s="127">
        <f>SUM(T131:T198)</f>
        <v>37.450630400000001</v>
      </c>
      <c r="AR130" s="121" t="s">
        <v>78</v>
      </c>
      <c r="AT130" s="128" t="s">
        <v>72</v>
      </c>
      <c r="AU130" s="128" t="s">
        <v>78</v>
      </c>
      <c r="AY130" s="121" t="s">
        <v>126</v>
      </c>
      <c r="BK130" s="129">
        <f>SUM(BK131:BK198)</f>
        <v>0</v>
      </c>
    </row>
    <row r="131" spans="2:65" s="1" customFormat="1" ht="16.5" customHeight="1">
      <c r="B131" s="31"/>
      <c r="C131" s="132" t="s">
        <v>78</v>
      </c>
      <c r="D131" s="132" t="s">
        <v>129</v>
      </c>
      <c r="E131" s="133" t="s">
        <v>130</v>
      </c>
      <c r="F131" s="134" t="s">
        <v>131</v>
      </c>
      <c r="G131" s="135" t="s">
        <v>132</v>
      </c>
      <c r="H131" s="136">
        <v>30.7</v>
      </c>
      <c r="I131" s="137"/>
      <c r="J131" s="136">
        <f>ROUND(I131*H131,2)</f>
        <v>0</v>
      </c>
      <c r="K131" s="138"/>
      <c r="L131" s="31"/>
      <c r="M131" s="139" t="s">
        <v>1</v>
      </c>
      <c r="N131" s="140" t="s">
        <v>39</v>
      </c>
      <c r="P131" s="141">
        <f>O131*H131</f>
        <v>0</v>
      </c>
      <c r="Q131" s="141">
        <v>0.02</v>
      </c>
      <c r="R131" s="141">
        <f>Q131*H131</f>
        <v>0.61399999999999999</v>
      </c>
      <c r="S131" s="141">
        <v>0.03</v>
      </c>
      <c r="T131" s="142">
        <f>S131*H131</f>
        <v>0.92099999999999993</v>
      </c>
      <c r="AR131" s="143" t="s">
        <v>88</v>
      </c>
      <c r="AT131" s="143" t="s">
        <v>129</v>
      </c>
      <c r="AU131" s="143" t="s">
        <v>82</v>
      </c>
      <c r="AY131" s="16" t="s">
        <v>126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82</v>
      </c>
      <c r="BK131" s="144">
        <f>ROUND(I131*H131,2)</f>
        <v>0</v>
      </c>
      <c r="BL131" s="16" t="s">
        <v>88</v>
      </c>
      <c r="BM131" s="143" t="s">
        <v>451</v>
      </c>
    </row>
    <row r="132" spans="2:65" s="1" customFormat="1" ht="12">
      <c r="B132" s="31"/>
      <c r="D132" s="145" t="s">
        <v>134</v>
      </c>
      <c r="F132" s="146" t="s">
        <v>131</v>
      </c>
      <c r="I132" s="147"/>
      <c r="L132" s="31"/>
      <c r="M132" s="148"/>
      <c r="T132" s="55"/>
      <c r="AT132" s="16" t="s">
        <v>134</v>
      </c>
      <c r="AU132" s="16" t="s">
        <v>82</v>
      </c>
    </row>
    <row r="133" spans="2:65" s="1" customFormat="1" ht="48">
      <c r="B133" s="31"/>
      <c r="D133" s="145" t="s">
        <v>135</v>
      </c>
      <c r="F133" s="149" t="s">
        <v>136</v>
      </c>
      <c r="I133" s="147"/>
      <c r="L133" s="31"/>
      <c r="M133" s="148"/>
      <c r="T133" s="55"/>
      <c r="AT133" s="16" t="s">
        <v>135</v>
      </c>
      <c r="AU133" s="16" t="s">
        <v>82</v>
      </c>
    </row>
    <row r="134" spans="2:65" s="12" customFormat="1" ht="12">
      <c r="B134" s="150"/>
      <c r="D134" s="145" t="s">
        <v>137</v>
      </c>
      <c r="E134" s="151" t="s">
        <v>1</v>
      </c>
      <c r="F134" s="152" t="s">
        <v>452</v>
      </c>
      <c r="H134" s="153">
        <v>30.7</v>
      </c>
      <c r="I134" s="154"/>
      <c r="L134" s="150"/>
      <c r="M134" s="155"/>
      <c r="T134" s="156"/>
      <c r="AT134" s="151" t="s">
        <v>137</v>
      </c>
      <c r="AU134" s="151" t="s">
        <v>82</v>
      </c>
      <c r="AV134" s="12" t="s">
        <v>82</v>
      </c>
      <c r="AW134" s="12" t="s">
        <v>29</v>
      </c>
      <c r="AX134" s="12" t="s">
        <v>73</v>
      </c>
      <c r="AY134" s="151" t="s">
        <v>126</v>
      </c>
    </row>
    <row r="135" spans="2:65" s="13" customFormat="1" ht="12">
      <c r="B135" s="157"/>
      <c r="D135" s="145" t="s">
        <v>137</v>
      </c>
      <c r="E135" s="158" t="s">
        <v>1</v>
      </c>
      <c r="F135" s="159" t="s">
        <v>139</v>
      </c>
      <c r="H135" s="160">
        <v>30.7</v>
      </c>
      <c r="I135" s="161"/>
      <c r="L135" s="157"/>
      <c r="M135" s="162"/>
      <c r="T135" s="163"/>
      <c r="AT135" s="158" t="s">
        <v>137</v>
      </c>
      <c r="AU135" s="158" t="s">
        <v>82</v>
      </c>
      <c r="AV135" s="13" t="s">
        <v>88</v>
      </c>
      <c r="AW135" s="13" t="s">
        <v>29</v>
      </c>
      <c r="AX135" s="13" t="s">
        <v>78</v>
      </c>
      <c r="AY135" s="158" t="s">
        <v>126</v>
      </c>
    </row>
    <row r="136" spans="2:65" s="1" customFormat="1" ht="16.5" customHeight="1">
      <c r="B136" s="31"/>
      <c r="C136" s="132" t="s">
        <v>82</v>
      </c>
      <c r="D136" s="132" t="s">
        <v>129</v>
      </c>
      <c r="E136" s="133" t="s">
        <v>140</v>
      </c>
      <c r="F136" s="134" t="s">
        <v>141</v>
      </c>
      <c r="G136" s="135" t="s">
        <v>132</v>
      </c>
      <c r="H136" s="136">
        <v>31.23</v>
      </c>
      <c r="I136" s="137"/>
      <c r="J136" s="136">
        <f>ROUND(I136*H136,2)</f>
        <v>0</v>
      </c>
      <c r="K136" s="138"/>
      <c r="L136" s="31"/>
      <c r="M136" s="139" t="s">
        <v>1</v>
      </c>
      <c r="N136" s="140" t="s">
        <v>39</v>
      </c>
      <c r="P136" s="141">
        <f>O136*H136</f>
        <v>0</v>
      </c>
      <c r="Q136" s="141">
        <v>0.02</v>
      </c>
      <c r="R136" s="141">
        <f>Q136*H136</f>
        <v>0.62460000000000004</v>
      </c>
      <c r="S136" s="141">
        <v>0.02</v>
      </c>
      <c r="T136" s="142">
        <f>S136*H136</f>
        <v>0.62460000000000004</v>
      </c>
      <c r="AR136" s="143" t="s">
        <v>88</v>
      </c>
      <c r="AT136" s="143" t="s">
        <v>129</v>
      </c>
      <c r="AU136" s="143" t="s">
        <v>82</v>
      </c>
      <c r="AY136" s="16" t="s">
        <v>126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82</v>
      </c>
      <c r="BK136" s="144">
        <f>ROUND(I136*H136,2)</f>
        <v>0</v>
      </c>
      <c r="BL136" s="16" t="s">
        <v>88</v>
      </c>
      <c r="BM136" s="143" t="s">
        <v>453</v>
      </c>
    </row>
    <row r="137" spans="2:65" s="1" customFormat="1" ht="12">
      <c r="B137" s="31"/>
      <c r="D137" s="145" t="s">
        <v>134</v>
      </c>
      <c r="F137" s="146" t="s">
        <v>143</v>
      </c>
      <c r="I137" s="147"/>
      <c r="L137" s="31"/>
      <c r="M137" s="148"/>
      <c r="T137" s="55"/>
      <c r="AT137" s="16" t="s">
        <v>134</v>
      </c>
      <c r="AU137" s="16" t="s">
        <v>82</v>
      </c>
    </row>
    <row r="138" spans="2:65" s="12" customFormat="1" ht="12">
      <c r="B138" s="150"/>
      <c r="D138" s="145" t="s">
        <v>137</v>
      </c>
      <c r="E138" s="151" t="s">
        <v>1</v>
      </c>
      <c r="F138" s="152" t="s">
        <v>454</v>
      </c>
      <c r="H138" s="153">
        <v>31.23</v>
      </c>
      <c r="I138" s="154"/>
      <c r="L138" s="150"/>
      <c r="M138" s="155"/>
      <c r="T138" s="156"/>
      <c r="AT138" s="151" t="s">
        <v>137</v>
      </c>
      <c r="AU138" s="151" t="s">
        <v>82</v>
      </c>
      <c r="AV138" s="12" t="s">
        <v>82</v>
      </c>
      <c r="AW138" s="12" t="s">
        <v>29</v>
      </c>
      <c r="AX138" s="12" t="s">
        <v>73</v>
      </c>
      <c r="AY138" s="151" t="s">
        <v>126</v>
      </c>
    </row>
    <row r="139" spans="2:65" s="13" customFormat="1" ht="12">
      <c r="B139" s="157"/>
      <c r="D139" s="145" t="s">
        <v>137</v>
      </c>
      <c r="E139" s="158" t="s">
        <v>1</v>
      </c>
      <c r="F139" s="159" t="s">
        <v>139</v>
      </c>
      <c r="H139" s="160">
        <v>31.23</v>
      </c>
      <c r="I139" s="161"/>
      <c r="L139" s="157"/>
      <c r="M139" s="162"/>
      <c r="T139" s="163"/>
      <c r="AT139" s="158" t="s">
        <v>137</v>
      </c>
      <c r="AU139" s="158" t="s">
        <v>82</v>
      </c>
      <c r="AV139" s="13" t="s">
        <v>88</v>
      </c>
      <c r="AW139" s="13" t="s">
        <v>29</v>
      </c>
      <c r="AX139" s="13" t="s">
        <v>78</v>
      </c>
      <c r="AY139" s="158" t="s">
        <v>126</v>
      </c>
    </row>
    <row r="140" spans="2:65" s="1" customFormat="1" ht="16.5" customHeight="1">
      <c r="B140" s="31"/>
      <c r="C140" s="132" t="s">
        <v>85</v>
      </c>
      <c r="D140" s="132" t="s">
        <v>129</v>
      </c>
      <c r="E140" s="133" t="s">
        <v>150</v>
      </c>
      <c r="F140" s="134" t="s">
        <v>151</v>
      </c>
      <c r="G140" s="135" t="s">
        <v>152</v>
      </c>
      <c r="H140" s="136">
        <v>15.96</v>
      </c>
      <c r="I140" s="137"/>
      <c r="J140" s="136">
        <f>ROUND(I140*H140,2)</f>
        <v>0</v>
      </c>
      <c r="K140" s="138"/>
      <c r="L140" s="31"/>
      <c r="M140" s="139" t="s">
        <v>1</v>
      </c>
      <c r="N140" s="140" t="s">
        <v>39</v>
      </c>
      <c r="P140" s="141">
        <f>O140*H140</f>
        <v>0</v>
      </c>
      <c r="Q140" s="141">
        <v>0.06</v>
      </c>
      <c r="R140" s="141">
        <f>Q140*H140</f>
        <v>0.95760000000000001</v>
      </c>
      <c r="S140" s="141">
        <v>0.05</v>
      </c>
      <c r="T140" s="142">
        <f>S140*H140</f>
        <v>0.79800000000000004</v>
      </c>
      <c r="AR140" s="143" t="s">
        <v>88</v>
      </c>
      <c r="AT140" s="143" t="s">
        <v>129</v>
      </c>
      <c r="AU140" s="143" t="s">
        <v>82</v>
      </c>
      <c r="AY140" s="16" t="s">
        <v>126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82</v>
      </c>
      <c r="BK140" s="144">
        <f>ROUND(I140*H140,2)</f>
        <v>0</v>
      </c>
      <c r="BL140" s="16" t="s">
        <v>88</v>
      </c>
      <c r="BM140" s="143" t="s">
        <v>455</v>
      </c>
    </row>
    <row r="141" spans="2:65" s="1" customFormat="1" ht="12">
      <c r="B141" s="31"/>
      <c r="D141" s="145" t="s">
        <v>134</v>
      </c>
      <c r="F141" s="146" t="s">
        <v>151</v>
      </c>
      <c r="I141" s="147"/>
      <c r="L141" s="31"/>
      <c r="M141" s="148"/>
      <c r="T141" s="55"/>
      <c r="AT141" s="16" t="s">
        <v>134</v>
      </c>
      <c r="AU141" s="16" t="s">
        <v>82</v>
      </c>
    </row>
    <row r="142" spans="2:65" s="1" customFormat="1" ht="36">
      <c r="B142" s="31"/>
      <c r="D142" s="145" t="s">
        <v>135</v>
      </c>
      <c r="F142" s="149" t="s">
        <v>154</v>
      </c>
      <c r="I142" s="147"/>
      <c r="L142" s="31"/>
      <c r="M142" s="148"/>
      <c r="T142" s="55"/>
      <c r="AT142" s="16" t="s">
        <v>135</v>
      </c>
      <c r="AU142" s="16" t="s">
        <v>82</v>
      </c>
    </row>
    <row r="143" spans="2:65" s="12" customFormat="1" ht="12">
      <c r="B143" s="150"/>
      <c r="D143" s="145" t="s">
        <v>137</v>
      </c>
      <c r="E143" s="151" t="s">
        <v>1</v>
      </c>
      <c r="F143" s="152" t="s">
        <v>456</v>
      </c>
      <c r="H143" s="153">
        <v>15.96</v>
      </c>
      <c r="I143" s="154"/>
      <c r="L143" s="150"/>
      <c r="M143" s="155"/>
      <c r="T143" s="156"/>
      <c r="AT143" s="151" t="s">
        <v>137</v>
      </c>
      <c r="AU143" s="151" t="s">
        <v>82</v>
      </c>
      <c r="AV143" s="12" t="s">
        <v>82</v>
      </c>
      <c r="AW143" s="12" t="s">
        <v>29</v>
      </c>
      <c r="AX143" s="12" t="s">
        <v>73</v>
      </c>
      <c r="AY143" s="151" t="s">
        <v>126</v>
      </c>
    </row>
    <row r="144" spans="2:65" s="13" customFormat="1" ht="12">
      <c r="B144" s="157"/>
      <c r="D144" s="145" t="s">
        <v>137</v>
      </c>
      <c r="E144" s="158" t="s">
        <v>1</v>
      </c>
      <c r="F144" s="159" t="s">
        <v>139</v>
      </c>
      <c r="H144" s="160">
        <v>15.96</v>
      </c>
      <c r="I144" s="161"/>
      <c r="L144" s="157"/>
      <c r="M144" s="162"/>
      <c r="T144" s="163"/>
      <c r="AT144" s="158" t="s">
        <v>137</v>
      </c>
      <c r="AU144" s="158" t="s">
        <v>82</v>
      </c>
      <c r="AV144" s="13" t="s">
        <v>88</v>
      </c>
      <c r="AW144" s="13" t="s">
        <v>29</v>
      </c>
      <c r="AX144" s="13" t="s">
        <v>78</v>
      </c>
      <c r="AY144" s="158" t="s">
        <v>126</v>
      </c>
    </row>
    <row r="145" spans="2:65" s="1" customFormat="1" ht="16.5" customHeight="1">
      <c r="B145" s="31"/>
      <c r="C145" s="132" t="s">
        <v>88</v>
      </c>
      <c r="D145" s="132" t="s">
        <v>129</v>
      </c>
      <c r="E145" s="133" t="s">
        <v>157</v>
      </c>
      <c r="F145" s="134" t="s">
        <v>158</v>
      </c>
      <c r="G145" s="135" t="s">
        <v>159</v>
      </c>
      <c r="H145" s="136">
        <v>18</v>
      </c>
      <c r="I145" s="137"/>
      <c r="J145" s="136">
        <f>ROUND(I145*H145,2)</f>
        <v>0</v>
      </c>
      <c r="K145" s="138"/>
      <c r="L145" s="31"/>
      <c r="M145" s="139" t="s">
        <v>1</v>
      </c>
      <c r="N145" s="140" t="s">
        <v>39</v>
      </c>
      <c r="P145" s="141">
        <f>O145*H145</f>
        <v>0</v>
      </c>
      <c r="Q145" s="141">
        <v>0.05</v>
      </c>
      <c r="R145" s="141">
        <f>Q145*H145</f>
        <v>0.9</v>
      </c>
      <c r="S145" s="141">
        <v>0.05</v>
      </c>
      <c r="T145" s="142">
        <f>S145*H145</f>
        <v>0.9</v>
      </c>
      <c r="AR145" s="143" t="s">
        <v>88</v>
      </c>
      <c r="AT145" s="143" t="s">
        <v>129</v>
      </c>
      <c r="AU145" s="143" t="s">
        <v>82</v>
      </c>
      <c r="AY145" s="16" t="s">
        <v>126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82</v>
      </c>
      <c r="BK145" s="144">
        <f>ROUND(I145*H145,2)</f>
        <v>0</v>
      </c>
      <c r="BL145" s="16" t="s">
        <v>88</v>
      </c>
      <c r="BM145" s="143" t="s">
        <v>457</v>
      </c>
    </row>
    <row r="146" spans="2:65" s="1" customFormat="1" ht="12">
      <c r="B146" s="31"/>
      <c r="D146" s="145" t="s">
        <v>134</v>
      </c>
      <c r="F146" s="146" t="s">
        <v>158</v>
      </c>
      <c r="I146" s="147"/>
      <c r="L146" s="31"/>
      <c r="M146" s="148"/>
      <c r="T146" s="55"/>
      <c r="AT146" s="16" t="s">
        <v>134</v>
      </c>
      <c r="AU146" s="16" t="s">
        <v>82</v>
      </c>
    </row>
    <row r="147" spans="2:65" s="12" customFormat="1" ht="12">
      <c r="B147" s="150"/>
      <c r="D147" s="145" t="s">
        <v>137</v>
      </c>
      <c r="E147" s="151" t="s">
        <v>1</v>
      </c>
      <c r="F147" s="152" t="s">
        <v>458</v>
      </c>
      <c r="H147" s="153">
        <v>18</v>
      </c>
      <c r="I147" s="154"/>
      <c r="L147" s="150"/>
      <c r="M147" s="155"/>
      <c r="T147" s="156"/>
      <c r="AT147" s="151" t="s">
        <v>137</v>
      </c>
      <c r="AU147" s="151" t="s">
        <v>82</v>
      </c>
      <c r="AV147" s="12" t="s">
        <v>82</v>
      </c>
      <c r="AW147" s="12" t="s">
        <v>29</v>
      </c>
      <c r="AX147" s="12" t="s">
        <v>73</v>
      </c>
      <c r="AY147" s="151" t="s">
        <v>126</v>
      </c>
    </row>
    <row r="148" spans="2:65" s="13" customFormat="1" ht="12">
      <c r="B148" s="157"/>
      <c r="D148" s="145" t="s">
        <v>137</v>
      </c>
      <c r="E148" s="158" t="s">
        <v>1</v>
      </c>
      <c r="F148" s="159" t="s">
        <v>139</v>
      </c>
      <c r="H148" s="160">
        <v>18</v>
      </c>
      <c r="I148" s="161"/>
      <c r="L148" s="157"/>
      <c r="M148" s="162"/>
      <c r="T148" s="163"/>
      <c r="AT148" s="158" t="s">
        <v>137</v>
      </c>
      <c r="AU148" s="158" t="s">
        <v>82</v>
      </c>
      <c r="AV148" s="13" t="s">
        <v>88</v>
      </c>
      <c r="AW148" s="13" t="s">
        <v>29</v>
      </c>
      <c r="AX148" s="13" t="s">
        <v>78</v>
      </c>
      <c r="AY148" s="158" t="s">
        <v>126</v>
      </c>
    </row>
    <row r="149" spans="2:65" s="1" customFormat="1" ht="16.5" customHeight="1">
      <c r="B149" s="31"/>
      <c r="C149" s="132" t="s">
        <v>156</v>
      </c>
      <c r="D149" s="132" t="s">
        <v>129</v>
      </c>
      <c r="E149" s="133" t="s">
        <v>162</v>
      </c>
      <c r="F149" s="134" t="s">
        <v>163</v>
      </c>
      <c r="G149" s="135" t="s">
        <v>159</v>
      </c>
      <c r="H149" s="136">
        <v>18</v>
      </c>
      <c r="I149" s="137"/>
      <c r="J149" s="136">
        <f>ROUND(I149*H149,2)</f>
        <v>0</v>
      </c>
      <c r="K149" s="138"/>
      <c r="L149" s="31"/>
      <c r="M149" s="139" t="s">
        <v>1</v>
      </c>
      <c r="N149" s="140" t="s">
        <v>39</v>
      </c>
      <c r="P149" s="141">
        <f>O149*H149</f>
        <v>0</v>
      </c>
      <c r="Q149" s="141">
        <v>0.03</v>
      </c>
      <c r="R149" s="141">
        <f>Q149*H149</f>
        <v>0.54</v>
      </c>
      <c r="S149" s="141">
        <v>0.03</v>
      </c>
      <c r="T149" s="142">
        <f>S149*H149</f>
        <v>0.54</v>
      </c>
      <c r="AR149" s="143" t="s">
        <v>88</v>
      </c>
      <c r="AT149" s="143" t="s">
        <v>129</v>
      </c>
      <c r="AU149" s="143" t="s">
        <v>82</v>
      </c>
      <c r="AY149" s="16" t="s">
        <v>126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82</v>
      </c>
      <c r="BK149" s="144">
        <f>ROUND(I149*H149,2)</f>
        <v>0</v>
      </c>
      <c r="BL149" s="16" t="s">
        <v>88</v>
      </c>
      <c r="BM149" s="143" t="s">
        <v>459</v>
      </c>
    </row>
    <row r="150" spans="2:65" s="1" customFormat="1" ht="12">
      <c r="B150" s="31"/>
      <c r="D150" s="145" t="s">
        <v>134</v>
      </c>
      <c r="F150" s="146" t="s">
        <v>163</v>
      </c>
      <c r="I150" s="147"/>
      <c r="L150" s="31"/>
      <c r="M150" s="148"/>
      <c r="T150" s="55"/>
      <c r="AT150" s="16" t="s">
        <v>134</v>
      </c>
      <c r="AU150" s="16" t="s">
        <v>82</v>
      </c>
    </row>
    <row r="151" spans="2:65" s="12" customFormat="1" ht="12">
      <c r="B151" s="150"/>
      <c r="D151" s="145" t="s">
        <v>137</v>
      </c>
      <c r="E151" s="151" t="s">
        <v>1</v>
      </c>
      <c r="F151" s="152" t="s">
        <v>460</v>
      </c>
      <c r="H151" s="153">
        <v>18</v>
      </c>
      <c r="I151" s="154"/>
      <c r="L151" s="150"/>
      <c r="M151" s="155"/>
      <c r="T151" s="156"/>
      <c r="AT151" s="151" t="s">
        <v>137</v>
      </c>
      <c r="AU151" s="151" t="s">
        <v>82</v>
      </c>
      <c r="AV151" s="12" t="s">
        <v>82</v>
      </c>
      <c r="AW151" s="12" t="s">
        <v>29</v>
      </c>
      <c r="AX151" s="12" t="s">
        <v>73</v>
      </c>
      <c r="AY151" s="151" t="s">
        <v>126</v>
      </c>
    </row>
    <row r="152" spans="2:65" s="13" customFormat="1" ht="12">
      <c r="B152" s="157"/>
      <c r="D152" s="145" t="s">
        <v>137</v>
      </c>
      <c r="E152" s="158" t="s">
        <v>1</v>
      </c>
      <c r="F152" s="159" t="s">
        <v>139</v>
      </c>
      <c r="H152" s="160">
        <v>18</v>
      </c>
      <c r="I152" s="161"/>
      <c r="L152" s="157"/>
      <c r="M152" s="162"/>
      <c r="T152" s="163"/>
      <c r="AT152" s="158" t="s">
        <v>137</v>
      </c>
      <c r="AU152" s="158" t="s">
        <v>82</v>
      </c>
      <c r="AV152" s="13" t="s">
        <v>88</v>
      </c>
      <c r="AW152" s="13" t="s">
        <v>29</v>
      </c>
      <c r="AX152" s="13" t="s">
        <v>78</v>
      </c>
      <c r="AY152" s="158" t="s">
        <v>126</v>
      </c>
    </row>
    <row r="153" spans="2:65" s="1" customFormat="1" ht="16.5" customHeight="1">
      <c r="B153" s="31"/>
      <c r="C153" s="132" t="s">
        <v>127</v>
      </c>
      <c r="D153" s="132" t="s">
        <v>129</v>
      </c>
      <c r="E153" s="133" t="s">
        <v>166</v>
      </c>
      <c r="F153" s="134" t="s">
        <v>167</v>
      </c>
      <c r="G153" s="135" t="s">
        <v>159</v>
      </c>
      <c r="H153" s="136">
        <v>9</v>
      </c>
      <c r="I153" s="137"/>
      <c r="J153" s="136">
        <f>ROUND(I153*H153,2)</f>
        <v>0</v>
      </c>
      <c r="K153" s="138"/>
      <c r="L153" s="31"/>
      <c r="M153" s="139" t="s">
        <v>1</v>
      </c>
      <c r="N153" s="140" t="s">
        <v>39</v>
      </c>
      <c r="P153" s="141">
        <f>O153*H153</f>
        <v>0</v>
      </c>
      <c r="Q153" s="141">
        <v>0.03</v>
      </c>
      <c r="R153" s="141">
        <f>Q153*H153</f>
        <v>0.27</v>
      </c>
      <c r="S153" s="141">
        <v>0.03</v>
      </c>
      <c r="T153" s="142">
        <f>S153*H153</f>
        <v>0.27</v>
      </c>
      <c r="AR153" s="143" t="s">
        <v>88</v>
      </c>
      <c r="AT153" s="143" t="s">
        <v>129</v>
      </c>
      <c r="AU153" s="143" t="s">
        <v>82</v>
      </c>
      <c r="AY153" s="16" t="s">
        <v>126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82</v>
      </c>
      <c r="BK153" s="144">
        <f>ROUND(I153*H153,2)</f>
        <v>0</v>
      </c>
      <c r="BL153" s="16" t="s">
        <v>88</v>
      </c>
      <c r="BM153" s="143" t="s">
        <v>461</v>
      </c>
    </row>
    <row r="154" spans="2:65" s="1" customFormat="1" ht="12">
      <c r="B154" s="31"/>
      <c r="D154" s="145" t="s">
        <v>134</v>
      </c>
      <c r="F154" s="146" t="s">
        <v>167</v>
      </c>
      <c r="I154" s="147"/>
      <c r="L154" s="31"/>
      <c r="M154" s="148"/>
      <c r="T154" s="55"/>
      <c r="AT154" s="16" t="s">
        <v>134</v>
      </c>
      <c r="AU154" s="16" t="s">
        <v>82</v>
      </c>
    </row>
    <row r="155" spans="2:65" s="12" customFormat="1" ht="12">
      <c r="B155" s="150"/>
      <c r="D155" s="145" t="s">
        <v>137</v>
      </c>
      <c r="E155" s="151" t="s">
        <v>1</v>
      </c>
      <c r="F155" s="152" t="s">
        <v>462</v>
      </c>
      <c r="H155" s="153">
        <v>9</v>
      </c>
      <c r="I155" s="154"/>
      <c r="L155" s="150"/>
      <c r="M155" s="155"/>
      <c r="T155" s="156"/>
      <c r="AT155" s="151" t="s">
        <v>137</v>
      </c>
      <c r="AU155" s="151" t="s">
        <v>82</v>
      </c>
      <c r="AV155" s="12" t="s">
        <v>82</v>
      </c>
      <c r="AW155" s="12" t="s">
        <v>29</v>
      </c>
      <c r="AX155" s="12" t="s">
        <v>73</v>
      </c>
      <c r="AY155" s="151" t="s">
        <v>126</v>
      </c>
    </row>
    <row r="156" spans="2:65" s="13" customFormat="1" ht="12">
      <c r="B156" s="157"/>
      <c r="D156" s="145" t="s">
        <v>137</v>
      </c>
      <c r="E156" s="158" t="s">
        <v>1</v>
      </c>
      <c r="F156" s="159" t="s">
        <v>139</v>
      </c>
      <c r="H156" s="160">
        <v>9</v>
      </c>
      <c r="I156" s="161"/>
      <c r="L156" s="157"/>
      <c r="M156" s="162"/>
      <c r="T156" s="163"/>
      <c r="AT156" s="158" t="s">
        <v>137</v>
      </c>
      <c r="AU156" s="158" t="s">
        <v>82</v>
      </c>
      <c r="AV156" s="13" t="s">
        <v>88</v>
      </c>
      <c r="AW156" s="13" t="s">
        <v>29</v>
      </c>
      <c r="AX156" s="13" t="s">
        <v>78</v>
      </c>
      <c r="AY156" s="158" t="s">
        <v>126</v>
      </c>
    </row>
    <row r="157" spans="2:65" s="1" customFormat="1" ht="33" customHeight="1">
      <c r="B157" s="31"/>
      <c r="C157" s="132" t="s">
        <v>165</v>
      </c>
      <c r="D157" s="132" t="s">
        <v>129</v>
      </c>
      <c r="E157" s="133" t="s">
        <v>171</v>
      </c>
      <c r="F157" s="134" t="s">
        <v>172</v>
      </c>
      <c r="G157" s="135" t="s">
        <v>152</v>
      </c>
      <c r="H157" s="136">
        <v>256.39</v>
      </c>
      <c r="I157" s="137"/>
      <c r="J157" s="136">
        <f>ROUND(I157*H157,2)</f>
        <v>0</v>
      </c>
      <c r="K157" s="138"/>
      <c r="L157" s="31"/>
      <c r="M157" s="139" t="s">
        <v>1</v>
      </c>
      <c r="N157" s="140" t="s">
        <v>39</v>
      </c>
      <c r="P157" s="141">
        <f>O157*H157</f>
        <v>0</v>
      </c>
      <c r="Q157" s="141">
        <v>4.5069999999999999E-2</v>
      </c>
      <c r="R157" s="141">
        <f>Q157*H157</f>
        <v>11.555497299999999</v>
      </c>
      <c r="S157" s="141">
        <v>0.1</v>
      </c>
      <c r="T157" s="142">
        <f>S157*H157</f>
        <v>25.638999999999999</v>
      </c>
      <c r="AR157" s="143" t="s">
        <v>88</v>
      </c>
      <c r="AT157" s="143" t="s">
        <v>129</v>
      </c>
      <c r="AU157" s="143" t="s">
        <v>82</v>
      </c>
      <c r="AY157" s="16" t="s">
        <v>126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6" t="s">
        <v>82</v>
      </c>
      <c r="BK157" s="144">
        <f>ROUND(I157*H157,2)</f>
        <v>0</v>
      </c>
      <c r="BL157" s="16" t="s">
        <v>88</v>
      </c>
      <c r="BM157" s="143" t="s">
        <v>463</v>
      </c>
    </row>
    <row r="158" spans="2:65" s="1" customFormat="1" ht="36">
      <c r="B158" s="31"/>
      <c r="D158" s="145" t="s">
        <v>134</v>
      </c>
      <c r="F158" s="146" t="s">
        <v>174</v>
      </c>
      <c r="I158" s="147"/>
      <c r="L158" s="31"/>
      <c r="M158" s="148"/>
      <c r="T158" s="55"/>
      <c r="AT158" s="16" t="s">
        <v>134</v>
      </c>
      <c r="AU158" s="16" t="s">
        <v>82</v>
      </c>
    </row>
    <row r="159" spans="2:65" s="14" customFormat="1" ht="12">
      <c r="B159" s="164"/>
      <c r="D159" s="145" t="s">
        <v>137</v>
      </c>
      <c r="E159" s="165" t="s">
        <v>1</v>
      </c>
      <c r="F159" s="166" t="s">
        <v>464</v>
      </c>
      <c r="H159" s="165" t="s">
        <v>1</v>
      </c>
      <c r="I159" s="167"/>
      <c r="L159" s="164"/>
      <c r="M159" s="168"/>
      <c r="T159" s="169"/>
      <c r="AT159" s="165" t="s">
        <v>137</v>
      </c>
      <c r="AU159" s="165" t="s">
        <v>82</v>
      </c>
      <c r="AV159" s="14" t="s">
        <v>78</v>
      </c>
      <c r="AW159" s="14" t="s">
        <v>29</v>
      </c>
      <c r="AX159" s="14" t="s">
        <v>73</v>
      </c>
      <c r="AY159" s="165" t="s">
        <v>126</v>
      </c>
    </row>
    <row r="160" spans="2:65" s="12" customFormat="1" ht="12">
      <c r="B160" s="150"/>
      <c r="D160" s="145" t="s">
        <v>137</v>
      </c>
      <c r="E160" s="151" t="s">
        <v>1</v>
      </c>
      <c r="F160" s="152" t="s">
        <v>465</v>
      </c>
      <c r="H160" s="153">
        <v>44.38</v>
      </c>
      <c r="I160" s="154"/>
      <c r="L160" s="150"/>
      <c r="M160" s="155"/>
      <c r="T160" s="156"/>
      <c r="AT160" s="151" t="s">
        <v>137</v>
      </c>
      <c r="AU160" s="151" t="s">
        <v>82</v>
      </c>
      <c r="AV160" s="12" t="s">
        <v>82</v>
      </c>
      <c r="AW160" s="12" t="s">
        <v>29</v>
      </c>
      <c r="AX160" s="12" t="s">
        <v>73</v>
      </c>
      <c r="AY160" s="151" t="s">
        <v>126</v>
      </c>
    </row>
    <row r="161" spans="2:65" s="12" customFormat="1" ht="12">
      <c r="B161" s="150"/>
      <c r="D161" s="145" t="s">
        <v>137</v>
      </c>
      <c r="E161" s="151" t="s">
        <v>1</v>
      </c>
      <c r="F161" s="152" t="s">
        <v>466</v>
      </c>
      <c r="H161" s="153">
        <v>89.02</v>
      </c>
      <c r="I161" s="154"/>
      <c r="L161" s="150"/>
      <c r="M161" s="155"/>
      <c r="T161" s="156"/>
      <c r="AT161" s="151" t="s">
        <v>137</v>
      </c>
      <c r="AU161" s="151" t="s">
        <v>82</v>
      </c>
      <c r="AV161" s="12" t="s">
        <v>82</v>
      </c>
      <c r="AW161" s="12" t="s">
        <v>29</v>
      </c>
      <c r="AX161" s="12" t="s">
        <v>73</v>
      </c>
      <c r="AY161" s="151" t="s">
        <v>126</v>
      </c>
    </row>
    <row r="162" spans="2:65" s="12" customFormat="1" ht="12">
      <c r="B162" s="150"/>
      <c r="D162" s="145" t="s">
        <v>137</v>
      </c>
      <c r="E162" s="151" t="s">
        <v>1</v>
      </c>
      <c r="F162" s="152" t="s">
        <v>467</v>
      </c>
      <c r="H162" s="153">
        <v>44.96</v>
      </c>
      <c r="I162" s="154"/>
      <c r="L162" s="150"/>
      <c r="M162" s="155"/>
      <c r="T162" s="156"/>
      <c r="AT162" s="151" t="s">
        <v>137</v>
      </c>
      <c r="AU162" s="151" t="s">
        <v>82</v>
      </c>
      <c r="AV162" s="12" t="s">
        <v>82</v>
      </c>
      <c r="AW162" s="12" t="s">
        <v>29</v>
      </c>
      <c r="AX162" s="12" t="s">
        <v>73</v>
      </c>
      <c r="AY162" s="151" t="s">
        <v>126</v>
      </c>
    </row>
    <row r="163" spans="2:65" s="12" customFormat="1" ht="12">
      <c r="B163" s="150"/>
      <c r="D163" s="145" t="s">
        <v>137</v>
      </c>
      <c r="E163" s="151" t="s">
        <v>1</v>
      </c>
      <c r="F163" s="152" t="s">
        <v>468</v>
      </c>
      <c r="H163" s="153">
        <v>11.9</v>
      </c>
      <c r="I163" s="154"/>
      <c r="L163" s="150"/>
      <c r="M163" s="155"/>
      <c r="T163" s="156"/>
      <c r="AT163" s="151" t="s">
        <v>137</v>
      </c>
      <c r="AU163" s="151" t="s">
        <v>82</v>
      </c>
      <c r="AV163" s="12" t="s">
        <v>82</v>
      </c>
      <c r="AW163" s="12" t="s">
        <v>29</v>
      </c>
      <c r="AX163" s="12" t="s">
        <v>73</v>
      </c>
      <c r="AY163" s="151" t="s">
        <v>126</v>
      </c>
    </row>
    <row r="164" spans="2:65" s="14" customFormat="1" ht="12">
      <c r="B164" s="164"/>
      <c r="D164" s="145" t="s">
        <v>137</v>
      </c>
      <c r="E164" s="165" t="s">
        <v>1</v>
      </c>
      <c r="F164" s="166" t="s">
        <v>177</v>
      </c>
      <c r="H164" s="165" t="s">
        <v>1</v>
      </c>
      <c r="I164" s="167"/>
      <c r="L164" s="164"/>
      <c r="M164" s="168"/>
      <c r="T164" s="169"/>
      <c r="AT164" s="165" t="s">
        <v>137</v>
      </c>
      <c r="AU164" s="165" t="s">
        <v>82</v>
      </c>
      <c r="AV164" s="14" t="s">
        <v>78</v>
      </c>
      <c r="AW164" s="14" t="s">
        <v>29</v>
      </c>
      <c r="AX164" s="14" t="s">
        <v>73</v>
      </c>
      <c r="AY164" s="165" t="s">
        <v>126</v>
      </c>
    </row>
    <row r="165" spans="2:65" s="12" customFormat="1" ht="12">
      <c r="B165" s="150"/>
      <c r="D165" s="145" t="s">
        <v>137</v>
      </c>
      <c r="E165" s="151" t="s">
        <v>1</v>
      </c>
      <c r="F165" s="152" t="s">
        <v>469</v>
      </c>
      <c r="H165" s="153">
        <v>7.5</v>
      </c>
      <c r="I165" s="154"/>
      <c r="L165" s="150"/>
      <c r="M165" s="155"/>
      <c r="T165" s="156"/>
      <c r="AT165" s="151" t="s">
        <v>137</v>
      </c>
      <c r="AU165" s="151" t="s">
        <v>82</v>
      </c>
      <c r="AV165" s="12" t="s">
        <v>82</v>
      </c>
      <c r="AW165" s="12" t="s">
        <v>29</v>
      </c>
      <c r="AX165" s="12" t="s">
        <v>73</v>
      </c>
      <c r="AY165" s="151" t="s">
        <v>126</v>
      </c>
    </row>
    <row r="166" spans="2:65" s="12" customFormat="1" ht="12">
      <c r="B166" s="150"/>
      <c r="D166" s="145" t="s">
        <v>137</v>
      </c>
      <c r="E166" s="151" t="s">
        <v>1</v>
      </c>
      <c r="F166" s="152" t="s">
        <v>470</v>
      </c>
      <c r="H166" s="153">
        <v>9.5</v>
      </c>
      <c r="I166" s="154"/>
      <c r="L166" s="150"/>
      <c r="M166" s="155"/>
      <c r="T166" s="156"/>
      <c r="AT166" s="151" t="s">
        <v>137</v>
      </c>
      <c r="AU166" s="151" t="s">
        <v>82</v>
      </c>
      <c r="AV166" s="12" t="s">
        <v>82</v>
      </c>
      <c r="AW166" s="12" t="s">
        <v>29</v>
      </c>
      <c r="AX166" s="12" t="s">
        <v>73</v>
      </c>
      <c r="AY166" s="151" t="s">
        <v>126</v>
      </c>
    </row>
    <row r="167" spans="2:65" s="12" customFormat="1" ht="12">
      <c r="B167" s="150"/>
      <c r="D167" s="145" t="s">
        <v>137</v>
      </c>
      <c r="E167" s="151" t="s">
        <v>1</v>
      </c>
      <c r="F167" s="152" t="s">
        <v>471</v>
      </c>
      <c r="H167" s="153">
        <v>13.2</v>
      </c>
      <c r="I167" s="154"/>
      <c r="L167" s="150"/>
      <c r="M167" s="155"/>
      <c r="T167" s="156"/>
      <c r="AT167" s="151" t="s">
        <v>137</v>
      </c>
      <c r="AU167" s="151" t="s">
        <v>82</v>
      </c>
      <c r="AV167" s="12" t="s">
        <v>82</v>
      </c>
      <c r="AW167" s="12" t="s">
        <v>29</v>
      </c>
      <c r="AX167" s="12" t="s">
        <v>73</v>
      </c>
      <c r="AY167" s="151" t="s">
        <v>126</v>
      </c>
    </row>
    <row r="168" spans="2:65" s="14" customFormat="1" ht="12">
      <c r="B168" s="164"/>
      <c r="D168" s="145" t="s">
        <v>137</v>
      </c>
      <c r="E168" s="165" t="s">
        <v>1</v>
      </c>
      <c r="F168" s="166" t="s">
        <v>179</v>
      </c>
      <c r="H168" s="165" t="s">
        <v>1</v>
      </c>
      <c r="I168" s="167"/>
      <c r="L168" s="164"/>
      <c r="M168" s="168"/>
      <c r="T168" s="169"/>
      <c r="AT168" s="165" t="s">
        <v>137</v>
      </c>
      <c r="AU168" s="165" t="s">
        <v>82</v>
      </c>
      <c r="AV168" s="14" t="s">
        <v>78</v>
      </c>
      <c r="AW168" s="14" t="s">
        <v>29</v>
      </c>
      <c r="AX168" s="14" t="s">
        <v>73</v>
      </c>
      <c r="AY168" s="165" t="s">
        <v>126</v>
      </c>
    </row>
    <row r="169" spans="2:65" s="12" customFormat="1" ht="12">
      <c r="B169" s="150"/>
      <c r="D169" s="145" t="s">
        <v>137</v>
      </c>
      <c r="E169" s="151" t="s">
        <v>1</v>
      </c>
      <c r="F169" s="152" t="s">
        <v>472</v>
      </c>
      <c r="H169" s="153">
        <v>8.93</v>
      </c>
      <c r="I169" s="154"/>
      <c r="L169" s="150"/>
      <c r="M169" s="155"/>
      <c r="T169" s="156"/>
      <c r="AT169" s="151" t="s">
        <v>137</v>
      </c>
      <c r="AU169" s="151" t="s">
        <v>82</v>
      </c>
      <c r="AV169" s="12" t="s">
        <v>82</v>
      </c>
      <c r="AW169" s="12" t="s">
        <v>29</v>
      </c>
      <c r="AX169" s="12" t="s">
        <v>73</v>
      </c>
      <c r="AY169" s="151" t="s">
        <v>126</v>
      </c>
    </row>
    <row r="170" spans="2:65" s="12" customFormat="1" ht="12">
      <c r="B170" s="150"/>
      <c r="D170" s="145" t="s">
        <v>137</v>
      </c>
      <c r="E170" s="151" t="s">
        <v>1</v>
      </c>
      <c r="F170" s="152" t="s">
        <v>473</v>
      </c>
      <c r="H170" s="153">
        <v>14.74</v>
      </c>
      <c r="I170" s="154"/>
      <c r="L170" s="150"/>
      <c r="M170" s="155"/>
      <c r="T170" s="156"/>
      <c r="AT170" s="151" t="s">
        <v>137</v>
      </c>
      <c r="AU170" s="151" t="s">
        <v>82</v>
      </c>
      <c r="AV170" s="12" t="s">
        <v>82</v>
      </c>
      <c r="AW170" s="12" t="s">
        <v>29</v>
      </c>
      <c r="AX170" s="12" t="s">
        <v>73</v>
      </c>
      <c r="AY170" s="151" t="s">
        <v>126</v>
      </c>
    </row>
    <row r="171" spans="2:65" s="12" customFormat="1" ht="12">
      <c r="B171" s="150"/>
      <c r="D171" s="145" t="s">
        <v>137</v>
      </c>
      <c r="E171" s="151" t="s">
        <v>1</v>
      </c>
      <c r="F171" s="152" t="s">
        <v>474</v>
      </c>
      <c r="H171" s="153">
        <v>12.26</v>
      </c>
      <c r="I171" s="154"/>
      <c r="L171" s="150"/>
      <c r="M171" s="155"/>
      <c r="T171" s="156"/>
      <c r="AT171" s="151" t="s">
        <v>137</v>
      </c>
      <c r="AU171" s="151" t="s">
        <v>82</v>
      </c>
      <c r="AV171" s="12" t="s">
        <v>82</v>
      </c>
      <c r="AW171" s="12" t="s">
        <v>29</v>
      </c>
      <c r="AX171" s="12" t="s">
        <v>73</v>
      </c>
      <c r="AY171" s="151" t="s">
        <v>126</v>
      </c>
    </row>
    <row r="172" spans="2:65" s="13" customFormat="1" ht="12">
      <c r="B172" s="157"/>
      <c r="D172" s="145" t="s">
        <v>137</v>
      </c>
      <c r="E172" s="158" t="s">
        <v>1</v>
      </c>
      <c r="F172" s="159" t="s">
        <v>139</v>
      </c>
      <c r="H172" s="160">
        <v>256.39</v>
      </c>
      <c r="I172" s="161"/>
      <c r="L172" s="157"/>
      <c r="M172" s="162"/>
      <c r="T172" s="163"/>
      <c r="AT172" s="158" t="s">
        <v>137</v>
      </c>
      <c r="AU172" s="158" t="s">
        <v>82</v>
      </c>
      <c r="AV172" s="13" t="s">
        <v>88</v>
      </c>
      <c r="AW172" s="13" t="s">
        <v>29</v>
      </c>
      <c r="AX172" s="13" t="s">
        <v>78</v>
      </c>
      <c r="AY172" s="158" t="s">
        <v>126</v>
      </c>
    </row>
    <row r="173" spans="2:65" s="1" customFormat="1" ht="33" customHeight="1">
      <c r="B173" s="31"/>
      <c r="C173" s="132" t="s">
        <v>170</v>
      </c>
      <c r="D173" s="132" t="s">
        <v>129</v>
      </c>
      <c r="E173" s="133" t="s">
        <v>182</v>
      </c>
      <c r="F173" s="134" t="s">
        <v>183</v>
      </c>
      <c r="G173" s="135" t="s">
        <v>152</v>
      </c>
      <c r="H173" s="136">
        <v>41.22</v>
      </c>
      <c r="I173" s="137"/>
      <c r="J173" s="136">
        <f>ROUND(I173*H173,2)</f>
        <v>0</v>
      </c>
      <c r="K173" s="138"/>
      <c r="L173" s="31"/>
      <c r="M173" s="139" t="s">
        <v>1</v>
      </c>
      <c r="N173" s="140" t="s">
        <v>39</v>
      </c>
      <c r="P173" s="141">
        <f>O173*H173</f>
        <v>0</v>
      </c>
      <c r="Q173" s="141">
        <v>5.3030000000000001E-2</v>
      </c>
      <c r="R173" s="141">
        <f>Q173*H173</f>
        <v>2.1858966</v>
      </c>
      <c r="S173" s="141">
        <v>0.1</v>
      </c>
      <c r="T173" s="142">
        <f>S173*H173</f>
        <v>4.1219999999999999</v>
      </c>
      <c r="AR173" s="143" t="s">
        <v>88</v>
      </c>
      <c r="AT173" s="143" t="s">
        <v>129</v>
      </c>
      <c r="AU173" s="143" t="s">
        <v>82</v>
      </c>
      <c r="AY173" s="16" t="s">
        <v>126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6" t="s">
        <v>82</v>
      </c>
      <c r="BK173" s="144">
        <f>ROUND(I173*H173,2)</f>
        <v>0</v>
      </c>
      <c r="BL173" s="16" t="s">
        <v>88</v>
      </c>
      <c r="BM173" s="143" t="s">
        <v>475</v>
      </c>
    </row>
    <row r="174" spans="2:65" s="1" customFormat="1" ht="36">
      <c r="B174" s="31"/>
      <c r="D174" s="145" t="s">
        <v>134</v>
      </c>
      <c r="F174" s="146" t="s">
        <v>185</v>
      </c>
      <c r="I174" s="147"/>
      <c r="L174" s="31"/>
      <c r="M174" s="148"/>
      <c r="T174" s="55"/>
      <c r="AT174" s="16" t="s">
        <v>134</v>
      </c>
      <c r="AU174" s="16" t="s">
        <v>82</v>
      </c>
    </row>
    <row r="175" spans="2:65" s="14" customFormat="1" ht="12">
      <c r="B175" s="164"/>
      <c r="D175" s="145" t="s">
        <v>137</v>
      </c>
      <c r="E175" s="165" t="s">
        <v>1</v>
      </c>
      <c r="F175" s="166" t="s">
        <v>186</v>
      </c>
      <c r="H175" s="165" t="s">
        <v>1</v>
      </c>
      <c r="I175" s="167"/>
      <c r="L175" s="164"/>
      <c r="M175" s="168"/>
      <c r="T175" s="169"/>
      <c r="AT175" s="165" t="s">
        <v>137</v>
      </c>
      <c r="AU175" s="165" t="s">
        <v>82</v>
      </c>
      <c r="AV175" s="14" t="s">
        <v>78</v>
      </c>
      <c r="AW175" s="14" t="s">
        <v>29</v>
      </c>
      <c r="AX175" s="14" t="s">
        <v>73</v>
      </c>
      <c r="AY175" s="165" t="s">
        <v>126</v>
      </c>
    </row>
    <row r="176" spans="2:65" s="12" customFormat="1" ht="12">
      <c r="B176" s="150"/>
      <c r="D176" s="145" t="s">
        <v>137</v>
      </c>
      <c r="E176" s="151" t="s">
        <v>1</v>
      </c>
      <c r="F176" s="152" t="s">
        <v>476</v>
      </c>
      <c r="H176" s="153">
        <v>41.22</v>
      </c>
      <c r="I176" s="154"/>
      <c r="L176" s="150"/>
      <c r="M176" s="155"/>
      <c r="T176" s="156"/>
      <c r="AT176" s="151" t="s">
        <v>137</v>
      </c>
      <c r="AU176" s="151" t="s">
        <v>82</v>
      </c>
      <c r="AV176" s="12" t="s">
        <v>82</v>
      </c>
      <c r="AW176" s="12" t="s">
        <v>29</v>
      </c>
      <c r="AX176" s="12" t="s">
        <v>73</v>
      </c>
      <c r="AY176" s="151" t="s">
        <v>126</v>
      </c>
    </row>
    <row r="177" spans="2:65" s="13" customFormat="1" ht="12">
      <c r="B177" s="157"/>
      <c r="D177" s="145" t="s">
        <v>137</v>
      </c>
      <c r="E177" s="158" t="s">
        <v>1</v>
      </c>
      <c r="F177" s="159" t="s">
        <v>139</v>
      </c>
      <c r="H177" s="160">
        <v>41.22</v>
      </c>
      <c r="I177" s="161"/>
      <c r="L177" s="157"/>
      <c r="M177" s="162"/>
      <c r="T177" s="163"/>
      <c r="AT177" s="158" t="s">
        <v>137</v>
      </c>
      <c r="AU177" s="158" t="s">
        <v>82</v>
      </c>
      <c r="AV177" s="13" t="s">
        <v>88</v>
      </c>
      <c r="AW177" s="13" t="s">
        <v>29</v>
      </c>
      <c r="AX177" s="13" t="s">
        <v>78</v>
      </c>
      <c r="AY177" s="158" t="s">
        <v>126</v>
      </c>
    </row>
    <row r="178" spans="2:65" s="1" customFormat="1" ht="16.5" customHeight="1">
      <c r="B178" s="31"/>
      <c r="C178" s="132" t="s">
        <v>181</v>
      </c>
      <c r="D178" s="132" t="s">
        <v>129</v>
      </c>
      <c r="E178" s="133" t="s">
        <v>189</v>
      </c>
      <c r="F178" s="134" t="s">
        <v>190</v>
      </c>
      <c r="G178" s="135" t="s">
        <v>152</v>
      </c>
      <c r="H178" s="136">
        <v>80</v>
      </c>
      <c r="I178" s="137"/>
      <c r="J178" s="136">
        <f>ROUND(I178*H178,2)</f>
        <v>0</v>
      </c>
      <c r="K178" s="138"/>
      <c r="L178" s="31"/>
      <c r="M178" s="139" t="s">
        <v>1</v>
      </c>
      <c r="N178" s="140" t="s">
        <v>39</v>
      </c>
      <c r="P178" s="141">
        <f>O178*H178</f>
        <v>0</v>
      </c>
      <c r="Q178" s="141">
        <v>2.1999999999999999E-5</v>
      </c>
      <c r="R178" s="141">
        <f>Q178*H178</f>
        <v>1.7599999999999998E-3</v>
      </c>
      <c r="S178" s="141">
        <v>6.0000000000000002E-5</v>
      </c>
      <c r="T178" s="142">
        <f>S178*H178</f>
        <v>4.8000000000000004E-3</v>
      </c>
      <c r="AR178" s="143" t="s">
        <v>88</v>
      </c>
      <c r="AT178" s="143" t="s">
        <v>129</v>
      </c>
      <c r="AU178" s="143" t="s">
        <v>82</v>
      </c>
      <c r="AY178" s="16" t="s">
        <v>126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82</v>
      </c>
      <c r="BK178" s="144">
        <f>ROUND(I178*H178,2)</f>
        <v>0</v>
      </c>
      <c r="BL178" s="16" t="s">
        <v>88</v>
      </c>
      <c r="BM178" s="143" t="s">
        <v>477</v>
      </c>
    </row>
    <row r="179" spans="2:65" s="1" customFormat="1" ht="36">
      <c r="B179" s="31"/>
      <c r="D179" s="145" t="s">
        <v>134</v>
      </c>
      <c r="F179" s="146" t="s">
        <v>192</v>
      </c>
      <c r="I179" s="147"/>
      <c r="L179" s="31"/>
      <c r="M179" s="148"/>
      <c r="T179" s="55"/>
      <c r="AT179" s="16" t="s">
        <v>134</v>
      </c>
      <c r="AU179" s="16" t="s">
        <v>82</v>
      </c>
    </row>
    <row r="180" spans="2:65" s="14" customFormat="1" ht="12">
      <c r="B180" s="164"/>
      <c r="D180" s="145" t="s">
        <v>137</v>
      </c>
      <c r="E180" s="165" t="s">
        <v>1</v>
      </c>
      <c r="F180" s="166" t="s">
        <v>193</v>
      </c>
      <c r="H180" s="165" t="s">
        <v>1</v>
      </c>
      <c r="I180" s="167"/>
      <c r="L180" s="164"/>
      <c r="M180" s="168"/>
      <c r="T180" s="169"/>
      <c r="AT180" s="165" t="s">
        <v>137</v>
      </c>
      <c r="AU180" s="165" t="s">
        <v>82</v>
      </c>
      <c r="AV180" s="14" t="s">
        <v>78</v>
      </c>
      <c r="AW180" s="14" t="s">
        <v>29</v>
      </c>
      <c r="AX180" s="14" t="s">
        <v>73</v>
      </c>
      <c r="AY180" s="165" t="s">
        <v>126</v>
      </c>
    </row>
    <row r="181" spans="2:65" s="12" customFormat="1" ht="12">
      <c r="B181" s="150"/>
      <c r="D181" s="145" t="s">
        <v>137</v>
      </c>
      <c r="E181" s="151" t="s">
        <v>1</v>
      </c>
      <c r="F181" s="152" t="s">
        <v>478</v>
      </c>
      <c r="H181" s="153">
        <v>80</v>
      </c>
      <c r="I181" s="154"/>
      <c r="L181" s="150"/>
      <c r="M181" s="155"/>
      <c r="T181" s="156"/>
      <c r="AT181" s="151" t="s">
        <v>137</v>
      </c>
      <c r="AU181" s="151" t="s">
        <v>82</v>
      </c>
      <c r="AV181" s="12" t="s">
        <v>82</v>
      </c>
      <c r="AW181" s="12" t="s">
        <v>29</v>
      </c>
      <c r="AX181" s="12" t="s">
        <v>78</v>
      </c>
      <c r="AY181" s="151" t="s">
        <v>126</v>
      </c>
    </row>
    <row r="182" spans="2:65" s="1" customFormat="1" ht="24.25" customHeight="1">
      <c r="B182" s="31"/>
      <c r="C182" s="132" t="s">
        <v>188</v>
      </c>
      <c r="D182" s="132" t="s">
        <v>129</v>
      </c>
      <c r="E182" s="133" t="s">
        <v>196</v>
      </c>
      <c r="F182" s="134" t="s">
        <v>197</v>
      </c>
      <c r="G182" s="135" t="s">
        <v>152</v>
      </c>
      <c r="H182" s="136">
        <v>93.04</v>
      </c>
      <c r="I182" s="137"/>
      <c r="J182" s="136">
        <f>ROUND(I182*H182,2)</f>
        <v>0</v>
      </c>
      <c r="K182" s="138"/>
      <c r="L182" s="31"/>
      <c r="M182" s="139" t="s">
        <v>1</v>
      </c>
      <c r="N182" s="140" t="s">
        <v>39</v>
      </c>
      <c r="P182" s="141">
        <f>O182*H182</f>
        <v>0</v>
      </c>
      <c r="Q182" s="141">
        <v>2.1999999999999999E-5</v>
      </c>
      <c r="R182" s="141">
        <f>Q182*H182</f>
        <v>2.0468800000000001E-3</v>
      </c>
      <c r="S182" s="141">
        <v>1.0000000000000001E-5</v>
      </c>
      <c r="T182" s="142">
        <f>S182*H182</f>
        <v>9.3040000000000017E-4</v>
      </c>
      <c r="AR182" s="143" t="s">
        <v>88</v>
      </c>
      <c r="AT182" s="143" t="s">
        <v>129</v>
      </c>
      <c r="AU182" s="143" t="s">
        <v>82</v>
      </c>
      <c r="AY182" s="16" t="s">
        <v>126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82</v>
      </c>
      <c r="BK182" s="144">
        <f>ROUND(I182*H182,2)</f>
        <v>0</v>
      </c>
      <c r="BL182" s="16" t="s">
        <v>88</v>
      </c>
      <c r="BM182" s="143" t="s">
        <v>479</v>
      </c>
    </row>
    <row r="183" spans="2:65" s="1" customFormat="1" ht="36">
      <c r="B183" s="31"/>
      <c r="D183" s="145" t="s">
        <v>134</v>
      </c>
      <c r="F183" s="146" t="s">
        <v>199</v>
      </c>
      <c r="I183" s="147"/>
      <c r="L183" s="31"/>
      <c r="M183" s="148"/>
      <c r="T183" s="55"/>
      <c r="AT183" s="16" t="s">
        <v>134</v>
      </c>
      <c r="AU183" s="16" t="s">
        <v>82</v>
      </c>
    </row>
    <row r="184" spans="2:65" s="14" customFormat="1" ht="12">
      <c r="B184" s="164"/>
      <c r="D184" s="145" t="s">
        <v>137</v>
      </c>
      <c r="E184" s="165" t="s">
        <v>1</v>
      </c>
      <c r="F184" s="166" t="s">
        <v>200</v>
      </c>
      <c r="H184" s="165" t="s">
        <v>1</v>
      </c>
      <c r="I184" s="167"/>
      <c r="L184" s="164"/>
      <c r="M184" s="168"/>
      <c r="T184" s="169"/>
      <c r="AT184" s="165" t="s">
        <v>137</v>
      </c>
      <c r="AU184" s="165" t="s">
        <v>82</v>
      </c>
      <c r="AV184" s="14" t="s">
        <v>78</v>
      </c>
      <c r="AW184" s="14" t="s">
        <v>29</v>
      </c>
      <c r="AX184" s="14" t="s">
        <v>73</v>
      </c>
      <c r="AY184" s="165" t="s">
        <v>126</v>
      </c>
    </row>
    <row r="185" spans="2:65" s="12" customFormat="1" ht="12">
      <c r="B185" s="150"/>
      <c r="D185" s="145" t="s">
        <v>137</v>
      </c>
      <c r="E185" s="151" t="s">
        <v>1</v>
      </c>
      <c r="F185" s="152" t="s">
        <v>480</v>
      </c>
      <c r="H185" s="153">
        <v>74.400000000000006</v>
      </c>
      <c r="I185" s="154"/>
      <c r="L185" s="150"/>
      <c r="M185" s="155"/>
      <c r="T185" s="156"/>
      <c r="AT185" s="151" t="s">
        <v>137</v>
      </c>
      <c r="AU185" s="151" t="s">
        <v>82</v>
      </c>
      <c r="AV185" s="12" t="s">
        <v>82</v>
      </c>
      <c r="AW185" s="12" t="s">
        <v>29</v>
      </c>
      <c r="AX185" s="12" t="s">
        <v>73</v>
      </c>
      <c r="AY185" s="151" t="s">
        <v>126</v>
      </c>
    </row>
    <row r="186" spans="2:65" s="14" customFormat="1" ht="12">
      <c r="B186" s="164"/>
      <c r="D186" s="145" t="s">
        <v>137</v>
      </c>
      <c r="E186" s="165" t="s">
        <v>1</v>
      </c>
      <c r="F186" s="166" t="s">
        <v>202</v>
      </c>
      <c r="H186" s="165" t="s">
        <v>1</v>
      </c>
      <c r="I186" s="167"/>
      <c r="L186" s="164"/>
      <c r="M186" s="168"/>
      <c r="T186" s="169"/>
      <c r="AT186" s="165" t="s">
        <v>137</v>
      </c>
      <c r="AU186" s="165" t="s">
        <v>82</v>
      </c>
      <c r="AV186" s="14" t="s">
        <v>78</v>
      </c>
      <c r="AW186" s="14" t="s">
        <v>29</v>
      </c>
      <c r="AX186" s="14" t="s">
        <v>73</v>
      </c>
      <c r="AY186" s="165" t="s">
        <v>126</v>
      </c>
    </row>
    <row r="187" spans="2:65" s="12" customFormat="1" ht="12">
      <c r="B187" s="150"/>
      <c r="D187" s="145" t="s">
        <v>137</v>
      </c>
      <c r="E187" s="151" t="s">
        <v>1</v>
      </c>
      <c r="F187" s="152" t="s">
        <v>481</v>
      </c>
      <c r="H187" s="153">
        <v>18.64</v>
      </c>
      <c r="I187" s="154"/>
      <c r="L187" s="150"/>
      <c r="M187" s="155"/>
      <c r="T187" s="156"/>
      <c r="AT187" s="151" t="s">
        <v>137</v>
      </c>
      <c r="AU187" s="151" t="s">
        <v>82</v>
      </c>
      <c r="AV187" s="12" t="s">
        <v>82</v>
      </c>
      <c r="AW187" s="12" t="s">
        <v>29</v>
      </c>
      <c r="AX187" s="12" t="s">
        <v>73</v>
      </c>
      <c r="AY187" s="151" t="s">
        <v>126</v>
      </c>
    </row>
    <row r="188" spans="2:65" s="13" customFormat="1" ht="12">
      <c r="B188" s="157"/>
      <c r="D188" s="145" t="s">
        <v>137</v>
      </c>
      <c r="E188" s="158" t="s">
        <v>1</v>
      </c>
      <c r="F188" s="159" t="s">
        <v>139</v>
      </c>
      <c r="H188" s="160">
        <v>93.04</v>
      </c>
      <c r="I188" s="161"/>
      <c r="L188" s="157"/>
      <c r="M188" s="162"/>
      <c r="T188" s="163"/>
      <c r="AT188" s="158" t="s">
        <v>137</v>
      </c>
      <c r="AU188" s="158" t="s">
        <v>82</v>
      </c>
      <c r="AV188" s="13" t="s">
        <v>88</v>
      </c>
      <c r="AW188" s="13" t="s">
        <v>29</v>
      </c>
      <c r="AX188" s="13" t="s">
        <v>78</v>
      </c>
      <c r="AY188" s="158" t="s">
        <v>126</v>
      </c>
    </row>
    <row r="189" spans="2:65" s="1" customFormat="1" ht="16.5" customHeight="1">
      <c r="B189" s="31"/>
      <c r="C189" s="132" t="s">
        <v>195</v>
      </c>
      <c r="D189" s="132" t="s">
        <v>129</v>
      </c>
      <c r="E189" s="133" t="s">
        <v>204</v>
      </c>
      <c r="F189" s="134" t="s">
        <v>205</v>
      </c>
      <c r="G189" s="135" t="s">
        <v>152</v>
      </c>
      <c r="H189" s="136">
        <v>363.03</v>
      </c>
      <c r="I189" s="137"/>
      <c r="J189" s="136">
        <f>ROUND(I189*H189,2)</f>
        <v>0</v>
      </c>
      <c r="K189" s="138"/>
      <c r="L189" s="31"/>
      <c r="M189" s="139" t="s">
        <v>1</v>
      </c>
      <c r="N189" s="140" t="s">
        <v>39</v>
      </c>
      <c r="P189" s="141">
        <f>O189*H189</f>
        <v>0</v>
      </c>
      <c r="Q189" s="141">
        <v>0</v>
      </c>
      <c r="R189" s="141">
        <f>Q189*H189</f>
        <v>0</v>
      </c>
      <c r="S189" s="141">
        <v>0.01</v>
      </c>
      <c r="T189" s="142">
        <f>S189*H189</f>
        <v>3.6302999999999996</v>
      </c>
      <c r="AR189" s="143" t="s">
        <v>88</v>
      </c>
      <c r="AT189" s="143" t="s">
        <v>129</v>
      </c>
      <c r="AU189" s="143" t="s">
        <v>82</v>
      </c>
      <c r="AY189" s="16" t="s">
        <v>126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82</v>
      </c>
      <c r="BK189" s="144">
        <f>ROUND(I189*H189,2)</f>
        <v>0</v>
      </c>
      <c r="BL189" s="16" t="s">
        <v>88</v>
      </c>
      <c r="BM189" s="143" t="s">
        <v>482</v>
      </c>
    </row>
    <row r="190" spans="2:65" s="1" customFormat="1" ht="24">
      <c r="B190" s="31"/>
      <c r="D190" s="145" t="s">
        <v>134</v>
      </c>
      <c r="F190" s="146" t="s">
        <v>207</v>
      </c>
      <c r="I190" s="147"/>
      <c r="L190" s="31"/>
      <c r="M190" s="148"/>
      <c r="T190" s="55"/>
      <c r="AT190" s="16" t="s">
        <v>134</v>
      </c>
      <c r="AU190" s="16" t="s">
        <v>82</v>
      </c>
    </row>
    <row r="191" spans="2:65" s="1" customFormat="1" ht="72">
      <c r="B191" s="31"/>
      <c r="D191" s="145" t="s">
        <v>135</v>
      </c>
      <c r="F191" s="149" t="s">
        <v>208</v>
      </c>
      <c r="I191" s="147"/>
      <c r="L191" s="31"/>
      <c r="M191" s="148"/>
      <c r="T191" s="55"/>
      <c r="AT191" s="16" t="s">
        <v>135</v>
      </c>
      <c r="AU191" s="16" t="s">
        <v>82</v>
      </c>
    </row>
    <row r="192" spans="2:65" s="14" customFormat="1" ht="12">
      <c r="B192" s="164"/>
      <c r="D192" s="145" t="s">
        <v>137</v>
      </c>
      <c r="E192" s="165" t="s">
        <v>1</v>
      </c>
      <c r="F192" s="166" t="s">
        <v>483</v>
      </c>
      <c r="H192" s="165" t="s">
        <v>1</v>
      </c>
      <c r="I192" s="167"/>
      <c r="L192" s="164"/>
      <c r="M192" s="168"/>
      <c r="T192" s="169"/>
      <c r="AT192" s="165" t="s">
        <v>137</v>
      </c>
      <c r="AU192" s="165" t="s">
        <v>82</v>
      </c>
      <c r="AV192" s="14" t="s">
        <v>78</v>
      </c>
      <c r="AW192" s="14" t="s">
        <v>29</v>
      </c>
      <c r="AX192" s="14" t="s">
        <v>73</v>
      </c>
      <c r="AY192" s="165" t="s">
        <v>126</v>
      </c>
    </row>
    <row r="193" spans="2:65" s="12" customFormat="1" ht="12">
      <c r="B193" s="150"/>
      <c r="D193" s="145" t="s">
        <v>137</v>
      </c>
      <c r="E193" s="151" t="s">
        <v>1</v>
      </c>
      <c r="F193" s="152" t="s">
        <v>484</v>
      </c>
      <c r="H193" s="153">
        <v>256.39</v>
      </c>
      <c r="I193" s="154"/>
      <c r="L193" s="150"/>
      <c r="M193" s="155"/>
      <c r="T193" s="156"/>
      <c r="AT193" s="151" t="s">
        <v>137</v>
      </c>
      <c r="AU193" s="151" t="s">
        <v>82</v>
      </c>
      <c r="AV193" s="12" t="s">
        <v>82</v>
      </c>
      <c r="AW193" s="12" t="s">
        <v>29</v>
      </c>
      <c r="AX193" s="12" t="s">
        <v>73</v>
      </c>
      <c r="AY193" s="151" t="s">
        <v>126</v>
      </c>
    </row>
    <row r="194" spans="2:65" s="14" customFormat="1" ht="12">
      <c r="B194" s="164"/>
      <c r="D194" s="145" t="s">
        <v>137</v>
      </c>
      <c r="E194" s="165" t="s">
        <v>1</v>
      </c>
      <c r="F194" s="166" t="s">
        <v>485</v>
      </c>
      <c r="H194" s="165" t="s">
        <v>1</v>
      </c>
      <c r="I194" s="167"/>
      <c r="L194" s="164"/>
      <c r="M194" s="168"/>
      <c r="T194" s="169"/>
      <c r="AT194" s="165" t="s">
        <v>137</v>
      </c>
      <c r="AU194" s="165" t="s">
        <v>82</v>
      </c>
      <c r="AV194" s="14" t="s">
        <v>78</v>
      </c>
      <c r="AW194" s="14" t="s">
        <v>29</v>
      </c>
      <c r="AX194" s="14" t="s">
        <v>73</v>
      </c>
      <c r="AY194" s="165" t="s">
        <v>126</v>
      </c>
    </row>
    <row r="195" spans="2:65" s="12" customFormat="1" ht="12">
      <c r="B195" s="150"/>
      <c r="D195" s="145" t="s">
        <v>137</v>
      </c>
      <c r="E195" s="151" t="s">
        <v>1</v>
      </c>
      <c r="F195" s="152" t="s">
        <v>486</v>
      </c>
      <c r="H195" s="153">
        <v>65.42</v>
      </c>
      <c r="I195" s="154"/>
      <c r="L195" s="150"/>
      <c r="M195" s="155"/>
      <c r="T195" s="156"/>
      <c r="AT195" s="151" t="s">
        <v>137</v>
      </c>
      <c r="AU195" s="151" t="s">
        <v>82</v>
      </c>
      <c r="AV195" s="12" t="s">
        <v>82</v>
      </c>
      <c r="AW195" s="12" t="s">
        <v>29</v>
      </c>
      <c r="AX195" s="12" t="s">
        <v>73</v>
      </c>
      <c r="AY195" s="151" t="s">
        <v>126</v>
      </c>
    </row>
    <row r="196" spans="2:65" s="14" customFormat="1" ht="12">
      <c r="B196" s="164"/>
      <c r="D196" s="145" t="s">
        <v>137</v>
      </c>
      <c r="E196" s="165" t="s">
        <v>1</v>
      </c>
      <c r="F196" s="166" t="s">
        <v>487</v>
      </c>
      <c r="H196" s="165" t="s">
        <v>1</v>
      </c>
      <c r="I196" s="167"/>
      <c r="L196" s="164"/>
      <c r="M196" s="168"/>
      <c r="T196" s="169"/>
      <c r="AT196" s="165" t="s">
        <v>137</v>
      </c>
      <c r="AU196" s="165" t="s">
        <v>82</v>
      </c>
      <c r="AV196" s="14" t="s">
        <v>78</v>
      </c>
      <c r="AW196" s="14" t="s">
        <v>29</v>
      </c>
      <c r="AX196" s="14" t="s">
        <v>73</v>
      </c>
      <c r="AY196" s="165" t="s">
        <v>126</v>
      </c>
    </row>
    <row r="197" spans="2:65" s="12" customFormat="1" ht="12">
      <c r="B197" s="150"/>
      <c r="D197" s="145" t="s">
        <v>137</v>
      </c>
      <c r="E197" s="151" t="s">
        <v>1</v>
      </c>
      <c r="F197" s="152" t="s">
        <v>488</v>
      </c>
      <c r="H197" s="153">
        <v>41.22</v>
      </c>
      <c r="I197" s="154"/>
      <c r="L197" s="150"/>
      <c r="M197" s="155"/>
      <c r="T197" s="156"/>
      <c r="AT197" s="151" t="s">
        <v>137</v>
      </c>
      <c r="AU197" s="151" t="s">
        <v>82</v>
      </c>
      <c r="AV197" s="12" t="s">
        <v>82</v>
      </c>
      <c r="AW197" s="12" t="s">
        <v>29</v>
      </c>
      <c r="AX197" s="12" t="s">
        <v>73</v>
      </c>
      <c r="AY197" s="151" t="s">
        <v>126</v>
      </c>
    </row>
    <row r="198" spans="2:65" s="13" customFormat="1" ht="12">
      <c r="B198" s="157"/>
      <c r="D198" s="145" t="s">
        <v>137</v>
      </c>
      <c r="E198" s="158" t="s">
        <v>1</v>
      </c>
      <c r="F198" s="159" t="s">
        <v>139</v>
      </c>
      <c r="H198" s="160">
        <v>363.03</v>
      </c>
      <c r="I198" s="161"/>
      <c r="L198" s="157"/>
      <c r="M198" s="162"/>
      <c r="T198" s="163"/>
      <c r="AT198" s="158" t="s">
        <v>137</v>
      </c>
      <c r="AU198" s="158" t="s">
        <v>82</v>
      </c>
      <c r="AV198" s="13" t="s">
        <v>88</v>
      </c>
      <c r="AW198" s="13" t="s">
        <v>29</v>
      </c>
      <c r="AX198" s="13" t="s">
        <v>78</v>
      </c>
      <c r="AY198" s="158" t="s">
        <v>126</v>
      </c>
    </row>
    <row r="199" spans="2:65" s="11" customFormat="1" ht="22.75" customHeight="1">
      <c r="B199" s="120"/>
      <c r="D199" s="121" t="s">
        <v>72</v>
      </c>
      <c r="E199" s="130" t="s">
        <v>181</v>
      </c>
      <c r="F199" s="130" t="s">
        <v>211</v>
      </c>
      <c r="I199" s="123"/>
      <c r="J199" s="131">
        <f>BK199</f>
        <v>0</v>
      </c>
      <c r="L199" s="120"/>
      <c r="M199" s="125"/>
      <c r="P199" s="126">
        <f>SUM(P200:P267)</f>
        <v>0</v>
      </c>
      <c r="R199" s="126">
        <f>SUM(R200:R267)</f>
        <v>36.00864</v>
      </c>
      <c r="T199" s="127">
        <f>SUM(T200:T267)</f>
        <v>11.423769999999999</v>
      </c>
      <c r="AR199" s="121" t="s">
        <v>78</v>
      </c>
      <c r="AT199" s="128" t="s">
        <v>72</v>
      </c>
      <c r="AU199" s="128" t="s">
        <v>78</v>
      </c>
      <c r="AY199" s="121" t="s">
        <v>126</v>
      </c>
      <c r="BK199" s="129">
        <f>SUM(BK200:BK267)</f>
        <v>0</v>
      </c>
    </row>
    <row r="200" spans="2:65" s="1" customFormat="1" ht="37.75" customHeight="1">
      <c r="B200" s="31"/>
      <c r="C200" s="132" t="s">
        <v>8</v>
      </c>
      <c r="D200" s="132" t="s">
        <v>129</v>
      </c>
      <c r="E200" s="133" t="s">
        <v>233</v>
      </c>
      <c r="F200" s="134" t="s">
        <v>234</v>
      </c>
      <c r="G200" s="135" t="s">
        <v>152</v>
      </c>
      <c r="H200" s="136">
        <v>402</v>
      </c>
      <c r="I200" s="137"/>
      <c r="J200" s="136">
        <f>ROUND(I200*H200,2)</f>
        <v>0</v>
      </c>
      <c r="K200" s="138"/>
      <c r="L200" s="31"/>
      <c r="M200" s="139" t="s">
        <v>1</v>
      </c>
      <c r="N200" s="140" t="s">
        <v>39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88</v>
      </c>
      <c r="AT200" s="143" t="s">
        <v>129</v>
      </c>
      <c r="AU200" s="143" t="s">
        <v>82</v>
      </c>
      <c r="AY200" s="16" t="s">
        <v>126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82</v>
      </c>
      <c r="BK200" s="144">
        <f>ROUND(I200*H200,2)</f>
        <v>0</v>
      </c>
      <c r="BL200" s="16" t="s">
        <v>88</v>
      </c>
      <c r="BM200" s="143" t="s">
        <v>489</v>
      </c>
    </row>
    <row r="201" spans="2:65" s="1" customFormat="1" ht="36">
      <c r="B201" s="31"/>
      <c r="D201" s="145" t="s">
        <v>134</v>
      </c>
      <c r="F201" s="146" t="s">
        <v>236</v>
      </c>
      <c r="I201" s="147"/>
      <c r="L201" s="31"/>
      <c r="M201" s="148"/>
      <c r="T201" s="55"/>
      <c r="AT201" s="16" t="s">
        <v>134</v>
      </c>
      <c r="AU201" s="16" t="s">
        <v>82</v>
      </c>
    </row>
    <row r="202" spans="2:65" s="12" customFormat="1" ht="12">
      <c r="B202" s="150"/>
      <c r="D202" s="145" t="s">
        <v>137</v>
      </c>
      <c r="E202" s="151" t="s">
        <v>1</v>
      </c>
      <c r="F202" s="152" t="s">
        <v>490</v>
      </c>
      <c r="H202" s="153">
        <v>402</v>
      </c>
      <c r="I202" s="154"/>
      <c r="L202" s="150"/>
      <c r="M202" s="155"/>
      <c r="T202" s="156"/>
      <c r="AT202" s="151" t="s">
        <v>137</v>
      </c>
      <c r="AU202" s="151" t="s">
        <v>82</v>
      </c>
      <c r="AV202" s="12" t="s">
        <v>82</v>
      </c>
      <c r="AW202" s="12" t="s">
        <v>29</v>
      </c>
      <c r="AX202" s="12" t="s">
        <v>73</v>
      </c>
      <c r="AY202" s="151" t="s">
        <v>126</v>
      </c>
    </row>
    <row r="203" spans="2:65" s="13" customFormat="1" ht="12">
      <c r="B203" s="157"/>
      <c r="D203" s="145" t="s">
        <v>137</v>
      </c>
      <c r="E203" s="158" t="s">
        <v>1</v>
      </c>
      <c r="F203" s="159" t="s">
        <v>139</v>
      </c>
      <c r="H203" s="160">
        <v>402</v>
      </c>
      <c r="I203" s="161"/>
      <c r="L203" s="157"/>
      <c r="M203" s="162"/>
      <c r="T203" s="163"/>
      <c r="AT203" s="158" t="s">
        <v>137</v>
      </c>
      <c r="AU203" s="158" t="s">
        <v>82</v>
      </c>
      <c r="AV203" s="13" t="s">
        <v>88</v>
      </c>
      <c r="AW203" s="13" t="s">
        <v>29</v>
      </c>
      <c r="AX203" s="13" t="s">
        <v>78</v>
      </c>
      <c r="AY203" s="158" t="s">
        <v>126</v>
      </c>
    </row>
    <row r="204" spans="2:65" s="1" customFormat="1" ht="37.75" customHeight="1">
      <c r="B204" s="31"/>
      <c r="C204" s="132" t="s">
        <v>212</v>
      </c>
      <c r="D204" s="132" t="s">
        <v>129</v>
      </c>
      <c r="E204" s="133" t="s">
        <v>239</v>
      </c>
      <c r="F204" s="134" t="s">
        <v>240</v>
      </c>
      <c r="G204" s="135" t="s">
        <v>152</v>
      </c>
      <c r="H204" s="136">
        <v>48240</v>
      </c>
      <c r="I204" s="137"/>
      <c r="J204" s="136">
        <f>ROUND(I204*H204,2)</f>
        <v>0</v>
      </c>
      <c r="K204" s="138"/>
      <c r="L204" s="31"/>
      <c r="M204" s="139" t="s">
        <v>1</v>
      </c>
      <c r="N204" s="140" t="s">
        <v>39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88</v>
      </c>
      <c r="AT204" s="143" t="s">
        <v>129</v>
      </c>
      <c r="AU204" s="143" t="s">
        <v>82</v>
      </c>
      <c r="AY204" s="16" t="s">
        <v>126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82</v>
      </c>
      <c r="BK204" s="144">
        <f>ROUND(I204*H204,2)</f>
        <v>0</v>
      </c>
      <c r="BL204" s="16" t="s">
        <v>88</v>
      </c>
      <c r="BM204" s="143" t="s">
        <v>491</v>
      </c>
    </row>
    <row r="205" spans="2:65" s="1" customFormat="1" ht="48">
      <c r="B205" s="31"/>
      <c r="D205" s="145" t="s">
        <v>134</v>
      </c>
      <c r="F205" s="146" t="s">
        <v>242</v>
      </c>
      <c r="I205" s="147"/>
      <c r="L205" s="31"/>
      <c r="M205" s="148"/>
      <c r="T205" s="55"/>
      <c r="AT205" s="16" t="s">
        <v>134</v>
      </c>
      <c r="AU205" s="16" t="s">
        <v>82</v>
      </c>
    </row>
    <row r="206" spans="2:65" s="12" customFormat="1" ht="12">
      <c r="B206" s="150"/>
      <c r="D206" s="145" t="s">
        <v>137</v>
      </c>
      <c r="E206" s="151" t="s">
        <v>1</v>
      </c>
      <c r="F206" s="152" t="s">
        <v>492</v>
      </c>
      <c r="H206" s="153">
        <v>48240</v>
      </c>
      <c r="I206" s="154"/>
      <c r="L206" s="150"/>
      <c r="M206" s="155"/>
      <c r="T206" s="156"/>
      <c r="AT206" s="151" t="s">
        <v>137</v>
      </c>
      <c r="AU206" s="151" t="s">
        <v>82</v>
      </c>
      <c r="AV206" s="12" t="s">
        <v>82</v>
      </c>
      <c r="AW206" s="12" t="s">
        <v>29</v>
      </c>
      <c r="AX206" s="12" t="s">
        <v>78</v>
      </c>
      <c r="AY206" s="151" t="s">
        <v>126</v>
      </c>
    </row>
    <row r="207" spans="2:65" s="1" customFormat="1" ht="37.75" customHeight="1">
      <c r="B207" s="31"/>
      <c r="C207" s="132" t="s">
        <v>216</v>
      </c>
      <c r="D207" s="132" t="s">
        <v>129</v>
      </c>
      <c r="E207" s="133" t="s">
        <v>245</v>
      </c>
      <c r="F207" s="134" t="s">
        <v>246</v>
      </c>
      <c r="G207" s="135" t="s">
        <v>152</v>
      </c>
      <c r="H207" s="136">
        <v>402</v>
      </c>
      <c r="I207" s="137"/>
      <c r="J207" s="136">
        <f>ROUND(I207*H207,2)</f>
        <v>0</v>
      </c>
      <c r="K207" s="138"/>
      <c r="L207" s="31"/>
      <c r="M207" s="139" t="s">
        <v>1</v>
      </c>
      <c r="N207" s="140" t="s">
        <v>39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88</v>
      </c>
      <c r="AT207" s="143" t="s">
        <v>129</v>
      </c>
      <c r="AU207" s="143" t="s">
        <v>82</v>
      </c>
      <c r="AY207" s="16" t="s">
        <v>126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6" t="s">
        <v>82</v>
      </c>
      <c r="BK207" s="144">
        <f>ROUND(I207*H207,2)</f>
        <v>0</v>
      </c>
      <c r="BL207" s="16" t="s">
        <v>88</v>
      </c>
      <c r="BM207" s="143" t="s">
        <v>493</v>
      </c>
    </row>
    <row r="208" spans="2:65" s="1" customFormat="1" ht="36">
      <c r="B208" s="31"/>
      <c r="D208" s="145" t="s">
        <v>134</v>
      </c>
      <c r="F208" s="146" t="s">
        <v>248</v>
      </c>
      <c r="I208" s="147"/>
      <c r="L208" s="31"/>
      <c r="M208" s="148"/>
      <c r="T208" s="55"/>
      <c r="AT208" s="16" t="s">
        <v>134</v>
      </c>
      <c r="AU208" s="16" t="s">
        <v>82</v>
      </c>
    </row>
    <row r="209" spans="2:65" s="12" customFormat="1" ht="12">
      <c r="B209" s="150"/>
      <c r="D209" s="145" t="s">
        <v>137</v>
      </c>
      <c r="E209" s="151" t="s">
        <v>1</v>
      </c>
      <c r="F209" s="152" t="s">
        <v>490</v>
      </c>
      <c r="H209" s="153">
        <v>402</v>
      </c>
      <c r="I209" s="154"/>
      <c r="L209" s="150"/>
      <c r="M209" s="155"/>
      <c r="T209" s="156"/>
      <c r="AT209" s="151" t="s">
        <v>137</v>
      </c>
      <c r="AU209" s="151" t="s">
        <v>82</v>
      </c>
      <c r="AV209" s="12" t="s">
        <v>82</v>
      </c>
      <c r="AW209" s="12" t="s">
        <v>29</v>
      </c>
      <c r="AX209" s="12" t="s">
        <v>73</v>
      </c>
      <c r="AY209" s="151" t="s">
        <v>126</v>
      </c>
    </row>
    <row r="210" spans="2:65" s="13" customFormat="1" ht="12">
      <c r="B210" s="157"/>
      <c r="D210" s="145" t="s">
        <v>137</v>
      </c>
      <c r="E210" s="158" t="s">
        <v>1</v>
      </c>
      <c r="F210" s="159" t="s">
        <v>139</v>
      </c>
      <c r="H210" s="160">
        <v>402</v>
      </c>
      <c r="I210" s="161"/>
      <c r="L210" s="157"/>
      <c r="M210" s="162"/>
      <c r="T210" s="163"/>
      <c r="AT210" s="158" t="s">
        <v>137</v>
      </c>
      <c r="AU210" s="158" t="s">
        <v>82</v>
      </c>
      <c r="AV210" s="13" t="s">
        <v>88</v>
      </c>
      <c r="AW210" s="13" t="s">
        <v>29</v>
      </c>
      <c r="AX210" s="13" t="s">
        <v>78</v>
      </c>
      <c r="AY210" s="158" t="s">
        <v>126</v>
      </c>
    </row>
    <row r="211" spans="2:65" s="1" customFormat="1" ht="24.25" customHeight="1">
      <c r="B211" s="31"/>
      <c r="C211" s="132" t="s">
        <v>220</v>
      </c>
      <c r="D211" s="132" t="s">
        <v>129</v>
      </c>
      <c r="E211" s="133" t="s">
        <v>249</v>
      </c>
      <c r="F211" s="134" t="s">
        <v>250</v>
      </c>
      <c r="G211" s="135" t="s">
        <v>152</v>
      </c>
      <c r="H211" s="136">
        <v>402</v>
      </c>
      <c r="I211" s="137"/>
      <c r="J211" s="136">
        <f>ROUND(I211*H211,2)</f>
        <v>0</v>
      </c>
      <c r="K211" s="138"/>
      <c r="L211" s="31"/>
      <c r="M211" s="139" t="s">
        <v>1</v>
      </c>
      <c r="N211" s="140" t="s">
        <v>39</v>
      </c>
      <c r="P211" s="141">
        <f>O211*H211</f>
        <v>0</v>
      </c>
      <c r="Q211" s="141">
        <v>0</v>
      </c>
      <c r="R211" s="141">
        <f>Q211*H211</f>
        <v>0</v>
      </c>
      <c r="S211" s="141">
        <v>0</v>
      </c>
      <c r="T211" s="142">
        <f>S211*H211</f>
        <v>0</v>
      </c>
      <c r="AR211" s="143" t="s">
        <v>88</v>
      </c>
      <c r="AT211" s="143" t="s">
        <v>129</v>
      </c>
      <c r="AU211" s="143" t="s">
        <v>82</v>
      </c>
      <c r="AY211" s="16" t="s">
        <v>126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6" t="s">
        <v>82</v>
      </c>
      <c r="BK211" s="144">
        <f>ROUND(I211*H211,2)</f>
        <v>0</v>
      </c>
      <c r="BL211" s="16" t="s">
        <v>88</v>
      </c>
      <c r="BM211" s="143" t="s">
        <v>494</v>
      </c>
    </row>
    <row r="212" spans="2:65" s="1" customFormat="1" ht="24">
      <c r="B212" s="31"/>
      <c r="D212" s="145" t="s">
        <v>134</v>
      </c>
      <c r="F212" s="146" t="s">
        <v>252</v>
      </c>
      <c r="I212" s="147"/>
      <c r="L212" s="31"/>
      <c r="M212" s="148"/>
      <c r="T212" s="55"/>
      <c r="AT212" s="16" t="s">
        <v>134</v>
      </c>
      <c r="AU212" s="16" t="s">
        <v>82</v>
      </c>
    </row>
    <row r="213" spans="2:65" s="12" customFormat="1" ht="12">
      <c r="B213" s="150"/>
      <c r="D213" s="145" t="s">
        <v>137</v>
      </c>
      <c r="E213" s="151" t="s">
        <v>1</v>
      </c>
      <c r="F213" s="152" t="s">
        <v>490</v>
      </c>
      <c r="H213" s="153">
        <v>402</v>
      </c>
      <c r="I213" s="154"/>
      <c r="L213" s="150"/>
      <c r="M213" s="155"/>
      <c r="T213" s="156"/>
      <c r="AT213" s="151" t="s">
        <v>137</v>
      </c>
      <c r="AU213" s="151" t="s">
        <v>82</v>
      </c>
      <c r="AV213" s="12" t="s">
        <v>82</v>
      </c>
      <c r="AW213" s="12" t="s">
        <v>29</v>
      </c>
      <c r="AX213" s="12" t="s">
        <v>78</v>
      </c>
      <c r="AY213" s="151" t="s">
        <v>126</v>
      </c>
    </row>
    <row r="214" spans="2:65" s="1" customFormat="1" ht="33" customHeight="1">
      <c r="B214" s="31"/>
      <c r="C214" s="132" t="s">
        <v>224</v>
      </c>
      <c r="D214" s="132" t="s">
        <v>129</v>
      </c>
      <c r="E214" s="133" t="s">
        <v>255</v>
      </c>
      <c r="F214" s="134" t="s">
        <v>256</v>
      </c>
      <c r="G214" s="135" t="s">
        <v>152</v>
      </c>
      <c r="H214" s="136">
        <v>48240</v>
      </c>
      <c r="I214" s="137"/>
      <c r="J214" s="136">
        <f>ROUND(I214*H214,2)</f>
        <v>0</v>
      </c>
      <c r="K214" s="138"/>
      <c r="L214" s="31"/>
      <c r="M214" s="139" t="s">
        <v>1</v>
      </c>
      <c r="N214" s="140" t="s">
        <v>39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88</v>
      </c>
      <c r="AT214" s="143" t="s">
        <v>129</v>
      </c>
      <c r="AU214" s="143" t="s">
        <v>82</v>
      </c>
      <c r="AY214" s="16" t="s">
        <v>126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82</v>
      </c>
      <c r="BK214" s="144">
        <f>ROUND(I214*H214,2)</f>
        <v>0</v>
      </c>
      <c r="BL214" s="16" t="s">
        <v>88</v>
      </c>
      <c r="BM214" s="143" t="s">
        <v>495</v>
      </c>
    </row>
    <row r="215" spans="2:65" s="1" customFormat="1" ht="24">
      <c r="B215" s="31"/>
      <c r="D215" s="145" t="s">
        <v>134</v>
      </c>
      <c r="F215" s="146" t="s">
        <v>258</v>
      </c>
      <c r="I215" s="147"/>
      <c r="L215" s="31"/>
      <c r="M215" s="148"/>
      <c r="T215" s="55"/>
      <c r="AT215" s="16" t="s">
        <v>134</v>
      </c>
      <c r="AU215" s="16" t="s">
        <v>82</v>
      </c>
    </row>
    <row r="216" spans="2:65" s="12" customFormat="1" ht="12">
      <c r="B216" s="150"/>
      <c r="D216" s="145" t="s">
        <v>137</v>
      </c>
      <c r="E216" s="151" t="s">
        <v>1</v>
      </c>
      <c r="F216" s="152" t="s">
        <v>492</v>
      </c>
      <c r="H216" s="153">
        <v>48240</v>
      </c>
      <c r="I216" s="154"/>
      <c r="L216" s="150"/>
      <c r="M216" s="155"/>
      <c r="T216" s="156"/>
      <c r="AT216" s="151" t="s">
        <v>137</v>
      </c>
      <c r="AU216" s="151" t="s">
        <v>82</v>
      </c>
      <c r="AV216" s="12" t="s">
        <v>82</v>
      </c>
      <c r="AW216" s="12" t="s">
        <v>29</v>
      </c>
      <c r="AX216" s="12" t="s">
        <v>78</v>
      </c>
      <c r="AY216" s="151" t="s">
        <v>126</v>
      </c>
    </row>
    <row r="217" spans="2:65" s="1" customFormat="1" ht="24.25" customHeight="1">
      <c r="B217" s="31"/>
      <c r="C217" s="132" t="s">
        <v>228</v>
      </c>
      <c r="D217" s="132" t="s">
        <v>129</v>
      </c>
      <c r="E217" s="133" t="s">
        <v>260</v>
      </c>
      <c r="F217" s="134" t="s">
        <v>261</v>
      </c>
      <c r="G217" s="135" t="s">
        <v>152</v>
      </c>
      <c r="H217" s="136">
        <v>402</v>
      </c>
      <c r="I217" s="137"/>
      <c r="J217" s="136">
        <f>ROUND(I217*H217,2)</f>
        <v>0</v>
      </c>
      <c r="K217" s="138"/>
      <c r="L217" s="31"/>
      <c r="M217" s="139" t="s">
        <v>1</v>
      </c>
      <c r="N217" s="140" t="s">
        <v>39</v>
      </c>
      <c r="P217" s="141">
        <f>O217*H217</f>
        <v>0</v>
      </c>
      <c r="Q217" s="141">
        <v>0</v>
      </c>
      <c r="R217" s="141">
        <f>Q217*H217</f>
        <v>0</v>
      </c>
      <c r="S217" s="141">
        <v>0</v>
      </c>
      <c r="T217" s="142">
        <f>S217*H217</f>
        <v>0</v>
      </c>
      <c r="AR217" s="143" t="s">
        <v>88</v>
      </c>
      <c r="AT217" s="143" t="s">
        <v>129</v>
      </c>
      <c r="AU217" s="143" t="s">
        <v>82</v>
      </c>
      <c r="AY217" s="16" t="s">
        <v>126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6" t="s">
        <v>82</v>
      </c>
      <c r="BK217" s="144">
        <f>ROUND(I217*H217,2)</f>
        <v>0</v>
      </c>
      <c r="BL217" s="16" t="s">
        <v>88</v>
      </c>
      <c r="BM217" s="143" t="s">
        <v>496</v>
      </c>
    </row>
    <row r="218" spans="2:65" s="1" customFormat="1" ht="24">
      <c r="B218" s="31"/>
      <c r="D218" s="145" t="s">
        <v>134</v>
      </c>
      <c r="F218" s="146" t="s">
        <v>263</v>
      </c>
      <c r="I218" s="147"/>
      <c r="L218" s="31"/>
      <c r="M218" s="148"/>
      <c r="T218" s="55"/>
      <c r="AT218" s="16" t="s">
        <v>134</v>
      </c>
      <c r="AU218" s="16" t="s">
        <v>82</v>
      </c>
    </row>
    <row r="219" spans="2:65" s="12" customFormat="1" ht="12">
      <c r="B219" s="150"/>
      <c r="D219" s="145" t="s">
        <v>137</v>
      </c>
      <c r="E219" s="151" t="s">
        <v>1</v>
      </c>
      <c r="F219" s="152" t="s">
        <v>490</v>
      </c>
      <c r="H219" s="153">
        <v>402</v>
      </c>
      <c r="I219" s="154"/>
      <c r="L219" s="150"/>
      <c r="M219" s="155"/>
      <c r="T219" s="156"/>
      <c r="AT219" s="151" t="s">
        <v>137</v>
      </c>
      <c r="AU219" s="151" t="s">
        <v>82</v>
      </c>
      <c r="AV219" s="12" t="s">
        <v>82</v>
      </c>
      <c r="AW219" s="12" t="s">
        <v>29</v>
      </c>
      <c r="AX219" s="12" t="s">
        <v>78</v>
      </c>
      <c r="AY219" s="151" t="s">
        <v>126</v>
      </c>
    </row>
    <row r="220" spans="2:65" s="1" customFormat="1" ht="16.5" customHeight="1">
      <c r="B220" s="31"/>
      <c r="C220" s="132" t="s">
        <v>232</v>
      </c>
      <c r="D220" s="132" t="s">
        <v>129</v>
      </c>
      <c r="E220" s="133" t="s">
        <v>265</v>
      </c>
      <c r="F220" s="134" t="s">
        <v>266</v>
      </c>
      <c r="G220" s="135" t="s">
        <v>152</v>
      </c>
      <c r="H220" s="136">
        <v>402</v>
      </c>
      <c r="I220" s="137"/>
      <c r="J220" s="136">
        <f>ROUND(I220*H220,2)</f>
        <v>0</v>
      </c>
      <c r="K220" s="138"/>
      <c r="L220" s="31"/>
      <c r="M220" s="139" t="s">
        <v>1</v>
      </c>
      <c r="N220" s="140" t="s">
        <v>39</v>
      </c>
      <c r="P220" s="141">
        <f>O220*H220</f>
        <v>0</v>
      </c>
      <c r="Q220" s="141">
        <v>0</v>
      </c>
      <c r="R220" s="141">
        <f>Q220*H220</f>
        <v>0</v>
      </c>
      <c r="S220" s="141">
        <v>0</v>
      </c>
      <c r="T220" s="142">
        <f>S220*H220</f>
        <v>0</v>
      </c>
      <c r="AR220" s="143" t="s">
        <v>88</v>
      </c>
      <c r="AT220" s="143" t="s">
        <v>129</v>
      </c>
      <c r="AU220" s="143" t="s">
        <v>82</v>
      </c>
      <c r="AY220" s="16" t="s">
        <v>126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6" t="s">
        <v>82</v>
      </c>
      <c r="BK220" s="144">
        <f>ROUND(I220*H220,2)</f>
        <v>0</v>
      </c>
      <c r="BL220" s="16" t="s">
        <v>88</v>
      </c>
      <c r="BM220" s="143" t="s">
        <v>497</v>
      </c>
    </row>
    <row r="221" spans="2:65" s="1" customFormat="1" ht="24">
      <c r="B221" s="31"/>
      <c r="D221" s="145" t="s">
        <v>134</v>
      </c>
      <c r="F221" s="146" t="s">
        <v>268</v>
      </c>
      <c r="I221" s="147"/>
      <c r="L221" s="31"/>
      <c r="M221" s="148"/>
      <c r="T221" s="55"/>
      <c r="AT221" s="16" t="s">
        <v>134</v>
      </c>
      <c r="AU221" s="16" t="s">
        <v>82</v>
      </c>
    </row>
    <row r="222" spans="2:65" s="12" customFormat="1" ht="12">
      <c r="B222" s="150"/>
      <c r="D222" s="145" t="s">
        <v>137</v>
      </c>
      <c r="E222" s="151" t="s">
        <v>1</v>
      </c>
      <c r="F222" s="152" t="s">
        <v>490</v>
      </c>
      <c r="H222" s="153">
        <v>402</v>
      </c>
      <c r="I222" s="154"/>
      <c r="L222" s="150"/>
      <c r="M222" s="155"/>
      <c r="T222" s="156"/>
      <c r="AT222" s="151" t="s">
        <v>137</v>
      </c>
      <c r="AU222" s="151" t="s">
        <v>82</v>
      </c>
      <c r="AV222" s="12" t="s">
        <v>82</v>
      </c>
      <c r="AW222" s="12" t="s">
        <v>29</v>
      </c>
      <c r="AX222" s="12" t="s">
        <v>73</v>
      </c>
      <c r="AY222" s="151" t="s">
        <v>126</v>
      </c>
    </row>
    <row r="223" spans="2:65" s="13" customFormat="1" ht="12">
      <c r="B223" s="157"/>
      <c r="D223" s="145" t="s">
        <v>137</v>
      </c>
      <c r="E223" s="158" t="s">
        <v>1</v>
      </c>
      <c r="F223" s="159" t="s">
        <v>139</v>
      </c>
      <c r="H223" s="160">
        <v>402</v>
      </c>
      <c r="I223" s="161"/>
      <c r="L223" s="157"/>
      <c r="M223" s="162"/>
      <c r="T223" s="163"/>
      <c r="AT223" s="158" t="s">
        <v>137</v>
      </c>
      <c r="AU223" s="158" t="s">
        <v>82</v>
      </c>
      <c r="AV223" s="13" t="s">
        <v>88</v>
      </c>
      <c r="AW223" s="13" t="s">
        <v>29</v>
      </c>
      <c r="AX223" s="13" t="s">
        <v>78</v>
      </c>
      <c r="AY223" s="158" t="s">
        <v>126</v>
      </c>
    </row>
    <row r="224" spans="2:65" s="1" customFormat="1" ht="16.5" customHeight="1">
      <c r="B224" s="31"/>
      <c r="C224" s="132" t="s">
        <v>238</v>
      </c>
      <c r="D224" s="132" t="s">
        <v>129</v>
      </c>
      <c r="E224" s="133" t="s">
        <v>270</v>
      </c>
      <c r="F224" s="134" t="s">
        <v>271</v>
      </c>
      <c r="G224" s="135" t="s">
        <v>152</v>
      </c>
      <c r="H224" s="136">
        <v>48240</v>
      </c>
      <c r="I224" s="137"/>
      <c r="J224" s="136">
        <f>ROUND(I224*H224,2)</f>
        <v>0</v>
      </c>
      <c r="K224" s="138"/>
      <c r="L224" s="31"/>
      <c r="M224" s="139" t="s">
        <v>1</v>
      </c>
      <c r="N224" s="140" t="s">
        <v>39</v>
      </c>
      <c r="P224" s="141">
        <f>O224*H224</f>
        <v>0</v>
      </c>
      <c r="Q224" s="141">
        <v>0</v>
      </c>
      <c r="R224" s="141">
        <f>Q224*H224</f>
        <v>0</v>
      </c>
      <c r="S224" s="141">
        <v>0</v>
      </c>
      <c r="T224" s="142">
        <f>S224*H224</f>
        <v>0</v>
      </c>
      <c r="AR224" s="143" t="s">
        <v>88</v>
      </c>
      <c r="AT224" s="143" t="s">
        <v>129</v>
      </c>
      <c r="AU224" s="143" t="s">
        <v>82</v>
      </c>
      <c r="AY224" s="16" t="s">
        <v>126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6" t="s">
        <v>82</v>
      </c>
      <c r="BK224" s="144">
        <f>ROUND(I224*H224,2)</f>
        <v>0</v>
      </c>
      <c r="BL224" s="16" t="s">
        <v>88</v>
      </c>
      <c r="BM224" s="143" t="s">
        <v>498</v>
      </c>
    </row>
    <row r="225" spans="2:65" s="1" customFormat="1" ht="24">
      <c r="B225" s="31"/>
      <c r="D225" s="145" t="s">
        <v>134</v>
      </c>
      <c r="F225" s="146" t="s">
        <v>273</v>
      </c>
      <c r="I225" s="147"/>
      <c r="L225" s="31"/>
      <c r="M225" s="148"/>
      <c r="T225" s="55"/>
      <c r="AT225" s="16" t="s">
        <v>134</v>
      </c>
      <c r="AU225" s="16" t="s">
        <v>82</v>
      </c>
    </row>
    <row r="226" spans="2:65" s="12" customFormat="1" ht="12">
      <c r="B226" s="150"/>
      <c r="D226" s="145" t="s">
        <v>137</v>
      </c>
      <c r="E226" s="151" t="s">
        <v>1</v>
      </c>
      <c r="F226" s="152" t="s">
        <v>492</v>
      </c>
      <c r="H226" s="153">
        <v>48240</v>
      </c>
      <c r="I226" s="154"/>
      <c r="L226" s="150"/>
      <c r="M226" s="155"/>
      <c r="T226" s="156"/>
      <c r="AT226" s="151" t="s">
        <v>137</v>
      </c>
      <c r="AU226" s="151" t="s">
        <v>82</v>
      </c>
      <c r="AV226" s="12" t="s">
        <v>82</v>
      </c>
      <c r="AW226" s="12" t="s">
        <v>29</v>
      </c>
      <c r="AX226" s="12" t="s">
        <v>78</v>
      </c>
      <c r="AY226" s="151" t="s">
        <v>126</v>
      </c>
    </row>
    <row r="227" spans="2:65" s="1" customFormat="1" ht="21.75" customHeight="1">
      <c r="B227" s="31"/>
      <c r="C227" s="132" t="s">
        <v>244</v>
      </c>
      <c r="D227" s="132" t="s">
        <v>129</v>
      </c>
      <c r="E227" s="133" t="s">
        <v>275</v>
      </c>
      <c r="F227" s="134" t="s">
        <v>276</v>
      </c>
      <c r="G227" s="135" t="s">
        <v>152</v>
      </c>
      <c r="H227" s="136">
        <v>402</v>
      </c>
      <c r="I227" s="137"/>
      <c r="J227" s="136">
        <f>ROUND(I227*H227,2)</f>
        <v>0</v>
      </c>
      <c r="K227" s="138"/>
      <c r="L227" s="31"/>
      <c r="M227" s="139" t="s">
        <v>1</v>
      </c>
      <c r="N227" s="140" t="s">
        <v>39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88</v>
      </c>
      <c r="AT227" s="143" t="s">
        <v>129</v>
      </c>
      <c r="AU227" s="143" t="s">
        <v>82</v>
      </c>
      <c r="AY227" s="16" t="s">
        <v>126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82</v>
      </c>
      <c r="BK227" s="144">
        <f>ROUND(I227*H227,2)</f>
        <v>0</v>
      </c>
      <c r="BL227" s="16" t="s">
        <v>88</v>
      </c>
      <c r="BM227" s="143" t="s">
        <v>499</v>
      </c>
    </row>
    <row r="228" spans="2:65" s="1" customFormat="1" ht="24">
      <c r="B228" s="31"/>
      <c r="D228" s="145" t="s">
        <v>134</v>
      </c>
      <c r="F228" s="146" t="s">
        <v>278</v>
      </c>
      <c r="I228" s="147"/>
      <c r="L228" s="31"/>
      <c r="M228" s="148"/>
      <c r="T228" s="55"/>
      <c r="AT228" s="16" t="s">
        <v>134</v>
      </c>
      <c r="AU228" s="16" t="s">
        <v>82</v>
      </c>
    </row>
    <row r="229" spans="2:65" s="12" customFormat="1" ht="12">
      <c r="B229" s="150"/>
      <c r="D229" s="145" t="s">
        <v>137</v>
      </c>
      <c r="E229" s="151" t="s">
        <v>1</v>
      </c>
      <c r="F229" s="152" t="s">
        <v>490</v>
      </c>
      <c r="H229" s="153">
        <v>402</v>
      </c>
      <c r="I229" s="154"/>
      <c r="L229" s="150"/>
      <c r="M229" s="155"/>
      <c r="T229" s="156"/>
      <c r="AT229" s="151" t="s">
        <v>137</v>
      </c>
      <c r="AU229" s="151" t="s">
        <v>82</v>
      </c>
      <c r="AV229" s="12" t="s">
        <v>82</v>
      </c>
      <c r="AW229" s="12" t="s">
        <v>29</v>
      </c>
      <c r="AX229" s="12" t="s">
        <v>73</v>
      </c>
      <c r="AY229" s="151" t="s">
        <v>126</v>
      </c>
    </row>
    <row r="230" spans="2:65" s="13" customFormat="1" ht="12">
      <c r="B230" s="157"/>
      <c r="D230" s="145" t="s">
        <v>137</v>
      </c>
      <c r="E230" s="158" t="s">
        <v>1</v>
      </c>
      <c r="F230" s="159" t="s">
        <v>139</v>
      </c>
      <c r="H230" s="160">
        <v>402</v>
      </c>
      <c r="I230" s="161"/>
      <c r="L230" s="157"/>
      <c r="M230" s="162"/>
      <c r="T230" s="163"/>
      <c r="AT230" s="158" t="s">
        <v>137</v>
      </c>
      <c r="AU230" s="158" t="s">
        <v>82</v>
      </c>
      <c r="AV230" s="13" t="s">
        <v>88</v>
      </c>
      <c r="AW230" s="13" t="s">
        <v>29</v>
      </c>
      <c r="AX230" s="13" t="s">
        <v>78</v>
      </c>
      <c r="AY230" s="158" t="s">
        <v>126</v>
      </c>
    </row>
    <row r="231" spans="2:65" s="1" customFormat="1" ht="16.5" customHeight="1">
      <c r="B231" s="31"/>
      <c r="C231" s="132" t="s">
        <v>7</v>
      </c>
      <c r="D231" s="132" t="s">
        <v>129</v>
      </c>
      <c r="E231" s="133" t="s">
        <v>280</v>
      </c>
      <c r="F231" s="134" t="s">
        <v>281</v>
      </c>
      <c r="G231" s="135" t="s">
        <v>132</v>
      </c>
      <c r="H231" s="136">
        <v>37</v>
      </c>
      <c r="I231" s="137"/>
      <c r="J231" s="136">
        <f>ROUND(I231*H231,2)</f>
        <v>0</v>
      </c>
      <c r="K231" s="138"/>
      <c r="L231" s="31"/>
      <c r="M231" s="139" t="s">
        <v>1</v>
      </c>
      <c r="N231" s="140" t="s">
        <v>39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88</v>
      </c>
      <c r="AT231" s="143" t="s">
        <v>129</v>
      </c>
      <c r="AU231" s="143" t="s">
        <v>82</v>
      </c>
      <c r="AY231" s="16" t="s">
        <v>126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6" t="s">
        <v>82</v>
      </c>
      <c r="BK231" s="144">
        <f>ROUND(I231*H231,2)</f>
        <v>0</v>
      </c>
      <c r="BL231" s="16" t="s">
        <v>88</v>
      </c>
      <c r="BM231" s="143" t="s">
        <v>500</v>
      </c>
    </row>
    <row r="232" spans="2:65" s="1" customFormat="1" ht="24">
      <c r="B232" s="31"/>
      <c r="D232" s="145" t="s">
        <v>134</v>
      </c>
      <c r="F232" s="146" t="s">
        <v>283</v>
      </c>
      <c r="I232" s="147"/>
      <c r="L232" s="31"/>
      <c r="M232" s="148"/>
      <c r="T232" s="55"/>
      <c r="AT232" s="16" t="s">
        <v>134</v>
      </c>
      <c r="AU232" s="16" t="s">
        <v>82</v>
      </c>
    </row>
    <row r="233" spans="2:65" s="1" customFormat="1" ht="36">
      <c r="B233" s="31"/>
      <c r="D233" s="145" t="s">
        <v>135</v>
      </c>
      <c r="F233" s="149" t="s">
        <v>284</v>
      </c>
      <c r="I233" s="147"/>
      <c r="L233" s="31"/>
      <c r="M233" s="148"/>
      <c r="T233" s="55"/>
      <c r="AT233" s="16" t="s">
        <v>135</v>
      </c>
      <c r="AU233" s="16" t="s">
        <v>82</v>
      </c>
    </row>
    <row r="234" spans="2:65" s="14" customFormat="1" ht="12">
      <c r="B234" s="164"/>
      <c r="D234" s="145" t="s">
        <v>137</v>
      </c>
      <c r="E234" s="165" t="s">
        <v>1</v>
      </c>
      <c r="F234" s="166" t="s">
        <v>501</v>
      </c>
      <c r="H234" s="165" t="s">
        <v>1</v>
      </c>
      <c r="I234" s="167"/>
      <c r="L234" s="164"/>
      <c r="M234" s="168"/>
      <c r="T234" s="169"/>
      <c r="AT234" s="165" t="s">
        <v>137</v>
      </c>
      <c r="AU234" s="165" t="s">
        <v>82</v>
      </c>
      <c r="AV234" s="14" t="s">
        <v>78</v>
      </c>
      <c r="AW234" s="14" t="s">
        <v>29</v>
      </c>
      <c r="AX234" s="14" t="s">
        <v>73</v>
      </c>
      <c r="AY234" s="165" t="s">
        <v>126</v>
      </c>
    </row>
    <row r="235" spans="2:65" s="12" customFormat="1" ht="12">
      <c r="B235" s="150"/>
      <c r="D235" s="145" t="s">
        <v>137</v>
      </c>
      <c r="E235" s="151" t="s">
        <v>1</v>
      </c>
      <c r="F235" s="152" t="s">
        <v>127</v>
      </c>
      <c r="H235" s="153">
        <v>6</v>
      </c>
      <c r="I235" s="154"/>
      <c r="L235" s="150"/>
      <c r="M235" s="155"/>
      <c r="T235" s="156"/>
      <c r="AT235" s="151" t="s">
        <v>137</v>
      </c>
      <c r="AU235" s="151" t="s">
        <v>82</v>
      </c>
      <c r="AV235" s="12" t="s">
        <v>82</v>
      </c>
      <c r="AW235" s="12" t="s">
        <v>29</v>
      </c>
      <c r="AX235" s="12" t="s">
        <v>73</v>
      </c>
      <c r="AY235" s="151" t="s">
        <v>126</v>
      </c>
    </row>
    <row r="236" spans="2:65" s="14" customFormat="1" ht="12">
      <c r="B236" s="164"/>
      <c r="D236" s="145" t="s">
        <v>137</v>
      </c>
      <c r="E236" s="165" t="s">
        <v>1</v>
      </c>
      <c r="F236" s="166" t="s">
        <v>286</v>
      </c>
      <c r="H236" s="165" t="s">
        <v>1</v>
      </c>
      <c r="I236" s="167"/>
      <c r="L236" s="164"/>
      <c r="M236" s="168"/>
      <c r="T236" s="169"/>
      <c r="AT236" s="165" t="s">
        <v>137</v>
      </c>
      <c r="AU236" s="165" t="s">
        <v>82</v>
      </c>
      <c r="AV236" s="14" t="s">
        <v>78</v>
      </c>
      <c r="AW236" s="14" t="s">
        <v>29</v>
      </c>
      <c r="AX236" s="14" t="s">
        <v>73</v>
      </c>
      <c r="AY236" s="165" t="s">
        <v>126</v>
      </c>
    </row>
    <row r="237" spans="2:65" s="12" customFormat="1" ht="12">
      <c r="B237" s="150"/>
      <c r="D237" s="145" t="s">
        <v>137</v>
      </c>
      <c r="E237" s="151" t="s">
        <v>1</v>
      </c>
      <c r="F237" s="152" t="s">
        <v>304</v>
      </c>
      <c r="H237" s="153">
        <v>31</v>
      </c>
      <c r="I237" s="154"/>
      <c r="L237" s="150"/>
      <c r="M237" s="155"/>
      <c r="T237" s="156"/>
      <c r="AT237" s="151" t="s">
        <v>137</v>
      </c>
      <c r="AU237" s="151" t="s">
        <v>82</v>
      </c>
      <c r="AV237" s="12" t="s">
        <v>82</v>
      </c>
      <c r="AW237" s="12" t="s">
        <v>29</v>
      </c>
      <c r="AX237" s="12" t="s">
        <v>73</v>
      </c>
      <c r="AY237" s="151" t="s">
        <v>126</v>
      </c>
    </row>
    <row r="238" spans="2:65" s="13" customFormat="1" ht="12">
      <c r="B238" s="157"/>
      <c r="D238" s="145" t="s">
        <v>137</v>
      </c>
      <c r="E238" s="158" t="s">
        <v>1</v>
      </c>
      <c r="F238" s="159" t="s">
        <v>139</v>
      </c>
      <c r="H238" s="160">
        <v>37</v>
      </c>
      <c r="I238" s="161"/>
      <c r="L238" s="157"/>
      <c r="M238" s="162"/>
      <c r="T238" s="163"/>
      <c r="AT238" s="158" t="s">
        <v>137</v>
      </c>
      <c r="AU238" s="158" t="s">
        <v>82</v>
      </c>
      <c r="AV238" s="13" t="s">
        <v>88</v>
      </c>
      <c r="AW238" s="13" t="s">
        <v>29</v>
      </c>
      <c r="AX238" s="13" t="s">
        <v>78</v>
      </c>
      <c r="AY238" s="158" t="s">
        <v>126</v>
      </c>
    </row>
    <row r="239" spans="2:65" s="1" customFormat="1" ht="24.25" customHeight="1">
      <c r="B239" s="31"/>
      <c r="C239" s="132" t="s">
        <v>254</v>
      </c>
      <c r="D239" s="132" t="s">
        <v>129</v>
      </c>
      <c r="E239" s="133" t="s">
        <v>288</v>
      </c>
      <c r="F239" s="134" t="s">
        <v>289</v>
      </c>
      <c r="G239" s="135" t="s">
        <v>132</v>
      </c>
      <c r="H239" s="136">
        <v>4440</v>
      </c>
      <c r="I239" s="137"/>
      <c r="J239" s="136">
        <f>ROUND(I239*H239,2)</f>
        <v>0</v>
      </c>
      <c r="K239" s="138"/>
      <c r="L239" s="31"/>
      <c r="M239" s="139" t="s">
        <v>1</v>
      </c>
      <c r="N239" s="140" t="s">
        <v>39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88</v>
      </c>
      <c r="AT239" s="143" t="s">
        <v>129</v>
      </c>
      <c r="AU239" s="143" t="s">
        <v>82</v>
      </c>
      <c r="AY239" s="16" t="s">
        <v>126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82</v>
      </c>
      <c r="BK239" s="144">
        <f>ROUND(I239*H239,2)</f>
        <v>0</v>
      </c>
      <c r="BL239" s="16" t="s">
        <v>88</v>
      </c>
      <c r="BM239" s="143" t="s">
        <v>502</v>
      </c>
    </row>
    <row r="240" spans="2:65" s="1" customFormat="1" ht="36">
      <c r="B240" s="31"/>
      <c r="D240" s="145" t="s">
        <v>134</v>
      </c>
      <c r="F240" s="146" t="s">
        <v>291</v>
      </c>
      <c r="I240" s="147"/>
      <c r="L240" s="31"/>
      <c r="M240" s="148"/>
      <c r="T240" s="55"/>
      <c r="AT240" s="16" t="s">
        <v>134</v>
      </c>
      <c r="AU240" s="16" t="s">
        <v>82</v>
      </c>
    </row>
    <row r="241" spans="2:65" s="12" customFormat="1" ht="12">
      <c r="B241" s="150"/>
      <c r="D241" s="145" t="s">
        <v>137</v>
      </c>
      <c r="E241" s="151" t="s">
        <v>1</v>
      </c>
      <c r="F241" s="152" t="s">
        <v>503</v>
      </c>
      <c r="H241" s="153">
        <v>4440</v>
      </c>
      <c r="I241" s="154"/>
      <c r="L241" s="150"/>
      <c r="M241" s="155"/>
      <c r="T241" s="156"/>
      <c r="AT241" s="151" t="s">
        <v>137</v>
      </c>
      <c r="AU241" s="151" t="s">
        <v>82</v>
      </c>
      <c r="AV241" s="12" t="s">
        <v>82</v>
      </c>
      <c r="AW241" s="12" t="s">
        <v>29</v>
      </c>
      <c r="AX241" s="12" t="s">
        <v>78</v>
      </c>
      <c r="AY241" s="151" t="s">
        <v>126</v>
      </c>
    </row>
    <row r="242" spans="2:65" s="1" customFormat="1" ht="16.5" customHeight="1">
      <c r="B242" s="31"/>
      <c r="C242" s="132" t="s">
        <v>259</v>
      </c>
      <c r="D242" s="132" t="s">
        <v>129</v>
      </c>
      <c r="E242" s="133" t="s">
        <v>294</v>
      </c>
      <c r="F242" s="134" t="s">
        <v>295</v>
      </c>
      <c r="G242" s="135" t="s">
        <v>132</v>
      </c>
      <c r="H242" s="136">
        <v>37</v>
      </c>
      <c r="I242" s="137"/>
      <c r="J242" s="136">
        <f>ROUND(I242*H242,2)</f>
        <v>0</v>
      </c>
      <c r="K242" s="138"/>
      <c r="L242" s="31"/>
      <c r="M242" s="139" t="s">
        <v>1</v>
      </c>
      <c r="N242" s="140" t="s">
        <v>39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88</v>
      </c>
      <c r="AT242" s="143" t="s">
        <v>129</v>
      </c>
      <c r="AU242" s="143" t="s">
        <v>82</v>
      </c>
      <c r="AY242" s="16" t="s">
        <v>126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82</v>
      </c>
      <c r="BK242" s="144">
        <f>ROUND(I242*H242,2)</f>
        <v>0</v>
      </c>
      <c r="BL242" s="16" t="s">
        <v>88</v>
      </c>
      <c r="BM242" s="143" t="s">
        <v>504</v>
      </c>
    </row>
    <row r="243" spans="2:65" s="1" customFormat="1" ht="24">
      <c r="B243" s="31"/>
      <c r="D243" s="145" t="s">
        <v>134</v>
      </c>
      <c r="F243" s="146" t="s">
        <v>297</v>
      </c>
      <c r="I243" s="147"/>
      <c r="L243" s="31"/>
      <c r="M243" s="148"/>
      <c r="T243" s="55"/>
      <c r="AT243" s="16" t="s">
        <v>134</v>
      </c>
      <c r="AU243" s="16" t="s">
        <v>82</v>
      </c>
    </row>
    <row r="244" spans="2:65" s="12" customFormat="1" ht="12">
      <c r="B244" s="150"/>
      <c r="D244" s="145" t="s">
        <v>137</v>
      </c>
      <c r="E244" s="151" t="s">
        <v>1</v>
      </c>
      <c r="F244" s="152" t="s">
        <v>505</v>
      </c>
      <c r="H244" s="153">
        <v>37</v>
      </c>
      <c r="I244" s="154"/>
      <c r="L244" s="150"/>
      <c r="M244" s="155"/>
      <c r="T244" s="156"/>
      <c r="AT244" s="151" t="s">
        <v>137</v>
      </c>
      <c r="AU244" s="151" t="s">
        <v>82</v>
      </c>
      <c r="AV244" s="12" t="s">
        <v>82</v>
      </c>
      <c r="AW244" s="12" t="s">
        <v>29</v>
      </c>
      <c r="AX244" s="12" t="s">
        <v>78</v>
      </c>
      <c r="AY244" s="151" t="s">
        <v>126</v>
      </c>
    </row>
    <row r="245" spans="2:65" s="1" customFormat="1" ht="16.5" customHeight="1">
      <c r="B245" s="31"/>
      <c r="C245" s="132" t="s">
        <v>264</v>
      </c>
      <c r="D245" s="132" t="s">
        <v>129</v>
      </c>
      <c r="E245" s="133" t="s">
        <v>300</v>
      </c>
      <c r="F245" s="134" t="s">
        <v>301</v>
      </c>
      <c r="G245" s="135" t="s">
        <v>302</v>
      </c>
      <c r="H245" s="136">
        <v>1</v>
      </c>
      <c r="I245" s="137"/>
      <c r="J245" s="136">
        <f>ROUND(I245*H245,2)</f>
        <v>0</v>
      </c>
      <c r="K245" s="138"/>
      <c r="L245" s="31"/>
      <c r="M245" s="139" t="s">
        <v>1</v>
      </c>
      <c r="N245" s="140" t="s">
        <v>39</v>
      </c>
      <c r="P245" s="141">
        <f>O245*H245</f>
        <v>0</v>
      </c>
      <c r="Q245" s="141">
        <v>0</v>
      </c>
      <c r="R245" s="141">
        <f>Q245*H245</f>
        <v>0</v>
      </c>
      <c r="S245" s="141">
        <v>0</v>
      </c>
      <c r="T245" s="142">
        <f>S245*H245</f>
        <v>0</v>
      </c>
      <c r="AR245" s="143" t="s">
        <v>88</v>
      </c>
      <c r="AT245" s="143" t="s">
        <v>129</v>
      </c>
      <c r="AU245" s="143" t="s">
        <v>82</v>
      </c>
      <c r="AY245" s="16" t="s">
        <v>126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6" t="s">
        <v>82</v>
      </c>
      <c r="BK245" s="144">
        <f>ROUND(I245*H245,2)</f>
        <v>0</v>
      </c>
      <c r="BL245" s="16" t="s">
        <v>88</v>
      </c>
      <c r="BM245" s="143" t="s">
        <v>506</v>
      </c>
    </row>
    <row r="246" spans="2:65" s="1" customFormat="1" ht="12">
      <c r="B246" s="31"/>
      <c r="D246" s="145" t="s">
        <v>134</v>
      </c>
      <c r="F246" s="146" t="s">
        <v>301</v>
      </c>
      <c r="I246" s="147"/>
      <c r="L246" s="31"/>
      <c r="M246" s="148"/>
      <c r="T246" s="55"/>
      <c r="AT246" s="16" t="s">
        <v>134</v>
      </c>
      <c r="AU246" s="16" t="s">
        <v>82</v>
      </c>
    </row>
    <row r="247" spans="2:65" s="1" customFormat="1" ht="37.75" customHeight="1">
      <c r="B247" s="31"/>
      <c r="C247" s="132" t="s">
        <v>269</v>
      </c>
      <c r="D247" s="132" t="s">
        <v>129</v>
      </c>
      <c r="E247" s="133" t="s">
        <v>305</v>
      </c>
      <c r="F247" s="134" t="s">
        <v>306</v>
      </c>
      <c r="G247" s="135" t="s">
        <v>152</v>
      </c>
      <c r="H247" s="136">
        <v>256.39</v>
      </c>
      <c r="I247" s="137"/>
      <c r="J247" s="136">
        <f>ROUND(I247*H247,2)</f>
        <v>0</v>
      </c>
      <c r="K247" s="138"/>
      <c r="L247" s="31"/>
      <c r="M247" s="139" t="s">
        <v>1</v>
      </c>
      <c r="N247" s="140" t="s">
        <v>39</v>
      </c>
      <c r="P247" s="141">
        <f>O247*H247</f>
        <v>0</v>
      </c>
      <c r="Q247" s="141">
        <v>0</v>
      </c>
      <c r="R247" s="141">
        <f>Q247*H247</f>
        <v>0</v>
      </c>
      <c r="S247" s="141">
        <v>3.6999999999999998E-2</v>
      </c>
      <c r="T247" s="142">
        <f>S247*H247</f>
        <v>9.4864299999999986</v>
      </c>
      <c r="AR247" s="143" t="s">
        <v>88</v>
      </c>
      <c r="AT247" s="143" t="s">
        <v>129</v>
      </c>
      <c r="AU247" s="143" t="s">
        <v>82</v>
      </c>
      <c r="AY247" s="16" t="s">
        <v>126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6" t="s">
        <v>82</v>
      </c>
      <c r="BK247" s="144">
        <f>ROUND(I247*H247,2)</f>
        <v>0</v>
      </c>
      <c r="BL247" s="16" t="s">
        <v>88</v>
      </c>
      <c r="BM247" s="143" t="s">
        <v>507</v>
      </c>
    </row>
    <row r="248" spans="2:65" s="1" customFormat="1" ht="36">
      <c r="B248" s="31"/>
      <c r="D248" s="145" t="s">
        <v>134</v>
      </c>
      <c r="F248" s="146" t="s">
        <v>308</v>
      </c>
      <c r="I248" s="147"/>
      <c r="L248" s="31"/>
      <c r="M248" s="148"/>
      <c r="T248" s="55"/>
      <c r="AT248" s="16" t="s">
        <v>134</v>
      </c>
      <c r="AU248" s="16" t="s">
        <v>82</v>
      </c>
    </row>
    <row r="249" spans="2:65" s="14" customFormat="1" ht="12">
      <c r="B249" s="164"/>
      <c r="D249" s="145" t="s">
        <v>137</v>
      </c>
      <c r="E249" s="165" t="s">
        <v>1</v>
      </c>
      <c r="F249" s="166" t="s">
        <v>175</v>
      </c>
      <c r="H249" s="165" t="s">
        <v>1</v>
      </c>
      <c r="I249" s="167"/>
      <c r="L249" s="164"/>
      <c r="M249" s="168"/>
      <c r="T249" s="169"/>
      <c r="AT249" s="165" t="s">
        <v>137</v>
      </c>
      <c r="AU249" s="165" t="s">
        <v>82</v>
      </c>
      <c r="AV249" s="14" t="s">
        <v>78</v>
      </c>
      <c r="AW249" s="14" t="s">
        <v>29</v>
      </c>
      <c r="AX249" s="14" t="s">
        <v>73</v>
      </c>
      <c r="AY249" s="165" t="s">
        <v>126</v>
      </c>
    </row>
    <row r="250" spans="2:65" s="12" customFormat="1" ht="12">
      <c r="B250" s="150"/>
      <c r="D250" s="145" t="s">
        <v>137</v>
      </c>
      <c r="E250" s="151" t="s">
        <v>1</v>
      </c>
      <c r="F250" s="152" t="s">
        <v>484</v>
      </c>
      <c r="H250" s="153">
        <v>256.39</v>
      </c>
      <c r="I250" s="154"/>
      <c r="L250" s="150"/>
      <c r="M250" s="155"/>
      <c r="T250" s="156"/>
      <c r="AT250" s="151" t="s">
        <v>137</v>
      </c>
      <c r="AU250" s="151" t="s">
        <v>82</v>
      </c>
      <c r="AV250" s="12" t="s">
        <v>82</v>
      </c>
      <c r="AW250" s="12" t="s">
        <v>29</v>
      </c>
      <c r="AX250" s="12" t="s">
        <v>73</v>
      </c>
      <c r="AY250" s="151" t="s">
        <v>126</v>
      </c>
    </row>
    <row r="251" spans="2:65" s="13" customFormat="1" ht="12">
      <c r="B251" s="157"/>
      <c r="D251" s="145" t="s">
        <v>137</v>
      </c>
      <c r="E251" s="158" t="s">
        <v>1</v>
      </c>
      <c r="F251" s="159" t="s">
        <v>139</v>
      </c>
      <c r="H251" s="160">
        <v>256.39</v>
      </c>
      <c r="I251" s="161"/>
      <c r="L251" s="157"/>
      <c r="M251" s="162"/>
      <c r="T251" s="163"/>
      <c r="AT251" s="158" t="s">
        <v>137</v>
      </c>
      <c r="AU251" s="158" t="s">
        <v>82</v>
      </c>
      <c r="AV251" s="13" t="s">
        <v>88</v>
      </c>
      <c r="AW251" s="13" t="s">
        <v>29</v>
      </c>
      <c r="AX251" s="13" t="s">
        <v>78</v>
      </c>
      <c r="AY251" s="158" t="s">
        <v>126</v>
      </c>
    </row>
    <row r="252" spans="2:65" s="1" customFormat="1" ht="37.75" customHeight="1">
      <c r="B252" s="31"/>
      <c r="C252" s="132" t="s">
        <v>274</v>
      </c>
      <c r="D252" s="132" t="s">
        <v>129</v>
      </c>
      <c r="E252" s="133" t="s">
        <v>310</v>
      </c>
      <c r="F252" s="134" t="s">
        <v>311</v>
      </c>
      <c r="G252" s="135" t="s">
        <v>152</v>
      </c>
      <c r="H252" s="136">
        <v>41.22</v>
      </c>
      <c r="I252" s="137"/>
      <c r="J252" s="136">
        <f>ROUND(I252*H252,2)</f>
        <v>0</v>
      </c>
      <c r="K252" s="138"/>
      <c r="L252" s="31"/>
      <c r="M252" s="139" t="s">
        <v>1</v>
      </c>
      <c r="N252" s="140" t="s">
        <v>39</v>
      </c>
      <c r="P252" s="141">
        <f>O252*H252</f>
        <v>0</v>
      </c>
      <c r="Q252" s="141">
        <v>0</v>
      </c>
      <c r="R252" s="141">
        <f>Q252*H252</f>
        <v>0</v>
      </c>
      <c r="S252" s="141">
        <v>4.7E-2</v>
      </c>
      <c r="T252" s="142">
        <f>S252*H252</f>
        <v>1.9373400000000001</v>
      </c>
      <c r="AR252" s="143" t="s">
        <v>88</v>
      </c>
      <c r="AT252" s="143" t="s">
        <v>129</v>
      </c>
      <c r="AU252" s="143" t="s">
        <v>82</v>
      </c>
      <c r="AY252" s="16" t="s">
        <v>126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6" t="s">
        <v>82</v>
      </c>
      <c r="BK252" s="144">
        <f>ROUND(I252*H252,2)</f>
        <v>0</v>
      </c>
      <c r="BL252" s="16" t="s">
        <v>88</v>
      </c>
      <c r="BM252" s="143" t="s">
        <v>508</v>
      </c>
    </row>
    <row r="253" spans="2:65" s="1" customFormat="1" ht="36">
      <c r="B253" s="31"/>
      <c r="D253" s="145" t="s">
        <v>134</v>
      </c>
      <c r="F253" s="146" t="s">
        <v>313</v>
      </c>
      <c r="I253" s="147"/>
      <c r="L253" s="31"/>
      <c r="M253" s="148"/>
      <c r="T253" s="55"/>
      <c r="AT253" s="16" t="s">
        <v>134</v>
      </c>
      <c r="AU253" s="16" t="s">
        <v>82</v>
      </c>
    </row>
    <row r="254" spans="2:65" s="14" customFormat="1" ht="12">
      <c r="B254" s="164"/>
      <c r="D254" s="145" t="s">
        <v>137</v>
      </c>
      <c r="E254" s="165" t="s">
        <v>1</v>
      </c>
      <c r="F254" s="166" t="s">
        <v>186</v>
      </c>
      <c r="H254" s="165" t="s">
        <v>1</v>
      </c>
      <c r="I254" s="167"/>
      <c r="L254" s="164"/>
      <c r="M254" s="168"/>
      <c r="T254" s="169"/>
      <c r="AT254" s="165" t="s">
        <v>137</v>
      </c>
      <c r="AU254" s="165" t="s">
        <v>82</v>
      </c>
      <c r="AV254" s="14" t="s">
        <v>78</v>
      </c>
      <c r="AW254" s="14" t="s">
        <v>29</v>
      </c>
      <c r="AX254" s="14" t="s">
        <v>73</v>
      </c>
      <c r="AY254" s="165" t="s">
        <v>126</v>
      </c>
    </row>
    <row r="255" spans="2:65" s="12" customFormat="1" ht="12">
      <c r="B255" s="150"/>
      <c r="D255" s="145" t="s">
        <v>137</v>
      </c>
      <c r="E255" s="151" t="s">
        <v>1</v>
      </c>
      <c r="F255" s="152" t="s">
        <v>488</v>
      </c>
      <c r="H255" s="153">
        <v>41.22</v>
      </c>
      <c r="I255" s="154"/>
      <c r="L255" s="150"/>
      <c r="M255" s="155"/>
      <c r="T255" s="156"/>
      <c r="AT255" s="151" t="s">
        <v>137</v>
      </c>
      <c r="AU255" s="151" t="s">
        <v>82</v>
      </c>
      <c r="AV255" s="12" t="s">
        <v>82</v>
      </c>
      <c r="AW255" s="12" t="s">
        <v>29</v>
      </c>
      <c r="AX255" s="12" t="s">
        <v>73</v>
      </c>
      <c r="AY255" s="151" t="s">
        <v>126</v>
      </c>
    </row>
    <row r="256" spans="2:65" s="13" customFormat="1" ht="12">
      <c r="B256" s="157"/>
      <c r="D256" s="145" t="s">
        <v>137</v>
      </c>
      <c r="E256" s="158" t="s">
        <v>1</v>
      </c>
      <c r="F256" s="159" t="s">
        <v>139</v>
      </c>
      <c r="H256" s="160">
        <v>41.22</v>
      </c>
      <c r="I256" s="161"/>
      <c r="L256" s="157"/>
      <c r="M256" s="162"/>
      <c r="T256" s="163"/>
      <c r="AT256" s="158" t="s">
        <v>137</v>
      </c>
      <c r="AU256" s="158" t="s">
        <v>82</v>
      </c>
      <c r="AV256" s="13" t="s">
        <v>88</v>
      </c>
      <c r="AW256" s="13" t="s">
        <v>29</v>
      </c>
      <c r="AX256" s="13" t="s">
        <v>78</v>
      </c>
      <c r="AY256" s="158" t="s">
        <v>126</v>
      </c>
    </row>
    <row r="257" spans="2:65" s="1" customFormat="1" ht="24.25" customHeight="1">
      <c r="B257" s="31"/>
      <c r="C257" s="132" t="s">
        <v>279</v>
      </c>
      <c r="D257" s="132" t="s">
        <v>129</v>
      </c>
      <c r="E257" s="133" t="s">
        <v>315</v>
      </c>
      <c r="F257" s="134" t="s">
        <v>316</v>
      </c>
      <c r="G257" s="135" t="s">
        <v>132</v>
      </c>
      <c r="H257" s="136">
        <v>36</v>
      </c>
      <c r="I257" s="137"/>
      <c r="J257" s="136">
        <f>ROUND(I257*H257,2)</f>
        <v>0</v>
      </c>
      <c r="K257" s="138"/>
      <c r="L257" s="31"/>
      <c r="M257" s="139" t="s">
        <v>1</v>
      </c>
      <c r="N257" s="140" t="s">
        <v>39</v>
      </c>
      <c r="P257" s="141">
        <f>O257*H257</f>
        <v>0</v>
      </c>
      <c r="Q257" s="141">
        <v>2.4000000000000001E-4</v>
      </c>
      <c r="R257" s="141">
        <f>Q257*H257</f>
        <v>8.6400000000000001E-3</v>
      </c>
      <c r="S257" s="141">
        <v>0</v>
      </c>
      <c r="T257" s="142">
        <f>S257*H257</f>
        <v>0</v>
      </c>
      <c r="AR257" s="143" t="s">
        <v>88</v>
      </c>
      <c r="AT257" s="143" t="s">
        <v>129</v>
      </c>
      <c r="AU257" s="143" t="s">
        <v>82</v>
      </c>
      <c r="AY257" s="16" t="s">
        <v>126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6" t="s">
        <v>82</v>
      </c>
      <c r="BK257" s="144">
        <f>ROUND(I257*H257,2)</f>
        <v>0</v>
      </c>
      <c r="BL257" s="16" t="s">
        <v>88</v>
      </c>
      <c r="BM257" s="143" t="s">
        <v>509</v>
      </c>
    </row>
    <row r="258" spans="2:65" s="1" customFormat="1" ht="36">
      <c r="B258" s="31"/>
      <c r="D258" s="145" t="s">
        <v>134</v>
      </c>
      <c r="F258" s="146" t="s">
        <v>318</v>
      </c>
      <c r="I258" s="147"/>
      <c r="L258" s="31"/>
      <c r="M258" s="148"/>
      <c r="T258" s="55"/>
      <c r="AT258" s="16" t="s">
        <v>134</v>
      </c>
      <c r="AU258" s="16" t="s">
        <v>82</v>
      </c>
    </row>
    <row r="259" spans="2:65" s="1" customFormat="1" ht="24.25" customHeight="1">
      <c r="B259" s="31"/>
      <c r="C259" s="170" t="s">
        <v>287</v>
      </c>
      <c r="D259" s="170" t="s">
        <v>321</v>
      </c>
      <c r="E259" s="171" t="s">
        <v>322</v>
      </c>
      <c r="F259" s="172" t="s">
        <v>323</v>
      </c>
      <c r="G259" s="173" t="s">
        <v>132</v>
      </c>
      <c r="H259" s="174">
        <v>36</v>
      </c>
      <c r="I259" s="175"/>
      <c r="J259" s="174">
        <f>ROUND(I259*H259,2)</f>
        <v>0</v>
      </c>
      <c r="K259" s="176"/>
      <c r="L259" s="177"/>
      <c r="M259" s="178" t="s">
        <v>1</v>
      </c>
      <c r="N259" s="179" t="s">
        <v>39</v>
      </c>
      <c r="P259" s="141">
        <f>O259*H259</f>
        <v>0</v>
      </c>
      <c r="Q259" s="141">
        <v>1</v>
      </c>
      <c r="R259" s="141">
        <f>Q259*H259</f>
        <v>36</v>
      </c>
      <c r="S259" s="141">
        <v>0</v>
      </c>
      <c r="T259" s="142">
        <f>S259*H259</f>
        <v>0</v>
      </c>
      <c r="AR259" s="143" t="s">
        <v>170</v>
      </c>
      <c r="AT259" s="143" t="s">
        <v>321</v>
      </c>
      <c r="AU259" s="143" t="s">
        <v>82</v>
      </c>
      <c r="AY259" s="16" t="s">
        <v>126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6" t="s">
        <v>82</v>
      </c>
      <c r="BK259" s="144">
        <f>ROUND(I259*H259,2)</f>
        <v>0</v>
      </c>
      <c r="BL259" s="16" t="s">
        <v>88</v>
      </c>
      <c r="BM259" s="143" t="s">
        <v>510</v>
      </c>
    </row>
    <row r="260" spans="2:65" s="1" customFormat="1" ht="24">
      <c r="B260" s="31"/>
      <c r="D260" s="145" t="s">
        <v>134</v>
      </c>
      <c r="F260" s="146" t="s">
        <v>323</v>
      </c>
      <c r="I260" s="147"/>
      <c r="L260" s="31"/>
      <c r="M260" s="148"/>
      <c r="T260" s="55"/>
      <c r="AT260" s="16" t="s">
        <v>134</v>
      </c>
      <c r="AU260" s="16" t="s">
        <v>82</v>
      </c>
    </row>
    <row r="261" spans="2:65" s="12" customFormat="1" ht="12">
      <c r="B261" s="150"/>
      <c r="D261" s="145" t="s">
        <v>137</v>
      </c>
      <c r="E261" s="151" t="s">
        <v>1</v>
      </c>
      <c r="F261" s="152" t="s">
        <v>330</v>
      </c>
      <c r="H261" s="153">
        <v>36</v>
      </c>
      <c r="I261" s="154"/>
      <c r="L261" s="150"/>
      <c r="M261" s="155"/>
      <c r="T261" s="156"/>
      <c r="AT261" s="151" t="s">
        <v>137</v>
      </c>
      <c r="AU261" s="151" t="s">
        <v>82</v>
      </c>
      <c r="AV261" s="12" t="s">
        <v>82</v>
      </c>
      <c r="AW261" s="12" t="s">
        <v>29</v>
      </c>
      <c r="AX261" s="12" t="s">
        <v>78</v>
      </c>
      <c r="AY261" s="151" t="s">
        <v>126</v>
      </c>
    </row>
    <row r="262" spans="2:65" s="1" customFormat="1" ht="24.25" customHeight="1">
      <c r="B262" s="31"/>
      <c r="C262" s="132" t="s">
        <v>293</v>
      </c>
      <c r="D262" s="132" t="s">
        <v>129</v>
      </c>
      <c r="E262" s="133" t="s">
        <v>326</v>
      </c>
      <c r="F262" s="134" t="s">
        <v>327</v>
      </c>
      <c r="G262" s="135" t="s">
        <v>152</v>
      </c>
      <c r="H262" s="136">
        <v>402</v>
      </c>
      <c r="I262" s="137"/>
      <c r="J262" s="136">
        <f>ROUND(I262*H262,2)</f>
        <v>0</v>
      </c>
      <c r="K262" s="138"/>
      <c r="L262" s="31"/>
      <c r="M262" s="139" t="s">
        <v>1</v>
      </c>
      <c r="N262" s="140" t="s">
        <v>39</v>
      </c>
      <c r="P262" s="141">
        <f>O262*H262</f>
        <v>0</v>
      </c>
      <c r="Q262" s="141">
        <v>0</v>
      </c>
      <c r="R262" s="141">
        <f>Q262*H262</f>
        <v>0</v>
      </c>
      <c r="S262" s="141">
        <v>0</v>
      </c>
      <c r="T262" s="142">
        <f>S262*H262</f>
        <v>0</v>
      </c>
      <c r="AR262" s="143" t="s">
        <v>88</v>
      </c>
      <c r="AT262" s="143" t="s">
        <v>129</v>
      </c>
      <c r="AU262" s="143" t="s">
        <v>82</v>
      </c>
      <c r="AY262" s="16" t="s">
        <v>126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6" t="s">
        <v>82</v>
      </c>
      <c r="BK262" s="144">
        <f>ROUND(I262*H262,2)</f>
        <v>0</v>
      </c>
      <c r="BL262" s="16" t="s">
        <v>88</v>
      </c>
      <c r="BM262" s="143" t="s">
        <v>511</v>
      </c>
    </row>
    <row r="263" spans="2:65" s="1" customFormat="1" ht="24">
      <c r="B263" s="31"/>
      <c r="D263" s="145" t="s">
        <v>134</v>
      </c>
      <c r="F263" s="146" t="s">
        <v>329</v>
      </c>
      <c r="I263" s="147"/>
      <c r="L263" s="31"/>
      <c r="M263" s="148"/>
      <c r="T263" s="55"/>
      <c r="AT263" s="16" t="s">
        <v>134</v>
      </c>
      <c r="AU263" s="16" t="s">
        <v>82</v>
      </c>
    </row>
    <row r="264" spans="2:65" s="12" customFormat="1" ht="12">
      <c r="B264" s="150"/>
      <c r="D264" s="145" t="s">
        <v>137</v>
      </c>
      <c r="E264" s="151" t="s">
        <v>1</v>
      </c>
      <c r="F264" s="152" t="s">
        <v>490</v>
      </c>
      <c r="H264" s="153">
        <v>402</v>
      </c>
      <c r="I264" s="154"/>
      <c r="L264" s="150"/>
      <c r="M264" s="155"/>
      <c r="T264" s="156"/>
      <c r="AT264" s="151" t="s">
        <v>137</v>
      </c>
      <c r="AU264" s="151" t="s">
        <v>82</v>
      </c>
      <c r="AV264" s="12" t="s">
        <v>82</v>
      </c>
      <c r="AW264" s="12" t="s">
        <v>29</v>
      </c>
      <c r="AX264" s="12" t="s">
        <v>78</v>
      </c>
      <c r="AY264" s="151" t="s">
        <v>126</v>
      </c>
    </row>
    <row r="265" spans="2:65" s="1" customFormat="1" ht="24.25" customHeight="1">
      <c r="B265" s="31"/>
      <c r="C265" s="132" t="s">
        <v>299</v>
      </c>
      <c r="D265" s="132" t="s">
        <v>129</v>
      </c>
      <c r="E265" s="133" t="s">
        <v>331</v>
      </c>
      <c r="F265" s="134" t="s">
        <v>332</v>
      </c>
      <c r="G265" s="135" t="s">
        <v>152</v>
      </c>
      <c r="H265" s="136">
        <v>402</v>
      </c>
      <c r="I265" s="137"/>
      <c r="J265" s="136">
        <f>ROUND(I265*H265,2)</f>
        <v>0</v>
      </c>
      <c r="K265" s="138"/>
      <c r="L265" s="31"/>
      <c r="M265" s="139" t="s">
        <v>1</v>
      </c>
      <c r="N265" s="140" t="s">
        <v>39</v>
      </c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88</v>
      </c>
      <c r="AT265" s="143" t="s">
        <v>129</v>
      </c>
      <c r="AU265" s="143" t="s">
        <v>82</v>
      </c>
      <c r="AY265" s="16" t="s">
        <v>126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6" t="s">
        <v>82</v>
      </c>
      <c r="BK265" s="144">
        <f>ROUND(I265*H265,2)</f>
        <v>0</v>
      </c>
      <c r="BL265" s="16" t="s">
        <v>88</v>
      </c>
      <c r="BM265" s="143" t="s">
        <v>512</v>
      </c>
    </row>
    <row r="266" spans="2:65" s="1" customFormat="1" ht="36">
      <c r="B266" s="31"/>
      <c r="D266" s="145" t="s">
        <v>134</v>
      </c>
      <c r="F266" s="146" t="s">
        <v>334</v>
      </c>
      <c r="I266" s="147"/>
      <c r="L266" s="31"/>
      <c r="M266" s="148"/>
      <c r="T266" s="55"/>
      <c r="AT266" s="16" t="s">
        <v>134</v>
      </c>
      <c r="AU266" s="16" t="s">
        <v>82</v>
      </c>
    </row>
    <row r="267" spans="2:65" s="12" customFormat="1" ht="12">
      <c r="B267" s="150"/>
      <c r="D267" s="145" t="s">
        <v>137</v>
      </c>
      <c r="E267" s="151" t="s">
        <v>1</v>
      </c>
      <c r="F267" s="152" t="s">
        <v>490</v>
      </c>
      <c r="H267" s="153">
        <v>402</v>
      </c>
      <c r="I267" s="154"/>
      <c r="L267" s="150"/>
      <c r="M267" s="155"/>
      <c r="T267" s="156"/>
      <c r="AT267" s="151" t="s">
        <v>137</v>
      </c>
      <c r="AU267" s="151" t="s">
        <v>82</v>
      </c>
      <c r="AV267" s="12" t="s">
        <v>82</v>
      </c>
      <c r="AW267" s="12" t="s">
        <v>29</v>
      </c>
      <c r="AX267" s="12" t="s">
        <v>78</v>
      </c>
      <c r="AY267" s="151" t="s">
        <v>126</v>
      </c>
    </row>
    <row r="268" spans="2:65" s="11" customFormat="1" ht="22.75" customHeight="1">
      <c r="B268" s="120"/>
      <c r="D268" s="121" t="s">
        <v>72</v>
      </c>
      <c r="E268" s="130" t="s">
        <v>335</v>
      </c>
      <c r="F268" s="130" t="s">
        <v>336</v>
      </c>
      <c r="I268" s="123"/>
      <c r="J268" s="131">
        <f>BK268</f>
        <v>0</v>
      </c>
      <c r="L268" s="120"/>
      <c r="M268" s="125"/>
      <c r="P268" s="126">
        <f>SUM(P269:P276)</f>
        <v>0</v>
      </c>
      <c r="R268" s="126">
        <f>SUM(R269:R276)</f>
        <v>0</v>
      </c>
      <c r="T268" s="127">
        <f>SUM(T269:T276)</f>
        <v>0</v>
      </c>
      <c r="AR268" s="121" t="s">
        <v>78</v>
      </c>
      <c r="AT268" s="128" t="s">
        <v>72</v>
      </c>
      <c r="AU268" s="128" t="s">
        <v>78</v>
      </c>
      <c r="AY268" s="121" t="s">
        <v>126</v>
      </c>
      <c r="BK268" s="129">
        <f>SUM(BK269:BK276)</f>
        <v>0</v>
      </c>
    </row>
    <row r="269" spans="2:65" s="1" customFormat="1" ht="24.25" customHeight="1">
      <c r="B269" s="31"/>
      <c r="C269" s="132" t="s">
        <v>304</v>
      </c>
      <c r="D269" s="132" t="s">
        <v>129</v>
      </c>
      <c r="E269" s="133" t="s">
        <v>338</v>
      </c>
      <c r="F269" s="134" t="s">
        <v>339</v>
      </c>
      <c r="G269" s="135" t="s">
        <v>340</v>
      </c>
      <c r="H269" s="136">
        <v>49.17</v>
      </c>
      <c r="I269" s="137"/>
      <c r="J269" s="136">
        <f>ROUND(I269*H269,2)</f>
        <v>0</v>
      </c>
      <c r="K269" s="138"/>
      <c r="L269" s="31"/>
      <c r="M269" s="139" t="s">
        <v>1</v>
      </c>
      <c r="N269" s="140" t="s">
        <v>39</v>
      </c>
      <c r="P269" s="141">
        <f>O269*H269</f>
        <v>0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AR269" s="143" t="s">
        <v>88</v>
      </c>
      <c r="AT269" s="143" t="s">
        <v>129</v>
      </c>
      <c r="AU269" s="143" t="s">
        <v>82</v>
      </c>
      <c r="AY269" s="16" t="s">
        <v>126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6" t="s">
        <v>82</v>
      </c>
      <c r="BK269" s="144">
        <f>ROUND(I269*H269,2)</f>
        <v>0</v>
      </c>
      <c r="BL269" s="16" t="s">
        <v>88</v>
      </c>
      <c r="BM269" s="143" t="s">
        <v>513</v>
      </c>
    </row>
    <row r="270" spans="2:65" s="1" customFormat="1" ht="36">
      <c r="B270" s="31"/>
      <c r="D270" s="145" t="s">
        <v>134</v>
      </c>
      <c r="F270" s="146" t="s">
        <v>342</v>
      </c>
      <c r="I270" s="147"/>
      <c r="L270" s="31"/>
      <c r="M270" s="148"/>
      <c r="T270" s="55"/>
      <c r="AT270" s="16" t="s">
        <v>134</v>
      </c>
      <c r="AU270" s="16" t="s">
        <v>82</v>
      </c>
    </row>
    <row r="271" spans="2:65" s="1" customFormat="1" ht="24.25" customHeight="1">
      <c r="B271" s="31"/>
      <c r="C271" s="132" t="s">
        <v>309</v>
      </c>
      <c r="D271" s="132" t="s">
        <v>129</v>
      </c>
      <c r="E271" s="133" t="s">
        <v>344</v>
      </c>
      <c r="F271" s="134" t="s">
        <v>345</v>
      </c>
      <c r="G271" s="135" t="s">
        <v>340</v>
      </c>
      <c r="H271" s="136">
        <v>49.17</v>
      </c>
      <c r="I271" s="137"/>
      <c r="J271" s="136">
        <f>ROUND(I271*H271,2)</f>
        <v>0</v>
      </c>
      <c r="K271" s="138"/>
      <c r="L271" s="31"/>
      <c r="M271" s="139" t="s">
        <v>1</v>
      </c>
      <c r="N271" s="140" t="s">
        <v>39</v>
      </c>
      <c r="P271" s="141">
        <f>O271*H271</f>
        <v>0</v>
      </c>
      <c r="Q271" s="141">
        <v>0</v>
      </c>
      <c r="R271" s="141">
        <f>Q271*H271</f>
        <v>0</v>
      </c>
      <c r="S271" s="141">
        <v>0</v>
      </c>
      <c r="T271" s="142">
        <f>S271*H271</f>
        <v>0</v>
      </c>
      <c r="AR271" s="143" t="s">
        <v>88</v>
      </c>
      <c r="AT271" s="143" t="s">
        <v>129</v>
      </c>
      <c r="AU271" s="143" t="s">
        <v>82</v>
      </c>
      <c r="AY271" s="16" t="s">
        <v>126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6" t="s">
        <v>82</v>
      </c>
      <c r="BK271" s="144">
        <f>ROUND(I271*H271,2)</f>
        <v>0</v>
      </c>
      <c r="BL271" s="16" t="s">
        <v>88</v>
      </c>
      <c r="BM271" s="143" t="s">
        <v>514</v>
      </c>
    </row>
    <row r="272" spans="2:65" s="1" customFormat="1" ht="24">
      <c r="B272" s="31"/>
      <c r="D272" s="145" t="s">
        <v>134</v>
      </c>
      <c r="F272" s="146" t="s">
        <v>347</v>
      </c>
      <c r="I272" s="147"/>
      <c r="L272" s="31"/>
      <c r="M272" s="148"/>
      <c r="T272" s="55"/>
      <c r="AT272" s="16" t="s">
        <v>134</v>
      </c>
      <c r="AU272" s="16" t="s">
        <v>82</v>
      </c>
    </row>
    <row r="273" spans="2:65" s="1" customFormat="1" ht="24.25" customHeight="1">
      <c r="B273" s="31"/>
      <c r="C273" s="132" t="s">
        <v>314</v>
      </c>
      <c r="D273" s="132" t="s">
        <v>129</v>
      </c>
      <c r="E273" s="133" t="s">
        <v>349</v>
      </c>
      <c r="F273" s="134" t="s">
        <v>350</v>
      </c>
      <c r="G273" s="135" t="s">
        <v>340</v>
      </c>
      <c r="H273" s="136">
        <v>49.17</v>
      </c>
      <c r="I273" s="137"/>
      <c r="J273" s="136">
        <f>ROUND(I273*H273,2)</f>
        <v>0</v>
      </c>
      <c r="K273" s="138"/>
      <c r="L273" s="31"/>
      <c r="M273" s="139" t="s">
        <v>1</v>
      </c>
      <c r="N273" s="140" t="s">
        <v>39</v>
      </c>
      <c r="P273" s="141">
        <f>O273*H273</f>
        <v>0</v>
      </c>
      <c r="Q273" s="141">
        <v>0</v>
      </c>
      <c r="R273" s="141">
        <f>Q273*H273</f>
        <v>0</v>
      </c>
      <c r="S273" s="141">
        <v>0</v>
      </c>
      <c r="T273" s="142">
        <f>S273*H273</f>
        <v>0</v>
      </c>
      <c r="AR273" s="143" t="s">
        <v>88</v>
      </c>
      <c r="AT273" s="143" t="s">
        <v>129</v>
      </c>
      <c r="AU273" s="143" t="s">
        <v>82</v>
      </c>
      <c r="AY273" s="16" t="s">
        <v>126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6" t="s">
        <v>82</v>
      </c>
      <c r="BK273" s="144">
        <f>ROUND(I273*H273,2)</f>
        <v>0</v>
      </c>
      <c r="BL273" s="16" t="s">
        <v>88</v>
      </c>
      <c r="BM273" s="143" t="s">
        <v>515</v>
      </c>
    </row>
    <row r="274" spans="2:65" s="1" customFormat="1" ht="36">
      <c r="B274" s="31"/>
      <c r="D274" s="145" t="s">
        <v>134</v>
      </c>
      <c r="F274" s="146" t="s">
        <v>352</v>
      </c>
      <c r="I274" s="147"/>
      <c r="L274" s="31"/>
      <c r="M274" s="148"/>
      <c r="T274" s="55"/>
      <c r="AT274" s="16" t="s">
        <v>134</v>
      </c>
      <c r="AU274" s="16" t="s">
        <v>82</v>
      </c>
    </row>
    <row r="275" spans="2:65" s="1" customFormat="1" ht="44.25" customHeight="1">
      <c r="B275" s="31"/>
      <c r="C275" s="132" t="s">
        <v>320</v>
      </c>
      <c r="D275" s="132" t="s">
        <v>129</v>
      </c>
      <c r="E275" s="133" t="s">
        <v>354</v>
      </c>
      <c r="F275" s="134" t="s">
        <v>355</v>
      </c>
      <c r="G275" s="135" t="s">
        <v>340</v>
      </c>
      <c r="H275" s="136">
        <v>49.17</v>
      </c>
      <c r="I275" s="137"/>
      <c r="J275" s="136">
        <f>ROUND(I275*H275,2)</f>
        <v>0</v>
      </c>
      <c r="K275" s="138"/>
      <c r="L275" s="31"/>
      <c r="M275" s="139" t="s">
        <v>1</v>
      </c>
      <c r="N275" s="140" t="s">
        <v>39</v>
      </c>
      <c r="P275" s="141">
        <f>O275*H275</f>
        <v>0</v>
      </c>
      <c r="Q275" s="141">
        <v>0</v>
      </c>
      <c r="R275" s="141">
        <f>Q275*H275</f>
        <v>0</v>
      </c>
      <c r="S275" s="141">
        <v>0</v>
      </c>
      <c r="T275" s="142">
        <f>S275*H275</f>
        <v>0</v>
      </c>
      <c r="AR275" s="143" t="s">
        <v>88</v>
      </c>
      <c r="AT275" s="143" t="s">
        <v>129</v>
      </c>
      <c r="AU275" s="143" t="s">
        <v>82</v>
      </c>
      <c r="AY275" s="16" t="s">
        <v>126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6" t="s">
        <v>82</v>
      </c>
      <c r="BK275" s="144">
        <f>ROUND(I275*H275,2)</f>
        <v>0</v>
      </c>
      <c r="BL275" s="16" t="s">
        <v>88</v>
      </c>
      <c r="BM275" s="143" t="s">
        <v>516</v>
      </c>
    </row>
    <row r="276" spans="2:65" s="1" customFormat="1" ht="48">
      <c r="B276" s="31"/>
      <c r="D276" s="145" t="s">
        <v>134</v>
      </c>
      <c r="F276" s="146" t="s">
        <v>357</v>
      </c>
      <c r="I276" s="147"/>
      <c r="L276" s="31"/>
      <c r="M276" s="148"/>
      <c r="T276" s="55"/>
      <c r="AT276" s="16" t="s">
        <v>134</v>
      </c>
      <c r="AU276" s="16" t="s">
        <v>82</v>
      </c>
    </row>
    <row r="277" spans="2:65" s="11" customFormat="1" ht="22.75" customHeight="1">
      <c r="B277" s="120"/>
      <c r="D277" s="121" t="s">
        <v>72</v>
      </c>
      <c r="E277" s="130" t="s">
        <v>358</v>
      </c>
      <c r="F277" s="130" t="s">
        <v>359</v>
      </c>
      <c r="I277" s="123"/>
      <c r="J277" s="131">
        <f>BK277</f>
        <v>0</v>
      </c>
      <c r="L277" s="120"/>
      <c r="M277" s="125"/>
      <c r="P277" s="126">
        <f>SUM(P278:P279)</f>
        <v>0</v>
      </c>
      <c r="R277" s="126">
        <f>SUM(R278:R279)</f>
        <v>0</v>
      </c>
      <c r="T277" s="127">
        <f>SUM(T278:T279)</f>
        <v>0</v>
      </c>
      <c r="AR277" s="121" t="s">
        <v>78</v>
      </c>
      <c r="AT277" s="128" t="s">
        <v>72</v>
      </c>
      <c r="AU277" s="128" t="s">
        <v>78</v>
      </c>
      <c r="AY277" s="121" t="s">
        <v>126</v>
      </c>
      <c r="BK277" s="129">
        <f>SUM(BK278:BK279)</f>
        <v>0</v>
      </c>
    </row>
    <row r="278" spans="2:65" s="1" customFormat="1" ht="24.25" customHeight="1">
      <c r="B278" s="31"/>
      <c r="C278" s="132" t="s">
        <v>325</v>
      </c>
      <c r="D278" s="132" t="s">
        <v>129</v>
      </c>
      <c r="E278" s="133" t="s">
        <v>361</v>
      </c>
      <c r="F278" s="134" t="s">
        <v>362</v>
      </c>
      <c r="G278" s="135" t="s">
        <v>340</v>
      </c>
      <c r="H278" s="136">
        <v>54.36</v>
      </c>
      <c r="I278" s="137"/>
      <c r="J278" s="136">
        <f>ROUND(I278*H278,2)</f>
        <v>0</v>
      </c>
      <c r="K278" s="138"/>
      <c r="L278" s="31"/>
      <c r="M278" s="139" t="s">
        <v>1</v>
      </c>
      <c r="N278" s="140" t="s">
        <v>39</v>
      </c>
      <c r="P278" s="141">
        <f>O278*H278</f>
        <v>0</v>
      </c>
      <c r="Q278" s="141">
        <v>0</v>
      </c>
      <c r="R278" s="141">
        <f>Q278*H278</f>
        <v>0</v>
      </c>
      <c r="S278" s="141">
        <v>0</v>
      </c>
      <c r="T278" s="142">
        <f>S278*H278</f>
        <v>0</v>
      </c>
      <c r="AR278" s="143" t="s">
        <v>88</v>
      </c>
      <c r="AT278" s="143" t="s">
        <v>129</v>
      </c>
      <c r="AU278" s="143" t="s">
        <v>82</v>
      </c>
      <c r="AY278" s="16" t="s">
        <v>126</v>
      </c>
      <c r="BE278" s="144">
        <f>IF(N278="základní",J278,0)</f>
        <v>0</v>
      </c>
      <c r="BF278" s="144">
        <f>IF(N278="snížená",J278,0)</f>
        <v>0</v>
      </c>
      <c r="BG278" s="144">
        <f>IF(N278="zákl. přenesená",J278,0)</f>
        <v>0</v>
      </c>
      <c r="BH278" s="144">
        <f>IF(N278="sníž. přenesená",J278,0)</f>
        <v>0</v>
      </c>
      <c r="BI278" s="144">
        <f>IF(N278="nulová",J278,0)</f>
        <v>0</v>
      </c>
      <c r="BJ278" s="16" t="s">
        <v>82</v>
      </c>
      <c r="BK278" s="144">
        <f>ROUND(I278*H278,2)</f>
        <v>0</v>
      </c>
      <c r="BL278" s="16" t="s">
        <v>88</v>
      </c>
      <c r="BM278" s="143" t="s">
        <v>517</v>
      </c>
    </row>
    <row r="279" spans="2:65" s="1" customFormat="1" ht="48">
      <c r="B279" s="31"/>
      <c r="D279" s="145" t="s">
        <v>134</v>
      </c>
      <c r="F279" s="146" t="s">
        <v>364</v>
      </c>
      <c r="I279" s="147"/>
      <c r="L279" s="31"/>
      <c r="M279" s="148"/>
      <c r="T279" s="55"/>
      <c r="AT279" s="16" t="s">
        <v>134</v>
      </c>
      <c r="AU279" s="16" t="s">
        <v>82</v>
      </c>
    </row>
    <row r="280" spans="2:65" s="11" customFormat="1" ht="26" customHeight="1">
      <c r="B280" s="120"/>
      <c r="D280" s="121" t="s">
        <v>72</v>
      </c>
      <c r="E280" s="122" t="s">
        <v>365</v>
      </c>
      <c r="F280" s="122" t="s">
        <v>366</v>
      </c>
      <c r="I280" s="123"/>
      <c r="J280" s="124">
        <f>BK280</f>
        <v>0</v>
      </c>
      <c r="L280" s="120"/>
      <c r="M280" s="125"/>
      <c r="P280" s="126">
        <f>P281+P321</f>
        <v>0</v>
      </c>
      <c r="R280" s="126">
        <f>R281+R321</f>
        <v>0.70067360000000001</v>
      </c>
      <c r="T280" s="127">
        <f>T281+T321</f>
        <v>0.29962940000000005</v>
      </c>
      <c r="AR280" s="121" t="s">
        <v>82</v>
      </c>
      <c r="AT280" s="128" t="s">
        <v>72</v>
      </c>
      <c r="AU280" s="128" t="s">
        <v>73</v>
      </c>
      <c r="AY280" s="121" t="s">
        <v>126</v>
      </c>
      <c r="BK280" s="129">
        <f>BK281+BK321</f>
        <v>0</v>
      </c>
    </row>
    <row r="281" spans="2:65" s="11" customFormat="1" ht="22.75" customHeight="1">
      <c r="B281" s="120"/>
      <c r="D281" s="121" t="s">
        <v>72</v>
      </c>
      <c r="E281" s="130" t="s">
        <v>367</v>
      </c>
      <c r="F281" s="130" t="s">
        <v>368</v>
      </c>
      <c r="I281" s="123"/>
      <c r="J281" s="131">
        <f>BK281</f>
        <v>0</v>
      </c>
      <c r="L281" s="120"/>
      <c r="M281" s="125"/>
      <c r="P281" s="126">
        <f>SUM(P282:P320)</f>
        <v>0</v>
      </c>
      <c r="R281" s="126">
        <f>SUM(R282:R320)</f>
        <v>0.3349298</v>
      </c>
      <c r="T281" s="127">
        <f>SUM(T282:T320)</f>
        <v>0.29962940000000005</v>
      </c>
      <c r="AR281" s="121" t="s">
        <v>82</v>
      </c>
      <c r="AT281" s="128" t="s">
        <v>72</v>
      </c>
      <c r="AU281" s="128" t="s">
        <v>78</v>
      </c>
      <c r="AY281" s="121" t="s">
        <v>126</v>
      </c>
      <c r="BK281" s="129">
        <f>SUM(BK282:BK320)</f>
        <v>0</v>
      </c>
    </row>
    <row r="282" spans="2:65" s="1" customFormat="1" ht="16.5" customHeight="1">
      <c r="B282" s="31"/>
      <c r="C282" s="132" t="s">
        <v>330</v>
      </c>
      <c r="D282" s="132" t="s">
        <v>129</v>
      </c>
      <c r="E282" s="133" t="s">
        <v>370</v>
      </c>
      <c r="F282" s="134" t="s">
        <v>371</v>
      </c>
      <c r="G282" s="135" t="s">
        <v>132</v>
      </c>
      <c r="H282" s="136">
        <v>40.700000000000003</v>
      </c>
      <c r="I282" s="137"/>
      <c r="J282" s="136">
        <f>ROUND(I282*H282,2)</f>
        <v>0</v>
      </c>
      <c r="K282" s="138"/>
      <c r="L282" s="31"/>
      <c r="M282" s="139" t="s">
        <v>1</v>
      </c>
      <c r="N282" s="140" t="s">
        <v>39</v>
      </c>
      <c r="P282" s="141">
        <f>O282*H282</f>
        <v>0</v>
      </c>
      <c r="Q282" s="141">
        <v>0</v>
      </c>
      <c r="R282" s="141">
        <f>Q282*H282</f>
        <v>0</v>
      </c>
      <c r="S282" s="141">
        <v>1.67E-3</v>
      </c>
      <c r="T282" s="142">
        <f>S282*H282</f>
        <v>6.7969000000000002E-2</v>
      </c>
      <c r="AR282" s="143" t="s">
        <v>224</v>
      </c>
      <c r="AT282" s="143" t="s">
        <v>129</v>
      </c>
      <c r="AU282" s="143" t="s">
        <v>82</v>
      </c>
      <c r="AY282" s="16" t="s">
        <v>126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6" t="s">
        <v>82</v>
      </c>
      <c r="BK282" s="144">
        <f>ROUND(I282*H282,2)</f>
        <v>0</v>
      </c>
      <c r="BL282" s="16" t="s">
        <v>224</v>
      </c>
      <c r="BM282" s="143" t="s">
        <v>518</v>
      </c>
    </row>
    <row r="283" spans="2:65" s="1" customFormat="1" ht="24">
      <c r="B283" s="31"/>
      <c r="D283" s="145" t="s">
        <v>134</v>
      </c>
      <c r="F283" s="146" t="s">
        <v>373</v>
      </c>
      <c r="I283" s="147"/>
      <c r="L283" s="31"/>
      <c r="M283" s="148"/>
      <c r="T283" s="55"/>
      <c r="AT283" s="16" t="s">
        <v>134</v>
      </c>
      <c r="AU283" s="16" t="s">
        <v>82</v>
      </c>
    </row>
    <row r="284" spans="2:65" s="14" customFormat="1" ht="12">
      <c r="B284" s="164"/>
      <c r="D284" s="145" t="s">
        <v>137</v>
      </c>
      <c r="E284" s="165" t="s">
        <v>1</v>
      </c>
      <c r="F284" s="166" t="s">
        <v>374</v>
      </c>
      <c r="H284" s="165" t="s">
        <v>1</v>
      </c>
      <c r="I284" s="167"/>
      <c r="L284" s="164"/>
      <c r="M284" s="168"/>
      <c r="T284" s="169"/>
      <c r="AT284" s="165" t="s">
        <v>137</v>
      </c>
      <c r="AU284" s="165" t="s">
        <v>82</v>
      </c>
      <c r="AV284" s="14" t="s">
        <v>78</v>
      </c>
      <c r="AW284" s="14" t="s">
        <v>29</v>
      </c>
      <c r="AX284" s="14" t="s">
        <v>73</v>
      </c>
      <c r="AY284" s="165" t="s">
        <v>126</v>
      </c>
    </row>
    <row r="285" spans="2:65" s="12" customFormat="1" ht="12">
      <c r="B285" s="150"/>
      <c r="D285" s="145" t="s">
        <v>137</v>
      </c>
      <c r="E285" s="151" t="s">
        <v>1</v>
      </c>
      <c r="F285" s="152" t="s">
        <v>519</v>
      </c>
      <c r="H285" s="153">
        <v>30.25</v>
      </c>
      <c r="I285" s="154"/>
      <c r="L285" s="150"/>
      <c r="M285" s="155"/>
      <c r="T285" s="156"/>
      <c r="AT285" s="151" t="s">
        <v>137</v>
      </c>
      <c r="AU285" s="151" t="s">
        <v>82</v>
      </c>
      <c r="AV285" s="12" t="s">
        <v>82</v>
      </c>
      <c r="AW285" s="12" t="s">
        <v>29</v>
      </c>
      <c r="AX285" s="12" t="s">
        <v>73</v>
      </c>
      <c r="AY285" s="151" t="s">
        <v>126</v>
      </c>
    </row>
    <row r="286" spans="2:65" s="14" customFormat="1" ht="12">
      <c r="B286" s="164"/>
      <c r="D286" s="145" t="s">
        <v>137</v>
      </c>
      <c r="E286" s="165" t="s">
        <v>1</v>
      </c>
      <c r="F286" s="166" t="s">
        <v>520</v>
      </c>
      <c r="H286" s="165" t="s">
        <v>1</v>
      </c>
      <c r="I286" s="167"/>
      <c r="L286" s="164"/>
      <c r="M286" s="168"/>
      <c r="T286" s="169"/>
      <c r="AT286" s="165" t="s">
        <v>137</v>
      </c>
      <c r="AU286" s="165" t="s">
        <v>82</v>
      </c>
      <c r="AV286" s="14" t="s">
        <v>78</v>
      </c>
      <c r="AW286" s="14" t="s">
        <v>29</v>
      </c>
      <c r="AX286" s="14" t="s">
        <v>73</v>
      </c>
      <c r="AY286" s="165" t="s">
        <v>126</v>
      </c>
    </row>
    <row r="287" spans="2:65" s="12" customFormat="1" ht="12">
      <c r="B287" s="150"/>
      <c r="D287" s="145" t="s">
        <v>137</v>
      </c>
      <c r="E287" s="151" t="s">
        <v>1</v>
      </c>
      <c r="F287" s="152" t="s">
        <v>521</v>
      </c>
      <c r="H287" s="153">
        <v>10.45</v>
      </c>
      <c r="I287" s="154"/>
      <c r="L287" s="150"/>
      <c r="M287" s="155"/>
      <c r="T287" s="156"/>
      <c r="AT287" s="151" t="s">
        <v>137</v>
      </c>
      <c r="AU287" s="151" t="s">
        <v>82</v>
      </c>
      <c r="AV287" s="12" t="s">
        <v>82</v>
      </c>
      <c r="AW287" s="12" t="s">
        <v>29</v>
      </c>
      <c r="AX287" s="12" t="s">
        <v>73</v>
      </c>
      <c r="AY287" s="151" t="s">
        <v>126</v>
      </c>
    </row>
    <row r="288" spans="2:65" s="13" customFormat="1" ht="12">
      <c r="B288" s="157"/>
      <c r="D288" s="145" t="s">
        <v>137</v>
      </c>
      <c r="E288" s="158" t="s">
        <v>1</v>
      </c>
      <c r="F288" s="159" t="s">
        <v>139</v>
      </c>
      <c r="H288" s="160">
        <v>40.700000000000003</v>
      </c>
      <c r="I288" s="161"/>
      <c r="L288" s="157"/>
      <c r="M288" s="162"/>
      <c r="T288" s="163"/>
      <c r="AT288" s="158" t="s">
        <v>137</v>
      </c>
      <c r="AU288" s="158" t="s">
        <v>82</v>
      </c>
      <c r="AV288" s="13" t="s">
        <v>88</v>
      </c>
      <c r="AW288" s="13" t="s">
        <v>29</v>
      </c>
      <c r="AX288" s="13" t="s">
        <v>78</v>
      </c>
      <c r="AY288" s="158" t="s">
        <v>126</v>
      </c>
    </row>
    <row r="289" spans="2:65" s="1" customFormat="1" ht="21.75" customHeight="1">
      <c r="B289" s="31"/>
      <c r="C289" s="132" t="s">
        <v>337</v>
      </c>
      <c r="D289" s="132" t="s">
        <v>129</v>
      </c>
      <c r="E289" s="133" t="s">
        <v>377</v>
      </c>
      <c r="F289" s="134" t="s">
        <v>378</v>
      </c>
      <c r="G289" s="135" t="s">
        <v>132</v>
      </c>
      <c r="H289" s="136">
        <v>61.48</v>
      </c>
      <c r="I289" s="137"/>
      <c r="J289" s="136">
        <f>ROUND(I289*H289,2)</f>
        <v>0</v>
      </c>
      <c r="K289" s="138"/>
      <c r="L289" s="31"/>
      <c r="M289" s="139" t="s">
        <v>1</v>
      </c>
      <c r="N289" s="140" t="s">
        <v>39</v>
      </c>
      <c r="P289" s="141">
        <f>O289*H289</f>
        <v>0</v>
      </c>
      <c r="Q289" s="141">
        <v>0</v>
      </c>
      <c r="R289" s="141">
        <f>Q289*H289</f>
        <v>0</v>
      </c>
      <c r="S289" s="141">
        <v>2.2300000000000002E-3</v>
      </c>
      <c r="T289" s="142">
        <f>S289*H289</f>
        <v>0.13710040000000001</v>
      </c>
      <c r="AR289" s="143" t="s">
        <v>224</v>
      </c>
      <c r="AT289" s="143" t="s">
        <v>129</v>
      </c>
      <c r="AU289" s="143" t="s">
        <v>82</v>
      </c>
      <c r="AY289" s="16" t="s">
        <v>126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6" t="s">
        <v>82</v>
      </c>
      <c r="BK289" s="144">
        <f>ROUND(I289*H289,2)</f>
        <v>0</v>
      </c>
      <c r="BL289" s="16" t="s">
        <v>224</v>
      </c>
      <c r="BM289" s="143" t="s">
        <v>522</v>
      </c>
    </row>
    <row r="290" spans="2:65" s="1" customFormat="1" ht="24">
      <c r="B290" s="31"/>
      <c r="D290" s="145" t="s">
        <v>134</v>
      </c>
      <c r="F290" s="146" t="s">
        <v>380</v>
      </c>
      <c r="I290" s="147"/>
      <c r="L290" s="31"/>
      <c r="M290" s="148"/>
      <c r="T290" s="55"/>
      <c r="AT290" s="16" t="s">
        <v>134</v>
      </c>
      <c r="AU290" s="16" t="s">
        <v>82</v>
      </c>
    </row>
    <row r="291" spans="2:65" s="14" customFormat="1" ht="12">
      <c r="B291" s="164"/>
      <c r="D291" s="145" t="s">
        <v>137</v>
      </c>
      <c r="E291" s="165" t="s">
        <v>1</v>
      </c>
      <c r="F291" s="166" t="s">
        <v>381</v>
      </c>
      <c r="H291" s="165" t="s">
        <v>1</v>
      </c>
      <c r="I291" s="167"/>
      <c r="L291" s="164"/>
      <c r="M291" s="168"/>
      <c r="T291" s="169"/>
      <c r="AT291" s="165" t="s">
        <v>137</v>
      </c>
      <c r="AU291" s="165" t="s">
        <v>82</v>
      </c>
      <c r="AV291" s="14" t="s">
        <v>78</v>
      </c>
      <c r="AW291" s="14" t="s">
        <v>29</v>
      </c>
      <c r="AX291" s="14" t="s">
        <v>73</v>
      </c>
      <c r="AY291" s="165" t="s">
        <v>126</v>
      </c>
    </row>
    <row r="292" spans="2:65" s="12" customFormat="1" ht="12">
      <c r="B292" s="150"/>
      <c r="D292" s="145" t="s">
        <v>137</v>
      </c>
      <c r="E292" s="151" t="s">
        <v>1</v>
      </c>
      <c r="F292" s="152" t="s">
        <v>523</v>
      </c>
      <c r="H292" s="153">
        <v>31.23</v>
      </c>
      <c r="I292" s="154"/>
      <c r="L292" s="150"/>
      <c r="M292" s="155"/>
      <c r="T292" s="156"/>
      <c r="AT292" s="151" t="s">
        <v>137</v>
      </c>
      <c r="AU292" s="151" t="s">
        <v>82</v>
      </c>
      <c r="AV292" s="12" t="s">
        <v>82</v>
      </c>
      <c r="AW292" s="12" t="s">
        <v>29</v>
      </c>
      <c r="AX292" s="12" t="s">
        <v>73</v>
      </c>
      <c r="AY292" s="151" t="s">
        <v>126</v>
      </c>
    </row>
    <row r="293" spans="2:65" s="14" customFormat="1" ht="12">
      <c r="B293" s="164"/>
      <c r="D293" s="145" t="s">
        <v>137</v>
      </c>
      <c r="E293" s="165" t="s">
        <v>1</v>
      </c>
      <c r="F293" s="166" t="s">
        <v>524</v>
      </c>
      <c r="H293" s="165" t="s">
        <v>1</v>
      </c>
      <c r="I293" s="167"/>
      <c r="L293" s="164"/>
      <c r="M293" s="168"/>
      <c r="T293" s="169"/>
      <c r="AT293" s="165" t="s">
        <v>137</v>
      </c>
      <c r="AU293" s="165" t="s">
        <v>82</v>
      </c>
      <c r="AV293" s="14" t="s">
        <v>78</v>
      </c>
      <c r="AW293" s="14" t="s">
        <v>29</v>
      </c>
      <c r="AX293" s="14" t="s">
        <v>73</v>
      </c>
      <c r="AY293" s="165" t="s">
        <v>126</v>
      </c>
    </row>
    <row r="294" spans="2:65" s="12" customFormat="1" ht="12">
      <c r="B294" s="150"/>
      <c r="D294" s="145" t="s">
        <v>137</v>
      </c>
      <c r="E294" s="151" t="s">
        <v>1</v>
      </c>
      <c r="F294" s="152" t="s">
        <v>519</v>
      </c>
      <c r="H294" s="153">
        <v>30.25</v>
      </c>
      <c r="I294" s="154"/>
      <c r="L294" s="150"/>
      <c r="M294" s="155"/>
      <c r="T294" s="156"/>
      <c r="AT294" s="151" t="s">
        <v>137</v>
      </c>
      <c r="AU294" s="151" t="s">
        <v>82</v>
      </c>
      <c r="AV294" s="12" t="s">
        <v>82</v>
      </c>
      <c r="AW294" s="12" t="s">
        <v>29</v>
      </c>
      <c r="AX294" s="12" t="s">
        <v>73</v>
      </c>
      <c r="AY294" s="151" t="s">
        <v>126</v>
      </c>
    </row>
    <row r="295" spans="2:65" s="13" customFormat="1" ht="12">
      <c r="B295" s="157"/>
      <c r="D295" s="145" t="s">
        <v>137</v>
      </c>
      <c r="E295" s="158" t="s">
        <v>1</v>
      </c>
      <c r="F295" s="159" t="s">
        <v>139</v>
      </c>
      <c r="H295" s="160">
        <v>61.48</v>
      </c>
      <c r="I295" s="161"/>
      <c r="L295" s="157"/>
      <c r="M295" s="162"/>
      <c r="T295" s="163"/>
      <c r="AT295" s="158" t="s">
        <v>137</v>
      </c>
      <c r="AU295" s="158" t="s">
        <v>82</v>
      </c>
      <c r="AV295" s="13" t="s">
        <v>88</v>
      </c>
      <c r="AW295" s="13" t="s">
        <v>29</v>
      </c>
      <c r="AX295" s="13" t="s">
        <v>78</v>
      </c>
      <c r="AY295" s="158" t="s">
        <v>126</v>
      </c>
    </row>
    <row r="296" spans="2:65" s="1" customFormat="1" ht="16.5" customHeight="1">
      <c r="B296" s="31"/>
      <c r="C296" s="132" t="s">
        <v>343</v>
      </c>
      <c r="D296" s="132" t="s">
        <v>129</v>
      </c>
      <c r="E296" s="133" t="s">
        <v>525</v>
      </c>
      <c r="F296" s="134" t="s">
        <v>526</v>
      </c>
      <c r="G296" s="135" t="s">
        <v>132</v>
      </c>
      <c r="H296" s="136">
        <v>24</v>
      </c>
      <c r="I296" s="137"/>
      <c r="J296" s="136">
        <f>ROUND(I296*H296,2)</f>
        <v>0</v>
      </c>
      <c r="K296" s="138"/>
      <c r="L296" s="31"/>
      <c r="M296" s="139" t="s">
        <v>1</v>
      </c>
      <c r="N296" s="140" t="s">
        <v>39</v>
      </c>
      <c r="P296" s="141">
        <f>O296*H296</f>
        <v>0</v>
      </c>
      <c r="Q296" s="141">
        <v>0</v>
      </c>
      <c r="R296" s="141">
        <f>Q296*H296</f>
        <v>0</v>
      </c>
      <c r="S296" s="141">
        <v>3.9399999999999999E-3</v>
      </c>
      <c r="T296" s="142">
        <f>S296*H296</f>
        <v>9.4560000000000005E-2</v>
      </c>
      <c r="AR296" s="143" t="s">
        <v>224</v>
      </c>
      <c r="AT296" s="143" t="s">
        <v>129</v>
      </c>
      <c r="AU296" s="143" t="s">
        <v>82</v>
      </c>
      <c r="AY296" s="16" t="s">
        <v>126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6" t="s">
        <v>82</v>
      </c>
      <c r="BK296" s="144">
        <f>ROUND(I296*H296,2)</f>
        <v>0</v>
      </c>
      <c r="BL296" s="16" t="s">
        <v>224</v>
      </c>
      <c r="BM296" s="143" t="s">
        <v>527</v>
      </c>
    </row>
    <row r="297" spans="2:65" s="1" customFormat="1" ht="24">
      <c r="B297" s="31"/>
      <c r="D297" s="145" t="s">
        <v>134</v>
      </c>
      <c r="F297" s="146" t="s">
        <v>528</v>
      </c>
      <c r="I297" s="147"/>
      <c r="L297" s="31"/>
      <c r="M297" s="148"/>
      <c r="T297" s="55"/>
      <c r="AT297" s="16" t="s">
        <v>134</v>
      </c>
      <c r="AU297" s="16" t="s">
        <v>82</v>
      </c>
    </row>
    <row r="298" spans="2:65" s="12" customFormat="1" ht="12">
      <c r="B298" s="150"/>
      <c r="D298" s="145" t="s">
        <v>137</v>
      </c>
      <c r="E298" s="151" t="s">
        <v>1</v>
      </c>
      <c r="F298" s="152" t="s">
        <v>529</v>
      </c>
      <c r="H298" s="153">
        <v>24</v>
      </c>
      <c r="I298" s="154"/>
      <c r="L298" s="150"/>
      <c r="M298" s="155"/>
      <c r="T298" s="156"/>
      <c r="AT298" s="151" t="s">
        <v>137</v>
      </c>
      <c r="AU298" s="151" t="s">
        <v>82</v>
      </c>
      <c r="AV298" s="12" t="s">
        <v>82</v>
      </c>
      <c r="AW298" s="12" t="s">
        <v>29</v>
      </c>
      <c r="AX298" s="12" t="s">
        <v>78</v>
      </c>
      <c r="AY298" s="151" t="s">
        <v>126</v>
      </c>
    </row>
    <row r="299" spans="2:65" s="1" customFormat="1" ht="24.25" customHeight="1">
      <c r="B299" s="31"/>
      <c r="C299" s="132" t="s">
        <v>348</v>
      </c>
      <c r="D299" s="132" t="s">
        <v>129</v>
      </c>
      <c r="E299" s="133" t="s">
        <v>386</v>
      </c>
      <c r="F299" s="134" t="s">
        <v>387</v>
      </c>
      <c r="G299" s="135" t="s">
        <v>132</v>
      </c>
      <c r="H299" s="136">
        <v>40.700000000000003</v>
      </c>
      <c r="I299" s="137"/>
      <c r="J299" s="136">
        <f>ROUND(I299*H299,2)</f>
        <v>0</v>
      </c>
      <c r="K299" s="138"/>
      <c r="L299" s="31"/>
      <c r="M299" s="139" t="s">
        <v>1</v>
      </c>
      <c r="N299" s="140" t="s">
        <v>39</v>
      </c>
      <c r="P299" s="141">
        <f>O299*H299</f>
        <v>0</v>
      </c>
      <c r="Q299" s="141">
        <v>3.9699999999999996E-3</v>
      </c>
      <c r="R299" s="141">
        <f>Q299*H299</f>
        <v>0.161579</v>
      </c>
      <c r="S299" s="141">
        <v>0</v>
      </c>
      <c r="T299" s="142">
        <f>S299*H299</f>
        <v>0</v>
      </c>
      <c r="AR299" s="143" t="s">
        <v>224</v>
      </c>
      <c r="AT299" s="143" t="s">
        <v>129</v>
      </c>
      <c r="AU299" s="143" t="s">
        <v>82</v>
      </c>
      <c r="AY299" s="16" t="s">
        <v>126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6" t="s">
        <v>82</v>
      </c>
      <c r="BK299" s="144">
        <f>ROUND(I299*H299,2)</f>
        <v>0</v>
      </c>
      <c r="BL299" s="16" t="s">
        <v>224</v>
      </c>
      <c r="BM299" s="143" t="s">
        <v>530</v>
      </c>
    </row>
    <row r="300" spans="2:65" s="1" customFormat="1" ht="36">
      <c r="B300" s="31"/>
      <c r="D300" s="145" t="s">
        <v>134</v>
      </c>
      <c r="F300" s="146" t="s">
        <v>389</v>
      </c>
      <c r="I300" s="147"/>
      <c r="L300" s="31"/>
      <c r="M300" s="148"/>
      <c r="T300" s="55"/>
      <c r="AT300" s="16" t="s">
        <v>134</v>
      </c>
      <c r="AU300" s="16" t="s">
        <v>82</v>
      </c>
    </row>
    <row r="301" spans="2:65" s="14" customFormat="1" ht="12">
      <c r="B301" s="164"/>
      <c r="D301" s="145" t="s">
        <v>137</v>
      </c>
      <c r="E301" s="165" t="s">
        <v>1</v>
      </c>
      <c r="F301" s="166" t="s">
        <v>374</v>
      </c>
      <c r="H301" s="165" t="s">
        <v>1</v>
      </c>
      <c r="I301" s="167"/>
      <c r="L301" s="164"/>
      <c r="M301" s="168"/>
      <c r="T301" s="169"/>
      <c r="AT301" s="165" t="s">
        <v>137</v>
      </c>
      <c r="AU301" s="165" t="s">
        <v>82</v>
      </c>
      <c r="AV301" s="14" t="s">
        <v>78</v>
      </c>
      <c r="AW301" s="14" t="s">
        <v>29</v>
      </c>
      <c r="AX301" s="14" t="s">
        <v>73</v>
      </c>
      <c r="AY301" s="165" t="s">
        <v>126</v>
      </c>
    </row>
    <row r="302" spans="2:65" s="12" customFormat="1" ht="12">
      <c r="B302" s="150"/>
      <c r="D302" s="145" t="s">
        <v>137</v>
      </c>
      <c r="E302" s="151" t="s">
        <v>1</v>
      </c>
      <c r="F302" s="152" t="s">
        <v>519</v>
      </c>
      <c r="H302" s="153">
        <v>30.25</v>
      </c>
      <c r="I302" s="154"/>
      <c r="L302" s="150"/>
      <c r="M302" s="155"/>
      <c r="T302" s="156"/>
      <c r="AT302" s="151" t="s">
        <v>137</v>
      </c>
      <c r="AU302" s="151" t="s">
        <v>82</v>
      </c>
      <c r="AV302" s="12" t="s">
        <v>82</v>
      </c>
      <c r="AW302" s="12" t="s">
        <v>29</v>
      </c>
      <c r="AX302" s="12" t="s">
        <v>73</v>
      </c>
      <c r="AY302" s="151" t="s">
        <v>126</v>
      </c>
    </row>
    <row r="303" spans="2:65" s="14" customFormat="1" ht="12">
      <c r="B303" s="164"/>
      <c r="D303" s="145" t="s">
        <v>137</v>
      </c>
      <c r="E303" s="165" t="s">
        <v>1</v>
      </c>
      <c r="F303" s="166" t="s">
        <v>520</v>
      </c>
      <c r="H303" s="165" t="s">
        <v>1</v>
      </c>
      <c r="I303" s="167"/>
      <c r="L303" s="164"/>
      <c r="M303" s="168"/>
      <c r="T303" s="169"/>
      <c r="AT303" s="165" t="s">
        <v>137</v>
      </c>
      <c r="AU303" s="165" t="s">
        <v>82</v>
      </c>
      <c r="AV303" s="14" t="s">
        <v>78</v>
      </c>
      <c r="AW303" s="14" t="s">
        <v>29</v>
      </c>
      <c r="AX303" s="14" t="s">
        <v>73</v>
      </c>
      <c r="AY303" s="165" t="s">
        <v>126</v>
      </c>
    </row>
    <row r="304" spans="2:65" s="12" customFormat="1" ht="12">
      <c r="B304" s="150"/>
      <c r="D304" s="145" t="s">
        <v>137</v>
      </c>
      <c r="E304" s="151" t="s">
        <v>1</v>
      </c>
      <c r="F304" s="152" t="s">
        <v>521</v>
      </c>
      <c r="H304" s="153">
        <v>10.45</v>
      </c>
      <c r="I304" s="154"/>
      <c r="L304" s="150"/>
      <c r="M304" s="155"/>
      <c r="T304" s="156"/>
      <c r="AT304" s="151" t="s">
        <v>137</v>
      </c>
      <c r="AU304" s="151" t="s">
        <v>82</v>
      </c>
      <c r="AV304" s="12" t="s">
        <v>82</v>
      </c>
      <c r="AW304" s="12" t="s">
        <v>29</v>
      </c>
      <c r="AX304" s="12" t="s">
        <v>73</v>
      </c>
      <c r="AY304" s="151" t="s">
        <v>126</v>
      </c>
    </row>
    <row r="305" spans="2:65" s="13" customFormat="1" ht="12">
      <c r="B305" s="157"/>
      <c r="D305" s="145" t="s">
        <v>137</v>
      </c>
      <c r="E305" s="158" t="s">
        <v>1</v>
      </c>
      <c r="F305" s="159" t="s">
        <v>139</v>
      </c>
      <c r="H305" s="160">
        <v>40.700000000000003</v>
      </c>
      <c r="I305" s="161"/>
      <c r="L305" s="157"/>
      <c r="M305" s="162"/>
      <c r="T305" s="163"/>
      <c r="AT305" s="158" t="s">
        <v>137</v>
      </c>
      <c r="AU305" s="158" t="s">
        <v>82</v>
      </c>
      <c r="AV305" s="13" t="s">
        <v>88</v>
      </c>
      <c r="AW305" s="13" t="s">
        <v>29</v>
      </c>
      <c r="AX305" s="13" t="s">
        <v>78</v>
      </c>
      <c r="AY305" s="158" t="s">
        <v>126</v>
      </c>
    </row>
    <row r="306" spans="2:65" s="1" customFormat="1" ht="24.25" customHeight="1">
      <c r="B306" s="31"/>
      <c r="C306" s="132" t="s">
        <v>353</v>
      </c>
      <c r="D306" s="132" t="s">
        <v>129</v>
      </c>
      <c r="E306" s="133" t="s">
        <v>391</v>
      </c>
      <c r="F306" s="134" t="s">
        <v>392</v>
      </c>
      <c r="G306" s="135" t="s">
        <v>132</v>
      </c>
      <c r="H306" s="136">
        <v>61.48</v>
      </c>
      <c r="I306" s="137"/>
      <c r="J306" s="136">
        <f>ROUND(I306*H306,2)</f>
        <v>0</v>
      </c>
      <c r="K306" s="138"/>
      <c r="L306" s="31"/>
      <c r="M306" s="139" t="s">
        <v>1</v>
      </c>
      <c r="N306" s="140" t="s">
        <v>39</v>
      </c>
      <c r="P306" s="141">
        <f>O306*H306</f>
        <v>0</v>
      </c>
      <c r="Q306" s="141">
        <v>2.6099999999999999E-3</v>
      </c>
      <c r="R306" s="141">
        <f>Q306*H306</f>
        <v>0.16046279999999999</v>
      </c>
      <c r="S306" s="141">
        <v>0</v>
      </c>
      <c r="T306" s="142">
        <f>S306*H306</f>
        <v>0</v>
      </c>
      <c r="AR306" s="143" t="s">
        <v>224</v>
      </c>
      <c r="AT306" s="143" t="s">
        <v>129</v>
      </c>
      <c r="AU306" s="143" t="s">
        <v>82</v>
      </c>
      <c r="AY306" s="16" t="s">
        <v>126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6" t="s">
        <v>82</v>
      </c>
      <c r="BK306" s="144">
        <f>ROUND(I306*H306,2)</f>
        <v>0</v>
      </c>
      <c r="BL306" s="16" t="s">
        <v>224</v>
      </c>
      <c r="BM306" s="143" t="s">
        <v>531</v>
      </c>
    </row>
    <row r="307" spans="2:65" s="1" customFormat="1" ht="36">
      <c r="B307" s="31"/>
      <c r="D307" s="145" t="s">
        <v>134</v>
      </c>
      <c r="F307" s="146" t="s">
        <v>394</v>
      </c>
      <c r="I307" s="147"/>
      <c r="L307" s="31"/>
      <c r="M307" s="148"/>
      <c r="T307" s="55"/>
      <c r="AT307" s="16" t="s">
        <v>134</v>
      </c>
      <c r="AU307" s="16" t="s">
        <v>82</v>
      </c>
    </row>
    <row r="308" spans="2:65" s="14" customFormat="1" ht="12">
      <c r="B308" s="164"/>
      <c r="D308" s="145" t="s">
        <v>137</v>
      </c>
      <c r="E308" s="165" t="s">
        <v>1</v>
      </c>
      <c r="F308" s="166" t="s">
        <v>381</v>
      </c>
      <c r="H308" s="165" t="s">
        <v>1</v>
      </c>
      <c r="I308" s="167"/>
      <c r="L308" s="164"/>
      <c r="M308" s="168"/>
      <c r="T308" s="169"/>
      <c r="AT308" s="165" t="s">
        <v>137</v>
      </c>
      <c r="AU308" s="165" t="s">
        <v>82</v>
      </c>
      <c r="AV308" s="14" t="s">
        <v>78</v>
      </c>
      <c r="AW308" s="14" t="s">
        <v>29</v>
      </c>
      <c r="AX308" s="14" t="s">
        <v>73</v>
      </c>
      <c r="AY308" s="165" t="s">
        <v>126</v>
      </c>
    </row>
    <row r="309" spans="2:65" s="12" customFormat="1" ht="12">
      <c r="B309" s="150"/>
      <c r="D309" s="145" t="s">
        <v>137</v>
      </c>
      <c r="E309" s="151" t="s">
        <v>1</v>
      </c>
      <c r="F309" s="152" t="s">
        <v>523</v>
      </c>
      <c r="H309" s="153">
        <v>31.23</v>
      </c>
      <c r="I309" s="154"/>
      <c r="L309" s="150"/>
      <c r="M309" s="155"/>
      <c r="T309" s="156"/>
      <c r="AT309" s="151" t="s">
        <v>137</v>
      </c>
      <c r="AU309" s="151" t="s">
        <v>82</v>
      </c>
      <c r="AV309" s="12" t="s">
        <v>82</v>
      </c>
      <c r="AW309" s="12" t="s">
        <v>29</v>
      </c>
      <c r="AX309" s="12" t="s">
        <v>73</v>
      </c>
      <c r="AY309" s="151" t="s">
        <v>126</v>
      </c>
    </row>
    <row r="310" spans="2:65" s="14" customFormat="1" ht="12">
      <c r="B310" s="164"/>
      <c r="D310" s="145" t="s">
        <v>137</v>
      </c>
      <c r="E310" s="165" t="s">
        <v>1</v>
      </c>
      <c r="F310" s="166" t="s">
        <v>524</v>
      </c>
      <c r="H310" s="165" t="s">
        <v>1</v>
      </c>
      <c r="I310" s="167"/>
      <c r="L310" s="164"/>
      <c r="M310" s="168"/>
      <c r="T310" s="169"/>
      <c r="AT310" s="165" t="s">
        <v>137</v>
      </c>
      <c r="AU310" s="165" t="s">
        <v>82</v>
      </c>
      <c r="AV310" s="14" t="s">
        <v>78</v>
      </c>
      <c r="AW310" s="14" t="s">
        <v>29</v>
      </c>
      <c r="AX310" s="14" t="s">
        <v>73</v>
      </c>
      <c r="AY310" s="165" t="s">
        <v>126</v>
      </c>
    </row>
    <row r="311" spans="2:65" s="12" customFormat="1" ht="12">
      <c r="B311" s="150"/>
      <c r="D311" s="145" t="s">
        <v>137</v>
      </c>
      <c r="E311" s="151" t="s">
        <v>1</v>
      </c>
      <c r="F311" s="152" t="s">
        <v>519</v>
      </c>
      <c r="H311" s="153">
        <v>30.25</v>
      </c>
      <c r="I311" s="154"/>
      <c r="L311" s="150"/>
      <c r="M311" s="155"/>
      <c r="T311" s="156"/>
      <c r="AT311" s="151" t="s">
        <v>137</v>
      </c>
      <c r="AU311" s="151" t="s">
        <v>82</v>
      </c>
      <c r="AV311" s="12" t="s">
        <v>82</v>
      </c>
      <c r="AW311" s="12" t="s">
        <v>29</v>
      </c>
      <c r="AX311" s="12" t="s">
        <v>73</v>
      </c>
      <c r="AY311" s="151" t="s">
        <v>126</v>
      </c>
    </row>
    <row r="312" spans="2:65" s="13" customFormat="1" ht="12">
      <c r="B312" s="157"/>
      <c r="D312" s="145" t="s">
        <v>137</v>
      </c>
      <c r="E312" s="158" t="s">
        <v>1</v>
      </c>
      <c r="F312" s="159" t="s">
        <v>139</v>
      </c>
      <c r="H312" s="160">
        <v>61.48</v>
      </c>
      <c r="I312" s="161"/>
      <c r="L312" s="157"/>
      <c r="M312" s="162"/>
      <c r="T312" s="163"/>
      <c r="AT312" s="158" t="s">
        <v>137</v>
      </c>
      <c r="AU312" s="158" t="s">
        <v>82</v>
      </c>
      <c r="AV312" s="13" t="s">
        <v>88</v>
      </c>
      <c r="AW312" s="13" t="s">
        <v>29</v>
      </c>
      <c r="AX312" s="13" t="s">
        <v>78</v>
      </c>
      <c r="AY312" s="158" t="s">
        <v>126</v>
      </c>
    </row>
    <row r="313" spans="2:65" s="1" customFormat="1" ht="16.5" customHeight="1">
      <c r="B313" s="31"/>
      <c r="C313" s="132" t="s">
        <v>360</v>
      </c>
      <c r="D313" s="132" t="s">
        <v>129</v>
      </c>
      <c r="E313" s="133" t="s">
        <v>532</v>
      </c>
      <c r="F313" s="134" t="s">
        <v>533</v>
      </c>
      <c r="G313" s="135" t="s">
        <v>132</v>
      </c>
      <c r="H313" s="136">
        <v>24</v>
      </c>
      <c r="I313" s="137"/>
      <c r="J313" s="136">
        <f>ROUND(I313*H313,2)</f>
        <v>0</v>
      </c>
      <c r="K313" s="138"/>
      <c r="L313" s="31"/>
      <c r="M313" s="139" t="s">
        <v>1</v>
      </c>
      <c r="N313" s="140" t="s">
        <v>39</v>
      </c>
      <c r="P313" s="141">
        <f>O313*H313</f>
        <v>0</v>
      </c>
      <c r="Q313" s="141">
        <v>0</v>
      </c>
      <c r="R313" s="141">
        <f>Q313*H313</f>
        <v>0</v>
      </c>
      <c r="S313" s="141">
        <v>0</v>
      </c>
      <c r="T313" s="142">
        <f>S313*H313</f>
        <v>0</v>
      </c>
      <c r="AR313" s="143" t="s">
        <v>224</v>
      </c>
      <c r="AT313" s="143" t="s">
        <v>129</v>
      </c>
      <c r="AU313" s="143" t="s">
        <v>82</v>
      </c>
      <c r="AY313" s="16" t="s">
        <v>126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6" t="s">
        <v>82</v>
      </c>
      <c r="BK313" s="144">
        <f>ROUND(I313*H313,2)</f>
        <v>0</v>
      </c>
      <c r="BL313" s="16" t="s">
        <v>224</v>
      </c>
      <c r="BM313" s="143" t="s">
        <v>534</v>
      </c>
    </row>
    <row r="314" spans="2:65" s="1" customFormat="1" ht="12">
      <c r="B314" s="31"/>
      <c r="D314" s="145" t="s">
        <v>134</v>
      </c>
      <c r="F314" s="146" t="s">
        <v>535</v>
      </c>
      <c r="I314" s="147"/>
      <c r="L314" s="31"/>
      <c r="M314" s="148"/>
      <c r="T314" s="55"/>
      <c r="AT314" s="16" t="s">
        <v>134</v>
      </c>
      <c r="AU314" s="16" t="s">
        <v>82</v>
      </c>
    </row>
    <row r="315" spans="2:65" s="12" customFormat="1" ht="12">
      <c r="B315" s="150"/>
      <c r="D315" s="145" t="s">
        <v>137</v>
      </c>
      <c r="E315" s="151" t="s">
        <v>1</v>
      </c>
      <c r="F315" s="152" t="s">
        <v>536</v>
      </c>
      <c r="H315" s="153">
        <v>24</v>
      </c>
      <c r="I315" s="154"/>
      <c r="L315" s="150"/>
      <c r="M315" s="155"/>
      <c r="T315" s="156"/>
      <c r="AT315" s="151" t="s">
        <v>137</v>
      </c>
      <c r="AU315" s="151" t="s">
        <v>82</v>
      </c>
      <c r="AV315" s="12" t="s">
        <v>82</v>
      </c>
      <c r="AW315" s="12" t="s">
        <v>29</v>
      </c>
      <c r="AX315" s="12" t="s">
        <v>78</v>
      </c>
      <c r="AY315" s="151" t="s">
        <v>126</v>
      </c>
    </row>
    <row r="316" spans="2:65" s="1" customFormat="1" ht="16.5" customHeight="1">
      <c r="B316" s="31"/>
      <c r="C316" s="170" t="s">
        <v>369</v>
      </c>
      <c r="D316" s="170" t="s">
        <v>321</v>
      </c>
      <c r="E316" s="171" t="s">
        <v>537</v>
      </c>
      <c r="F316" s="172" t="s">
        <v>538</v>
      </c>
      <c r="G316" s="173" t="s">
        <v>132</v>
      </c>
      <c r="H316" s="174">
        <v>7.2</v>
      </c>
      <c r="I316" s="175"/>
      <c r="J316" s="174">
        <f>ROUND(I316*H316,2)</f>
        <v>0</v>
      </c>
      <c r="K316" s="176"/>
      <c r="L316" s="177"/>
      <c r="M316" s="178" t="s">
        <v>1</v>
      </c>
      <c r="N316" s="179" t="s">
        <v>39</v>
      </c>
      <c r="P316" s="141">
        <f>O316*H316</f>
        <v>0</v>
      </c>
      <c r="Q316" s="141">
        <v>1.7899999999999999E-3</v>
      </c>
      <c r="R316" s="141">
        <f>Q316*H316</f>
        <v>1.2888E-2</v>
      </c>
      <c r="S316" s="141">
        <v>0</v>
      </c>
      <c r="T316" s="142">
        <f>S316*H316</f>
        <v>0</v>
      </c>
      <c r="AR316" s="143" t="s">
        <v>309</v>
      </c>
      <c r="AT316" s="143" t="s">
        <v>321</v>
      </c>
      <c r="AU316" s="143" t="s">
        <v>82</v>
      </c>
      <c r="AY316" s="16" t="s">
        <v>126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6" t="s">
        <v>82</v>
      </c>
      <c r="BK316" s="144">
        <f>ROUND(I316*H316,2)</f>
        <v>0</v>
      </c>
      <c r="BL316" s="16" t="s">
        <v>224</v>
      </c>
      <c r="BM316" s="143" t="s">
        <v>539</v>
      </c>
    </row>
    <row r="317" spans="2:65" s="1" customFormat="1" ht="12">
      <c r="B317" s="31"/>
      <c r="D317" s="145" t="s">
        <v>134</v>
      </c>
      <c r="F317" s="146" t="s">
        <v>538</v>
      </c>
      <c r="I317" s="147"/>
      <c r="L317" s="31"/>
      <c r="M317" s="148"/>
      <c r="T317" s="55"/>
      <c r="AT317" s="16" t="s">
        <v>134</v>
      </c>
      <c r="AU317" s="16" t="s">
        <v>82</v>
      </c>
    </row>
    <row r="318" spans="2:65" s="12" customFormat="1" ht="12">
      <c r="B318" s="150"/>
      <c r="D318" s="145" t="s">
        <v>137</v>
      </c>
      <c r="E318" s="151" t="s">
        <v>1</v>
      </c>
      <c r="F318" s="152" t="s">
        <v>540</v>
      </c>
      <c r="H318" s="153">
        <v>7.2</v>
      </c>
      <c r="I318" s="154"/>
      <c r="L318" s="150"/>
      <c r="M318" s="155"/>
      <c r="T318" s="156"/>
      <c r="AT318" s="151" t="s">
        <v>137</v>
      </c>
      <c r="AU318" s="151" t="s">
        <v>82</v>
      </c>
      <c r="AV318" s="12" t="s">
        <v>82</v>
      </c>
      <c r="AW318" s="12" t="s">
        <v>29</v>
      </c>
      <c r="AX318" s="12" t="s">
        <v>78</v>
      </c>
      <c r="AY318" s="151" t="s">
        <v>126</v>
      </c>
    </row>
    <row r="319" spans="2:65" s="1" customFormat="1" ht="24.25" customHeight="1">
      <c r="B319" s="31"/>
      <c r="C319" s="132" t="s">
        <v>376</v>
      </c>
      <c r="D319" s="132" t="s">
        <v>129</v>
      </c>
      <c r="E319" s="133" t="s">
        <v>396</v>
      </c>
      <c r="F319" s="134" t="s">
        <v>397</v>
      </c>
      <c r="G319" s="135" t="s">
        <v>340</v>
      </c>
      <c r="H319" s="136">
        <v>0.33</v>
      </c>
      <c r="I319" s="137"/>
      <c r="J319" s="136">
        <f>ROUND(I319*H319,2)</f>
        <v>0</v>
      </c>
      <c r="K319" s="138"/>
      <c r="L319" s="31"/>
      <c r="M319" s="139" t="s">
        <v>1</v>
      </c>
      <c r="N319" s="140" t="s">
        <v>39</v>
      </c>
      <c r="P319" s="141">
        <f>O319*H319</f>
        <v>0</v>
      </c>
      <c r="Q319" s="141">
        <v>0</v>
      </c>
      <c r="R319" s="141">
        <f>Q319*H319</f>
        <v>0</v>
      </c>
      <c r="S319" s="141">
        <v>0</v>
      </c>
      <c r="T319" s="142">
        <f>S319*H319</f>
        <v>0</v>
      </c>
      <c r="AR319" s="143" t="s">
        <v>224</v>
      </c>
      <c r="AT319" s="143" t="s">
        <v>129</v>
      </c>
      <c r="AU319" s="143" t="s">
        <v>82</v>
      </c>
      <c r="AY319" s="16" t="s">
        <v>126</v>
      </c>
      <c r="BE319" s="144">
        <f>IF(N319="základní",J319,0)</f>
        <v>0</v>
      </c>
      <c r="BF319" s="144">
        <f>IF(N319="snížená",J319,0)</f>
        <v>0</v>
      </c>
      <c r="BG319" s="144">
        <f>IF(N319="zákl. přenesená",J319,0)</f>
        <v>0</v>
      </c>
      <c r="BH319" s="144">
        <f>IF(N319="sníž. přenesená",J319,0)</f>
        <v>0</v>
      </c>
      <c r="BI319" s="144">
        <f>IF(N319="nulová",J319,0)</f>
        <v>0</v>
      </c>
      <c r="BJ319" s="16" t="s">
        <v>82</v>
      </c>
      <c r="BK319" s="144">
        <f>ROUND(I319*H319,2)</f>
        <v>0</v>
      </c>
      <c r="BL319" s="16" t="s">
        <v>224</v>
      </c>
      <c r="BM319" s="143" t="s">
        <v>541</v>
      </c>
    </row>
    <row r="320" spans="2:65" s="1" customFormat="1" ht="36">
      <c r="B320" s="31"/>
      <c r="D320" s="145" t="s">
        <v>134</v>
      </c>
      <c r="F320" s="146" t="s">
        <v>399</v>
      </c>
      <c r="I320" s="147"/>
      <c r="L320" s="31"/>
      <c r="M320" s="148"/>
      <c r="T320" s="55"/>
      <c r="AT320" s="16" t="s">
        <v>134</v>
      </c>
      <c r="AU320" s="16" t="s">
        <v>82</v>
      </c>
    </row>
    <row r="321" spans="2:65" s="11" customFormat="1" ht="22.75" customHeight="1">
      <c r="B321" s="120"/>
      <c r="D321" s="121" t="s">
        <v>72</v>
      </c>
      <c r="E321" s="130" t="s">
        <v>400</v>
      </c>
      <c r="F321" s="130" t="s">
        <v>401</v>
      </c>
      <c r="I321" s="123"/>
      <c r="J321" s="131">
        <f>BK321</f>
        <v>0</v>
      </c>
      <c r="L321" s="120"/>
      <c r="M321" s="125"/>
      <c r="P321" s="126">
        <f>SUM(P322:P346)</f>
        <v>0</v>
      </c>
      <c r="R321" s="126">
        <f>SUM(R322:R346)</f>
        <v>0.36574379999999995</v>
      </c>
      <c r="T321" s="127">
        <f>SUM(T322:T346)</f>
        <v>0</v>
      </c>
      <c r="AR321" s="121" t="s">
        <v>82</v>
      </c>
      <c r="AT321" s="128" t="s">
        <v>72</v>
      </c>
      <c r="AU321" s="128" t="s">
        <v>78</v>
      </c>
      <c r="AY321" s="121" t="s">
        <v>126</v>
      </c>
      <c r="BK321" s="129">
        <f>SUM(BK322:BK346)</f>
        <v>0</v>
      </c>
    </row>
    <row r="322" spans="2:65" s="1" customFormat="1" ht="33" customHeight="1">
      <c r="B322" s="31"/>
      <c r="C322" s="132" t="s">
        <v>385</v>
      </c>
      <c r="D322" s="132" t="s">
        <v>129</v>
      </c>
      <c r="E322" s="133" t="s">
        <v>403</v>
      </c>
      <c r="F322" s="134" t="s">
        <v>404</v>
      </c>
      <c r="G322" s="135" t="s">
        <v>152</v>
      </c>
      <c r="H322" s="136">
        <v>20.78</v>
      </c>
      <c r="I322" s="137"/>
      <c r="J322" s="136">
        <f>ROUND(I322*H322,2)</f>
        <v>0</v>
      </c>
      <c r="K322" s="138"/>
      <c r="L322" s="31"/>
      <c r="M322" s="139" t="s">
        <v>1</v>
      </c>
      <c r="N322" s="140" t="s">
        <v>39</v>
      </c>
      <c r="P322" s="141">
        <f>O322*H322</f>
        <v>0</v>
      </c>
      <c r="Q322" s="141">
        <v>8.0000000000000007E-5</v>
      </c>
      <c r="R322" s="141">
        <f>Q322*H322</f>
        <v>1.6624000000000003E-3</v>
      </c>
      <c r="S322" s="141">
        <v>0</v>
      </c>
      <c r="T322" s="142">
        <f>S322*H322</f>
        <v>0</v>
      </c>
      <c r="AR322" s="143" t="s">
        <v>224</v>
      </c>
      <c r="AT322" s="143" t="s">
        <v>129</v>
      </c>
      <c r="AU322" s="143" t="s">
        <v>82</v>
      </c>
      <c r="AY322" s="16" t="s">
        <v>126</v>
      </c>
      <c r="BE322" s="144">
        <f>IF(N322="základní",J322,0)</f>
        <v>0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6" t="s">
        <v>82</v>
      </c>
      <c r="BK322" s="144">
        <f>ROUND(I322*H322,2)</f>
        <v>0</v>
      </c>
      <c r="BL322" s="16" t="s">
        <v>224</v>
      </c>
      <c r="BM322" s="143" t="s">
        <v>542</v>
      </c>
    </row>
    <row r="323" spans="2:65" s="1" customFormat="1" ht="36">
      <c r="B323" s="31"/>
      <c r="D323" s="145" t="s">
        <v>134</v>
      </c>
      <c r="F323" s="146" t="s">
        <v>406</v>
      </c>
      <c r="I323" s="147"/>
      <c r="L323" s="31"/>
      <c r="M323" s="148"/>
      <c r="T323" s="55"/>
      <c r="AT323" s="16" t="s">
        <v>134</v>
      </c>
      <c r="AU323" s="16" t="s">
        <v>82</v>
      </c>
    </row>
    <row r="324" spans="2:65" s="12" customFormat="1" ht="12">
      <c r="B324" s="150"/>
      <c r="D324" s="145" t="s">
        <v>137</v>
      </c>
      <c r="E324" s="151" t="s">
        <v>1</v>
      </c>
      <c r="F324" s="152" t="s">
        <v>543</v>
      </c>
      <c r="H324" s="153">
        <v>9.3699999999999992</v>
      </c>
      <c r="I324" s="154"/>
      <c r="L324" s="150"/>
      <c r="M324" s="155"/>
      <c r="T324" s="156"/>
      <c r="AT324" s="151" t="s">
        <v>137</v>
      </c>
      <c r="AU324" s="151" t="s">
        <v>82</v>
      </c>
      <c r="AV324" s="12" t="s">
        <v>82</v>
      </c>
      <c r="AW324" s="12" t="s">
        <v>29</v>
      </c>
      <c r="AX324" s="12" t="s">
        <v>73</v>
      </c>
      <c r="AY324" s="151" t="s">
        <v>126</v>
      </c>
    </row>
    <row r="325" spans="2:65" s="12" customFormat="1" ht="12">
      <c r="B325" s="150"/>
      <c r="D325" s="145" t="s">
        <v>137</v>
      </c>
      <c r="E325" s="151" t="s">
        <v>1</v>
      </c>
      <c r="F325" s="152" t="s">
        <v>544</v>
      </c>
      <c r="H325" s="153">
        <v>9</v>
      </c>
      <c r="I325" s="154"/>
      <c r="L325" s="150"/>
      <c r="M325" s="155"/>
      <c r="T325" s="156"/>
      <c r="AT325" s="151" t="s">
        <v>137</v>
      </c>
      <c r="AU325" s="151" t="s">
        <v>82</v>
      </c>
      <c r="AV325" s="12" t="s">
        <v>82</v>
      </c>
      <c r="AW325" s="12" t="s">
        <v>29</v>
      </c>
      <c r="AX325" s="12" t="s">
        <v>73</v>
      </c>
      <c r="AY325" s="151" t="s">
        <v>126</v>
      </c>
    </row>
    <row r="326" spans="2:65" s="12" customFormat="1" ht="12">
      <c r="B326" s="150"/>
      <c r="D326" s="145" t="s">
        <v>137</v>
      </c>
      <c r="E326" s="151" t="s">
        <v>1</v>
      </c>
      <c r="F326" s="152" t="s">
        <v>545</v>
      </c>
      <c r="H326" s="153">
        <v>2.41</v>
      </c>
      <c r="I326" s="154"/>
      <c r="L326" s="150"/>
      <c r="M326" s="155"/>
      <c r="T326" s="156"/>
      <c r="AT326" s="151" t="s">
        <v>137</v>
      </c>
      <c r="AU326" s="151" t="s">
        <v>82</v>
      </c>
      <c r="AV326" s="12" t="s">
        <v>82</v>
      </c>
      <c r="AW326" s="12" t="s">
        <v>29</v>
      </c>
      <c r="AX326" s="12" t="s">
        <v>73</v>
      </c>
      <c r="AY326" s="151" t="s">
        <v>126</v>
      </c>
    </row>
    <row r="327" spans="2:65" s="13" customFormat="1" ht="12">
      <c r="B327" s="157"/>
      <c r="D327" s="145" t="s">
        <v>137</v>
      </c>
      <c r="E327" s="158" t="s">
        <v>1</v>
      </c>
      <c r="F327" s="159" t="s">
        <v>139</v>
      </c>
      <c r="H327" s="160">
        <v>20.78</v>
      </c>
      <c r="I327" s="161"/>
      <c r="L327" s="157"/>
      <c r="M327" s="162"/>
      <c r="T327" s="163"/>
      <c r="AT327" s="158" t="s">
        <v>137</v>
      </c>
      <c r="AU327" s="158" t="s">
        <v>82</v>
      </c>
      <c r="AV327" s="13" t="s">
        <v>88</v>
      </c>
      <c r="AW327" s="13" t="s">
        <v>29</v>
      </c>
      <c r="AX327" s="13" t="s">
        <v>78</v>
      </c>
      <c r="AY327" s="158" t="s">
        <v>126</v>
      </c>
    </row>
    <row r="328" spans="2:65" s="1" customFormat="1" ht="24.25" customHeight="1">
      <c r="B328" s="31"/>
      <c r="C328" s="132" t="s">
        <v>390</v>
      </c>
      <c r="D328" s="132" t="s">
        <v>129</v>
      </c>
      <c r="E328" s="133" t="s">
        <v>410</v>
      </c>
      <c r="F328" s="134" t="s">
        <v>411</v>
      </c>
      <c r="G328" s="135" t="s">
        <v>152</v>
      </c>
      <c r="H328" s="136">
        <v>20.78</v>
      </c>
      <c r="I328" s="137"/>
      <c r="J328" s="136">
        <f>ROUND(I328*H328,2)</f>
        <v>0</v>
      </c>
      <c r="K328" s="138"/>
      <c r="L328" s="31"/>
      <c r="M328" s="139" t="s">
        <v>1</v>
      </c>
      <c r="N328" s="140" t="s">
        <v>39</v>
      </c>
      <c r="P328" s="141">
        <f>O328*H328</f>
        <v>0</v>
      </c>
      <c r="Q328" s="141">
        <v>1.3999999999999999E-4</v>
      </c>
      <c r="R328" s="141">
        <f>Q328*H328</f>
        <v>2.9091999999999998E-3</v>
      </c>
      <c r="S328" s="141">
        <v>0</v>
      </c>
      <c r="T328" s="142">
        <f>S328*H328</f>
        <v>0</v>
      </c>
      <c r="AR328" s="143" t="s">
        <v>224</v>
      </c>
      <c r="AT328" s="143" t="s">
        <v>129</v>
      </c>
      <c r="AU328" s="143" t="s">
        <v>82</v>
      </c>
      <c r="AY328" s="16" t="s">
        <v>126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6" t="s">
        <v>82</v>
      </c>
      <c r="BK328" s="144">
        <f>ROUND(I328*H328,2)</f>
        <v>0</v>
      </c>
      <c r="BL328" s="16" t="s">
        <v>224</v>
      </c>
      <c r="BM328" s="143" t="s">
        <v>546</v>
      </c>
    </row>
    <row r="329" spans="2:65" s="1" customFormat="1" ht="24">
      <c r="B329" s="31"/>
      <c r="D329" s="145" t="s">
        <v>134</v>
      </c>
      <c r="F329" s="146" t="s">
        <v>413</v>
      </c>
      <c r="I329" s="147"/>
      <c r="L329" s="31"/>
      <c r="M329" s="148"/>
      <c r="T329" s="55"/>
      <c r="AT329" s="16" t="s">
        <v>134</v>
      </c>
      <c r="AU329" s="16" t="s">
        <v>82</v>
      </c>
    </row>
    <row r="330" spans="2:65" s="12" customFormat="1" ht="12">
      <c r="B330" s="150"/>
      <c r="D330" s="145" t="s">
        <v>137</v>
      </c>
      <c r="E330" s="151" t="s">
        <v>1</v>
      </c>
      <c r="F330" s="152" t="s">
        <v>547</v>
      </c>
      <c r="H330" s="153">
        <v>20.78</v>
      </c>
      <c r="I330" s="154"/>
      <c r="L330" s="150"/>
      <c r="M330" s="155"/>
      <c r="T330" s="156"/>
      <c r="AT330" s="151" t="s">
        <v>137</v>
      </c>
      <c r="AU330" s="151" t="s">
        <v>82</v>
      </c>
      <c r="AV330" s="12" t="s">
        <v>82</v>
      </c>
      <c r="AW330" s="12" t="s">
        <v>29</v>
      </c>
      <c r="AX330" s="12" t="s">
        <v>78</v>
      </c>
      <c r="AY330" s="151" t="s">
        <v>126</v>
      </c>
    </row>
    <row r="331" spans="2:65" s="1" customFormat="1" ht="24.25" customHeight="1">
      <c r="B331" s="31"/>
      <c r="C331" s="132" t="s">
        <v>395</v>
      </c>
      <c r="D331" s="132" t="s">
        <v>129</v>
      </c>
      <c r="E331" s="133" t="s">
        <v>416</v>
      </c>
      <c r="F331" s="134" t="s">
        <v>417</v>
      </c>
      <c r="G331" s="135" t="s">
        <v>152</v>
      </c>
      <c r="H331" s="136">
        <v>20.78</v>
      </c>
      <c r="I331" s="137"/>
      <c r="J331" s="136">
        <f>ROUND(I331*H331,2)</f>
        <v>0</v>
      </c>
      <c r="K331" s="138"/>
      <c r="L331" s="31"/>
      <c r="M331" s="139" t="s">
        <v>1</v>
      </c>
      <c r="N331" s="140" t="s">
        <v>39</v>
      </c>
      <c r="P331" s="141">
        <f>O331*H331</f>
        <v>0</v>
      </c>
      <c r="Q331" s="141">
        <v>1.2999999999999999E-4</v>
      </c>
      <c r="R331" s="141">
        <f>Q331*H331</f>
        <v>2.7014000000000001E-3</v>
      </c>
      <c r="S331" s="141">
        <v>0</v>
      </c>
      <c r="T331" s="142">
        <f>S331*H331</f>
        <v>0</v>
      </c>
      <c r="AR331" s="143" t="s">
        <v>224</v>
      </c>
      <c r="AT331" s="143" t="s">
        <v>129</v>
      </c>
      <c r="AU331" s="143" t="s">
        <v>82</v>
      </c>
      <c r="AY331" s="16" t="s">
        <v>126</v>
      </c>
      <c r="BE331" s="144">
        <f>IF(N331="základní",J331,0)</f>
        <v>0</v>
      </c>
      <c r="BF331" s="144">
        <f>IF(N331="snížená",J331,0)</f>
        <v>0</v>
      </c>
      <c r="BG331" s="144">
        <f>IF(N331="zákl. přenesená",J331,0)</f>
        <v>0</v>
      </c>
      <c r="BH331" s="144">
        <f>IF(N331="sníž. přenesená",J331,0)</f>
        <v>0</v>
      </c>
      <c r="BI331" s="144">
        <f>IF(N331="nulová",J331,0)</f>
        <v>0</v>
      </c>
      <c r="BJ331" s="16" t="s">
        <v>82</v>
      </c>
      <c r="BK331" s="144">
        <f>ROUND(I331*H331,2)</f>
        <v>0</v>
      </c>
      <c r="BL331" s="16" t="s">
        <v>224</v>
      </c>
      <c r="BM331" s="143" t="s">
        <v>548</v>
      </c>
    </row>
    <row r="332" spans="2:65" s="1" customFormat="1" ht="24">
      <c r="B332" s="31"/>
      <c r="D332" s="145" t="s">
        <v>134</v>
      </c>
      <c r="F332" s="146" t="s">
        <v>419</v>
      </c>
      <c r="I332" s="147"/>
      <c r="L332" s="31"/>
      <c r="M332" s="148"/>
      <c r="T332" s="55"/>
      <c r="AT332" s="16" t="s">
        <v>134</v>
      </c>
      <c r="AU332" s="16" t="s">
        <v>82</v>
      </c>
    </row>
    <row r="333" spans="2:65" s="12" customFormat="1" ht="12">
      <c r="B333" s="150"/>
      <c r="D333" s="145" t="s">
        <v>137</v>
      </c>
      <c r="E333" s="151" t="s">
        <v>1</v>
      </c>
      <c r="F333" s="152" t="s">
        <v>547</v>
      </c>
      <c r="H333" s="153">
        <v>20.78</v>
      </c>
      <c r="I333" s="154"/>
      <c r="L333" s="150"/>
      <c r="M333" s="155"/>
      <c r="T333" s="156"/>
      <c r="AT333" s="151" t="s">
        <v>137</v>
      </c>
      <c r="AU333" s="151" t="s">
        <v>82</v>
      </c>
      <c r="AV333" s="12" t="s">
        <v>82</v>
      </c>
      <c r="AW333" s="12" t="s">
        <v>29</v>
      </c>
      <c r="AX333" s="12" t="s">
        <v>78</v>
      </c>
      <c r="AY333" s="151" t="s">
        <v>126</v>
      </c>
    </row>
    <row r="334" spans="2:65" s="1" customFormat="1" ht="24.25" customHeight="1">
      <c r="B334" s="31"/>
      <c r="C334" s="132" t="s">
        <v>402</v>
      </c>
      <c r="D334" s="132" t="s">
        <v>129</v>
      </c>
      <c r="E334" s="133" t="s">
        <v>421</v>
      </c>
      <c r="F334" s="134" t="s">
        <v>422</v>
      </c>
      <c r="G334" s="135" t="s">
        <v>152</v>
      </c>
      <c r="H334" s="136">
        <v>20.78</v>
      </c>
      <c r="I334" s="137"/>
      <c r="J334" s="136">
        <f>ROUND(I334*H334,2)</f>
        <v>0</v>
      </c>
      <c r="K334" s="138"/>
      <c r="L334" s="31"/>
      <c r="M334" s="139" t="s">
        <v>1</v>
      </c>
      <c r="N334" s="140" t="s">
        <v>39</v>
      </c>
      <c r="P334" s="141">
        <f>O334*H334</f>
        <v>0</v>
      </c>
      <c r="Q334" s="141">
        <v>1.2999999999999999E-4</v>
      </c>
      <c r="R334" s="141">
        <f>Q334*H334</f>
        <v>2.7014000000000001E-3</v>
      </c>
      <c r="S334" s="141">
        <v>0</v>
      </c>
      <c r="T334" s="142">
        <f>S334*H334</f>
        <v>0</v>
      </c>
      <c r="AR334" s="143" t="s">
        <v>224</v>
      </c>
      <c r="AT334" s="143" t="s">
        <v>129</v>
      </c>
      <c r="AU334" s="143" t="s">
        <v>82</v>
      </c>
      <c r="AY334" s="16" t="s">
        <v>126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6" t="s">
        <v>82</v>
      </c>
      <c r="BK334" s="144">
        <f>ROUND(I334*H334,2)</f>
        <v>0</v>
      </c>
      <c r="BL334" s="16" t="s">
        <v>224</v>
      </c>
      <c r="BM334" s="143" t="s">
        <v>549</v>
      </c>
    </row>
    <row r="335" spans="2:65" s="1" customFormat="1" ht="24">
      <c r="B335" s="31"/>
      <c r="D335" s="145" t="s">
        <v>134</v>
      </c>
      <c r="F335" s="146" t="s">
        <v>424</v>
      </c>
      <c r="I335" s="147"/>
      <c r="L335" s="31"/>
      <c r="M335" s="148"/>
      <c r="T335" s="55"/>
      <c r="AT335" s="16" t="s">
        <v>134</v>
      </c>
      <c r="AU335" s="16" t="s">
        <v>82</v>
      </c>
    </row>
    <row r="336" spans="2:65" s="12" customFormat="1" ht="12">
      <c r="B336" s="150"/>
      <c r="D336" s="145" t="s">
        <v>137</v>
      </c>
      <c r="E336" s="151" t="s">
        <v>1</v>
      </c>
      <c r="F336" s="152" t="s">
        <v>547</v>
      </c>
      <c r="H336" s="153">
        <v>20.78</v>
      </c>
      <c r="I336" s="154"/>
      <c r="L336" s="150"/>
      <c r="M336" s="155"/>
      <c r="T336" s="156"/>
      <c r="AT336" s="151" t="s">
        <v>137</v>
      </c>
      <c r="AU336" s="151" t="s">
        <v>82</v>
      </c>
      <c r="AV336" s="12" t="s">
        <v>82</v>
      </c>
      <c r="AW336" s="12" t="s">
        <v>29</v>
      </c>
      <c r="AX336" s="12" t="s">
        <v>78</v>
      </c>
      <c r="AY336" s="151" t="s">
        <v>126</v>
      </c>
    </row>
    <row r="337" spans="2:65" s="1" customFormat="1" ht="16.5" customHeight="1">
      <c r="B337" s="31"/>
      <c r="C337" s="132" t="s">
        <v>409</v>
      </c>
      <c r="D337" s="132" t="s">
        <v>129</v>
      </c>
      <c r="E337" s="133" t="s">
        <v>426</v>
      </c>
      <c r="F337" s="134" t="s">
        <v>427</v>
      </c>
      <c r="G337" s="135" t="s">
        <v>152</v>
      </c>
      <c r="H337" s="136">
        <v>363.03</v>
      </c>
      <c r="I337" s="137"/>
      <c r="J337" s="136">
        <f>ROUND(I337*H337,2)</f>
        <v>0</v>
      </c>
      <c r="K337" s="138"/>
      <c r="L337" s="31"/>
      <c r="M337" s="139" t="s">
        <v>1</v>
      </c>
      <c r="N337" s="140" t="s">
        <v>39</v>
      </c>
      <c r="P337" s="141">
        <f>O337*H337</f>
        <v>0</v>
      </c>
      <c r="Q337" s="141">
        <v>9.7999999999999997E-4</v>
      </c>
      <c r="R337" s="141">
        <f>Q337*H337</f>
        <v>0.35576939999999996</v>
      </c>
      <c r="S337" s="141">
        <v>0</v>
      </c>
      <c r="T337" s="142">
        <f>S337*H337</f>
        <v>0</v>
      </c>
      <c r="AR337" s="143" t="s">
        <v>224</v>
      </c>
      <c r="AT337" s="143" t="s">
        <v>129</v>
      </c>
      <c r="AU337" s="143" t="s">
        <v>82</v>
      </c>
      <c r="AY337" s="16" t="s">
        <v>126</v>
      </c>
      <c r="BE337" s="144">
        <f>IF(N337="základní",J337,0)</f>
        <v>0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6" t="s">
        <v>82</v>
      </c>
      <c r="BK337" s="144">
        <f>ROUND(I337*H337,2)</f>
        <v>0</v>
      </c>
      <c r="BL337" s="16" t="s">
        <v>224</v>
      </c>
      <c r="BM337" s="143" t="s">
        <v>550</v>
      </c>
    </row>
    <row r="338" spans="2:65" s="1" customFormat="1" ht="24">
      <c r="B338" s="31"/>
      <c r="D338" s="145" t="s">
        <v>134</v>
      </c>
      <c r="F338" s="146" t="s">
        <v>429</v>
      </c>
      <c r="I338" s="147"/>
      <c r="L338" s="31"/>
      <c r="M338" s="148"/>
      <c r="T338" s="55"/>
      <c r="AT338" s="16" t="s">
        <v>134</v>
      </c>
      <c r="AU338" s="16" t="s">
        <v>82</v>
      </c>
    </row>
    <row r="339" spans="2:65" s="1" customFormat="1" ht="60">
      <c r="B339" s="31"/>
      <c r="D339" s="145" t="s">
        <v>135</v>
      </c>
      <c r="F339" s="149" t="s">
        <v>430</v>
      </c>
      <c r="I339" s="147"/>
      <c r="L339" s="31"/>
      <c r="M339" s="148"/>
      <c r="T339" s="55"/>
      <c r="AT339" s="16" t="s">
        <v>135</v>
      </c>
      <c r="AU339" s="16" t="s">
        <v>82</v>
      </c>
    </row>
    <row r="340" spans="2:65" s="14" customFormat="1" ht="12">
      <c r="B340" s="164"/>
      <c r="D340" s="145" t="s">
        <v>137</v>
      </c>
      <c r="E340" s="165" t="s">
        <v>1</v>
      </c>
      <c r="F340" s="166" t="s">
        <v>551</v>
      </c>
      <c r="H340" s="165" t="s">
        <v>1</v>
      </c>
      <c r="I340" s="167"/>
      <c r="L340" s="164"/>
      <c r="M340" s="168"/>
      <c r="T340" s="169"/>
      <c r="AT340" s="165" t="s">
        <v>137</v>
      </c>
      <c r="AU340" s="165" t="s">
        <v>82</v>
      </c>
      <c r="AV340" s="14" t="s">
        <v>78</v>
      </c>
      <c r="AW340" s="14" t="s">
        <v>29</v>
      </c>
      <c r="AX340" s="14" t="s">
        <v>73</v>
      </c>
      <c r="AY340" s="165" t="s">
        <v>126</v>
      </c>
    </row>
    <row r="341" spans="2:65" s="12" customFormat="1" ht="12">
      <c r="B341" s="150"/>
      <c r="D341" s="145" t="s">
        <v>137</v>
      </c>
      <c r="E341" s="151" t="s">
        <v>1</v>
      </c>
      <c r="F341" s="152" t="s">
        <v>484</v>
      </c>
      <c r="H341" s="153">
        <v>256.39</v>
      </c>
      <c r="I341" s="154"/>
      <c r="L341" s="150"/>
      <c r="M341" s="155"/>
      <c r="T341" s="156"/>
      <c r="AT341" s="151" t="s">
        <v>137</v>
      </c>
      <c r="AU341" s="151" t="s">
        <v>82</v>
      </c>
      <c r="AV341" s="12" t="s">
        <v>82</v>
      </c>
      <c r="AW341" s="12" t="s">
        <v>29</v>
      </c>
      <c r="AX341" s="12" t="s">
        <v>73</v>
      </c>
      <c r="AY341" s="151" t="s">
        <v>126</v>
      </c>
    </row>
    <row r="342" spans="2:65" s="14" customFormat="1" ht="12">
      <c r="B342" s="164"/>
      <c r="D342" s="145" t="s">
        <v>137</v>
      </c>
      <c r="E342" s="165" t="s">
        <v>1</v>
      </c>
      <c r="F342" s="166" t="s">
        <v>552</v>
      </c>
      <c r="H342" s="165" t="s">
        <v>1</v>
      </c>
      <c r="I342" s="167"/>
      <c r="L342" s="164"/>
      <c r="M342" s="168"/>
      <c r="T342" s="169"/>
      <c r="AT342" s="165" t="s">
        <v>137</v>
      </c>
      <c r="AU342" s="165" t="s">
        <v>82</v>
      </c>
      <c r="AV342" s="14" t="s">
        <v>78</v>
      </c>
      <c r="AW342" s="14" t="s">
        <v>29</v>
      </c>
      <c r="AX342" s="14" t="s">
        <v>73</v>
      </c>
      <c r="AY342" s="165" t="s">
        <v>126</v>
      </c>
    </row>
    <row r="343" spans="2:65" s="12" customFormat="1" ht="12">
      <c r="B343" s="150"/>
      <c r="D343" s="145" t="s">
        <v>137</v>
      </c>
      <c r="E343" s="151" t="s">
        <v>1</v>
      </c>
      <c r="F343" s="152" t="s">
        <v>488</v>
      </c>
      <c r="H343" s="153">
        <v>41.22</v>
      </c>
      <c r="I343" s="154"/>
      <c r="L343" s="150"/>
      <c r="M343" s="155"/>
      <c r="T343" s="156"/>
      <c r="AT343" s="151" t="s">
        <v>137</v>
      </c>
      <c r="AU343" s="151" t="s">
        <v>82</v>
      </c>
      <c r="AV343" s="12" t="s">
        <v>82</v>
      </c>
      <c r="AW343" s="12" t="s">
        <v>29</v>
      </c>
      <c r="AX343" s="12" t="s">
        <v>73</v>
      </c>
      <c r="AY343" s="151" t="s">
        <v>126</v>
      </c>
    </row>
    <row r="344" spans="2:65" s="14" customFormat="1" ht="12">
      <c r="B344" s="164"/>
      <c r="D344" s="145" t="s">
        <v>137</v>
      </c>
      <c r="E344" s="165" t="s">
        <v>1</v>
      </c>
      <c r="F344" s="166" t="s">
        <v>553</v>
      </c>
      <c r="H344" s="165" t="s">
        <v>1</v>
      </c>
      <c r="I344" s="167"/>
      <c r="L344" s="164"/>
      <c r="M344" s="168"/>
      <c r="T344" s="169"/>
      <c r="AT344" s="165" t="s">
        <v>137</v>
      </c>
      <c r="AU344" s="165" t="s">
        <v>82</v>
      </c>
      <c r="AV344" s="14" t="s">
        <v>78</v>
      </c>
      <c r="AW344" s="14" t="s">
        <v>29</v>
      </c>
      <c r="AX344" s="14" t="s">
        <v>73</v>
      </c>
      <c r="AY344" s="165" t="s">
        <v>126</v>
      </c>
    </row>
    <row r="345" spans="2:65" s="12" customFormat="1" ht="12">
      <c r="B345" s="150"/>
      <c r="D345" s="145" t="s">
        <v>137</v>
      </c>
      <c r="E345" s="151" t="s">
        <v>1</v>
      </c>
      <c r="F345" s="152" t="s">
        <v>486</v>
      </c>
      <c r="H345" s="153">
        <v>65.42</v>
      </c>
      <c r="I345" s="154"/>
      <c r="L345" s="150"/>
      <c r="M345" s="155"/>
      <c r="T345" s="156"/>
      <c r="AT345" s="151" t="s">
        <v>137</v>
      </c>
      <c r="AU345" s="151" t="s">
        <v>82</v>
      </c>
      <c r="AV345" s="12" t="s">
        <v>82</v>
      </c>
      <c r="AW345" s="12" t="s">
        <v>29</v>
      </c>
      <c r="AX345" s="12" t="s">
        <v>73</v>
      </c>
      <c r="AY345" s="151" t="s">
        <v>126</v>
      </c>
    </row>
    <row r="346" spans="2:65" s="13" customFormat="1" ht="12">
      <c r="B346" s="157"/>
      <c r="D346" s="145" t="s">
        <v>137</v>
      </c>
      <c r="E346" s="158" t="s">
        <v>1</v>
      </c>
      <c r="F346" s="159" t="s">
        <v>139</v>
      </c>
      <c r="H346" s="160">
        <v>363.03</v>
      </c>
      <c r="I346" s="161"/>
      <c r="L346" s="157"/>
      <c r="M346" s="162"/>
      <c r="T346" s="163"/>
      <c r="AT346" s="158" t="s">
        <v>137</v>
      </c>
      <c r="AU346" s="158" t="s">
        <v>82</v>
      </c>
      <c r="AV346" s="13" t="s">
        <v>88</v>
      </c>
      <c r="AW346" s="13" t="s">
        <v>29</v>
      </c>
      <c r="AX346" s="13" t="s">
        <v>78</v>
      </c>
      <c r="AY346" s="158" t="s">
        <v>126</v>
      </c>
    </row>
    <row r="347" spans="2:65" s="11" customFormat="1" ht="26" customHeight="1">
      <c r="B347" s="120"/>
      <c r="D347" s="121" t="s">
        <v>72</v>
      </c>
      <c r="E347" s="122" t="s">
        <v>431</v>
      </c>
      <c r="F347" s="122" t="s">
        <v>432</v>
      </c>
      <c r="I347" s="123"/>
      <c r="J347" s="124">
        <f>BK347</f>
        <v>0</v>
      </c>
      <c r="L347" s="120"/>
      <c r="M347" s="125"/>
      <c r="P347" s="126">
        <f>P348+P351</f>
        <v>0</v>
      </c>
      <c r="R347" s="126">
        <f>R348+R351</f>
        <v>0</v>
      </c>
      <c r="T347" s="127">
        <f>T348+T351</f>
        <v>0</v>
      </c>
      <c r="AR347" s="121" t="s">
        <v>156</v>
      </c>
      <c r="AT347" s="128" t="s">
        <v>72</v>
      </c>
      <c r="AU347" s="128" t="s">
        <v>73</v>
      </c>
      <c r="AY347" s="121" t="s">
        <v>126</v>
      </c>
      <c r="BK347" s="129">
        <f>BK348+BK351</f>
        <v>0</v>
      </c>
    </row>
    <row r="348" spans="2:65" s="11" customFormat="1" ht="22.75" customHeight="1">
      <c r="B348" s="120"/>
      <c r="D348" s="121" t="s">
        <v>72</v>
      </c>
      <c r="E348" s="130" t="s">
        <v>433</v>
      </c>
      <c r="F348" s="130" t="s">
        <v>434</v>
      </c>
      <c r="I348" s="123"/>
      <c r="J348" s="131">
        <f>BK348</f>
        <v>0</v>
      </c>
      <c r="L348" s="120"/>
      <c r="M348" s="125"/>
      <c r="P348" s="126">
        <f>SUM(P349:P350)</f>
        <v>0</v>
      </c>
      <c r="R348" s="126">
        <f>SUM(R349:R350)</f>
        <v>0</v>
      </c>
      <c r="T348" s="127">
        <f>SUM(T349:T350)</f>
        <v>0</v>
      </c>
      <c r="AR348" s="121" t="s">
        <v>156</v>
      </c>
      <c r="AT348" s="128" t="s">
        <v>72</v>
      </c>
      <c r="AU348" s="128" t="s">
        <v>78</v>
      </c>
      <c r="AY348" s="121" t="s">
        <v>126</v>
      </c>
      <c r="BK348" s="129">
        <f>SUM(BK349:BK350)</f>
        <v>0</v>
      </c>
    </row>
    <row r="349" spans="2:65" s="1" customFormat="1" ht="16.5" customHeight="1">
      <c r="B349" s="31"/>
      <c r="C349" s="132" t="s">
        <v>415</v>
      </c>
      <c r="D349" s="132" t="s">
        <v>129</v>
      </c>
      <c r="E349" s="133" t="s">
        <v>436</v>
      </c>
      <c r="F349" s="134" t="s">
        <v>434</v>
      </c>
      <c r="G349" s="135" t="s">
        <v>302</v>
      </c>
      <c r="H349" s="136">
        <v>1</v>
      </c>
      <c r="I349" s="137"/>
      <c r="J349" s="136">
        <f>ROUND(I349*H349,2)</f>
        <v>0</v>
      </c>
      <c r="K349" s="138"/>
      <c r="L349" s="31"/>
      <c r="M349" s="139" t="s">
        <v>1</v>
      </c>
      <c r="N349" s="140" t="s">
        <v>39</v>
      </c>
      <c r="P349" s="141">
        <f>O349*H349</f>
        <v>0</v>
      </c>
      <c r="Q349" s="141">
        <v>0</v>
      </c>
      <c r="R349" s="141">
        <f>Q349*H349</f>
        <v>0</v>
      </c>
      <c r="S349" s="141">
        <v>0</v>
      </c>
      <c r="T349" s="142">
        <f>S349*H349</f>
        <v>0</v>
      </c>
      <c r="AR349" s="143" t="s">
        <v>437</v>
      </c>
      <c r="AT349" s="143" t="s">
        <v>129</v>
      </c>
      <c r="AU349" s="143" t="s">
        <v>82</v>
      </c>
      <c r="AY349" s="16" t="s">
        <v>126</v>
      </c>
      <c r="BE349" s="144">
        <f>IF(N349="základní",J349,0)</f>
        <v>0</v>
      </c>
      <c r="BF349" s="144">
        <f>IF(N349="snížená",J349,0)</f>
        <v>0</v>
      </c>
      <c r="BG349" s="144">
        <f>IF(N349="zákl. přenesená",J349,0)</f>
        <v>0</v>
      </c>
      <c r="BH349" s="144">
        <f>IF(N349="sníž. přenesená",J349,0)</f>
        <v>0</v>
      </c>
      <c r="BI349" s="144">
        <f>IF(N349="nulová",J349,0)</f>
        <v>0</v>
      </c>
      <c r="BJ349" s="16" t="s">
        <v>82</v>
      </c>
      <c r="BK349" s="144">
        <f>ROUND(I349*H349,2)</f>
        <v>0</v>
      </c>
      <c r="BL349" s="16" t="s">
        <v>437</v>
      </c>
      <c r="BM349" s="143" t="s">
        <v>554</v>
      </c>
    </row>
    <row r="350" spans="2:65" s="1" customFormat="1" ht="12">
      <c r="B350" s="31"/>
      <c r="D350" s="145" t="s">
        <v>134</v>
      </c>
      <c r="F350" s="146" t="s">
        <v>434</v>
      </c>
      <c r="I350" s="147"/>
      <c r="L350" s="31"/>
      <c r="M350" s="148"/>
      <c r="T350" s="55"/>
      <c r="AT350" s="16" t="s">
        <v>134</v>
      </c>
      <c r="AU350" s="16" t="s">
        <v>82</v>
      </c>
    </row>
    <row r="351" spans="2:65" s="11" customFormat="1" ht="22.75" customHeight="1">
      <c r="B351" s="120"/>
      <c r="D351" s="121" t="s">
        <v>72</v>
      </c>
      <c r="E351" s="130" t="s">
        <v>439</v>
      </c>
      <c r="F351" s="130" t="s">
        <v>440</v>
      </c>
      <c r="I351" s="123"/>
      <c r="J351" s="131">
        <f>BK351</f>
        <v>0</v>
      </c>
      <c r="L351" s="120"/>
      <c r="M351" s="125"/>
      <c r="P351" s="126">
        <f>P352+P353+P354</f>
        <v>0</v>
      </c>
      <c r="R351" s="126">
        <f>R352+R353+R354</f>
        <v>0</v>
      </c>
      <c r="T351" s="127">
        <f>T352+T353+T354</f>
        <v>0</v>
      </c>
      <c r="AR351" s="121" t="s">
        <v>156</v>
      </c>
      <c r="AT351" s="128" t="s">
        <v>72</v>
      </c>
      <c r="AU351" s="128" t="s">
        <v>78</v>
      </c>
      <c r="AY351" s="121" t="s">
        <v>126</v>
      </c>
      <c r="BK351" s="129">
        <f>BK352+BK353+BK354</f>
        <v>0</v>
      </c>
    </row>
    <row r="352" spans="2:65" s="1" customFormat="1" ht="16.5" customHeight="1">
      <c r="B352" s="31"/>
      <c r="C352" s="132" t="s">
        <v>420</v>
      </c>
      <c r="D352" s="132" t="s">
        <v>129</v>
      </c>
      <c r="E352" s="133" t="s">
        <v>442</v>
      </c>
      <c r="F352" s="134" t="s">
        <v>440</v>
      </c>
      <c r="G352" s="135" t="s">
        <v>302</v>
      </c>
      <c r="H352" s="136">
        <v>1</v>
      </c>
      <c r="I352" s="137"/>
      <c r="J352" s="136">
        <f>ROUND(I352*H352,2)</f>
        <v>0</v>
      </c>
      <c r="K352" s="138"/>
      <c r="L352" s="31"/>
      <c r="M352" s="139" t="s">
        <v>1</v>
      </c>
      <c r="N352" s="140" t="s">
        <v>39</v>
      </c>
      <c r="P352" s="141">
        <f>O352*H352</f>
        <v>0</v>
      </c>
      <c r="Q352" s="141">
        <v>0</v>
      </c>
      <c r="R352" s="141">
        <f>Q352*H352</f>
        <v>0</v>
      </c>
      <c r="S352" s="141">
        <v>0</v>
      </c>
      <c r="T352" s="142">
        <f>S352*H352</f>
        <v>0</v>
      </c>
      <c r="AR352" s="143" t="s">
        <v>437</v>
      </c>
      <c r="AT352" s="143" t="s">
        <v>129</v>
      </c>
      <c r="AU352" s="143" t="s">
        <v>82</v>
      </c>
      <c r="AY352" s="16" t="s">
        <v>126</v>
      </c>
      <c r="BE352" s="144">
        <f>IF(N352="základní",J352,0)</f>
        <v>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6" t="s">
        <v>82</v>
      </c>
      <c r="BK352" s="144">
        <f>ROUND(I352*H352,2)</f>
        <v>0</v>
      </c>
      <c r="BL352" s="16" t="s">
        <v>437</v>
      </c>
      <c r="BM352" s="143" t="s">
        <v>555</v>
      </c>
    </row>
    <row r="353" spans="2:65" s="1" customFormat="1" ht="12">
      <c r="B353" s="31"/>
      <c r="D353" s="145" t="s">
        <v>134</v>
      </c>
      <c r="F353" s="146" t="s">
        <v>440</v>
      </c>
      <c r="I353" s="147"/>
      <c r="L353" s="31"/>
      <c r="M353" s="148"/>
      <c r="T353" s="55"/>
      <c r="AT353" s="16" t="s">
        <v>134</v>
      </c>
      <c r="AU353" s="16" t="s">
        <v>82</v>
      </c>
    </row>
    <row r="354" spans="2:65" s="11" customFormat="1" ht="20.75" customHeight="1">
      <c r="B354" s="120"/>
      <c r="D354" s="121" t="s">
        <v>72</v>
      </c>
      <c r="E354" s="130" t="s">
        <v>444</v>
      </c>
      <c r="F354" s="130" t="s">
        <v>445</v>
      </c>
      <c r="I354" s="123"/>
      <c r="J354" s="131">
        <f>BK354</f>
        <v>0</v>
      </c>
      <c r="L354" s="120"/>
      <c r="M354" s="125"/>
      <c r="P354" s="126">
        <f>SUM(P355:P356)</f>
        <v>0</v>
      </c>
      <c r="R354" s="126">
        <f>SUM(R355:R356)</f>
        <v>0</v>
      </c>
      <c r="T354" s="127">
        <f>SUM(T355:T356)</f>
        <v>0</v>
      </c>
      <c r="AR354" s="121" t="s">
        <v>156</v>
      </c>
      <c r="AT354" s="128" t="s">
        <v>72</v>
      </c>
      <c r="AU354" s="128" t="s">
        <v>82</v>
      </c>
      <c r="AY354" s="121" t="s">
        <v>126</v>
      </c>
      <c r="BK354" s="129">
        <f>SUM(BK355:BK356)</f>
        <v>0</v>
      </c>
    </row>
    <row r="355" spans="2:65" s="1" customFormat="1" ht="16.5" customHeight="1">
      <c r="B355" s="31"/>
      <c r="C355" s="132" t="s">
        <v>425</v>
      </c>
      <c r="D355" s="132" t="s">
        <v>129</v>
      </c>
      <c r="E355" s="133" t="s">
        <v>447</v>
      </c>
      <c r="F355" s="134" t="s">
        <v>445</v>
      </c>
      <c r="G355" s="135" t="s">
        <v>302</v>
      </c>
      <c r="H355" s="136">
        <v>1</v>
      </c>
      <c r="I355" s="137"/>
      <c r="J355" s="136">
        <f>ROUND(I355*H355,2)</f>
        <v>0</v>
      </c>
      <c r="K355" s="138"/>
      <c r="L355" s="31"/>
      <c r="M355" s="139" t="s">
        <v>1</v>
      </c>
      <c r="N355" s="140" t="s">
        <v>39</v>
      </c>
      <c r="P355" s="141">
        <f>O355*H355</f>
        <v>0</v>
      </c>
      <c r="Q355" s="141">
        <v>0</v>
      </c>
      <c r="R355" s="141">
        <f>Q355*H355</f>
        <v>0</v>
      </c>
      <c r="S355" s="141">
        <v>0</v>
      </c>
      <c r="T355" s="142">
        <f>S355*H355</f>
        <v>0</v>
      </c>
      <c r="AR355" s="143" t="s">
        <v>437</v>
      </c>
      <c r="AT355" s="143" t="s">
        <v>129</v>
      </c>
      <c r="AU355" s="143" t="s">
        <v>85</v>
      </c>
      <c r="AY355" s="16" t="s">
        <v>126</v>
      </c>
      <c r="BE355" s="144">
        <f>IF(N355="základní",J355,0)</f>
        <v>0</v>
      </c>
      <c r="BF355" s="144">
        <f>IF(N355="snížená",J355,0)</f>
        <v>0</v>
      </c>
      <c r="BG355" s="144">
        <f>IF(N355="zákl. přenesená",J355,0)</f>
        <v>0</v>
      </c>
      <c r="BH355" s="144">
        <f>IF(N355="sníž. přenesená",J355,0)</f>
        <v>0</v>
      </c>
      <c r="BI355" s="144">
        <f>IF(N355="nulová",J355,0)</f>
        <v>0</v>
      </c>
      <c r="BJ355" s="16" t="s">
        <v>82</v>
      </c>
      <c r="BK355" s="144">
        <f>ROUND(I355*H355,2)</f>
        <v>0</v>
      </c>
      <c r="BL355" s="16" t="s">
        <v>437</v>
      </c>
      <c r="BM355" s="143" t="s">
        <v>556</v>
      </c>
    </row>
    <row r="356" spans="2:65" s="1" customFormat="1" ht="12">
      <c r="B356" s="31"/>
      <c r="D356" s="145" t="s">
        <v>134</v>
      </c>
      <c r="F356" s="146" t="s">
        <v>445</v>
      </c>
      <c r="I356" s="147"/>
      <c r="L356" s="31"/>
      <c r="M356" s="180"/>
      <c r="N356" s="181"/>
      <c r="O356" s="181"/>
      <c r="P356" s="181"/>
      <c r="Q356" s="181"/>
      <c r="R356" s="181"/>
      <c r="S356" s="181"/>
      <c r="T356" s="182"/>
      <c r="AT356" s="16" t="s">
        <v>134</v>
      </c>
      <c r="AU356" s="16" t="s">
        <v>85</v>
      </c>
    </row>
    <row r="357" spans="2:65" s="1" customFormat="1" ht="7" customHeight="1">
      <c r="B357" s="43"/>
      <c r="C357" s="44"/>
      <c r="D357" s="44"/>
      <c r="E357" s="44"/>
      <c r="F357" s="44"/>
      <c r="G357" s="44"/>
      <c r="H357" s="44"/>
      <c r="I357" s="44"/>
      <c r="J357" s="44"/>
      <c r="K357" s="44"/>
      <c r="L357" s="31"/>
    </row>
  </sheetData>
  <sheetProtection algorithmName="SHA-512" hashValue="DUm7V/hqTV7tG8C7Cf0xTOJ59/SM7h7eXd/s5bSr5p+KlxlhIUWYd+yrdZfCYao2ytZhKYWZUvoA6QehLLH8gA==" saltValue="h/AMbk7cUnLIgbzFvfjBbMSsoQZedrVoOBk+kPYnKSXC9xNLGOfGux/ojJ9eQFw94KjGB4YWnEcvmM+RwsjRFw==" spinCount="100000" sheet="1" objects="1" scenarios="1" formatColumns="0" formatRows="0" autoFilter="0"/>
  <autoFilter ref="C127:K356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4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6" t="s">
        <v>87</v>
      </c>
    </row>
    <row r="3" spans="2:46" ht="7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2:46" ht="25" hidden="1" customHeight="1">
      <c r="B4" s="19"/>
      <c r="D4" s="20" t="s">
        <v>91</v>
      </c>
      <c r="L4" s="19"/>
      <c r="M4" s="87" t="s">
        <v>10</v>
      </c>
      <c r="AT4" s="16" t="s">
        <v>4</v>
      </c>
    </row>
    <row r="5" spans="2:46" ht="7" hidden="1" customHeight="1">
      <c r="B5" s="19"/>
      <c r="L5" s="19"/>
    </row>
    <row r="6" spans="2:46" ht="12" hidden="1" customHeight="1">
      <c r="B6" s="19"/>
      <c r="D6" s="26" t="s">
        <v>15</v>
      </c>
      <c r="L6" s="19"/>
    </row>
    <row r="7" spans="2:46" ht="16.5" hidden="1" customHeight="1">
      <c r="B7" s="19"/>
      <c r="E7" s="224" t="str">
        <f>'Rekapitulace stavby'!K6</f>
        <v>0725 Klatovy, Divadelní 191 oprava fasády</v>
      </c>
      <c r="F7" s="225"/>
      <c r="G7" s="225"/>
      <c r="H7" s="225"/>
      <c r="L7" s="19"/>
    </row>
    <row r="8" spans="2:46" s="1" customFormat="1" ht="12" hidden="1" customHeight="1">
      <c r="B8" s="31"/>
      <c r="D8" s="26" t="s">
        <v>92</v>
      </c>
      <c r="L8" s="31"/>
    </row>
    <row r="9" spans="2:46" s="1" customFormat="1" ht="16.5" hidden="1" customHeight="1">
      <c r="B9" s="31"/>
      <c r="E9" s="186" t="s">
        <v>557</v>
      </c>
      <c r="F9" s="226"/>
      <c r="G9" s="226"/>
      <c r="H9" s="226"/>
      <c r="L9" s="31"/>
    </row>
    <row r="10" spans="2:46" s="1" customFormat="1" ht="11" hidden="1">
      <c r="B10" s="31"/>
      <c r="L10" s="31"/>
    </row>
    <row r="11" spans="2:46" s="1" customFormat="1" ht="12" hidden="1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hidden="1" customHeight="1">
      <c r="B12" s="31"/>
      <c r="D12" s="26" t="s">
        <v>19</v>
      </c>
      <c r="F12" s="24" t="s">
        <v>20</v>
      </c>
      <c r="I12" s="26" t="s">
        <v>21</v>
      </c>
      <c r="J12" s="51" t="str">
        <f>'Rekapitulace stavby'!AN8</f>
        <v>14. 11. 2025</v>
      </c>
      <c r="L12" s="31"/>
    </row>
    <row r="13" spans="2:46" s="1" customFormat="1" ht="10.75" hidden="1" customHeight="1">
      <c r="B13" s="31"/>
      <c r="L13" s="31"/>
    </row>
    <row r="14" spans="2:46" s="1" customFormat="1" ht="12" hidden="1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hidden="1" customHeight="1">
      <c r="B15" s="31"/>
      <c r="E15" s="24" t="s">
        <v>20</v>
      </c>
      <c r="I15" s="26" t="s">
        <v>25</v>
      </c>
      <c r="J15" s="24" t="s">
        <v>1</v>
      </c>
      <c r="L15" s="31"/>
    </row>
    <row r="16" spans="2:46" s="1" customFormat="1" ht="7" hidden="1" customHeight="1">
      <c r="B16" s="31"/>
      <c r="L16" s="31"/>
    </row>
    <row r="17" spans="2:12" s="1" customFormat="1" ht="12" hidden="1" customHeight="1">
      <c r="B17" s="31"/>
      <c r="D17" s="26" t="s">
        <v>26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hidden="1" customHeight="1">
      <c r="B18" s="31"/>
      <c r="E18" s="227" t="str">
        <f>'Rekapitulace stavby'!E14</f>
        <v>Vyplň  údaj</v>
      </c>
      <c r="F18" s="208"/>
      <c r="G18" s="208"/>
      <c r="H18" s="208"/>
      <c r="I18" s="26" t="s">
        <v>25</v>
      </c>
      <c r="J18" s="27" t="str">
        <f>'Rekapitulace stavby'!AN14</f>
        <v>Vyplň údaj</v>
      </c>
      <c r="L18" s="31"/>
    </row>
    <row r="19" spans="2:12" s="1" customFormat="1" ht="7" hidden="1" customHeight="1">
      <c r="B19" s="31"/>
      <c r="L19" s="31"/>
    </row>
    <row r="20" spans="2:12" s="1" customFormat="1" ht="12" hidden="1" customHeight="1">
      <c r="B20" s="31"/>
      <c r="D20" s="26" t="s">
        <v>28</v>
      </c>
      <c r="I20" s="26" t="s">
        <v>24</v>
      </c>
      <c r="J20" s="24" t="s">
        <v>1</v>
      </c>
      <c r="L20" s="31"/>
    </row>
    <row r="21" spans="2:12" s="1" customFormat="1" ht="18" hidden="1" customHeight="1">
      <c r="B21" s="31"/>
      <c r="E21" s="24" t="s">
        <v>20</v>
      </c>
      <c r="I21" s="26" t="s">
        <v>25</v>
      </c>
      <c r="J21" s="24" t="s">
        <v>1</v>
      </c>
      <c r="L21" s="31"/>
    </row>
    <row r="22" spans="2:12" s="1" customFormat="1" ht="7" hidden="1" customHeight="1">
      <c r="B22" s="31"/>
      <c r="L22" s="31"/>
    </row>
    <row r="23" spans="2:12" s="1" customFormat="1" ht="12" hidden="1" customHeight="1">
      <c r="B23" s="31"/>
      <c r="D23" s="26" t="s">
        <v>30</v>
      </c>
      <c r="I23" s="26" t="s">
        <v>24</v>
      </c>
      <c r="J23" s="24" t="s">
        <v>1</v>
      </c>
      <c r="L23" s="31"/>
    </row>
    <row r="24" spans="2:12" s="1" customFormat="1" ht="18" hidden="1" customHeight="1">
      <c r="B24" s="31"/>
      <c r="E24" s="24" t="s">
        <v>20</v>
      </c>
      <c r="I24" s="26" t="s">
        <v>25</v>
      </c>
      <c r="J24" s="24" t="s">
        <v>1</v>
      </c>
      <c r="L24" s="31"/>
    </row>
    <row r="25" spans="2:12" s="1" customFormat="1" ht="7" hidden="1" customHeight="1">
      <c r="B25" s="31"/>
      <c r="L25" s="31"/>
    </row>
    <row r="26" spans="2:12" s="1" customFormat="1" ht="12" hidden="1" customHeight="1">
      <c r="B26" s="31"/>
      <c r="D26" s="26" t="s">
        <v>31</v>
      </c>
      <c r="L26" s="31"/>
    </row>
    <row r="27" spans="2:12" s="7" customFormat="1" ht="16.5" hidden="1" customHeight="1">
      <c r="B27" s="88"/>
      <c r="E27" s="213" t="s">
        <v>1</v>
      </c>
      <c r="F27" s="213"/>
      <c r="G27" s="213"/>
      <c r="H27" s="213"/>
      <c r="L27" s="88"/>
    </row>
    <row r="28" spans="2:12" s="1" customFormat="1" ht="7" hidden="1" customHeight="1">
      <c r="B28" s="31"/>
      <c r="L28" s="31"/>
    </row>
    <row r="29" spans="2:12" s="1" customFormat="1" ht="7" hidden="1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5" hidden="1" customHeight="1">
      <c r="B30" s="31"/>
      <c r="D30" s="89" t="s">
        <v>33</v>
      </c>
      <c r="J30" s="65">
        <f>ROUND(J123, 2)</f>
        <v>0</v>
      </c>
      <c r="L30" s="31"/>
    </row>
    <row r="31" spans="2:12" s="1" customFormat="1" ht="7" hidden="1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5" hidden="1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5" hidden="1" customHeight="1">
      <c r="B33" s="31"/>
      <c r="D33" s="54" t="s">
        <v>37</v>
      </c>
      <c r="E33" s="26" t="s">
        <v>38</v>
      </c>
      <c r="F33" s="90">
        <f>ROUND((SUM(BE123:BE173)),  2)</f>
        <v>0</v>
      </c>
      <c r="I33" s="91">
        <v>0.21</v>
      </c>
      <c r="J33" s="90">
        <f>ROUND(((SUM(BE123:BE173))*I33),  2)</f>
        <v>0</v>
      </c>
      <c r="L33" s="31"/>
    </row>
    <row r="34" spans="2:12" s="1" customFormat="1" ht="14.5" hidden="1" customHeight="1">
      <c r="B34" s="31"/>
      <c r="E34" s="26" t="s">
        <v>39</v>
      </c>
      <c r="F34" s="90">
        <f>ROUND((SUM(BF123:BF173)),  2)</f>
        <v>0</v>
      </c>
      <c r="I34" s="91">
        <v>0.12</v>
      </c>
      <c r="J34" s="90">
        <f>ROUND(((SUM(BF123:BF173))*I34),  2)</f>
        <v>0</v>
      </c>
      <c r="L34" s="31"/>
    </row>
    <row r="35" spans="2:12" s="1" customFormat="1" ht="14.5" hidden="1" customHeight="1">
      <c r="B35" s="31"/>
      <c r="E35" s="26" t="s">
        <v>40</v>
      </c>
      <c r="F35" s="90">
        <f>ROUND((SUM(BG123:BG173)),  2)</f>
        <v>0</v>
      </c>
      <c r="I35" s="91">
        <v>0.21</v>
      </c>
      <c r="J35" s="90">
        <f>0</f>
        <v>0</v>
      </c>
      <c r="L35" s="31"/>
    </row>
    <row r="36" spans="2:12" s="1" customFormat="1" ht="14.5" hidden="1" customHeight="1">
      <c r="B36" s="31"/>
      <c r="E36" s="26" t="s">
        <v>41</v>
      </c>
      <c r="F36" s="90">
        <f>ROUND((SUM(BH123:BH173)),  2)</f>
        <v>0</v>
      </c>
      <c r="I36" s="91">
        <v>0.12</v>
      </c>
      <c r="J36" s="90">
        <f>0</f>
        <v>0</v>
      </c>
      <c r="L36" s="31"/>
    </row>
    <row r="37" spans="2:12" s="1" customFormat="1" ht="14.5" hidden="1" customHeight="1">
      <c r="B37" s="31"/>
      <c r="E37" s="26" t="s">
        <v>42</v>
      </c>
      <c r="F37" s="90">
        <f>ROUND((SUM(BI123:BI173)),  2)</f>
        <v>0</v>
      </c>
      <c r="I37" s="91">
        <v>0</v>
      </c>
      <c r="J37" s="90">
        <f>0</f>
        <v>0</v>
      </c>
      <c r="L37" s="31"/>
    </row>
    <row r="38" spans="2:12" s="1" customFormat="1" ht="7" hidden="1" customHeight="1">
      <c r="B38" s="31"/>
      <c r="L38" s="31"/>
    </row>
    <row r="39" spans="2:12" s="1" customFormat="1" ht="25.5" hidden="1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5" hidden="1" customHeight="1">
      <c r="B40" s="31"/>
      <c r="L40" s="31"/>
    </row>
    <row r="41" spans="2:12" ht="14.5" hidden="1" customHeight="1">
      <c r="B41" s="19"/>
      <c r="L41" s="19"/>
    </row>
    <row r="42" spans="2:12" ht="14.5" hidden="1" customHeight="1">
      <c r="B42" s="19"/>
      <c r="L42" s="19"/>
    </row>
    <row r="43" spans="2:12" ht="14.5" hidden="1" customHeight="1">
      <c r="B43" s="19"/>
      <c r="L43" s="19"/>
    </row>
    <row r="44" spans="2:12" ht="14.5" hidden="1" customHeight="1">
      <c r="B44" s="19"/>
      <c r="L44" s="19"/>
    </row>
    <row r="45" spans="2:12" ht="14.5" hidden="1" customHeight="1">
      <c r="B45" s="19"/>
      <c r="L45" s="19"/>
    </row>
    <row r="46" spans="2:12" ht="14.5" hidden="1" customHeight="1">
      <c r="B46" s="19"/>
      <c r="L46" s="19"/>
    </row>
    <row r="47" spans="2:12" ht="14.5" hidden="1" customHeight="1">
      <c r="B47" s="19"/>
      <c r="L47" s="19"/>
    </row>
    <row r="48" spans="2:12" ht="14.5" hidden="1" customHeight="1">
      <c r="B48" s="19"/>
      <c r="L48" s="19"/>
    </row>
    <row r="49" spans="2:12" ht="14.5" hidden="1" customHeight="1">
      <c r="B49" s="19"/>
      <c r="L49" s="19"/>
    </row>
    <row r="50" spans="2:12" s="1" customFormat="1" ht="14.5" hidden="1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" hidden="1">
      <c r="B51" s="19"/>
      <c r="L51" s="19"/>
    </row>
    <row r="52" spans="2:12" ht="11" hidden="1">
      <c r="B52" s="19"/>
      <c r="L52" s="19"/>
    </row>
    <row r="53" spans="2:12" ht="11" hidden="1">
      <c r="B53" s="19"/>
      <c r="L53" s="19"/>
    </row>
    <row r="54" spans="2:12" ht="11" hidden="1">
      <c r="B54" s="19"/>
      <c r="L54" s="19"/>
    </row>
    <row r="55" spans="2:12" ht="11" hidden="1">
      <c r="B55" s="19"/>
      <c r="L55" s="19"/>
    </row>
    <row r="56" spans="2:12" ht="11" hidden="1">
      <c r="B56" s="19"/>
      <c r="L56" s="19"/>
    </row>
    <row r="57" spans="2:12" ht="11" hidden="1">
      <c r="B57" s="19"/>
      <c r="L57" s="19"/>
    </row>
    <row r="58" spans="2:12" ht="11" hidden="1">
      <c r="B58" s="19"/>
      <c r="L58" s="19"/>
    </row>
    <row r="59" spans="2:12" ht="11" hidden="1">
      <c r="B59" s="19"/>
      <c r="L59" s="19"/>
    </row>
    <row r="60" spans="2:12" ht="11" hidden="1">
      <c r="B60" s="19"/>
      <c r="L60" s="19"/>
    </row>
    <row r="61" spans="2:12" s="1" customFormat="1" ht="13" hidden="1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" hidden="1">
      <c r="B62" s="19"/>
      <c r="L62" s="19"/>
    </row>
    <row r="63" spans="2:12" ht="11" hidden="1">
      <c r="B63" s="19"/>
      <c r="L63" s="19"/>
    </row>
    <row r="64" spans="2:12" ht="11" hidden="1">
      <c r="B64" s="19"/>
      <c r="L64" s="19"/>
    </row>
    <row r="65" spans="2:12" s="1" customFormat="1" ht="13" hidden="1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" hidden="1">
      <c r="B66" s="19"/>
      <c r="L66" s="19"/>
    </row>
    <row r="67" spans="2:12" ht="11" hidden="1">
      <c r="B67" s="19"/>
      <c r="L67" s="19"/>
    </row>
    <row r="68" spans="2:12" ht="11" hidden="1">
      <c r="B68" s="19"/>
      <c r="L68" s="19"/>
    </row>
    <row r="69" spans="2:12" ht="11" hidden="1">
      <c r="B69" s="19"/>
      <c r="L69" s="19"/>
    </row>
    <row r="70" spans="2:12" ht="11" hidden="1">
      <c r="B70" s="19"/>
      <c r="L70" s="19"/>
    </row>
    <row r="71" spans="2:12" ht="11" hidden="1">
      <c r="B71" s="19"/>
      <c r="L71" s="19"/>
    </row>
    <row r="72" spans="2:12" ht="11" hidden="1">
      <c r="B72" s="19"/>
      <c r="L72" s="19"/>
    </row>
    <row r="73" spans="2:12" ht="11" hidden="1">
      <c r="B73" s="19"/>
      <c r="L73" s="19"/>
    </row>
    <row r="74" spans="2:12" ht="11" hidden="1">
      <c r="B74" s="19"/>
      <c r="L74" s="19"/>
    </row>
    <row r="75" spans="2:12" ht="11" hidden="1">
      <c r="B75" s="19"/>
      <c r="L75" s="19"/>
    </row>
    <row r="76" spans="2:12" s="1" customFormat="1" ht="13" hidden="1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78" spans="2:12" ht="11" hidden="1"/>
    <row r="79" spans="2:12" ht="11" hidden="1"/>
    <row r="80" spans="2:12" ht="11" hidden="1"/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5" customHeight="1">
      <c r="B82" s="31"/>
      <c r="C82" s="20" t="s">
        <v>94</v>
      </c>
      <c r="L82" s="31"/>
    </row>
    <row r="83" spans="2:47" s="1" customFormat="1" ht="7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24" t="str">
        <f>E7</f>
        <v>0725 Klatovy, Divadelní 191 oprava fasády</v>
      </c>
      <c r="F85" s="225"/>
      <c r="G85" s="225"/>
      <c r="H85" s="225"/>
      <c r="L85" s="31"/>
    </row>
    <row r="86" spans="2:47" s="1" customFormat="1" ht="12" customHeight="1">
      <c r="B86" s="31"/>
      <c r="C86" s="26" t="s">
        <v>92</v>
      </c>
      <c r="L86" s="31"/>
    </row>
    <row r="87" spans="2:47" s="1" customFormat="1" ht="16.5" customHeight="1">
      <c r="B87" s="31"/>
      <c r="E87" s="186" t="str">
        <f>E9</f>
        <v>3 - Oprava fasády - západní fasáda</v>
      </c>
      <c r="F87" s="226"/>
      <c r="G87" s="226"/>
      <c r="H87" s="226"/>
      <c r="L87" s="31"/>
    </row>
    <row r="88" spans="2:47" s="1" customFormat="1" ht="7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 xml:space="preserve"> </v>
      </c>
      <c r="I89" s="26" t="s">
        <v>21</v>
      </c>
      <c r="J89" s="51" t="str">
        <f>IF(J12="","",J12)</f>
        <v>14. 11. 2025</v>
      </c>
      <c r="L89" s="31"/>
    </row>
    <row r="90" spans="2:47" s="1" customFormat="1" ht="7" customHeight="1">
      <c r="B90" s="31"/>
      <c r="L90" s="31"/>
    </row>
    <row r="91" spans="2:47" s="1" customFormat="1" ht="15.25" customHeight="1">
      <c r="B91" s="31"/>
      <c r="C91" s="26" t="s">
        <v>23</v>
      </c>
      <c r="F91" s="24" t="str">
        <f>E15</f>
        <v xml:space="preserve"> </v>
      </c>
      <c r="I91" s="26" t="s">
        <v>28</v>
      </c>
      <c r="J91" s="29" t="str">
        <f>E21</f>
        <v xml:space="preserve"> </v>
      </c>
      <c r="L91" s="31"/>
    </row>
    <row r="92" spans="2:47" s="1" customFormat="1" ht="15.25" customHeight="1">
      <c r="B92" s="31"/>
      <c r="C92" s="26" t="s">
        <v>26</v>
      </c>
      <c r="F92" s="24" t="str">
        <f>IF(E18="","",E18)</f>
        <v>Vyplň  údaj</v>
      </c>
      <c r="I92" s="26" t="s">
        <v>30</v>
      </c>
      <c r="J92" s="29" t="str">
        <f>E24</f>
        <v xml:space="preserve"> </v>
      </c>
      <c r="L92" s="31"/>
    </row>
    <row r="93" spans="2:47" s="1" customFormat="1" ht="10.25" customHeight="1">
      <c r="B93" s="31"/>
      <c r="L93" s="31"/>
    </row>
    <row r="94" spans="2:47" s="1" customFormat="1" ht="29.25" customHeight="1">
      <c r="B94" s="31"/>
      <c r="C94" s="100" t="s">
        <v>95</v>
      </c>
      <c r="D94" s="92"/>
      <c r="E94" s="92"/>
      <c r="F94" s="92"/>
      <c r="G94" s="92"/>
      <c r="H94" s="92"/>
      <c r="I94" s="92"/>
      <c r="J94" s="101" t="s">
        <v>96</v>
      </c>
      <c r="K94" s="92"/>
      <c r="L94" s="31"/>
    </row>
    <row r="95" spans="2:47" s="1" customFormat="1" ht="10.25" customHeight="1">
      <c r="B95" s="31"/>
      <c r="L95" s="31"/>
    </row>
    <row r="96" spans="2:47" s="1" customFormat="1" ht="22.75" customHeight="1">
      <c r="B96" s="31"/>
      <c r="C96" s="102" t="s">
        <v>97</v>
      </c>
      <c r="J96" s="65">
        <f>J123</f>
        <v>0</v>
      </c>
      <c r="L96" s="31"/>
      <c r="AU96" s="16" t="s">
        <v>98</v>
      </c>
    </row>
    <row r="97" spans="2:12" s="8" customFormat="1" ht="25" customHeight="1">
      <c r="B97" s="103"/>
      <c r="D97" s="104" t="s">
        <v>99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2:12" s="9" customFormat="1" ht="20" customHeight="1">
      <c r="B98" s="107"/>
      <c r="D98" s="108" t="s">
        <v>100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2:12" s="9" customFormat="1" ht="20" customHeight="1">
      <c r="B99" s="107"/>
      <c r="D99" s="108" t="s">
        <v>101</v>
      </c>
      <c r="E99" s="109"/>
      <c r="F99" s="109"/>
      <c r="G99" s="109"/>
      <c r="H99" s="109"/>
      <c r="I99" s="109"/>
      <c r="J99" s="110">
        <f>J139</f>
        <v>0</v>
      </c>
      <c r="L99" s="107"/>
    </row>
    <row r="100" spans="2:12" s="9" customFormat="1" ht="20" customHeight="1">
      <c r="B100" s="107"/>
      <c r="D100" s="108" t="s">
        <v>102</v>
      </c>
      <c r="E100" s="109"/>
      <c r="F100" s="109"/>
      <c r="G100" s="109"/>
      <c r="H100" s="109"/>
      <c r="I100" s="109"/>
      <c r="J100" s="110">
        <f>J155</f>
        <v>0</v>
      </c>
      <c r="L100" s="107"/>
    </row>
    <row r="101" spans="2:12" s="9" customFormat="1" ht="20" customHeight="1">
      <c r="B101" s="107"/>
      <c r="D101" s="108" t="s">
        <v>103</v>
      </c>
      <c r="E101" s="109"/>
      <c r="F101" s="109"/>
      <c r="G101" s="109"/>
      <c r="H101" s="109"/>
      <c r="I101" s="109"/>
      <c r="J101" s="110">
        <f>J164</f>
        <v>0</v>
      </c>
      <c r="L101" s="107"/>
    </row>
    <row r="102" spans="2:12" s="8" customFormat="1" ht="25" customHeight="1">
      <c r="B102" s="103"/>
      <c r="D102" s="104" t="s">
        <v>104</v>
      </c>
      <c r="E102" s="105"/>
      <c r="F102" s="105"/>
      <c r="G102" s="105"/>
      <c r="H102" s="105"/>
      <c r="I102" s="105"/>
      <c r="J102" s="106">
        <f>J167</f>
        <v>0</v>
      </c>
      <c r="L102" s="103"/>
    </row>
    <row r="103" spans="2:12" s="9" customFormat="1" ht="20" customHeight="1">
      <c r="B103" s="107"/>
      <c r="D103" s="108" t="s">
        <v>106</v>
      </c>
      <c r="E103" s="109"/>
      <c r="F103" s="109"/>
      <c r="G103" s="109"/>
      <c r="H103" s="109"/>
      <c r="I103" s="109"/>
      <c r="J103" s="110">
        <f>J168</f>
        <v>0</v>
      </c>
      <c r="L103" s="107"/>
    </row>
    <row r="104" spans="2:12" s="1" customFormat="1" ht="21.75" customHeight="1">
      <c r="B104" s="31"/>
      <c r="L104" s="31"/>
    </row>
    <row r="105" spans="2:12" s="1" customFormat="1" ht="7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7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5" customHeight="1">
      <c r="B110" s="31"/>
      <c r="C110" s="20" t="s">
        <v>111</v>
      </c>
      <c r="L110" s="31"/>
    </row>
    <row r="111" spans="2:12" s="1" customFormat="1" ht="7" customHeight="1">
      <c r="B111" s="31"/>
      <c r="L111" s="31"/>
    </row>
    <row r="112" spans="2:12" s="1" customFormat="1" ht="12" customHeight="1">
      <c r="B112" s="31"/>
      <c r="C112" s="26" t="s">
        <v>15</v>
      </c>
      <c r="L112" s="31"/>
    </row>
    <row r="113" spans="2:65" s="1" customFormat="1" ht="16.5" customHeight="1">
      <c r="B113" s="31"/>
      <c r="E113" s="224" t="str">
        <f>E7</f>
        <v>0725 Klatovy, Divadelní 191 oprava fasády</v>
      </c>
      <c r="F113" s="225"/>
      <c r="G113" s="225"/>
      <c r="H113" s="225"/>
      <c r="L113" s="31"/>
    </row>
    <row r="114" spans="2:65" s="1" customFormat="1" ht="12" customHeight="1">
      <c r="B114" s="31"/>
      <c r="C114" s="26" t="s">
        <v>92</v>
      </c>
      <c r="L114" s="31"/>
    </row>
    <row r="115" spans="2:65" s="1" customFormat="1" ht="16.5" customHeight="1">
      <c r="B115" s="31"/>
      <c r="E115" s="186" t="str">
        <f>E9</f>
        <v>3 - Oprava fasády - západní fasáda</v>
      </c>
      <c r="F115" s="226"/>
      <c r="G115" s="226"/>
      <c r="H115" s="226"/>
      <c r="L115" s="31"/>
    </row>
    <row r="116" spans="2:65" s="1" customFormat="1" ht="7" customHeight="1">
      <c r="B116" s="31"/>
      <c r="L116" s="31"/>
    </row>
    <row r="117" spans="2:65" s="1" customFormat="1" ht="12" customHeight="1">
      <c r="B117" s="31"/>
      <c r="C117" s="26" t="s">
        <v>19</v>
      </c>
      <c r="F117" s="24" t="str">
        <f>F12</f>
        <v xml:space="preserve"> </v>
      </c>
      <c r="I117" s="26" t="s">
        <v>21</v>
      </c>
      <c r="J117" s="51" t="str">
        <f>IF(J12="","",J12)</f>
        <v>14. 11. 2025</v>
      </c>
      <c r="L117" s="31"/>
    </row>
    <row r="118" spans="2:65" s="1" customFormat="1" ht="7" customHeight="1">
      <c r="B118" s="31"/>
      <c r="L118" s="31"/>
    </row>
    <row r="119" spans="2:65" s="1" customFormat="1" ht="15.25" customHeight="1">
      <c r="B119" s="31"/>
      <c r="C119" s="26" t="s">
        <v>23</v>
      </c>
      <c r="F119" s="24" t="str">
        <f>E15</f>
        <v xml:space="preserve"> </v>
      </c>
      <c r="I119" s="26" t="s">
        <v>28</v>
      </c>
      <c r="J119" s="29" t="str">
        <f>E21</f>
        <v xml:space="preserve"> </v>
      </c>
      <c r="L119" s="31"/>
    </row>
    <row r="120" spans="2:65" s="1" customFormat="1" ht="15.25" customHeight="1">
      <c r="B120" s="31"/>
      <c r="C120" s="26" t="s">
        <v>26</v>
      </c>
      <c r="F120" s="24" t="str">
        <f>IF(E18="","",E18)</f>
        <v>Vyplň  údaj</v>
      </c>
      <c r="I120" s="26" t="s">
        <v>30</v>
      </c>
      <c r="J120" s="29" t="str">
        <f>E24</f>
        <v xml:space="preserve"> </v>
      </c>
      <c r="L120" s="31"/>
    </row>
    <row r="121" spans="2:65" s="1" customFormat="1" ht="10.25" customHeight="1">
      <c r="B121" s="31"/>
      <c r="L121" s="31"/>
    </row>
    <row r="122" spans="2:65" s="10" customFormat="1" ht="29.25" customHeight="1">
      <c r="B122" s="111"/>
      <c r="C122" s="112" t="s">
        <v>112</v>
      </c>
      <c r="D122" s="113" t="s">
        <v>58</v>
      </c>
      <c r="E122" s="113" t="s">
        <v>54</v>
      </c>
      <c r="F122" s="113" t="s">
        <v>55</v>
      </c>
      <c r="G122" s="113" t="s">
        <v>113</v>
      </c>
      <c r="H122" s="113" t="s">
        <v>114</v>
      </c>
      <c r="I122" s="113" t="s">
        <v>115</v>
      </c>
      <c r="J122" s="114" t="s">
        <v>96</v>
      </c>
      <c r="K122" s="115" t="s">
        <v>116</v>
      </c>
      <c r="L122" s="111"/>
      <c r="M122" s="58" t="s">
        <v>1</v>
      </c>
      <c r="N122" s="59" t="s">
        <v>37</v>
      </c>
      <c r="O122" s="59" t="s">
        <v>117</v>
      </c>
      <c r="P122" s="59" t="s">
        <v>118</v>
      </c>
      <c r="Q122" s="59" t="s">
        <v>119</v>
      </c>
      <c r="R122" s="59" t="s">
        <v>120</v>
      </c>
      <c r="S122" s="59" t="s">
        <v>121</v>
      </c>
      <c r="T122" s="60" t="s">
        <v>122</v>
      </c>
    </row>
    <row r="123" spans="2:65" s="1" customFormat="1" ht="22.75" customHeight="1">
      <c r="B123" s="31"/>
      <c r="C123" s="63" t="s">
        <v>123</v>
      </c>
      <c r="J123" s="116">
        <f>BK123</f>
        <v>0</v>
      </c>
      <c r="L123" s="31"/>
      <c r="M123" s="61"/>
      <c r="N123" s="52"/>
      <c r="O123" s="52"/>
      <c r="P123" s="117">
        <f>P124+P167</f>
        <v>0</v>
      </c>
      <c r="Q123" s="52"/>
      <c r="R123" s="117">
        <f>R124+R167</f>
        <v>4.0490735999999998</v>
      </c>
      <c r="S123" s="52"/>
      <c r="T123" s="118">
        <f>T124+T167</f>
        <v>3.2296999999999998</v>
      </c>
      <c r="AT123" s="16" t="s">
        <v>72</v>
      </c>
      <c r="AU123" s="16" t="s">
        <v>98</v>
      </c>
      <c r="BK123" s="119">
        <f>BK124+BK167</f>
        <v>0</v>
      </c>
    </row>
    <row r="124" spans="2:65" s="11" customFormat="1" ht="26" customHeight="1">
      <c r="B124" s="120"/>
      <c r="D124" s="121" t="s">
        <v>72</v>
      </c>
      <c r="E124" s="122" t="s">
        <v>124</v>
      </c>
      <c r="F124" s="122" t="s">
        <v>125</v>
      </c>
      <c r="I124" s="123"/>
      <c r="J124" s="124">
        <f>BK124</f>
        <v>0</v>
      </c>
      <c r="L124" s="120"/>
      <c r="M124" s="125"/>
      <c r="P124" s="126">
        <f>P125+P139+P155+P164</f>
        <v>0</v>
      </c>
      <c r="R124" s="126">
        <f>R125+R139+R155+R164</f>
        <v>3.890882</v>
      </c>
      <c r="T124" s="127">
        <f>T125+T139+T155+T164</f>
        <v>3.2296999999999998</v>
      </c>
      <c r="AR124" s="121" t="s">
        <v>78</v>
      </c>
      <c r="AT124" s="128" t="s">
        <v>72</v>
      </c>
      <c r="AU124" s="128" t="s">
        <v>73</v>
      </c>
      <c r="AY124" s="121" t="s">
        <v>126</v>
      </c>
      <c r="BK124" s="129">
        <f>BK125+BK139+BK155+BK164</f>
        <v>0</v>
      </c>
    </row>
    <row r="125" spans="2:65" s="11" customFormat="1" ht="22.75" customHeight="1">
      <c r="B125" s="120"/>
      <c r="D125" s="121" t="s">
        <v>72</v>
      </c>
      <c r="E125" s="130" t="s">
        <v>127</v>
      </c>
      <c r="F125" s="130" t="s">
        <v>128</v>
      </c>
      <c r="I125" s="123"/>
      <c r="J125" s="131">
        <f>BK125</f>
        <v>0</v>
      </c>
      <c r="L125" s="120"/>
      <c r="M125" s="125"/>
      <c r="P125" s="126">
        <f>SUM(P126:P138)</f>
        <v>0</v>
      </c>
      <c r="R125" s="126">
        <f>SUM(R126:R138)</f>
        <v>3.890882</v>
      </c>
      <c r="T125" s="127">
        <f>SUM(T126:T138)</f>
        <v>1.6154999999999999</v>
      </c>
      <c r="AR125" s="121" t="s">
        <v>78</v>
      </c>
      <c r="AT125" s="128" t="s">
        <v>72</v>
      </c>
      <c r="AU125" s="128" t="s">
        <v>78</v>
      </c>
      <c r="AY125" s="121" t="s">
        <v>126</v>
      </c>
      <c r="BK125" s="129">
        <f>SUM(BK126:BK138)</f>
        <v>0</v>
      </c>
    </row>
    <row r="126" spans="2:65" s="1" customFormat="1" ht="33" customHeight="1">
      <c r="B126" s="31"/>
      <c r="C126" s="132" t="s">
        <v>78</v>
      </c>
      <c r="D126" s="132" t="s">
        <v>129</v>
      </c>
      <c r="E126" s="133" t="s">
        <v>558</v>
      </c>
      <c r="F126" s="134" t="s">
        <v>559</v>
      </c>
      <c r="G126" s="135" t="s">
        <v>152</v>
      </c>
      <c r="H126" s="136">
        <v>161.41999999999999</v>
      </c>
      <c r="I126" s="137"/>
      <c r="J126" s="136">
        <f>ROUND(I126*H126,2)</f>
        <v>0</v>
      </c>
      <c r="K126" s="138"/>
      <c r="L126" s="31"/>
      <c r="M126" s="139" t="s">
        <v>1</v>
      </c>
      <c r="N126" s="140" t="s">
        <v>39</v>
      </c>
      <c r="P126" s="141">
        <f>O126*H126</f>
        <v>0</v>
      </c>
      <c r="Q126" s="141">
        <v>2.41E-2</v>
      </c>
      <c r="R126" s="141">
        <f>Q126*H126</f>
        <v>3.8902219999999996</v>
      </c>
      <c r="S126" s="141">
        <v>0</v>
      </c>
      <c r="T126" s="142">
        <f>S126*H126</f>
        <v>0</v>
      </c>
      <c r="AR126" s="143" t="s">
        <v>88</v>
      </c>
      <c r="AT126" s="143" t="s">
        <v>129</v>
      </c>
      <c r="AU126" s="143" t="s">
        <v>82</v>
      </c>
      <c r="AY126" s="16" t="s">
        <v>126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6" t="s">
        <v>82</v>
      </c>
      <c r="BK126" s="144">
        <f>ROUND(I126*H126,2)</f>
        <v>0</v>
      </c>
      <c r="BL126" s="16" t="s">
        <v>88</v>
      </c>
      <c r="BM126" s="143" t="s">
        <v>560</v>
      </c>
    </row>
    <row r="127" spans="2:65" s="1" customFormat="1" ht="36">
      <c r="B127" s="31"/>
      <c r="D127" s="145" t="s">
        <v>134</v>
      </c>
      <c r="F127" s="146" t="s">
        <v>561</v>
      </c>
      <c r="I127" s="147"/>
      <c r="L127" s="31"/>
      <c r="M127" s="148"/>
      <c r="T127" s="55"/>
      <c r="AT127" s="16" t="s">
        <v>134</v>
      </c>
      <c r="AU127" s="16" t="s">
        <v>82</v>
      </c>
    </row>
    <row r="128" spans="2:65" s="12" customFormat="1" ht="36">
      <c r="B128" s="150"/>
      <c r="D128" s="145" t="s">
        <v>137</v>
      </c>
      <c r="E128" s="151" t="s">
        <v>1</v>
      </c>
      <c r="F128" s="152" t="s">
        <v>562</v>
      </c>
      <c r="H128" s="153">
        <v>161.41999999999999</v>
      </c>
      <c r="I128" s="154"/>
      <c r="L128" s="150"/>
      <c r="M128" s="155"/>
      <c r="T128" s="156"/>
      <c r="AT128" s="151" t="s">
        <v>137</v>
      </c>
      <c r="AU128" s="151" t="s">
        <v>82</v>
      </c>
      <c r="AV128" s="12" t="s">
        <v>82</v>
      </c>
      <c r="AW128" s="12" t="s">
        <v>29</v>
      </c>
      <c r="AX128" s="12" t="s">
        <v>73</v>
      </c>
      <c r="AY128" s="151" t="s">
        <v>126</v>
      </c>
    </row>
    <row r="129" spans="2:65" s="13" customFormat="1" ht="12">
      <c r="B129" s="157"/>
      <c r="D129" s="145" t="s">
        <v>137</v>
      </c>
      <c r="E129" s="158" t="s">
        <v>1</v>
      </c>
      <c r="F129" s="159" t="s">
        <v>139</v>
      </c>
      <c r="H129" s="160">
        <v>161.41999999999999</v>
      </c>
      <c r="I129" s="161"/>
      <c r="L129" s="157"/>
      <c r="M129" s="162"/>
      <c r="T129" s="163"/>
      <c r="AT129" s="158" t="s">
        <v>137</v>
      </c>
      <c r="AU129" s="158" t="s">
        <v>82</v>
      </c>
      <c r="AV129" s="13" t="s">
        <v>88</v>
      </c>
      <c r="AW129" s="13" t="s">
        <v>29</v>
      </c>
      <c r="AX129" s="13" t="s">
        <v>78</v>
      </c>
      <c r="AY129" s="158" t="s">
        <v>126</v>
      </c>
    </row>
    <row r="130" spans="2:65" s="1" customFormat="1" ht="16.5" customHeight="1">
      <c r="B130" s="31"/>
      <c r="C130" s="132" t="s">
        <v>82</v>
      </c>
      <c r="D130" s="132" t="s">
        <v>129</v>
      </c>
      <c r="E130" s="133" t="s">
        <v>189</v>
      </c>
      <c r="F130" s="134" t="s">
        <v>190</v>
      </c>
      <c r="G130" s="135" t="s">
        <v>152</v>
      </c>
      <c r="H130" s="136">
        <v>20</v>
      </c>
      <c r="I130" s="137"/>
      <c r="J130" s="136">
        <f>ROUND(I130*H130,2)</f>
        <v>0</v>
      </c>
      <c r="K130" s="138"/>
      <c r="L130" s="31"/>
      <c r="M130" s="139" t="s">
        <v>1</v>
      </c>
      <c r="N130" s="140" t="s">
        <v>39</v>
      </c>
      <c r="P130" s="141">
        <f>O130*H130</f>
        <v>0</v>
      </c>
      <c r="Q130" s="141">
        <v>2.1999999999999999E-5</v>
      </c>
      <c r="R130" s="141">
        <f>Q130*H130</f>
        <v>4.3999999999999996E-4</v>
      </c>
      <c r="S130" s="141">
        <v>6.0000000000000002E-5</v>
      </c>
      <c r="T130" s="142">
        <f>S130*H130</f>
        <v>1.2000000000000001E-3</v>
      </c>
      <c r="AR130" s="143" t="s">
        <v>88</v>
      </c>
      <c r="AT130" s="143" t="s">
        <v>129</v>
      </c>
      <c r="AU130" s="143" t="s">
        <v>82</v>
      </c>
      <c r="AY130" s="16" t="s">
        <v>126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6" t="s">
        <v>82</v>
      </c>
      <c r="BK130" s="144">
        <f>ROUND(I130*H130,2)</f>
        <v>0</v>
      </c>
      <c r="BL130" s="16" t="s">
        <v>88</v>
      </c>
      <c r="BM130" s="143" t="s">
        <v>563</v>
      </c>
    </row>
    <row r="131" spans="2:65" s="1" customFormat="1" ht="36">
      <c r="B131" s="31"/>
      <c r="D131" s="145" t="s">
        <v>134</v>
      </c>
      <c r="F131" s="146" t="s">
        <v>192</v>
      </c>
      <c r="I131" s="147"/>
      <c r="L131" s="31"/>
      <c r="M131" s="148"/>
      <c r="T131" s="55"/>
      <c r="AT131" s="16" t="s">
        <v>134</v>
      </c>
      <c r="AU131" s="16" t="s">
        <v>82</v>
      </c>
    </row>
    <row r="132" spans="2:65" s="1" customFormat="1" ht="24.25" customHeight="1">
      <c r="B132" s="31"/>
      <c r="C132" s="132" t="s">
        <v>85</v>
      </c>
      <c r="D132" s="132" t="s">
        <v>129</v>
      </c>
      <c r="E132" s="133" t="s">
        <v>196</v>
      </c>
      <c r="F132" s="134" t="s">
        <v>197</v>
      </c>
      <c r="G132" s="135" t="s">
        <v>152</v>
      </c>
      <c r="H132" s="136">
        <v>10</v>
      </c>
      <c r="I132" s="137"/>
      <c r="J132" s="136">
        <f>ROUND(I132*H132,2)</f>
        <v>0</v>
      </c>
      <c r="K132" s="138"/>
      <c r="L132" s="31"/>
      <c r="M132" s="139" t="s">
        <v>1</v>
      </c>
      <c r="N132" s="140" t="s">
        <v>39</v>
      </c>
      <c r="P132" s="141">
        <f>O132*H132</f>
        <v>0</v>
      </c>
      <c r="Q132" s="141">
        <v>2.1999999999999999E-5</v>
      </c>
      <c r="R132" s="141">
        <f>Q132*H132</f>
        <v>2.1999999999999998E-4</v>
      </c>
      <c r="S132" s="141">
        <v>1.0000000000000001E-5</v>
      </c>
      <c r="T132" s="142">
        <f>S132*H132</f>
        <v>1E-4</v>
      </c>
      <c r="AR132" s="143" t="s">
        <v>88</v>
      </c>
      <c r="AT132" s="143" t="s">
        <v>129</v>
      </c>
      <c r="AU132" s="143" t="s">
        <v>82</v>
      </c>
      <c r="AY132" s="16" t="s">
        <v>126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82</v>
      </c>
      <c r="BK132" s="144">
        <f>ROUND(I132*H132,2)</f>
        <v>0</v>
      </c>
      <c r="BL132" s="16" t="s">
        <v>88</v>
      </c>
      <c r="BM132" s="143" t="s">
        <v>564</v>
      </c>
    </row>
    <row r="133" spans="2:65" s="1" customFormat="1" ht="36">
      <c r="B133" s="31"/>
      <c r="D133" s="145" t="s">
        <v>134</v>
      </c>
      <c r="F133" s="146" t="s">
        <v>199</v>
      </c>
      <c r="I133" s="147"/>
      <c r="L133" s="31"/>
      <c r="M133" s="148"/>
      <c r="T133" s="55"/>
      <c r="AT133" s="16" t="s">
        <v>134</v>
      </c>
      <c r="AU133" s="16" t="s">
        <v>82</v>
      </c>
    </row>
    <row r="134" spans="2:65" s="1" customFormat="1" ht="16.5" customHeight="1">
      <c r="B134" s="31"/>
      <c r="C134" s="132" t="s">
        <v>88</v>
      </c>
      <c r="D134" s="132" t="s">
        <v>129</v>
      </c>
      <c r="E134" s="133" t="s">
        <v>204</v>
      </c>
      <c r="F134" s="134" t="s">
        <v>205</v>
      </c>
      <c r="G134" s="135" t="s">
        <v>152</v>
      </c>
      <c r="H134" s="136">
        <v>161.41999999999999</v>
      </c>
      <c r="I134" s="137"/>
      <c r="J134" s="136">
        <f>ROUND(I134*H134,2)</f>
        <v>0</v>
      </c>
      <c r="K134" s="138"/>
      <c r="L134" s="31"/>
      <c r="M134" s="139" t="s">
        <v>1</v>
      </c>
      <c r="N134" s="140" t="s">
        <v>39</v>
      </c>
      <c r="P134" s="141">
        <f>O134*H134</f>
        <v>0</v>
      </c>
      <c r="Q134" s="141">
        <v>0</v>
      </c>
      <c r="R134" s="141">
        <f>Q134*H134</f>
        <v>0</v>
      </c>
      <c r="S134" s="141">
        <v>0.01</v>
      </c>
      <c r="T134" s="142">
        <f>S134*H134</f>
        <v>1.6141999999999999</v>
      </c>
      <c r="AR134" s="143" t="s">
        <v>88</v>
      </c>
      <c r="AT134" s="143" t="s">
        <v>129</v>
      </c>
      <c r="AU134" s="143" t="s">
        <v>82</v>
      </c>
      <c r="AY134" s="16" t="s">
        <v>126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82</v>
      </c>
      <c r="BK134" s="144">
        <f>ROUND(I134*H134,2)</f>
        <v>0</v>
      </c>
      <c r="BL134" s="16" t="s">
        <v>88</v>
      </c>
      <c r="BM134" s="143" t="s">
        <v>565</v>
      </c>
    </row>
    <row r="135" spans="2:65" s="1" customFormat="1" ht="24">
      <c r="B135" s="31"/>
      <c r="D135" s="145" t="s">
        <v>134</v>
      </c>
      <c r="F135" s="146" t="s">
        <v>207</v>
      </c>
      <c r="I135" s="147"/>
      <c r="L135" s="31"/>
      <c r="M135" s="148"/>
      <c r="T135" s="55"/>
      <c r="AT135" s="16" t="s">
        <v>134</v>
      </c>
      <c r="AU135" s="16" t="s">
        <v>82</v>
      </c>
    </row>
    <row r="136" spans="2:65" s="1" customFormat="1" ht="72">
      <c r="B136" s="31"/>
      <c r="D136" s="145" t="s">
        <v>135</v>
      </c>
      <c r="F136" s="149" t="s">
        <v>208</v>
      </c>
      <c r="I136" s="147"/>
      <c r="L136" s="31"/>
      <c r="M136" s="148"/>
      <c r="T136" s="55"/>
      <c r="AT136" s="16" t="s">
        <v>135</v>
      </c>
      <c r="AU136" s="16" t="s">
        <v>82</v>
      </c>
    </row>
    <row r="137" spans="2:65" s="12" customFormat="1" ht="36">
      <c r="B137" s="150"/>
      <c r="D137" s="145" t="s">
        <v>137</v>
      </c>
      <c r="E137" s="151" t="s">
        <v>1</v>
      </c>
      <c r="F137" s="152" t="s">
        <v>562</v>
      </c>
      <c r="H137" s="153">
        <v>161.41999999999999</v>
      </c>
      <c r="I137" s="154"/>
      <c r="L137" s="150"/>
      <c r="M137" s="155"/>
      <c r="T137" s="156"/>
      <c r="AT137" s="151" t="s">
        <v>137</v>
      </c>
      <c r="AU137" s="151" t="s">
        <v>82</v>
      </c>
      <c r="AV137" s="12" t="s">
        <v>82</v>
      </c>
      <c r="AW137" s="12" t="s">
        <v>29</v>
      </c>
      <c r="AX137" s="12" t="s">
        <v>73</v>
      </c>
      <c r="AY137" s="151" t="s">
        <v>126</v>
      </c>
    </row>
    <row r="138" spans="2:65" s="13" customFormat="1" ht="12">
      <c r="B138" s="157"/>
      <c r="D138" s="145" t="s">
        <v>137</v>
      </c>
      <c r="E138" s="158" t="s">
        <v>1</v>
      </c>
      <c r="F138" s="159" t="s">
        <v>139</v>
      </c>
      <c r="H138" s="160">
        <v>161.41999999999999</v>
      </c>
      <c r="I138" s="161"/>
      <c r="L138" s="157"/>
      <c r="M138" s="162"/>
      <c r="T138" s="163"/>
      <c r="AT138" s="158" t="s">
        <v>137</v>
      </c>
      <c r="AU138" s="158" t="s">
        <v>82</v>
      </c>
      <c r="AV138" s="13" t="s">
        <v>88</v>
      </c>
      <c r="AW138" s="13" t="s">
        <v>29</v>
      </c>
      <c r="AX138" s="13" t="s">
        <v>78</v>
      </c>
      <c r="AY138" s="158" t="s">
        <v>126</v>
      </c>
    </row>
    <row r="139" spans="2:65" s="11" customFormat="1" ht="22.75" customHeight="1">
      <c r="B139" s="120"/>
      <c r="D139" s="121" t="s">
        <v>72</v>
      </c>
      <c r="E139" s="130" t="s">
        <v>181</v>
      </c>
      <c r="F139" s="130" t="s">
        <v>211</v>
      </c>
      <c r="I139" s="123"/>
      <c r="J139" s="131">
        <f>BK139</f>
        <v>0</v>
      </c>
      <c r="L139" s="120"/>
      <c r="M139" s="125"/>
      <c r="P139" s="126">
        <f>SUM(P140:P154)</f>
        <v>0</v>
      </c>
      <c r="R139" s="126">
        <f>SUM(R140:R154)</f>
        <v>0</v>
      </c>
      <c r="T139" s="127">
        <f>SUM(T140:T154)</f>
        <v>1.6141999999999999</v>
      </c>
      <c r="AR139" s="121" t="s">
        <v>78</v>
      </c>
      <c r="AT139" s="128" t="s">
        <v>72</v>
      </c>
      <c r="AU139" s="128" t="s">
        <v>78</v>
      </c>
      <c r="AY139" s="121" t="s">
        <v>126</v>
      </c>
      <c r="BK139" s="129">
        <f>SUM(BK140:BK154)</f>
        <v>0</v>
      </c>
    </row>
    <row r="140" spans="2:65" s="1" customFormat="1" ht="37.75" customHeight="1">
      <c r="B140" s="31"/>
      <c r="C140" s="132" t="s">
        <v>156</v>
      </c>
      <c r="D140" s="132" t="s">
        <v>129</v>
      </c>
      <c r="E140" s="133" t="s">
        <v>233</v>
      </c>
      <c r="F140" s="134" t="s">
        <v>234</v>
      </c>
      <c r="G140" s="135" t="s">
        <v>152</v>
      </c>
      <c r="H140" s="136">
        <v>180</v>
      </c>
      <c r="I140" s="137"/>
      <c r="J140" s="136">
        <f>ROUND(I140*H140,2)</f>
        <v>0</v>
      </c>
      <c r="K140" s="138"/>
      <c r="L140" s="31"/>
      <c r="M140" s="139" t="s">
        <v>1</v>
      </c>
      <c r="N140" s="140" t="s">
        <v>39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88</v>
      </c>
      <c r="AT140" s="143" t="s">
        <v>129</v>
      </c>
      <c r="AU140" s="143" t="s">
        <v>82</v>
      </c>
      <c r="AY140" s="16" t="s">
        <v>126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82</v>
      </c>
      <c r="BK140" s="144">
        <f>ROUND(I140*H140,2)</f>
        <v>0</v>
      </c>
      <c r="BL140" s="16" t="s">
        <v>88</v>
      </c>
      <c r="BM140" s="143" t="s">
        <v>566</v>
      </c>
    </row>
    <row r="141" spans="2:65" s="1" customFormat="1" ht="36">
      <c r="B141" s="31"/>
      <c r="D141" s="145" t="s">
        <v>134</v>
      </c>
      <c r="F141" s="146" t="s">
        <v>236</v>
      </c>
      <c r="I141" s="147"/>
      <c r="L141" s="31"/>
      <c r="M141" s="148"/>
      <c r="T141" s="55"/>
      <c r="AT141" s="16" t="s">
        <v>134</v>
      </c>
      <c r="AU141" s="16" t="s">
        <v>82</v>
      </c>
    </row>
    <row r="142" spans="2:65" s="12" customFormat="1" ht="12">
      <c r="B142" s="150"/>
      <c r="D142" s="145" t="s">
        <v>137</v>
      </c>
      <c r="E142" s="151" t="s">
        <v>1</v>
      </c>
      <c r="F142" s="152" t="s">
        <v>567</v>
      </c>
      <c r="H142" s="153">
        <v>180</v>
      </c>
      <c r="I142" s="154"/>
      <c r="L142" s="150"/>
      <c r="M142" s="155"/>
      <c r="T142" s="156"/>
      <c r="AT142" s="151" t="s">
        <v>137</v>
      </c>
      <c r="AU142" s="151" t="s">
        <v>82</v>
      </c>
      <c r="AV142" s="12" t="s">
        <v>82</v>
      </c>
      <c r="AW142" s="12" t="s">
        <v>29</v>
      </c>
      <c r="AX142" s="12" t="s">
        <v>73</v>
      </c>
      <c r="AY142" s="151" t="s">
        <v>126</v>
      </c>
    </row>
    <row r="143" spans="2:65" s="13" customFormat="1" ht="12">
      <c r="B143" s="157"/>
      <c r="D143" s="145" t="s">
        <v>137</v>
      </c>
      <c r="E143" s="158" t="s">
        <v>1</v>
      </c>
      <c r="F143" s="159" t="s">
        <v>139</v>
      </c>
      <c r="H143" s="160">
        <v>180</v>
      </c>
      <c r="I143" s="161"/>
      <c r="L143" s="157"/>
      <c r="M143" s="162"/>
      <c r="T143" s="163"/>
      <c r="AT143" s="158" t="s">
        <v>137</v>
      </c>
      <c r="AU143" s="158" t="s">
        <v>82</v>
      </c>
      <c r="AV143" s="13" t="s">
        <v>88</v>
      </c>
      <c r="AW143" s="13" t="s">
        <v>29</v>
      </c>
      <c r="AX143" s="13" t="s">
        <v>78</v>
      </c>
      <c r="AY143" s="158" t="s">
        <v>126</v>
      </c>
    </row>
    <row r="144" spans="2:65" s="1" customFormat="1" ht="37.75" customHeight="1">
      <c r="B144" s="31"/>
      <c r="C144" s="132" t="s">
        <v>127</v>
      </c>
      <c r="D144" s="132" t="s">
        <v>129</v>
      </c>
      <c r="E144" s="133" t="s">
        <v>239</v>
      </c>
      <c r="F144" s="134" t="s">
        <v>240</v>
      </c>
      <c r="G144" s="135" t="s">
        <v>152</v>
      </c>
      <c r="H144" s="136">
        <v>8100</v>
      </c>
      <c r="I144" s="137"/>
      <c r="J144" s="136">
        <f>ROUND(I144*H144,2)</f>
        <v>0</v>
      </c>
      <c r="K144" s="138"/>
      <c r="L144" s="31"/>
      <c r="M144" s="139" t="s">
        <v>1</v>
      </c>
      <c r="N144" s="140" t="s">
        <v>39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88</v>
      </c>
      <c r="AT144" s="143" t="s">
        <v>129</v>
      </c>
      <c r="AU144" s="143" t="s">
        <v>82</v>
      </c>
      <c r="AY144" s="16" t="s">
        <v>126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82</v>
      </c>
      <c r="BK144" s="144">
        <f>ROUND(I144*H144,2)</f>
        <v>0</v>
      </c>
      <c r="BL144" s="16" t="s">
        <v>88</v>
      </c>
      <c r="BM144" s="143" t="s">
        <v>568</v>
      </c>
    </row>
    <row r="145" spans="2:65" s="1" customFormat="1" ht="48">
      <c r="B145" s="31"/>
      <c r="D145" s="145" t="s">
        <v>134</v>
      </c>
      <c r="F145" s="146" t="s">
        <v>242</v>
      </c>
      <c r="I145" s="147"/>
      <c r="L145" s="31"/>
      <c r="M145" s="148"/>
      <c r="T145" s="55"/>
      <c r="AT145" s="16" t="s">
        <v>134</v>
      </c>
      <c r="AU145" s="16" t="s">
        <v>82</v>
      </c>
    </row>
    <row r="146" spans="2:65" s="12" customFormat="1" ht="12">
      <c r="B146" s="150"/>
      <c r="D146" s="145" t="s">
        <v>137</v>
      </c>
      <c r="E146" s="151" t="s">
        <v>1</v>
      </c>
      <c r="F146" s="152" t="s">
        <v>569</v>
      </c>
      <c r="H146" s="153">
        <v>8100</v>
      </c>
      <c r="I146" s="154"/>
      <c r="L146" s="150"/>
      <c r="M146" s="155"/>
      <c r="T146" s="156"/>
      <c r="AT146" s="151" t="s">
        <v>137</v>
      </c>
      <c r="AU146" s="151" t="s">
        <v>82</v>
      </c>
      <c r="AV146" s="12" t="s">
        <v>82</v>
      </c>
      <c r="AW146" s="12" t="s">
        <v>29</v>
      </c>
      <c r="AX146" s="12" t="s">
        <v>78</v>
      </c>
      <c r="AY146" s="151" t="s">
        <v>126</v>
      </c>
    </row>
    <row r="147" spans="2:65" s="1" customFormat="1" ht="37.75" customHeight="1">
      <c r="B147" s="31"/>
      <c r="C147" s="132" t="s">
        <v>165</v>
      </c>
      <c r="D147" s="132" t="s">
        <v>129</v>
      </c>
      <c r="E147" s="133" t="s">
        <v>245</v>
      </c>
      <c r="F147" s="134" t="s">
        <v>246</v>
      </c>
      <c r="G147" s="135" t="s">
        <v>152</v>
      </c>
      <c r="H147" s="136">
        <v>180</v>
      </c>
      <c r="I147" s="137"/>
      <c r="J147" s="136">
        <f>ROUND(I147*H147,2)</f>
        <v>0</v>
      </c>
      <c r="K147" s="138"/>
      <c r="L147" s="31"/>
      <c r="M147" s="139" t="s">
        <v>1</v>
      </c>
      <c r="N147" s="140" t="s">
        <v>39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88</v>
      </c>
      <c r="AT147" s="143" t="s">
        <v>129</v>
      </c>
      <c r="AU147" s="143" t="s">
        <v>82</v>
      </c>
      <c r="AY147" s="16" t="s">
        <v>126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82</v>
      </c>
      <c r="BK147" s="144">
        <f>ROUND(I147*H147,2)</f>
        <v>0</v>
      </c>
      <c r="BL147" s="16" t="s">
        <v>88</v>
      </c>
      <c r="BM147" s="143" t="s">
        <v>570</v>
      </c>
    </row>
    <row r="148" spans="2:65" s="1" customFormat="1" ht="36">
      <c r="B148" s="31"/>
      <c r="D148" s="145" t="s">
        <v>134</v>
      </c>
      <c r="F148" s="146" t="s">
        <v>248</v>
      </c>
      <c r="I148" s="147"/>
      <c r="L148" s="31"/>
      <c r="M148" s="148"/>
      <c r="T148" s="55"/>
      <c r="AT148" s="16" t="s">
        <v>134</v>
      </c>
      <c r="AU148" s="16" t="s">
        <v>82</v>
      </c>
    </row>
    <row r="149" spans="2:65" s="12" customFormat="1" ht="12">
      <c r="B149" s="150"/>
      <c r="D149" s="145" t="s">
        <v>137</v>
      </c>
      <c r="E149" s="151" t="s">
        <v>1</v>
      </c>
      <c r="F149" s="152" t="s">
        <v>567</v>
      </c>
      <c r="H149" s="153">
        <v>180</v>
      </c>
      <c r="I149" s="154"/>
      <c r="L149" s="150"/>
      <c r="M149" s="155"/>
      <c r="T149" s="156"/>
      <c r="AT149" s="151" t="s">
        <v>137</v>
      </c>
      <c r="AU149" s="151" t="s">
        <v>82</v>
      </c>
      <c r="AV149" s="12" t="s">
        <v>82</v>
      </c>
      <c r="AW149" s="12" t="s">
        <v>29</v>
      </c>
      <c r="AX149" s="12" t="s">
        <v>73</v>
      </c>
      <c r="AY149" s="151" t="s">
        <v>126</v>
      </c>
    </row>
    <row r="150" spans="2:65" s="13" customFormat="1" ht="12">
      <c r="B150" s="157"/>
      <c r="D150" s="145" t="s">
        <v>137</v>
      </c>
      <c r="E150" s="158" t="s">
        <v>1</v>
      </c>
      <c r="F150" s="159" t="s">
        <v>139</v>
      </c>
      <c r="H150" s="160">
        <v>180</v>
      </c>
      <c r="I150" s="161"/>
      <c r="L150" s="157"/>
      <c r="M150" s="162"/>
      <c r="T150" s="163"/>
      <c r="AT150" s="158" t="s">
        <v>137</v>
      </c>
      <c r="AU150" s="158" t="s">
        <v>82</v>
      </c>
      <c r="AV150" s="13" t="s">
        <v>88</v>
      </c>
      <c r="AW150" s="13" t="s">
        <v>29</v>
      </c>
      <c r="AX150" s="13" t="s">
        <v>78</v>
      </c>
      <c r="AY150" s="158" t="s">
        <v>126</v>
      </c>
    </row>
    <row r="151" spans="2:65" s="1" customFormat="1" ht="37.75" customHeight="1">
      <c r="B151" s="31"/>
      <c r="C151" s="132" t="s">
        <v>170</v>
      </c>
      <c r="D151" s="132" t="s">
        <v>129</v>
      </c>
      <c r="E151" s="133" t="s">
        <v>571</v>
      </c>
      <c r="F151" s="134" t="s">
        <v>572</v>
      </c>
      <c r="G151" s="135" t="s">
        <v>152</v>
      </c>
      <c r="H151" s="136">
        <v>161.41999999999999</v>
      </c>
      <c r="I151" s="137"/>
      <c r="J151" s="136">
        <f>ROUND(I151*H151,2)</f>
        <v>0</v>
      </c>
      <c r="K151" s="138"/>
      <c r="L151" s="31"/>
      <c r="M151" s="139" t="s">
        <v>1</v>
      </c>
      <c r="N151" s="140" t="s">
        <v>39</v>
      </c>
      <c r="P151" s="141">
        <f>O151*H151</f>
        <v>0</v>
      </c>
      <c r="Q151" s="141">
        <v>0</v>
      </c>
      <c r="R151" s="141">
        <f>Q151*H151</f>
        <v>0</v>
      </c>
      <c r="S151" s="141">
        <v>0.01</v>
      </c>
      <c r="T151" s="142">
        <f>S151*H151</f>
        <v>1.6141999999999999</v>
      </c>
      <c r="AR151" s="143" t="s">
        <v>88</v>
      </c>
      <c r="AT151" s="143" t="s">
        <v>129</v>
      </c>
      <c r="AU151" s="143" t="s">
        <v>82</v>
      </c>
      <c r="AY151" s="16" t="s">
        <v>126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6" t="s">
        <v>82</v>
      </c>
      <c r="BK151" s="144">
        <f>ROUND(I151*H151,2)</f>
        <v>0</v>
      </c>
      <c r="BL151" s="16" t="s">
        <v>88</v>
      </c>
      <c r="BM151" s="143" t="s">
        <v>573</v>
      </c>
    </row>
    <row r="152" spans="2:65" s="1" customFormat="1" ht="36">
      <c r="B152" s="31"/>
      <c r="D152" s="145" t="s">
        <v>134</v>
      </c>
      <c r="F152" s="146" t="s">
        <v>574</v>
      </c>
      <c r="I152" s="147"/>
      <c r="L152" s="31"/>
      <c r="M152" s="148"/>
      <c r="T152" s="55"/>
      <c r="AT152" s="16" t="s">
        <v>134</v>
      </c>
      <c r="AU152" s="16" t="s">
        <v>82</v>
      </c>
    </row>
    <row r="153" spans="2:65" s="12" customFormat="1" ht="36">
      <c r="B153" s="150"/>
      <c r="D153" s="145" t="s">
        <v>137</v>
      </c>
      <c r="E153" s="151" t="s">
        <v>1</v>
      </c>
      <c r="F153" s="152" t="s">
        <v>562</v>
      </c>
      <c r="H153" s="153">
        <v>161.41999999999999</v>
      </c>
      <c r="I153" s="154"/>
      <c r="L153" s="150"/>
      <c r="M153" s="155"/>
      <c r="T153" s="156"/>
      <c r="AT153" s="151" t="s">
        <v>137</v>
      </c>
      <c r="AU153" s="151" t="s">
        <v>82</v>
      </c>
      <c r="AV153" s="12" t="s">
        <v>82</v>
      </c>
      <c r="AW153" s="12" t="s">
        <v>29</v>
      </c>
      <c r="AX153" s="12" t="s">
        <v>73</v>
      </c>
      <c r="AY153" s="151" t="s">
        <v>126</v>
      </c>
    </row>
    <row r="154" spans="2:65" s="13" customFormat="1" ht="12">
      <c r="B154" s="157"/>
      <c r="D154" s="145" t="s">
        <v>137</v>
      </c>
      <c r="E154" s="158" t="s">
        <v>1</v>
      </c>
      <c r="F154" s="159" t="s">
        <v>139</v>
      </c>
      <c r="H154" s="160">
        <v>161.41999999999999</v>
      </c>
      <c r="I154" s="161"/>
      <c r="L154" s="157"/>
      <c r="M154" s="162"/>
      <c r="T154" s="163"/>
      <c r="AT154" s="158" t="s">
        <v>137</v>
      </c>
      <c r="AU154" s="158" t="s">
        <v>82</v>
      </c>
      <c r="AV154" s="13" t="s">
        <v>88</v>
      </c>
      <c r="AW154" s="13" t="s">
        <v>29</v>
      </c>
      <c r="AX154" s="13" t="s">
        <v>78</v>
      </c>
      <c r="AY154" s="158" t="s">
        <v>126</v>
      </c>
    </row>
    <row r="155" spans="2:65" s="11" customFormat="1" ht="22.75" customHeight="1">
      <c r="B155" s="120"/>
      <c r="D155" s="121" t="s">
        <v>72</v>
      </c>
      <c r="E155" s="130" t="s">
        <v>335</v>
      </c>
      <c r="F155" s="130" t="s">
        <v>336</v>
      </c>
      <c r="I155" s="123"/>
      <c r="J155" s="131">
        <f>BK155</f>
        <v>0</v>
      </c>
      <c r="L155" s="120"/>
      <c r="M155" s="125"/>
      <c r="P155" s="126">
        <f>SUM(P156:P163)</f>
        <v>0</v>
      </c>
      <c r="R155" s="126">
        <f>SUM(R156:R163)</f>
        <v>0</v>
      </c>
      <c r="T155" s="127">
        <f>SUM(T156:T163)</f>
        <v>0</v>
      </c>
      <c r="AR155" s="121" t="s">
        <v>78</v>
      </c>
      <c r="AT155" s="128" t="s">
        <v>72</v>
      </c>
      <c r="AU155" s="128" t="s">
        <v>78</v>
      </c>
      <c r="AY155" s="121" t="s">
        <v>126</v>
      </c>
      <c r="BK155" s="129">
        <f>SUM(BK156:BK163)</f>
        <v>0</v>
      </c>
    </row>
    <row r="156" spans="2:65" s="1" customFormat="1" ht="24.25" customHeight="1">
      <c r="B156" s="31"/>
      <c r="C156" s="132" t="s">
        <v>181</v>
      </c>
      <c r="D156" s="132" t="s">
        <v>129</v>
      </c>
      <c r="E156" s="133" t="s">
        <v>338</v>
      </c>
      <c r="F156" s="134" t="s">
        <v>339</v>
      </c>
      <c r="G156" s="135" t="s">
        <v>340</v>
      </c>
      <c r="H156" s="136">
        <v>3.23</v>
      </c>
      <c r="I156" s="137"/>
      <c r="J156" s="136">
        <f>ROUND(I156*H156,2)</f>
        <v>0</v>
      </c>
      <c r="K156" s="138"/>
      <c r="L156" s="31"/>
      <c r="M156" s="139" t="s">
        <v>1</v>
      </c>
      <c r="N156" s="140" t="s">
        <v>39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88</v>
      </c>
      <c r="AT156" s="143" t="s">
        <v>129</v>
      </c>
      <c r="AU156" s="143" t="s">
        <v>82</v>
      </c>
      <c r="AY156" s="16" t="s">
        <v>126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82</v>
      </c>
      <c r="BK156" s="144">
        <f>ROUND(I156*H156,2)</f>
        <v>0</v>
      </c>
      <c r="BL156" s="16" t="s">
        <v>88</v>
      </c>
      <c r="BM156" s="143" t="s">
        <v>575</v>
      </c>
    </row>
    <row r="157" spans="2:65" s="1" customFormat="1" ht="36">
      <c r="B157" s="31"/>
      <c r="D157" s="145" t="s">
        <v>134</v>
      </c>
      <c r="F157" s="146" t="s">
        <v>342</v>
      </c>
      <c r="I157" s="147"/>
      <c r="L157" s="31"/>
      <c r="M157" s="148"/>
      <c r="T157" s="55"/>
      <c r="AT157" s="16" t="s">
        <v>134</v>
      </c>
      <c r="AU157" s="16" t="s">
        <v>82</v>
      </c>
    </row>
    <row r="158" spans="2:65" s="1" customFormat="1" ht="24.25" customHeight="1">
      <c r="B158" s="31"/>
      <c r="C158" s="132" t="s">
        <v>188</v>
      </c>
      <c r="D158" s="132" t="s">
        <v>129</v>
      </c>
      <c r="E158" s="133" t="s">
        <v>344</v>
      </c>
      <c r="F158" s="134" t="s">
        <v>345</v>
      </c>
      <c r="G158" s="135" t="s">
        <v>340</v>
      </c>
      <c r="H158" s="136">
        <v>3.23</v>
      </c>
      <c r="I158" s="137"/>
      <c r="J158" s="136">
        <f>ROUND(I158*H158,2)</f>
        <v>0</v>
      </c>
      <c r="K158" s="138"/>
      <c r="L158" s="31"/>
      <c r="M158" s="139" t="s">
        <v>1</v>
      </c>
      <c r="N158" s="140" t="s">
        <v>39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88</v>
      </c>
      <c r="AT158" s="143" t="s">
        <v>129</v>
      </c>
      <c r="AU158" s="143" t="s">
        <v>82</v>
      </c>
      <c r="AY158" s="16" t="s">
        <v>126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82</v>
      </c>
      <c r="BK158" s="144">
        <f>ROUND(I158*H158,2)</f>
        <v>0</v>
      </c>
      <c r="BL158" s="16" t="s">
        <v>88</v>
      </c>
      <c r="BM158" s="143" t="s">
        <v>576</v>
      </c>
    </row>
    <row r="159" spans="2:65" s="1" customFormat="1" ht="24">
      <c r="B159" s="31"/>
      <c r="D159" s="145" t="s">
        <v>134</v>
      </c>
      <c r="F159" s="146" t="s">
        <v>347</v>
      </c>
      <c r="I159" s="147"/>
      <c r="L159" s="31"/>
      <c r="M159" s="148"/>
      <c r="T159" s="55"/>
      <c r="AT159" s="16" t="s">
        <v>134</v>
      </c>
      <c r="AU159" s="16" t="s">
        <v>82</v>
      </c>
    </row>
    <row r="160" spans="2:65" s="1" customFormat="1" ht="24.25" customHeight="1">
      <c r="B160" s="31"/>
      <c r="C160" s="132" t="s">
        <v>195</v>
      </c>
      <c r="D160" s="132" t="s">
        <v>129</v>
      </c>
      <c r="E160" s="133" t="s">
        <v>349</v>
      </c>
      <c r="F160" s="134" t="s">
        <v>350</v>
      </c>
      <c r="G160" s="135" t="s">
        <v>340</v>
      </c>
      <c r="H160" s="136">
        <v>3.23</v>
      </c>
      <c r="I160" s="137"/>
      <c r="J160" s="136">
        <f>ROUND(I160*H160,2)</f>
        <v>0</v>
      </c>
      <c r="K160" s="138"/>
      <c r="L160" s="31"/>
      <c r="M160" s="139" t="s">
        <v>1</v>
      </c>
      <c r="N160" s="140" t="s">
        <v>39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88</v>
      </c>
      <c r="AT160" s="143" t="s">
        <v>129</v>
      </c>
      <c r="AU160" s="143" t="s">
        <v>82</v>
      </c>
      <c r="AY160" s="16" t="s">
        <v>126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6" t="s">
        <v>82</v>
      </c>
      <c r="BK160" s="144">
        <f>ROUND(I160*H160,2)</f>
        <v>0</v>
      </c>
      <c r="BL160" s="16" t="s">
        <v>88</v>
      </c>
      <c r="BM160" s="143" t="s">
        <v>577</v>
      </c>
    </row>
    <row r="161" spans="2:65" s="1" customFormat="1" ht="36">
      <c r="B161" s="31"/>
      <c r="D161" s="145" t="s">
        <v>134</v>
      </c>
      <c r="F161" s="146" t="s">
        <v>352</v>
      </c>
      <c r="I161" s="147"/>
      <c r="L161" s="31"/>
      <c r="M161" s="148"/>
      <c r="T161" s="55"/>
      <c r="AT161" s="16" t="s">
        <v>134</v>
      </c>
      <c r="AU161" s="16" t="s">
        <v>82</v>
      </c>
    </row>
    <row r="162" spans="2:65" s="1" customFormat="1" ht="44.25" customHeight="1">
      <c r="B162" s="31"/>
      <c r="C162" s="132" t="s">
        <v>8</v>
      </c>
      <c r="D162" s="132" t="s">
        <v>129</v>
      </c>
      <c r="E162" s="133" t="s">
        <v>354</v>
      </c>
      <c r="F162" s="134" t="s">
        <v>355</v>
      </c>
      <c r="G162" s="135" t="s">
        <v>340</v>
      </c>
      <c r="H162" s="136">
        <v>3.23</v>
      </c>
      <c r="I162" s="137"/>
      <c r="J162" s="136">
        <f>ROUND(I162*H162,2)</f>
        <v>0</v>
      </c>
      <c r="K162" s="138"/>
      <c r="L162" s="31"/>
      <c r="M162" s="139" t="s">
        <v>1</v>
      </c>
      <c r="N162" s="140" t="s">
        <v>39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88</v>
      </c>
      <c r="AT162" s="143" t="s">
        <v>129</v>
      </c>
      <c r="AU162" s="143" t="s">
        <v>82</v>
      </c>
      <c r="AY162" s="16" t="s">
        <v>126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82</v>
      </c>
      <c r="BK162" s="144">
        <f>ROUND(I162*H162,2)</f>
        <v>0</v>
      </c>
      <c r="BL162" s="16" t="s">
        <v>88</v>
      </c>
      <c r="BM162" s="143" t="s">
        <v>578</v>
      </c>
    </row>
    <row r="163" spans="2:65" s="1" customFormat="1" ht="48">
      <c r="B163" s="31"/>
      <c r="D163" s="145" t="s">
        <v>134</v>
      </c>
      <c r="F163" s="146" t="s">
        <v>357</v>
      </c>
      <c r="I163" s="147"/>
      <c r="L163" s="31"/>
      <c r="M163" s="148"/>
      <c r="T163" s="55"/>
      <c r="AT163" s="16" t="s">
        <v>134</v>
      </c>
      <c r="AU163" s="16" t="s">
        <v>82</v>
      </c>
    </row>
    <row r="164" spans="2:65" s="11" customFormat="1" ht="22.75" customHeight="1">
      <c r="B164" s="120"/>
      <c r="D164" s="121" t="s">
        <v>72</v>
      </c>
      <c r="E164" s="130" t="s">
        <v>358</v>
      </c>
      <c r="F164" s="130" t="s">
        <v>359</v>
      </c>
      <c r="I164" s="123"/>
      <c r="J164" s="131">
        <f>BK164</f>
        <v>0</v>
      </c>
      <c r="L164" s="120"/>
      <c r="M164" s="125"/>
      <c r="P164" s="126">
        <f>SUM(P165:P166)</f>
        <v>0</v>
      </c>
      <c r="R164" s="126">
        <f>SUM(R165:R166)</f>
        <v>0</v>
      </c>
      <c r="T164" s="127">
        <f>SUM(T165:T166)</f>
        <v>0</v>
      </c>
      <c r="AR164" s="121" t="s">
        <v>78</v>
      </c>
      <c r="AT164" s="128" t="s">
        <v>72</v>
      </c>
      <c r="AU164" s="128" t="s">
        <v>78</v>
      </c>
      <c r="AY164" s="121" t="s">
        <v>126</v>
      </c>
      <c r="BK164" s="129">
        <f>SUM(BK165:BK166)</f>
        <v>0</v>
      </c>
    </row>
    <row r="165" spans="2:65" s="1" customFormat="1" ht="24.25" customHeight="1">
      <c r="B165" s="31"/>
      <c r="C165" s="132" t="s">
        <v>212</v>
      </c>
      <c r="D165" s="132" t="s">
        <v>129</v>
      </c>
      <c r="E165" s="133" t="s">
        <v>361</v>
      </c>
      <c r="F165" s="134" t="s">
        <v>362</v>
      </c>
      <c r="G165" s="135" t="s">
        <v>340</v>
      </c>
      <c r="H165" s="136">
        <v>4.05</v>
      </c>
      <c r="I165" s="137"/>
      <c r="J165" s="136">
        <f>ROUND(I165*H165,2)</f>
        <v>0</v>
      </c>
      <c r="K165" s="138"/>
      <c r="L165" s="31"/>
      <c r="M165" s="139" t="s">
        <v>1</v>
      </c>
      <c r="N165" s="140" t="s">
        <v>39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88</v>
      </c>
      <c r="AT165" s="143" t="s">
        <v>129</v>
      </c>
      <c r="AU165" s="143" t="s">
        <v>82</v>
      </c>
      <c r="AY165" s="16" t="s">
        <v>126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82</v>
      </c>
      <c r="BK165" s="144">
        <f>ROUND(I165*H165,2)</f>
        <v>0</v>
      </c>
      <c r="BL165" s="16" t="s">
        <v>88</v>
      </c>
      <c r="BM165" s="143" t="s">
        <v>579</v>
      </c>
    </row>
    <row r="166" spans="2:65" s="1" customFormat="1" ht="48">
      <c r="B166" s="31"/>
      <c r="D166" s="145" t="s">
        <v>134</v>
      </c>
      <c r="F166" s="146" t="s">
        <v>364</v>
      </c>
      <c r="I166" s="147"/>
      <c r="L166" s="31"/>
      <c r="M166" s="148"/>
      <c r="T166" s="55"/>
      <c r="AT166" s="16" t="s">
        <v>134</v>
      </c>
      <c r="AU166" s="16" t="s">
        <v>82</v>
      </c>
    </row>
    <row r="167" spans="2:65" s="11" customFormat="1" ht="26" customHeight="1">
      <c r="B167" s="120"/>
      <c r="D167" s="121" t="s">
        <v>72</v>
      </c>
      <c r="E167" s="122" t="s">
        <v>365</v>
      </c>
      <c r="F167" s="122" t="s">
        <v>366</v>
      </c>
      <c r="I167" s="123"/>
      <c r="J167" s="124">
        <f>BK167</f>
        <v>0</v>
      </c>
      <c r="L167" s="120"/>
      <c r="M167" s="125"/>
      <c r="P167" s="126">
        <f>P168</f>
        <v>0</v>
      </c>
      <c r="R167" s="126">
        <f>R168</f>
        <v>0.15819159999999999</v>
      </c>
      <c r="T167" s="127">
        <f>T168</f>
        <v>0</v>
      </c>
      <c r="AR167" s="121" t="s">
        <v>82</v>
      </c>
      <c r="AT167" s="128" t="s">
        <v>72</v>
      </c>
      <c r="AU167" s="128" t="s">
        <v>73</v>
      </c>
      <c r="AY167" s="121" t="s">
        <v>126</v>
      </c>
      <c r="BK167" s="129">
        <f>BK168</f>
        <v>0</v>
      </c>
    </row>
    <row r="168" spans="2:65" s="11" customFormat="1" ht="22.75" customHeight="1">
      <c r="B168" s="120"/>
      <c r="D168" s="121" t="s">
        <v>72</v>
      </c>
      <c r="E168" s="130" t="s">
        <v>400</v>
      </c>
      <c r="F168" s="130" t="s">
        <v>401</v>
      </c>
      <c r="I168" s="123"/>
      <c r="J168" s="131">
        <f>BK168</f>
        <v>0</v>
      </c>
      <c r="L168" s="120"/>
      <c r="M168" s="125"/>
      <c r="P168" s="126">
        <f>SUM(P169:P173)</f>
        <v>0</v>
      </c>
      <c r="R168" s="126">
        <f>SUM(R169:R173)</f>
        <v>0.15819159999999999</v>
      </c>
      <c r="T168" s="127">
        <f>SUM(T169:T173)</f>
        <v>0</v>
      </c>
      <c r="AR168" s="121" t="s">
        <v>82</v>
      </c>
      <c r="AT168" s="128" t="s">
        <v>72</v>
      </c>
      <c r="AU168" s="128" t="s">
        <v>78</v>
      </c>
      <c r="AY168" s="121" t="s">
        <v>126</v>
      </c>
      <c r="BK168" s="129">
        <f>SUM(BK169:BK173)</f>
        <v>0</v>
      </c>
    </row>
    <row r="169" spans="2:65" s="1" customFormat="1" ht="16.5" customHeight="1">
      <c r="B169" s="31"/>
      <c r="C169" s="132" t="s">
        <v>216</v>
      </c>
      <c r="D169" s="132" t="s">
        <v>129</v>
      </c>
      <c r="E169" s="133" t="s">
        <v>426</v>
      </c>
      <c r="F169" s="134" t="s">
        <v>427</v>
      </c>
      <c r="G169" s="135" t="s">
        <v>152</v>
      </c>
      <c r="H169" s="136">
        <v>161.41999999999999</v>
      </c>
      <c r="I169" s="137"/>
      <c r="J169" s="136">
        <f>ROUND(I169*H169,2)</f>
        <v>0</v>
      </c>
      <c r="K169" s="138"/>
      <c r="L169" s="31"/>
      <c r="M169" s="139" t="s">
        <v>1</v>
      </c>
      <c r="N169" s="140" t="s">
        <v>39</v>
      </c>
      <c r="P169" s="141">
        <f>O169*H169</f>
        <v>0</v>
      </c>
      <c r="Q169" s="141">
        <v>9.7999999999999997E-4</v>
      </c>
      <c r="R169" s="141">
        <f>Q169*H169</f>
        <v>0.15819159999999999</v>
      </c>
      <c r="S169" s="141">
        <v>0</v>
      </c>
      <c r="T169" s="142">
        <f>S169*H169</f>
        <v>0</v>
      </c>
      <c r="AR169" s="143" t="s">
        <v>224</v>
      </c>
      <c r="AT169" s="143" t="s">
        <v>129</v>
      </c>
      <c r="AU169" s="143" t="s">
        <v>82</v>
      </c>
      <c r="AY169" s="16" t="s">
        <v>126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82</v>
      </c>
      <c r="BK169" s="144">
        <f>ROUND(I169*H169,2)</f>
        <v>0</v>
      </c>
      <c r="BL169" s="16" t="s">
        <v>224</v>
      </c>
      <c r="BM169" s="143" t="s">
        <v>580</v>
      </c>
    </row>
    <row r="170" spans="2:65" s="1" customFormat="1" ht="24">
      <c r="B170" s="31"/>
      <c r="D170" s="145" t="s">
        <v>134</v>
      </c>
      <c r="F170" s="146" t="s">
        <v>429</v>
      </c>
      <c r="I170" s="147"/>
      <c r="L170" s="31"/>
      <c r="M170" s="148"/>
      <c r="T170" s="55"/>
      <c r="AT170" s="16" t="s">
        <v>134</v>
      </c>
      <c r="AU170" s="16" t="s">
        <v>82</v>
      </c>
    </row>
    <row r="171" spans="2:65" s="1" customFormat="1" ht="60">
      <c r="B171" s="31"/>
      <c r="D171" s="145" t="s">
        <v>135</v>
      </c>
      <c r="F171" s="149" t="s">
        <v>430</v>
      </c>
      <c r="I171" s="147"/>
      <c r="L171" s="31"/>
      <c r="M171" s="148"/>
      <c r="T171" s="55"/>
      <c r="AT171" s="16" t="s">
        <v>135</v>
      </c>
      <c r="AU171" s="16" t="s">
        <v>82</v>
      </c>
    </row>
    <row r="172" spans="2:65" s="12" customFormat="1" ht="36">
      <c r="B172" s="150"/>
      <c r="D172" s="145" t="s">
        <v>137</v>
      </c>
      <c r="E172" s="151" t="s">
        <v>1</v>
      </c>
      <c r="F172" s="152" t="s">
        <v>562</v>
      </c>
      <c r="H172" s="153">
        <v>161.41999999999999</v>
      </c>
      <c r="I172" s="154"/>
      <c r="L172" s="150"/>
      <c r="M172" s="155"/>
      <c r="T172" s="156"/>
      <c r="AT172" s="151" t="s">
        <v>137</v>
      </c>
      <c r="AU172" s="151" t="s">
        <v>82</v>
      </c>
      <c r="AV172" s="12" t="s">
        <v>82</v>
      </c>
      <c r="AW172" s="12" t="s">
        <v>29</v>
      </c>
      <c r="AX172" s="12" t="s">
        <v>73</v>
      </c>
      <c r="AY172" s="151" t="s">
        <v>126</v>
      </c>
    </row>
    <row r="173" spans="2:65" s="13" customFormat="1" ht="12">
      <c r="B173" s="157"/>
      <c r="D173" s="145" t="s">
        <v>137</v>
      </c>
      <c r="E173" s="158" t="s">
        <v>1</v>
      </c>
      <c r="F173" s="159" t="s">
        <v>139</v>
      </c>
      <c r="H173" s="160">
        <v>161.41999999999999</v>
      </c>
      <c r="I173" s="161"/>
      <c r="L173" s="157"/>
      <c r="M173" s="183"/>
      <c r="N173" s="184"/>
      <c r="O173" s="184"/>
      <c r="P173" s="184"/>
      <c r="Q173" s="184"/>
      <c r="R173" s="184"/>
      <c r="S173" s="184"/>
      <c r="T173" s="185"/>
      <c r="AT173" s="158" t="s">
        <v>137</v>
      </c>
      <c r="AU173" s="158" t="s">
        <v>82</v>
      </c>
      <c r="AV173" s="13" t="s">
        <v>88</v>
      </c>
      <c r="AW173" s="13" t="s">
        <v>29</v>
      </c>
      <c r="AX173" s="13" t="s">
        <v>78</v>
      </c>
      <c r="AY173" s="158" t="s">
        <v>126</v>
      </c>
    </row>
    <row r="174" spans="2:65" s="1" customFormat="1" ht="7" customHeight="1">
      <c r="B174" s="43"/>
      <c r="C174" s="44"/>
      <c r="D174" s="44"/>
      <c r="E174" s="44"/>
      <c r="F174" s="44"/>
      <c r="G174" s="44"/>
      <c r="H174" s="44"/>
      <c r="I174" s="44"/>
      <c r="J174" s="44"/>
      <c r="K174" s="44"/>
      <c r="L174" s="31"/>
    </row>
  </sheetData>
  <sheetProtection algorithmName="SHA-512" hashValue="SdUr/J1W0+LlF191a7pHayOTDhXe/b+ofIOMpbHNyWHApgTH4xn0zLFY3M+ETgXxXs/fWkzCZxjeHokAHk5J8g==" saltValue="UPmg8/XphZljxYXrlyIpo3nQ0P9AtqxZRLmey4iPGekebacTHY2IClFqDMopHBRf1rYnaqQIukFuzLeYgEaLHw==" spinCount="100000" sheet="1" objects="1" scenarios="1" formatColumns="0" formatRows="0" autoFilter="0"/>
  <autoFilter ref="C122:K173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75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6" t="s">
        <v>90</v>
      </c>
    </row>
    <row r="3" spans="2:46" ht="7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2:46" ht="25" hidden="1" customHeight="1">
      <c r="B4" s="19"/>
      <c r="D4" s="20" t="s">
        <v>91</v>
      </c>
      <c r="L4" s="19"/>
      <c r="M4" s="87" t="s">
        <v>10</v>
      </c>
      <c r="AT4" s="16" t="s">
        <v>4</v>
      </c>
    </row>
    <row r="5" spans="2:46" ht="7" hidden="1" customHeight="1">
      <c r="B5" s="19"/>
      <c r="L5" s="19"/>
    </row>
    <row r="6" spans="2:46" ht="12" hidden="1" customHeight="1">
      <c r="B6" s="19"/>
      <c r="D6" s="26" t="s">
        <v>15</v>
      </c>
      <c r="L6" s="19"/>
    </row>
    <row r="7" spans="2:46" ht="16.5" hidden="1" customHeight="1">
      <c r="B7" s="19"/>
      <c r="E7" s="224" t="str">
        <f>'Rekapitulace stavby'!K6</f>
        <v>0725 Klatovy, Divadelní 191 oprava fasády</v>
      </c>
      <c r="F7" s="225"/>
      <c r="G7" s="225"/>
      <c r="H7" s="225"/>
      <c r="L7" s="19"/>
    </row>
    <row r="8" spans="2:46" s="1" customFormat="1" ht="12" hidden="1" customHeight="1">
      <c r="B8" s="31"/>
      <c r="D8" s="26" t="s">
        <v>92</v>
      </c>
      <c r="L8" s="31"/>
    </row>
    <row r="9" spans="2:46" s="1" customFormat="1" ht="16.5" hidden="1" customHeight="1">
      <c r="B9" s="31"/>
      <c r="E9" s="186" t="s">
        <v>581</v>
      </c>
      <c r="F9" s="226"/>
      <c r="G9" s="226"/>
      <c r="H9" s="226"/>
      <c r="L9" s="31"/>
    </row>
    <row r="10" spans="2:46" s="1" customFormat="1" ht="11" hidden="1">
      <c r="B10" s="31"/>
      <c r="L10" s="31"/>
    </row>
    <row r="11" spans="2:46" s="1" customFormat="1" ht="12" hidden="1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hidden="1" customHeight="1">
      <c r="B12" s="31"/>
      <c r="D12" s="26" t="s">
        <v>19</v>
      </c>
      <c r="F12" s="24" t="s">
        <v>20</v>
      </c>
      <c r="I12" s="26" t="s">
        <v>21</v>
      </c>
      <c r="J12" s="51" t="str">
        <f>'Rekapitulace stavby'!AN8</f>
        <v>14. 11. 2025</v>
      </c>
      <c r="L12" s="31"/>
    </row>
    <row r="13" spans="2:46" s="1" customFormat="1" ht="10.75" hidden="1" customHeight="1">
      <c r="B13" s="31"/>
      <c r="L13" s="31"/>
    </row>
    <row r="14" spans="2:46" s="1" customFormat="1" ht="12" hidden="1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hidden="1" customHeight="1">
      <c r="B15" s="31"/>
      <c r="E15" s="24" t="s">
        <v>20</v>
      </c>
      <c r="I15" s="26" t="s">
        <v>25</v>
      </c>
      <c r="J15" s="24" t="s">
        <v>1</v>
      </c>
      <c r="L15" s="31"/>
    </row>
    <row r="16" spans="2:46" s="1" customFormat="1" ht="7" hidden="1" customHeight="1">
      <c r="B16" s="31"/>
      <c r="L16" s="31"/>
    </row>
    <row r="17" spans="2:12" s="1" customFormat="1" ht="12" hidden="1" customHeight="1">
      <c r="B17" s="31"/>
      <c r="D17" s="26" t="s">
        <v>26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hidden="1" customHeight="1">
      <c r="B18" s="31"/>
      <c r="E18" s="227" t="str">
        <f>'Rekapitulace stavby'!E14</f>
        <v>Vyplň  údaj</v>
      </c>
      <c r="F18" s="208"/>
      <c r="G18" s="208"/>
      <c r="H18" s="208"/>
      <c r="I18" s="26" t="s">
        <v>25</v>
      </c>
      <c r="J18" s="27" t="str">
        <f>'Rekapitulace stavby'!AN14</f>
        <v>Vyplň údaj</v>
      </c>
      <c r="L18" s="31"/>
    </row>
    <row r="19" spans="2:12" s="1" customFormat="1" ht="7" hidden="1" customHeight="1">
      <c r="B19" s="31"/>
      <c r="L19" s="31"/>
    </row>
    <row r="20" spans="2:12" s="1" customFormat="1" ht="12" hidden="1" customHeight="1">
      <c r="B20" s="31"/>
      <c r="D20" s="26" t="s">
        <v>28</v>
      </c>
      <c r="I20" s="26" t="s">
        <v>24</v>
      </c>
      <c r="J20" s="24" t="s">
        <v>1</v>
      </c>
      <c r="L20" s="31"/>
    </row>
    <row r="21" spans="2:12" s="1" customFormat="1" ht="18" hidden="1" customHeight="1">
      <c r="B21" s="31"/>
      <c r="E21" s="24" t="s">
        <v>20</v>
      </c>
      <c r="I21" s="26" t="s">
        <v>25</v>
      </c>
      <c r="J21" s="24" t="s">
        <v>1</v>
      </c>
      <c r="L21" s="31"/>
    </row>
    <row r="22" spans="2:12" s="1" customFormat="1" ht="7" hidden="1" customHeight="1">
      <c r="B22" s="31"/>
      <c r="L22" s="31"/>
    </row>
    <row r="23" spans="2:12" s="1" customFormat="1" ht="12" hidden="1" customHeight="1">
      <c r="B23" s="31"/>
      <c r="D23" s="26" t="s">
        <v>30</v>
      </c>
      <c r="I23" s="26" t="s">
        <v>24</v>
      </c>
      <c r="J23" s="24" t="s">
        <v>1</v>
      </c>
      <c r="L23" s="31"/>
    </row>
    <row r="24" spans="2:12" s="1" customFormat="1" ht="18" hidden="1" customHeight="1">
      <c r="B24" s="31"/>
      <c r="E24" s="24" t="s">
        <v>20</v>
      </c>
      <c r="I24" s="26" t="s">
        <v>25</v>
      </c>
      <c r="J24" s="24" t="s">
        <v>1</v>
      </c>
      <c r="L24" s="31"/>
    </row>
    <row r="25" spans="2:12" s="1" customFormat="1" ht="7" hidden="1" customHeight="1">
      <c r="B25" s="31"/>
      <c r="L25" s="31"/>
    </row>
    <row r="26" spans="2:12" s="1" customFormat="1" ht="12" hidden="1" customHeight="1">
      <c r="B26" s="31"/>
      <c r="D26" s="26" t="s">
        <v>31</v>
      </c>
      <c r="L26" s="31"/>
    </row>
    <row r="27" spans="2:12" s="7" customFormat="1" ht="16.5" hidden="1" customHeight="1">
      <c r="B27" s="88"/>
      <c r="E27" s="213" t="s">
        <v>1</v>
      </c>
      <c r="F27" s="213"/>
      <c r="G27" s="213"/>
      <c r="H27" s="213"/>
      <c r="L27" s="88"/>
    </row>
    <row r="28" spans="2:12" s="1" customFormat="1" ht="7" hidden="1" customHeight="1">
      <c r="B28" s="31"/>
      <c r="L28" s="31"/>
    </row>
    <row r="29" spans="2:12" s="1" customFormat="1" ht="7" hidden="1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5" hidden="1" customHeight="1">
      <c r="B30" s="31"/>
      <c r="D30" s="89" t="s">
        <v>33</v>
      </c>
      <c r="J30" s="65">
        <f>ROUND(J125, 2)</f>
        <v>0</v>
      </c>
      <c r="L30" s="31"/>
    </row>
    <row r="31" spans="2:12" s="1" customFormat="1" ht="7" hidden="1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5" hidden="1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5" hidden="1" customHeight="1">
      <c r="B33" s="31"/>
      <c r="D33" s="54" t="s">
        <v>37</v>
      </c>
      <c r="E33" s="26" t="s">
        <v>38</v>
      </c>
      <c r="F33" s="90">
        <f>ROUND((SUM(BE125:BE174)),  2)</f>
        <v>0</v>
      </c>
      <c r="I33" s="91">
        <v>0.21</v>
      </c>
      <c r="J33" s="90">
        <f>ROUND(((SUM(BE125:BE174))*I33),  2)</f>
        <v>0</v>
      </c>
      <c r="L33" s="31"/>
    </row>
    <row r="34" spans="2:12" s="1" customFormat="1" ht="14.5" hidden="1" customHeight="1">
      <c r="B34" s="31"/>
      <c r="E34" s="26" t="s">
        <v>39</v>
      </c>
      <c r="F34" s="90">
        <f>ROUND((SUM(BF125:BF174)),  2)</f>
        <v>0</v>
      </c>
      <c r="I34" s="91">
        <v>0.12</v>
      </c>
      <c r="J34" s="90">
        <f>ROUND(((SUM(BF125:BF174))*I34),  2)</f>
        <v>0</v>
      </c>
      <c r="L34" s="31"/>
    </row>
    <row r="35" spans="2:12" s="1" customFormat="1" ht="14.5" hidden="1" customHeight="1">
      <c r="B35" s="31"/>
      <c r="E35" s="26" t="s">
        <v>40</v>
      </c>
      <c r="F35" s="90">
        <f>ROUND((SUM(BG125:BG174)),  2)</f>
        <v>0</v>
      </c>
      <c r="I35" s="91">
        <v>0.21</v>
      </c>
      <c r="J35" s="90">
        <f>0</f>
        <v>0</v>
      </c>
      <c r="L35" s="31"/>
    </row>
    <row r="36" spans="2:12" s="1" customFormat="1" ht="14.5" hidden="1" customHeight="1">
      <c r="B36" s="31"/>
      <c r="E36" s="26" t="s">
        <v>41</v>
      </c>
      <c r="F36" s="90">
        <f>ROUND((SUM(BH125:BH174)),  2)</f>
        <v>0</v>
      </c>
      <c r="I36" s="91">
        <v>0.12</v>
      </c>
      <c r="J36" s="90">
        <f>0</f>
        <v>0</v>
      </c>
      <c r="L36" s="31"/>
    </row>
    <row r="37" spans="2:12" s="1" customFormat="1" ht="14.5" hidden="1" customHeight="1">
      <c r="B37" s="31"/>
      <c r="E37" s="26" t="s">
        <v>42</v>
      </c>
      <c r="F37" s="90">
        <f>ROUND((SUM(BI125:BI174)),  2)</f>
        <v>0</v>
      </c>
      <c r="I37" s="91">
        <v>0</v>
      </c>
      <c r="J37" s="90">
        <f>0</f>
        <v>0</v>
      </c>
      <c r="L37" s="31"/>
    </row>
    <row r="38" spans="2:12" s="1" customFormat="1" ht="7" hidden="1" customHeight="1">
      <c r="B38" s="31"/>
      <c r="L38" s="31"/>
    </row>
    <row r="39" spans="2:12" s="1" customFormat="1" ht="25.5" hidden="1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5" hidden="1" customHeight="1">
      <c r="B40" s="31"/>
      <c r="L40" s="31"/>
    </row>
    <row r="41" spans="2:12" ht="14.5" hidden="1" customHeight="1">
      <c r="B41" s="19"/>
      <c r="L41" s="19"/>
    </row>
    <row r="42" spans="2:12" ht="14.5" hidden="1" customHeight="1">
      <c r="B42" s="19"/>
      <c r="L42" s="19"/>
    </row>
    <row r="43" spans="2:12" ht="14.5" hidden="1" customHeight="1">
      <c r="B43" s="19"/>
      <c r="L43" s="19"/>
    </row>
    <row r="44" spans="2:12" ht="14.5" hidden="1" customHeight="1">
      <c r="B44" s="19"/>
      <c r="L44" s="19"/>
    </row>
    <row r="45" spans="2:12" ht="14.5" hidden="1" customHeight="1">
      <c r="B45" s="19"/>
      <c r="L45" s="19"/>
    </row>
    <row r="46" spans="2:12" ht="14.5" hidden="1" customHeight="1">
      <c r="B46" s="19"/>
      <c r="L46" s="19"/>
    </row>
    <row r="47" spans="2:12" ht="14.5" hidden="1" customHeight="1">
      <c r="B47" s="19"/>
      <c r="L47" s="19"/>
    </row>
    <row r="48" spans="2:12" ht="14.5" hidden="1" customHeight="1">
      <c r="B48" s="19"/>
      <c r="L48" s="19"/>
    </row>
    <row r="49" spans="2:12" ht="14.5" hidden="1" customHeight="1">
      <c r="B49" s="19"/>
      <c r="L49" s="19"/>
    </row>
    <row r="50" spans="2:12" s="1" customFormat="1" ht="14.5" hidden="1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" hidden="1">
      <c r="B51" s="19"/>
      <c r="L51" s="19"/>
    </row>
    <row r="52" spans="2:12" ht="11" hidden="1">
      <c r="B52" s="19"/>
      <c r="L52" s="19"/>
    </row>
    <row r="53" spans="2:12" ht="11" hidden="1">
      <c r="B53" s="19"/>
      <c r="L53" s="19"/>
    </row>
    <row r="54" spans="2:12" ht="11" hidden="1">
      <c r="B54" s="19"/>
      <c r="L54" s="19"/>
    </row>
    <row r="55" spans="2:12" ht="11" hidden="1">
      <c r="B55" s="19"/>
      <c r="L55" s="19"/>
    </row>
    <row r="56" spans="2:12" ht="11" hidden="1">
      <c r="B56" s="19"/>
      <c r="L56" s="19"/>
    </row>
    <row r="57" spans="2:12" ht="11" hidden="1">
      <c r="B57" s="19"/>
      <c r="L57" s="19"/>
    </row>
    <row r="58" spans="2:12" ht="11" hidden="1">
      <c r="B58" s="19"/>
      <c r="L58" s="19"/>
    </row>
    <row r="59" spans="2:12" ht="11" hidden="1">
      <c r="B59" s="19"/>
      <c r="L59" s="19"/>
    </row>
    <row r="60" spans="2:12" ht="11" hidden="1">
      <c r="B60" s="19"/>
      <c r="L60" s="19"/>
    </row>
    <row r="61" spans="2:12" s="1" customFormat="1" ht="13" hidden="1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" hidden="1">
      <c r="B62" s="19"/>
      <c r="L62" s="19"/>
    </row>
    <row r="63" spans="2:12" ht="11" hidden="1">
      <c r="B63" s="19"/>
      <c r="L63" s="19"/>
    </row>
    <row r="64" spans="2:12" ht="11" hidden="1">
      <c r="B64" s="19"/>
      <c r="L64" s="19"/>
    </row>
    <row r="65" spans="2:12" s="1" customFormat="1" ht="13" hidden="1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" hidden="1">
      <c r="B66" s="19"/>
      <c r="L66" s="19"/>
    </row>
    <row r="67" spans="2:12" ht="11" hidden="1">
      <c r="B67" s="19"/>
      <c r="L67" s="19"/>
    </row>
    <row r="68" spans="2:12" ht="11" hidden="1">
      <c r="B68" s="19"/>
      <c r="L68" s="19"/>
    </row>
    <row r="69" spans="2:12" ht="11" hidden="1">
      <c r="B69" s="19"/>
      <c r="L69" s="19"/>
    </row>
    <row r="70" spans="2:12" ht="11" hidden="1">
      <c r="B70" s="19"/>
      <c r="L70" s="19"/>
    </row>
    <row r="71" spans="2:12" ht="11" hidden="1">
      <c r="B71" s="19"/>
      <c r="L71" s="19"/>
    </row>
    <row r="72" spans="2:12" ht="11" hidden="1">
      <c r="B72" s="19"/>
      <c r="L72" s="19"/>
    </row>
    <row r="73" spans="2:12" ht="11" hidden="1">
      <c r="B73" s="19"/>
      <c r="L73" s="19"/>
    </row>
    <row r="74" spans="2:12" ht="11" hidden="1">
      <c r="B74" s="19"/>
      <c r="L74" s="19"/>
    </row>
    <row r="75" spans="2:12" ht="11" hidden="1">
      <c r="B75" s="19"/>
      <c r="L75" s="19"/>
    </row>
    <row r="76" spans="2:12" s="1" customFormat="1" ht="13" hidden="1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78" spans="2:12" ht="11" hidden="1"/>
    <row r="79" spans="2:12" ht="11" hidden="1"/>
    <row r="80" spans="2:12" ht="11" hidden="1"/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5" customHeight="1">
      <c r="B82" s="31"/>
      <c r="C82" s="20" t="s">
        <v>94</v>
      </c>
      <c r="L82" s="31"/>
    </row>
    <row r="83" spans="2:47" s="1" customFormat="1" ht="7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24" t="str">
        <f>E7</f>
        <v>0725 Klatovy, Divadelní 191 oprava fasády</v>
      </c>
      <c r="F85" s="225"/>
      <c r="G85" s="225"/>
      <c r="H85" s="225"/>
      <c r="L85" s="31"/>
    </row>
    <row r="86" spans="2:47" s="1" customFormat="1" ht="12" customHeight="1">
      <c r="B86" s="31"/>
      <c r="C86" s="26" t="s">
        <v>92</v>
      </c>
      <c r="L86" s="31"/>
    </row>
    <row r="87" spans="2:47" s="1" customFormat="1" ht="16.5" customHeight="1">
      <c r="B87" s="31"/>
      <c r="E87" s="186" t="str">
        <f>E9</f>
        <v>4 - Injektáž zdiva</v>
      </c>
      <c r="F87" s="226"/>
      <c r="G87" s="226"/>
      <c r="H87" s="226"/>
      <c r="L87" s="31"/>
    </row>
    <row r="88" spans="2:47" s="1" customFormat="1" ht="7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 xml:space="preserve"> </v>
      </c>
      <c r="I89" s="26" t="s">
        <v>21</v>
      </c>
      <c r="J89" s="51" t="str">
        <f>IF(J12="","",J12)</f>
        <v>14. 11. 2025</v>
      </c>
      <c r="L89" s="31"/>
    </row>
    <row r="90" spans="2:47" s="1" customFormat="1" ht="7" customHeight="1">
      <c r="B90" s="31"/>
      <c r="L90" s="31"/>
    </row>
    <row r="91" spans="2:47" s="1" customFormat="1" ht="15.25" customHeight="1">
      <c r="B91" s="31"/>
      <c r="C91" s="26" t="s">
        <v>23</v>
      </c>
      <c r="F91" s="24" t="str">
        <f>E15</f>
        <v xml:space="preserve"> </v>
      </c>
      <c r="I91" s="26" t="s">
        <v>28</v>
      </c>
      <c r="J91" s="29" t="str">
        <f>E21</f>
        <v xml:space="preserve"> </v>
      </c>
      <c r="L91" s="31"/>
    </row>
    <row r="92" spans="2:47" s="1" customFormat="1" ht="15.25" customHeight="1">
      <c r="B92" s="31"/>
      <c r="C92" s="26" t="s">
        <v>26</v>
      </c>
      <c r="F92" s="24" t="str">
        <f>IF(E18="","",E18)</f>
        <v>Vyplň  údaj</v>
      </c>
      <c r="I92" s="26" t="s">
        <v>30</v>
      </c>
      <c r="J92" s="29" t="str">
        <f>E24</f>
        <v xml:space="preserve"> </v>
      </c>
      <c r="L92" s="31"/>
    </row>
    <row r="93" spans="2:47" s="1" customFormat="1" ht="10.25" customHeight="1">
      <c r="B93" s="31"/>
      <c r="L93" s="31"/>
    </row>
    <row r="94" spans="2:47" s="1" customFormat="1" ht="29.25" customHeight="1">
      <c r="B94" s="31"/>
      <c r="C94" s="100" t="s">
        <v>95</v>
      </c>
      <c r="D94" s="92"/>
      <c r="E94" s="92"/>
      <c r="F94" s="92"/>
      <c r="G94" s="92"/>
      <c r="H94" s="92"/>
      <c r="I94" s="92"/>
      <c r="J94" s="101" t="s">
        <v>96</v>
      </c>
      <c r="K94" s="92"/>
      <c r="L94" s="31"/>
    </row>
    <row r="95" spans="2:47" s="1" customFormat="1" ht="10.25" customHeight="1">
      <c r="B95" s="31"/>
      <c r="L95" s="31"/>
    </row>
    <row r="96" spans="2:47" s="1" customFormat="1" ht="22.75" customHeight="1">
      <c r="B96" s="31"/>
      <c r="C96" s="102" t="s">
        <v>97</v>
      </c>
      <c r="J96" s="65">
        <f>J125</f>
        <v>0</v>
      </c>
      <c r="L96" s="31"/>
      <c r="AU96" s="16" t="s">
        <v>98</v>
      </c>
    </row>
    <row r="97" spans="2:12" s="8" customFormat="1" ht="25" customHeight="1">
      <c r="B97" s="103"/>
      <c r="D97" s="104" t="s">
        <v>99</v>
      </c>
      <c r="E97" s="105"/>
      <c r="F97" s="105"/>
      <c r="G97" s="105"/>
      <c r="H97" s="105"/>
      <c r="I97" s="105"/>
      <c r="J97" s="106">
        <f>J126</f>
        <v>0</v>
      </c>
      <c r="L97" s="103"/>
    </row>
    <row r="98" spans="2:12" s="9" customFormat="1" ht="20" customHeight="1">
      <c r="B98" s="107"/>
      <c r="D98" s="108" t="s">
        <v>582</v>
      </c>
      <c r="E98" s="109"/>
      <c r="F98" s="109"/>
      <c r="G98" s="109"/>
      <c r="H98" s="109"/>
      <c r="I98" s="109"/>
      <c r="J98" s="110">
        <f>J127</f>
        <v>0</v>
      </c>
      <c r="L98" s="107"/>
    </row>
    <row r="99" spans="2:12" s="9" customFormat="1" ht="20" customHeight="1">
      <c r="B99" s="107"/>
      <c r="D99" s="108" t="s">
        <v>100</v>
      </c>
      <c r="E99" s="109"/>
      <c r="F99" s="109"/>
      <c r="G99" s="109"/>
      <c r="H99" s="109"/>
      <c r="I99" s="109"/>
      <c r="J99" s="110">
        <f>J134</f>
        <v>0</v>
      </c>
      <c r="L99" s="107"/>
    </row>
    <row r="100" spans="2:12" s="9" customFormat="1" ht="20" customHeight="1">
      <c r="B100" s="107"/>
      <c r="D100" s="108" t="s">
        <v>101</v>
      </c>
      <c r="E100" s="109"/>
      <c r="F100" s="109"/>
      <c r="G100" s="109"/>
      <c r="H100" s="109"/>
      <c r="I100" s="109"/>
      <c r="J100" s="110">
        <f>J141</f>
        <v>0</v>
      </c>
      <c r="L100" s="107"/>
    </row>
    <row r="101" spans="2:12" s="9" customFormat="1" ht="20" customHeight="1">
      <c r="B101" s="107"/>
      <c r="D101" s="108" t="s">
        <v>102</v>
      </c>
      <c r="E101" s="109"/>
      <c r="F101" s="109"/>
      <c r="G101" s="109"/>
      <c r="H101" s="109"/>
      <c r="I101" s="109"/>
      <c r="J101" s="110">
        <f>J145</f>
        <v>0</v>
      </c>
      <c r="L101" s="107"/>
    </row>
    <row r="102" spans="2:12" s="9" customFormat="1" ht="20" customHeight="1">
      <c r="B102" s="107"/>
      <c r="D102" s="108" t="s">
        <v>103</v>
      </c>
      <c r="E102" s="109"/>
      <c r="F102" s="109"/>
      <c r="G102" s="109"/>
      <c r="H102" s="109"/>
      <c r="I102" s="109"/>
      <c r="J102" s="110">
        <f>J154</f>
        <v>0</v>
      </c>
      <c r="L102" s="107"/>
    </row>
    <row r="103" spans="2:12" s="8" customFormat="1" ht="25" customHeight="1">
      <c r="B103" s="103"/>
      <c r="D103" s="104" t="s">
        <v>104</v>
      </c>
      <c r="E103" s="105"/>
      <c r="F103" s="105"/>
      <c r="G103" s="105"/>
      <c r="H103" s="105"/>
      <c r="I103" s="105"/>
      <c r="J103" s="106">
        <f>J157</f>
        <v>0</v>
      </c>
      <c r="L103" s="103"/>
    </row>
    <row r="104" spans="2:12" s="9" customFormat="1" ht="20" customHeight="1">
      <c r="B104" s="107"/>
      <c r="D104" s="108" t="s">
        <v>583</v>
      </c>
      <c r="E104" s="109"/>
      <c r="F104" s="109"/>
      <c r="G104" s="109"/>
      <c r="H104" s="109"/>
      <c r="I104" s="109"/>
      <c r="J104" s="110">
        <f>J158</f>
        <v>0</v>
      </c>
      <c r="L104" s="107"/>
    </row>
    <row r="105" spans="2:12" s="9" customFormat="1" ht="20" customHeight="1">
      <c r="B105" s="107"/>
      <c r="D105" s="108" t="s">
        <v>584</v>
      </c>
      <c r="E105" s="109"/>
      <c r="F105" s="109"/>
      <c r="G105" s="109"/>
      <c r="H105" s="109"/>
      <c r="I105" s="109"/>
      <c r="J105" s="110">
        <f>J169</f>
        <v>0</v>
      </c>
      <c r="L105" s="107"/>
    </row>
    <row r="106" spans="2:12" s="1" customFormat="1" ht="21.75" customHeight="1">
      <c r="B106" s="31"/>
      <c r="L106" s="31"/>
    </row>
    <row r="107" spans="2:12" s="1" customFormat="1" ht="7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12" s="1" customFormat="1" ht="7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12" s="1" customFormat="1" ht="25" customHeight="1">
      <c r="B112" s="31"/>
      <c r="C112" s="20" t="s">
        <v>111</v>
      </c>
      <c r="L112" s="31"/>
    </row>
    <row r="113" spans="2:65" s="1" customFormat="1" ht="7" customHeight="1">
      <c r="B113" s="31"/>
      <c r="L113" s="31"/>
    </row>
    <row r="114" spans="2:65" s="1" customFormat="1" ht="12" customHeight="1">
      <c r="B114" s="31"/>
      <c r="C114" s="26" t="s">
        <v>15</v>
      </c>
      <c r="L114" s="31"/>
    </row>
    <row r="115" spans="2:65" s="1" customFormat="1" ht="16.5" customHeight="1">
      <c r="B115" s="31"/>
      <c r="E115" s="224" t="str">
        <f>E7</f>
        <v>0725 Klatovy, Divadelní 191 oprava fasády</v>
      </c>
      <c r="F115" s="225"/>
      <c r="G115" s="225"/>
      <c r="H115" s="225"/>
      <c r="L115" s="31"/>
    </row>
    <row r="116" spans="2:65" s="1" customFormat="1" ht="12" customHeight="1">
      <c r="B116" s="31"/>
      <c r="C116" s="26" t="s">
        <v>92</v>
      </c>
      <c r="L116" s="31"/>
    </row>
    <row r="117" spans="2:65" s="1" customFormat="1" ht="16.5" customHeight="1">
      <c r="B117" s="31"/>
      <c r="E117" s="186" t="str">
        <f>E9</f>
        <v>4 - Injektáž zdiva</v>
      </c>
      <c r="F117" s="226"/>
      <c r="G117" s="226"/>
      <c r="H117" s="226"/>
      <c r="L117" s="31"/>
    </row>
    <row r="118" spans="2:65" s="1" customFormat="1" ht="7" customHeight="1">
      <c r="B118" s="31"/>
      <c r="L118" s="31"/>
    </row>
    <row r="119" spans="2:65" s="1" customFormat="1" ht="12" customHeight="1">
      <c r="B119" s="31"/>
      <c r="C119" s="26" t="s">
        <v>19</v>
      </c>
      <c r="F119" s="24" t="str">
        <f>F12</f>
        <v xml:space="preserve"> </v>
      </c>
      <c r="I119" s="26" t="s">
        <v>21</v>
      </c>
      <c r="J119" s="51" t="str">
        <f>IF(J12="","",J12)</f>
        <v>14. 11. 2025</v>
      </c>
      <c r="L119" s="31"/>
    </row>
    <row r="120" spans="2:65" s="1" customFormat="1" ht="7" customHeight="1">
      <c r="B120" s="31"/>
      <c r="L120" s="31"/>
    </row>
    <row r="121" spans="2:65" s="1" customFormat="1" ht="15.25" customHeight="1">
      <c r="B121" s="31"/>
      <c r="C121" s="26" t="s">
        <v>23</v>
      </c>
      <c r="F121" s="24" t="str">
        <f>E15</f>
        <v xml:space="preserve"> </v>
      </c>
      <c r="I121" s="26" t="s">
        <v>28</v>
      </c>
      <c r="J121" s="29" t="str">
        <f>E21</f>
        <v xml:space="preserve"> </v>
      </c>
      <c r="L121" s="31"/>
    </row>
    <row r="122" spans="2:65" s="1" customFormat="1" ht="15.25" customHeight="1">
      <c r="B122" s="31"/>
      <c r="C122" s="26" t="s">
        <v>26</v>
      </c>
      <c r="F122" s="24" t="str">
        <f>IF(E18="","",E18)</f>
        <v>Vyplň  údaj</v>
      </c>
      <c r="I122" s="26" t="s">
        <v>30</v>
      </c>
      <c r="J122" s="29" t="str">
        <f>E24</f>
        <v xml:space="preserve"> </v>
      </c>
      <c r="L122" s="31"/>
    </row>
    <row r="123" spans="2:65" s="1" customFormat="1" ht="10.25" customHeight="1">
      <c r="B123" s="31"/>
      <c r="L123" s="31"/>
    </row>
    <row r="124" spans="2:65" s="10" customFormat="1" ht="29.25" customHeight="1">
      <c r="B124" s="111"/>
      <c r="C124" s="112" t="s">
        <v>112</v>
      </c>
      <c r="D124" s="113" t="s">
        <v>58</v>
      </c>
      <c r="E124" s="113" t="s">
        <v>54</v>
      </c>
      <c r="F124" s="113" t="s">
        <v>55</v>
      </c>
      <c r="G124" s="113" t="s">
        <v>113</v>
      </c>
      <c r="H124" s="113" t="s">
        <v>114</v>
      </c>
      <c r="I124" s="113" t="s">
        <v>115</v>
      </c>
      <c r="J124" s="114" t="s">
        <v>96</v>
      </c>
      <c r="K124" s="115" t="s">
        <v>116</v>
      </c>
      <c r="L124" s="111"/>
      <c r="M124" s="58" t="s">
        <v>1</v>
      </c>
      <c r="N124" s="59" t="s">
        <v>37</v>
      </c>
      <c r="O124" s="59" t="s">
        <v>117</v>
      </c>
      <c r="P124" s="59" t="s">
        <v>118</v>
      </c>
      <c r="Q124" s="59" t="s">
        <v>119</v>
      </c>
      <c r="R124" s="59" t="s">
        <v>120</v>
      </c>
      <c r="S124" s="59" t="s">
        <v>121</v>
      </c>
      <c r="T124" s="60" t="s">
        <v>122</v>
      </c>
    </row>
    <row r="125" spans="2:65" s="1" customFormat="1" ht="22.75" customHeight="1">
      <c r="B125" s="31"/>
      <c r="C125" s="63" t="s">
        <v>123</v>
      </c>
      <c r="J125" s="116">
        <f>BK125</f>
        <v>0</v>
      </c>
      <c r="L125" s="31"/>
      <c r="M125" s="61"/>
      <c r="N125" s="52"/>
      <c r="O125" s="52"/>
      <c r="P125" s="117">
        <f>P126+P157</f>
        <v>0</v>
      </c>
      <c r="Q125" s="52"/>
      <c r="R125" s="117">
        <f>R126+R157</f>
        <v>2.2829267999999998</v>
      </c>
      <c r="S125" s="52"/>
      <c r="T125" s="118">
        <f>T126+T157</f>
        <v>1.4061600000000001</v>
      </c>
      <c r="AT125" s="16" t="s">
        <v>72</v>
      </c>
      <c r="AU125" s="16" t="s">
        <v>98</v>
      </c>
      <c r="BK125" s="119">
        <f>BK126+BK157</f>
        <v>0</v>
      </c>
    </row>
    <row r="126" spans="2:65" s="11" customFormat="1" ht="26" customHeight="1">
      <c r="B126" s="120"/>
      <c r="D126" s="121" t="s">
        <v>72</v>
      </c>
      <c r="E126" s="122" t="s">
        <v>124</v>
      </c>
      <c r="F126" s="122" t="s">
        <v>125</v>
      </c>
      <c r="I126" s="123"/>
      <c r="J126" s="124">
        <f>BK126</f>
        <v>0</v>
      </c>
      <c r="L126" s="120"/>
      <c r="M126" s="125"/>
      <c r="P126" s="126">
        <f>P127+P134+P141+P145+P154</f>
        <v>0</v>
      </c>
      <c r="R126" s="126">
        <f>R127+R134+R141+R145+R154</f>
        <v>2.2279079999999998</v>
      </c>
      <c r="T126" s="127">
        <f>T127+T134+T141+T145+T154</f>
        <v>1.4061600000000001</v>
      </c>
      <c r="AR126" s="121" t="s">
        <v>78</v>
      </c>
      <c r="AT126" s="128" t="s">
        <v>72</v>
      </c>
      <c r="AU126" s="128" t="s">
        <v>73</v>
      </c>
      <c r="AY126" s="121" t="s">
        <v>126</v>
      </c>
      <c r="BK126" s="129">
        <f>BK127+BK134+BK141+BK145+BK154</f>
        <v>0</v>
      </c>
    </row>
    <row r="127" spans="2:65" s="11" customFormat="1" ht="22.75" customHeight="1">
      <c r="B127" s="120"/>
      <c r="D127" s="121" t="s">
        <v>72</v>
      </c>
      <c r="E127" s="130" t="s">
        <v>85</v>
      </c>
      <c r="F127" s="130" t="s">
        <v>585</v>
      </c>
      <c r="I127" s="123"/>
      <c r="J127" s="131">
        <f>BK127</f>
        <v>0</v>
      </c>
      <c r="L127" s="120"/>
      <c r="M127" s="125"/>
      <c r="P127" s="126">
        <f>SUM(P128:P133)</f>
        <v>0</v>
      </c>
      <c r="R127" s="126">
        <f>SUM(R128:R133)</f>
        <v>0.16553999999999999</v>
      </c>
      <c r="T127" s="127">
        <f>SUM(T128:T133)</f>
        <v>1.395</v>
      </c>
      <c r="AR127" s="121" t="s">
        <v>78</v>
      </c>
      <c r="AT127" s="128" t="s">
        <v>72</v>
      </c>
      <c r="AU127" s="128" t="s">
        <v>78</v>
      </c>
      <c r="AY127" s="121" t="s">
        <v>126</v>
      </c>
      <c r="BK127" s="129">
        <f>SUM(BK128:BK133)</f>
        <v>0</v>
      </c>
    </row>
    <row r="128" spans="2:65" s="1" customFormat="1" ht="24.25" customHeight="1">
      <c r="B128" s="31"/>
      <c r="C128" s="132" t="s">
        <v>78</v>
      </c>
      <c r="D128" s="132" t="s">
        <v>129</v>
      </c>
      <c r="E128" s="133" t="s">
        <v>586</v>
      </c>
      <c r="F128" s="134" t="s">
        <v>587</v>
      </c>
      <c r="G128" s="135" t="s">
        <v>132</v>
      </c>
      <c r="H128" s="136">
        <v>93</v>
      </c>
      <c r="I128" s="137"/>
      <c r="J128" s="136">
        <f>ROUND(I128*H128,2)</f>
        <v>0</v>
      </c>
      <c r="K128" s="138"/>
      <c r="L128" s="31"/>
      <c r="M128" s="139" t="s">
        <v>1</v>
      </c>
      <c r="N128" s="140" t="s">
        <v>39</v>
      </c>
      <c r="P128" s="141">
        <f>O128*H128</f>
        <v>0</v>
      </c>
      <c r="Q128" s="141">
        <v>1.7799999999999999E-3</v>
      </c>
      <c r="R128" s="141">
        <f>Q128*H128</f>
        <v>0.16553999999999999</v>
      </c>
      <c r="S128" s="141">
        <v>1.4999999999999999E-2</v>
      </c>
      <c r="T128" s="142">
        <f>S128*H128</f>
        <v>1.395</v>
      </c>
      <c r="AR128" s="143" t="s">
        <v>88</v>
      </c>
      <c r="AT128" s="143" t="s">
        <v>129</v>
      </c>
      <c r="AU128" s="143" t="s">
        <v>82</v>
      </c>
      <c r="AY128" s="16" t="s">
        <v>126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82</v>
      </c>
      <c r="BK128" s="144">
        <f>ROUND(I128*H128,2)</f>
        <v>0</v>
      </c>
      <c r="BL128" s="16" t="s">
        <v>88</v>
      </c>
      <c r="BM128" s="143" t="s">
        <v>588</v>
      </c>
    </row>
    <row r="129" spans="2:65" s="1" customFormat="1" ht="36">
      <c r="B129" s="31"/>
      <c r="D129" s="145" t="s">
        <v>134</v>
      </c>
      <c r="F129" s="146" t="s">
        <v>589</v>
      </c>
      <c r="I129" s="147"/>
      <c r="L129" s="31"/>
      <c r="M129" s="148"/>
      <c r="T129" s="55"/>
      <c r="AT129" s="16" t="s">
        <v>134</v>
      </c>
      <c r="AU129" s="16" t="s">
        <v>82</v>
      </c>
    </row>
    <row r="130" spans="2:65" s="12" customFormat="1" ht="12">
      <c r="B130" s="150"/>
      <c r="D130" s="145" t="s">
        <v>137</v>
      </c>
      <c r="E130" s="151" t="s">
        <v>1</v>
      </c>
      <c r="F130" s="152" t="s">
        <v>590</v>
      </c>
      <c r="H130" s="153">
        <v>50</v>
      </c>
      <c r="I130" s="154"/>
      <c r="L130" s="150"/>
      <c r="M130" s="155"/>
      <c r="T130" s="156"/>
      <c r="AT130" s="151" t="s">
        <v>137</v>
      </c>
      <c r="AU130" s="151" t="s">
        <v>82</v>
      </c>
      <c r="AV130" s="12" t="s">
        <v>82</v>
      </c>
      <c r="AW130" s="12" t="s">
        <v>29</v>
      </c>
      <c r="AX130" s="12" t="s">
        <v>73</v>
      </c>
      <c r="AY130" s="151" t="s">
        <v>126</v>
      </c>
    </row>
    <row r="131" spans="2:65" s="12" customFormat="1" ht="12">
      <c r="B131" s="150"/>
      <c r="D131" s="145" t="s">
        <v>137</v>
      </c>
      <c r="E131" s="151" t="s">
        <v>1</v>
      </c>
      <c r="F131" s="152" t="s">
        <v>591</v>
      </c>
      <c r="H131" s="153">
        <v>25</v>
      </c>
      <c r="I131" s="154"/>
      <c r="L131" s="150"/>
      <c r="M131" s="155"/>
      <c r="T131" s="156"/>
      <c r="AT131" s="151" t="s">
        <v>137</v>
      </c>
      <c r="AU131" s="151" t="s">
        <v>82</v>
      </c>
      <c r="AV131" s="12" t="s">
        <v>82</v>
      </c>
      <c r="AW131" s="12" t="s">
        <v>29</v>
      </c>
      <c r="AX131" s="12" t="s">
        <v>73</v>
      </c>
      <c r="AY131" s="151" t="s">
        <v>126</v>
      </c>
    </row>
    <row r="132" spans="2:65" s="12" customFormat="1" ht="12">
      <c r="B132" s="150"/>
      <c r="D132" s="145" t="s">
        <v>137</v>
      </c>
      <c r="E132" s="151" t="s">
        <v>1</v>
      </c>
      <c r="F132" s="152" t="s">
        <v>592</v>
      </c>
      <c r="H132" s="153">
        <v>18</v>
      </c>
      <c r="I132" s="154"/>
      <c r="L132" s="150"/>
      <c r="M132" s="155"/>
      <c r="T132" s="156"/>
      <c r="AT132" s="151" t="s">
        <v>137</v>
      </c>
      <c r="AU132" s="151" t="s">
        <v>82</v>
      </c>
      <c r="AV132" s="12" t="s">
        <v>82</v>
      </c>
      <c r="AW132" s="12" t="s">
        <v>29</v>
      </c>
      <c r="AX132" s="12" t="s">
        <v>73</v>
      </c>
      <c r="AY132" s="151" t="s">
        <v>126</v>
      </c>
    </row>
    <row r="133" spans="2:65" s="13" customFormat="1" ht="12">
      <c r="B133" s="157"/>
      <c r="D133" s="145" t="s">
        <v>137</v>
      </c>
      <c r="E133" s="158" t="s">
        <v>1</v>
      </c>
      <c r="F133" s="159" t="s">
        <v>139</v>
      </c>
      <c r="H133" s="160">
        <v>93</v>
      </c>
      <c r="I133" s="161"/>
      <c r="L133" s="157"/>
      <c r="M133" s="162"/>
      <c r="T133" s="163"/>
      <c r="AT133" s="158" t="s">
        <v>137</v>
      </c>
      <c r="AU133" s="158" t="s">
        <v>82</v>
      </c>
      <c r="AV133" s="13" t="s">
        <v>88</v>
      </c>
      <c r="AW133" s="13" t="s">
        <v>29</v>
      </c>
      <c r="AX133" s="13" t="s">
        <v>78</v>
      </c>
      <c r="AY133" s="158" t="s">
        <v>126</v>
      </c>
    </row>
    <row r="134" spans="2:65" s="11" customFormat="1" ht="22.75" customHeight="1">
      <c r="B134" s="120"/>
      <c r="D134" s="121" t="s">
        <v>72</v>
      </c>
      <c r="E134" s="130" t="s">
        <v>127</v>
      </c>
      <c r="F134" s="130" t="s">
        <v>128</v>
      </c>
      <c r="I134" s="123"/>
      <c r="J134" s="131">
        <f>BK134</f>
        <v>0</v>
      </c>
      <c r="L134" s="120"/>
      <c r="M134" s="125"/>
      <c r="P134" s="126">
        <f>SUM(P135:P140)</f>
        <v>0</v>
      </c>
      <c r="R134" s="126">
        <f>SUM(R135:R140)</f>
        <v>2.0549279999999999</v>
      </c>
      <c r="T134" s="127">
        <f>SUM(T135:T140)</f>
        <v>1.116E-2</v>
      </c>
      <c r="AR134" s="121" t="s">
        <v>78</v>
      </c>
      <c r="AT134" s="128" t="s">
        <v>72</v>
      </c>
      <c r="AU134" s="128" t="s">
        <v>78</v>
      </c>
      <c r="AY134" s="121" t="s">
        <v>126</v>
      </c>
      <c r="BK134" s="129">
        <f>SUM(BK135:BK140)</f>
        <v>0</v>
      </c>
    </row>
    <row r="135" spans="2:65" s="1" customFormat="1" ht="24.25" customHeight="1">
      <c r="B135" s="31"/>
      <c r="C135" s="132" t="s">
        <v>82</v>
      </c>
      <c r="D135" s="132" t="s">
        <v>129</v>
      </c>
      <c r="E135" s="133" t="s">
        <v>593</v>
      </c>
      <c r="F135" s="134" t="s">
        <v>594</v>
      </c>
      <c r="G135" s="135" t="s">
        <v>152</v>
      </c>
      <c r="H135" s="136">
        <v>111.6</v>
      </c>
      <c r="I135" s="137"/>
      <c r="J135" s="136">
        <f>ROUND(I135*H135,2)</f>
        <v>0</v>
      </c>
      <c r="K135" s="138"/>
      <c r="L135" s="31"/>
      <c r="M135" s="139" t="s">
        <v>1</v>
      </c>
      <c r="N135" s="140" t="s">
        <v>39</v>
      </c>
      <c r="P135" s="141">
        <f>O135*H135</f>
        <v>0</v>
      </c>
      <c r="Q135" s="141">
        <v>1.8380000000000001E-2</v>
      </c>
      <c r="R135" s="141">
        <f>Q135*H135</f>
        <v>2.0512079999999999</v>
      </c>
      <c r="S135" s="141">
        <v>0</v>
      </c>
      <c r="T135" s="142">
        <f>S135*H135</f>
        <v>0</v>
      </c>
      <c r="AR135" s="143" t="s">
        <v>88</v>
      </c>
      <c r="AT135" s="143" t="s">
        <v>129</v>
      </c>
      <c r="AU135" s="143" t="s">
        <v>82</v>
      </c>
      <c r="AY135" s="16" t="s">
        <v>126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82</v>
      </c>
      <c r="BK135" s="144">
        <f>ROUND(I135*H135,2)</f>
        <v>0</v>
      </c>
      <c r="BL135" s="16" t="s">
        <v>88</v>
      </c>
      <c r="BM135" s="143" t="s">
        <v>595</v>
      </c>
    </row>
    <row r="136" spans="2:65" s="1" customFormat="1" ht="36">
      <c r="B136" s="31"/>
      <c r="D136" s="145" t="s">
        <v>134</v>
      </c>
      <c r="F136" s="146" t="s">
        <v>596</v>
      </c>
      <c r="I136" s="147"/>
      <c r="L136" s="31"/>
      <c r="M136" s="148"/>
      <c r="T136" s="55"/>
      <c r="AT136" s="16" t="s">
        <v>134</v>
      </c>
      <c r="AU136" s="16" t="s">
        <v>82</v>
      </c>
    </row>
    <row r="137" spans="2:65" s="12" customFormat="1" ht="12">
      <c r="B137" s="150"/>
      <c r="D137" s="145" t="s">
        <v>137</v>
      </c>
      <c r="E137" s="151" t="s">
        <v>1</v>
      </c>
      <c r="F137" s="152" t="s">
        <v>597</v>
      </c>
      <c r="H137" s="153">
        <v>111.6</v>
      </c>
      <c r="I137" s="154"/>
      <c r="L137" s="150"/>
      <c r="M137" s="155"/>
      <c r="T137" s="156"/>
      <c r="AT137" s="151" t="s">
        <v>137</v>
      </c>
      <c r="AU137" s="151" t="s">
        <v>82</v>
      </c>
      <c r="AV137" s="12" t="s">
        <v>82</v>
      </c>
      <c r="AW137" s="12" t="s">
        <v>29</v>
      </c>
      <c r="AX137" s="12" t="s">
        <v>78</v>
      </c>
      <c r="AY137" s="151" t="s">
        <v>126</v>
      </c>
    </row>
    <row r="138" spans="2:65" s="1" customFormat="1" ht="16.5" customHeight="1">
      <c r="B138" s="31"/>
      <c r="C138" s="132" t="s">
        <v>85</v>
      </c>
      <c r="D138" s="132" t="s">
        <v>129</v>
      </c>
      <c r="E138" s="133" t="s">
        <v>189</v>
      </c>
      <c r="F138" s="134" t="s">
        <v>190</v>
      </c>
      <c r="G138" s="135" t="s">
        <v>152</v>
      </c>
      <c r="H138" s="136">
        <v>186</v>
      </c>
      <c r="I138" s="137"/>
      <c r="J138" s="136">
        <f>ROUND(I138*H138,2)</f>
        <v>0</v>
      </c>
      <c r="K138" s="138"/>
      <c r="L138" s="31"/>
      <c r="M138" s="139" t="s">
        <v>1</v>
      </c>
      <c r="N138" s="140" t="s">
        <v>39</v>
      </c>
      <c r="P138" s="141">
        <f>O138*H138</f>
        <v>0</v>
      </c>
      <c r="Q138" s="141">
        <v>2.0000000000000002E-5</v>
      </c>
      <c r="R138" s="141">
        <f>Q138*H138</f>
        <v>3.7200000000000002E-3</v>
      </c>
      <c r="S138" s="141">
        <v>6.0000000000000002E-5</v>
      </c>
      <c r="T138" s="142">
        <f>S138*H138</f>
        <v>1.116E-2</v>
      </c>
      <c r="AR138" s="143" t="s">
        <v>88</v>
      </c>
      <c r="AT138" s="143" t="s">
        <v>129</v>
      </c>
      <c r="AU138" s="143" t="s">
        <v>82</v>
      </c>
      <c r="AY138" s="16" t="s">
        <v>126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6" t="s">
        <v>82</v>
      </c>
      <c r="BK138" s="144">
        <f>ROUND(I138*H138,2)</f>
        <v>0</v>
      </c>
      <c r="BL138" s="16" t="s">
        <v>88</v>
      </c>
      <c r="BM138" s="143" t="s">
        <v>598</v>
      </c>
    </row>
    <row r="139" spans="2:65" s="1" customFormat="1" ht="36">
      <c r="B139" s="31"/>
      <c r="D139" s="145" t="s">
        <v>134</v>
      </c>
      <c r="F139" s="146" t="s">
        <v>192</v>
      </c>
      <c r="I139" s="147"/>
      <c r="L139" s="31"/>
      <c r="M139" s="148"/>
      <c r="T139" s="55"/>
      <c r="AT139" s="16" t="s">
        <v>134</v>
      </c>
      <c r="AU139" s="16" t="s">
        <v>82</v>
      </c>
    </row>
    <row r="140" spans="2:65" s="12" customFormat="1" ht="12">
      <c r="B140" s="150"/>
      <c r="D140" s="145" t="s">
        <v>137</v>
      </c>
      <c r="E140" s="151" t="s">
        <v>1</v>
      </c>
      <c r="F140" s="152" t="s">
        <v>599</v>
      </c>
      <c r="H140" s="153">
        <v>186</v>
      </c>
      <c r="I140" s="154"/>
      <c r="L140" s="150"/>
      <c r="M140" s="155"/>
      <c r="T140" s="156"/>
      <c r="AT140" s="151" t="s">
        <v>137</v>
      </c>
      <c r="AU140" s="151" t="s">
        <v>82</v>
      </c>
      <c r="AV140" s="12" t="s">
        <v>82</v>
      </c>
      <c r="AW140" s="12" t="s">
        <v>29</v>
      </c>
      <c r="AX140" s="12" t="s">
        <v>78</v>
      </c>
      <c r="AY140" s="151" t="s">
        <v>126</v>
      </c>
    </row>
    <row r="141" spans="2:65" s="11" customFormat="1" ht="22.75" customHeight="1">
      <c r="B141" s="120"/>
      <c r="D141" s="121" t="s">
        <v>72</v>
      </c>
      <c r="E141" s="130" t="s">
        <v>181</v>
      </c>
      <c r="F141" s="130" t="s">
        <v>211</v>
      </c>
      <c r="I141" s="123"/>
      <c r="J141" s="131">
        <f>BK141</f>
        <v>0</v>
      </c>
      <c r="L141" s="120"/>
      <c r="M141" s="125"/>
      <c r="P141" s="126">
        <f>SUM(P142:P144)</f>
        <v>0</v>
      </c>
      <c r="R141" s="126">
        <f>SUM(R142:R144)</f>
        <v>7.4400000000000004E-3</v>
      </c>
      <c r="T141" s="127">
        <f>SUM(T142:T144)</f>
        <v>0</v>
      </c>
      <c r="AR141" s="121" t="s">
        <v>78</v>
      </c>
      <c r="AT141" s="128" t="s">
        <v>72</v>
      </c>
      <c r="AU141" s="128" t="s">
        <v>78</v>
      </c>
      <c r="AY141" s="121" t="s">
        <v>126</v>
      </c>
      <c r="BK141" s="129">
        <f>SUM(BK142:BK144)</f>
        <v>0</v>
      </c>
    </row>
    <row r="142" spans="2:65" s="1" customFormat="1" ht="24.25" customHeight="1">
      <c r="B142" s="31"/>
      <c r="C142" s="132" t="s">
        <v>88</v>
      </c>
      <c r="D142" s="132" t="s">
        <v>129</v>
      </c>
      <c r="E142" s="133" t="s">
        <v>600</v>
      </c>
      <c r="F142" s="134" t="s">
        <v>601</v>
      </c>
      <c r="G142" s="135" t="s">
        <v>152</v>
      </c>
      <c r="H142" s="136">
        <v>186</v>
      </c>
      <c r="I142" s="137"/>
      <c r="J142" s="136">
        <f>ROUND(I142*H142,2)</f>
        <v>0</v>
      </c>
      <c r="K142" s="138"/>
      <c r="L142" s="31"/>
      <c r="M142" s="139" t="s">
        <v>1</v>
      </c>
      <c r="N142" s="140" t="s">
        <v>39</v>
      </c>
      <c r="P142" s="141">
        <f>O142*H142</f>
        <v>0</v>
      </c>
      <c r="Q142" s="141">
        <v>4.0000000000000003E-5</v>
      </c>
      <c r="R142" s="141">
        <f>Q142*H142</f>
        <v>7.4400000000000004E-3</v>
      </c>
      <c r="S142" s="141">
        <v>0</v>
      </c>
      <c r="T142" s="142">
        <f>S142*H142</f>
        <v>0</v>
      </c>
      <c r="AR142" s="143" t="s">
        <v>88</v>
      </c>
      <c r="AT142" s="143" t="s">
        <v>129</v>
      </c>
      <c r="AU142" s="143" t="s">
        <v>82</v>
      </c>
      <c r="AY142" s="16" t="s">
        <v>126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82</v>
      </c>
      <c r="BK142" s="144">
        <f>ROUND(I142*H142,2)</f>
        <v>0</v>
      </c>
      <c r="BL142" s="16" t="s">
        <v>88</v>
      </c>
      <c r="BM142" s="143" t="s">
        <v>602</v>
      </c>
    </row>
    <row r="143" spans="2:65" s="1" customFormat="1" ht="36">
      <c r="B143" s="31"/>
      <c r="D143" s="145" t="s">
        <v>134</v>
      </c>
      <c r="F143" s="146" t="s">
        <v>603</v>
      </c>
      <c r="I143" s="147"/>
      <c r="L143" s="31"/>
      <c r="M143" s="148"/>
      <c r="T143" s="55"/>
      <c r="AT143" s="16" t="s">
        <v>134</v>
      </c>
      <c r="AU143" s="16" t="s">
        <v>82</v>
      </c>
    </row>
    <row r="144" spans="2:65" s="12" customFormat="1" ht="12">
      <c r="B144" s="150"/>
      <c r="D144" s="145" t="s">
        <v>137</v>
      </c>
      <c r="E144" s="151" t="s">
        <v>1</v>
      </c>
      <c r="F144" s="152" t="s">
        <v>599</v>
      </c>
      <c r="H144" s="153">
        <v>186</v>
      </c>
      <c r="I144" s="154"/>
      <c r="L144" s="150"/>
      <c r="M144" s="155"/>
      <c r="T144" s="156"/>
      <c r="AT144" s="151" t="s">
        <v>137</v>
      </c>
      <c r="AU144" s="151" t="s">
        <v>82</v>
      </c>
      <c r="AV144" s="12" t="s">
        <v>82</v>
      </c>
      <c r="AW144" s="12" t="s">
        <v>29</v>
      </c>
      <c r="AX144" s="12" t="s">
        <v>78</v>
      </c>
      <c r="AY144" s="151" t="s">
        <v>126</v>
      </c>
    </row>
    <row r="145" spans="2:65" s="11" customFormat="1" ht="22.75" customHeight="1">
      <c r="B145" s="120"/>
      <c r="D145" s="121" t="s">
        <v>72</v>
      </c>
      <c r="E145" s="130" t="s">
        <v>335</v>
      </c>
      <c r="F145" s="130" t="s">
        <v>336</v>
      </c>
      <c r="I145" s="123"/>
      <c r="J145" s="131">
        <f>BK145</f>
        <v>0</v>
      </c>
      <c r="L145" s="120"/>
      <c r="M145" s="125"/>
      <c r="P145" s="126">
        <f>SUM(P146:P153)</f>
        <v>0</v>
      </c>
      <c r="R145" s="126">
        <f>SUM(R146:R153)</f>
        <v>0</v>
      </c>
      <c r="T145" s="127">
        <f>SUM(T146:T153)</f>
        <v>0</v>
      </c>
      <c r="AR145" s="121" t="s">
        <v>78</v>
      </c>
      <c r="AT145" s="128" t="s">
        <v>72</v>
      </c>
      <c r="AU145" s="128" t="s">
        <v>78</v>
      </c>
      <c r="AY145" s="121" t="s">
        <v>126</v>
      </c>
      <c r="BK145" s="129">
        <f>SUM(BK146:BK153)</f>
        <v>0</v>
      </c>
    </row>
    <row r="146" spans="2:65" s="1" customFormat="1" ht="24.25" customHeight="1">
      <c r="B146" s="31"/>
      <c r="C146" s="132" t="s">
        <v>156</v>
      </c>
      <c r="D146" s="132" t="s">
        <v>129</v>
      </c>
      <c r="E146" s="133" t="s">
        <v>338</v>
      </c>
      <c r="F146" s="134" t="s">
        <v>339</v>
      </c>
      <c r="G146" s="135" t="s">
        <v>340</v>
      </c>
      <c r="H146" s="136">
        <v>1.41</v>
      </c>
      <c r="I146" s="137"/>
      <c r="J146" s="136">
        <f>ROUND(I146*H146,2)</f>
        <v>0</v>
      </c>
      <c r="K146" s="138"/>
      <c r="L146" s="31"/>
      <c r="M146" s="139" t="s">
        <v>1</v>
      </c>
      <c r="N146" s="140" t="s">
        <v>39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88</v>
      </c>
      <c r="AT146" s="143" t="s">
        <v>129</v>
      </c>
      <c r="AU146" s="143" t="s">
        <v>82</v>
      </c>
      <c r="AY146" s="16" t="s">
        <v>126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82</v>
      </c>
      <c r="BK146" s="144">
        <f>ROUND(I146*H146,2)</f>
        <v>0</v>
      </c>
      <c r="BL146" s="16" t="s">
        <v>88</v>
      </c>
      <c r="BM146" s="143" t="s">
        <v>604</v>
      </c>
    </row>
    <row r="147" spans="2:65" s="1" customFormat="1" ht="36">
      <c r="B147" s="31"/>
      <c r="D147" s="145" t="s">
        <v>134</v>
      </c>
      <c r="F147" s="146" t="s">
        <v>342</v>
      </c>
      <c r="I147" s="147"/>
      <c r="L147" s="31"/>
      <c r="M147" s="148"/>
      <c r="T147" s="55"/>
      <c r="AT147" s="16" t="s">
        <v>134</v>
      </c>
      <c r="AU147" s="16" t="s">
        <v>82</v>
      </c>
    </row>
    <row r="148" spans="2:65" s="1" customFormat="1" ht="24.25" customHeight="1">
      <c r="B148" s="31"/>
      <c r="C148" s="132" t="s">
        <v>127</v>
      </c>
      <c r="D148" s="132" t="s">
        <v>129</v>
      </c>
      <c r="E148" s="133" t="s">
        <v>344</v>
      </c>
      <c r="F148" s="134" t="s">
        <v>345</v>
      </c>
      <c r="G148" s="135" t="s">
        <v>340</v>
      </c>
      <c r="H148" s="136">
        <v>1.41</v>
      </c>
      <c r="I148" s="137"/>
      <c r="J148" s="136">
        <f>ROUND(I148*H148,2)</f>
        <v>0</v>
      </c>
      <c r="K148" s="138"/>
      <c r="L148" s="31"/>
      <c r="M148" s="139" t="s">
        <v>1</v>
      </c>
      <c r="N148" s="140" t="s">
        <v>39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88</v>
      </c>
      <c r="AT148" s="143" t="s">
        <v>129</v>
      </c>
      <c r="AU148" s="143" t="s">
        <v>82</v>
      </c>
      <c r="AY148" s="16" t="s">
        <v>126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6" t="s">
        <v>82</v>
      </c>
      <c r="BK148" s="144">
        <f>ROUND(I148*H148,2)</f>
        <v>0</v>
      </c>
      <c r="BL148" s="16" t="s">
        <v>88</v>
      </c>
      <c r="BM148" s="143" t="s">
        <v>605</v>
      </c>
    </row>
    <row r="149" spans="2:65" s="1" customFormat="1" ht="24">
      <c r="B149" s="31"/>
      <c r="D149" s="145" t="s">
        <v>134</v>
      </c>
      <c r="F149" s="146" t="s">
        <v>347</v>
      </c>
      <c r="I149" s="147"/>
      <c r="L149" s="31"/>
      <c r="M149" s="148"/>
      <c r="T149" s="55"/>
      <c r="AT149" s="16" t="s">
        <v>134</v>
      </c>
      <c r="AU149" s="16" t="s">
        <v>82</v>
      </c>
    </row>
    <row r="150" spans="2:65" s="1" customFormat="1" ht="24.25" customHeight="1">
      <c r="B150" s="31"/>
      <c r="C150" s="132" t="s">
        <v>165</v>
      </c>
      <c r="D150" s="132" t="s">
        <v>129</v>
      </c>
      <c r="E150" s="133" t="s">
        <v>349</v>
      </c>
      <c r="F150" s="134" t="s">
        <v>350</v>
      </c>
      <c r="G150" s="135" t="s">
        <v>340</v>
      </c>
      <c r="H150" s="136">
        <v>1.41</v>
      </c>
      <c r="I150" s="137"/>
      <c r="J150" s="136">
        <f>ROUND(I150*H150,2)</f>
        <v>0</v>
      </c>
      <c r="K150" s="138"/>
      <c r="L150" s="31"/>
      <c r="M150" s="139" t="s">
        <v>1</v>
      </c>
      <c r="N150" s="140" t="s">
        <v>39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88</v>
      </c>
      <c r="AT150" s="143" t="s">
        <v>129</v>
      </c>
      <c r="AU150" s="143" t="s">
        <v>82</v>
      </c>
      <c r="AY150" s="16" t="s">
        <v>126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82</v>
      </c>
      <c r="BK150" s="144">
        <f>ROUND(I150*H150,2)</f>
        <v>0</v>
      </c>
      <c r="BL150" s="16" t="s">
        <v>88</v>
      </c>
      <c r="BM150" s="143" t="s">
        <v>606</v>
      </c>
    </row>
    <row r="151" spans="2:65" s="1" customFormat="1" ht="36">
      <c r="B151" s="31"/>
      <c r="D151" s="145" t="s">
        <v>134</v>
      </c>
      <c r="F151" s="146" t="s">
        <v>352</v>
      </c>
      <c r="I151" s="147"/>
      <c r="L151" s="31"/>
      <c r="M151" s="148"/>
      <c r="T151" s="55"/>
      <c r="AT151" s="16" t="s">
        <v>134</v>
      </c>
      <c r="AU151" s="16" t="s">
        <v>82</v>
      </c>
    </row>
    <row r="152" spans="2:65" s="1" customFormat="1" ht="44.25" customHeight="1">
      <c r="B152" s="31"/>
      <c r="C152" s="132" t="s">
        <v>170</v>
      </c>
      <c r="D152" s="132" t="s">
        <v>129</v>
      </c>
      <c r="E152" s="133" t="s">
        <v>354</v>
      </c>
      <c r="F152" s="134" t="s">
        <v>355</v>
      </c>
      <c r="G152" s="135" t="s">
        <v>340</v>
      </c>
      <c r="H152" s="136">
        <v>1.41</v>
      </c>
      <c r="I152" s="137"/>
      <c r="J152" s="136">
        <f>ROUND(I152*H152,2)</f>
        <v>0</v>
      </c>
      <c r="K152" s="138"/>
      <c r="L152" s="31"/>
      <c r="M152" s="139" t="s">
        <v>1</v>
      </c>
      <c r="N152" s="140" t="s">
        <v>39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88</v>
      </c>
      <c r="AT152" s="143" t="s">
        <v>129</v>
      </c>
      <c r="AU152" s="143" t="s">
        <v>82</v>
      </c>
      <c r="AY152" s="16" t="s">
        <v>126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82</v>
      </c>
      <c r="BK152" s="144">
        <f>ROUND(I152*H152,2)</f>
        <v>0</v>
      </c>
      <c r="BL152" s="16" t="s">
        <v>88</v>
      </c>
      <c r="BM152" s="143" t="s">
        <v>607</v>
      </c>
    </row>
    <row r="153" spans="2:65" s="1" customFormat="1" ht="48">
      <c r="B153" s="31"/>
      <c r="D153" s="145" t="s">
        <v>134</v>
      </c>
      <c r="F153" s="146" t="s">
        <v>357</v>
      </c>
      <c r="I153" s="147"/>
      <c r="L153" s="31"/>
      <c r="M153" s="148"/>
      <c r="T153" s="55"/>
      <c r="AT153" s="16" t="s">
        <v>134</v>
      </c>
      <c r="AU153" s="16" t="s">
        <v>82</v>
      </c>
    </row>
    <row r="154" spans="2:65" s="11" customFormat="1" ht="22.75" customHeight="1">
      <c r="B154" s="120"/>
      <c r="D154" s="121" t="s">
        <v>72</v>
      </c>
      <c r="E154" s="130" t="s">
        <v>358</v>
      </c>
      <c r="F154" s="130" t="s">
        <v>359</v>
      </c>
      <c r="I154" s="123"/>
      <c r="J154" s="131">
        <f>BK154</f>
        <v>0</v>
      </c>
      <c r="L154" s="120"/>
      <c r="M154" s="125"/>
      <c r="P154" s="126">
        <f>SUM(P155:P156)</f>
        <v>0</v>
      </c>
      <c r="R154" s="126">
        <f>SUM(R155:R156)</f>
        <v>0</v>
      </c>
      <c r="T154" s="127">
        <f>SUM(T155:T156)</f>
        <v>0</v>
      </c>
      <c r="AR154" s="121" t="s">
        <v>78</v>
      </c>
      <c r="AT154" s="128" t="s">
        <v>72</v>
      </c>
      <c r="AU154" s="128" t="s">
        <v>78</v>
      </c>
      <c r="AY154" s="121" t="s">
        <v>126</v>
      </c>
      <c r="BK154" s="129">
        <f>SUM(BK155:BK156)</f>
        <v>0</v>
      </c>
    </row>
    <row r="155" spans="2:65" s="1" customFormat="1" ht="24.25" customHeight="1">
      <c r="B155" s="31"/>
      <c r="C155" s="132" t="s">
        <v>181</v>
      </c>
      <c r="D155" s="132" t="s">
        <v>129</v>
      </c>
      <c r="E155" s="133" t="s">
        <v>361</v>
      </c>
      <c r="F155" s="134" t="s">
        <v>362</v>
      </c>
      <c r="G155" s="135" t="s">
        <v>340</v>
      </c>
      <c r="H155" s="136">
        <v>2.2799999999999998</v>
      </c>
      <c r="I155" s="137"/>
      <c r="J155" s="136">
        <f>ROUND(I155*H155,2)</f>
        <v>0</v>
      </c>
      <c r="K155" s="138"/>
      <c r="L155" s="31"/>
      <c r="M155" s="139" t="s">
        <v>1</v>
      </c>
      <c r="N155" s="140" t="s">
        <v>39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88</v>
      </c>
      <c r="AT155" s="143" t="s">
        <v>129</v>
      </c>
      <c r="AU155" s="143" t="s">
        <v>82</v>
      </c>
      <c r="AY155" s="16" t="s">
        <v>126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82</v>
      </c>
      <c r="BK155" s="144">
        <f>ROUND(I155*H155,2)</f>
        <v>0</v>
      </c>
      <c r="BL155" s="16" t="s">
        <v>88</v>
      </c>
      <c r="BM155" s="143" t="s">
        <v>608</v>
      </c>
    </row>
    <row r="156" spans="2:65" s="1" customFormat="1" ht="48">
      <c r="B156" s="31"/>
      <c r="D156" s="145" t="s">
        <v>134</v>
      </c>
      <c r="F156" s="146" t="s">
        <v>364</v>
      </c>
      <c r="I156" s="147"/>
      <c r="L156" s="31"/>
      <c r="M156" s="148"/>
      <c r="T156" s="55"/>
      <c r="AT156" s="16" t="s">
        <v>134</v>
      </c>
      <c r="AU156" s="16" t="s">
        <v>82</v>
      </c>
    </row>
    <row r="157" spans="2:65" s="11" customFormat="1" ht="26" customHeight="1">
      <c r="B157" s="120"/>
      <c r="D157" s="121" t="s">
        <v>72</v>
      </c>
      <c r="E157" s="122" t="s">
        <v>365</v>
      </c>
      <c r="F157" s="122" t="s">
        <v>366</v>
      </c>
      <c r="I157" s="123"/>
      <c r="J157" s="124">
        <f>BK157</f>
        <v>0</v>
      </c>
      <c r="L157" s="120"/>
      <c r="M157" s="125"/>
      <c r="P157" s="126">
        <f>P158+P169</f>
        <v>0</v>
      </c>
      <c r="R157" s="126">
        <f>R158+R169</f>
        <v>5.5018799999999993E-2</v>
      </c>
      <c r="T157" s="127">
        <f>T158+T169</f>
        <v>0</v>
      </c>
      <c r="AR157" s="121" t="s">
        <v>82</v>
      </c>
      <c r="AT157" s="128" t="s">
        <v>72</v>
      </c>
      <c r="AU157" s="128" t="s">
        <v>73</v>
      </c>
      <c r="AY157" s="121" t="s">
        <v>126</v>
      </c>
      <c r="BK157" s="129">
        <f>BK158+BK169</f>
        <v>0</v>
      </c>
    </row>
    <row r="158" spans="2:65" s="11" customFormat="1" ht="22.75" customHeight="1">
      <c r="B158" s="120"/>
      <c r="D158" s="121" t="s">
        <v>72</v>
      </c>
      <c r="E158" s="130" t="s">
        <v>609</v>
      </c>
      <c r="F158" s="130" t="s">
        <v>610</v>
      </c>
      <c r="I158" s="123"/>
      <c r="J158" s="131">
        <f>BK158</f>
        <v>0</v>
      </c>
      <c r="L158" s="120"/>
      <c r="M158" s="125"/>
      <c r="P158" s="126">
        <f>SUM(P159:P168)</f>
        <v>0</v>
      </c>
      <c r="R158" s="126">
        <f>SUM(R159:R168)</f>
        <v>0</v>
      </c>
      <c r="T158" s="127">
        <f>SUM(T159:T168)</f>
        <v>0</v>
      </c>
      <c r="AR158" s="121" t="s">
        <v>82</v>
      </c>
      <c r="AT158" s="128" t="s">
        <v>72</v>
      </c>
      <c r="AU158" s="128" t="s">
        <v>78</v>
      </c>
      <c r="AY158" s="121" t="s">
        <v>126</v>
      </c>
      <c r="BK158" s="129">
        <f>SUM(BK159:BK168)</f>
        <v>0</v>
      </c>
    </row>
    <row r="159" spans="2:65" s="1" customFormat="1" ht="21.75" customHeight="1">
      <c r="B159" s="31"/>
      <c r="C159" s="132" t="s">
        <v>188</v>
      </c>
      <c r="D159" s="132" t="s">
        <v>129</v>
      </c>
      <c r="E159" s="133" t="s">
        <v>611</v>
      </c>
      <c r="F159" s="134" t="s">
        <v>612</v>
      </c>
      <c r="G159" s="135" t="s">
        <v>152</v>
      </c>
      <c r="H159" s="136">
        <v>15</v>
      </c>
      <c r="I159" s="137"/>
      <c r="J159" s="136">
        <f>ROUND(I159*H159,2)</f>
        <v>0</v>
      </c>
      <c r="K159" s="138"/>
      <c r="L159" s="31"/>
      <c r="M159" s="139" t="s">
        <v>1</v>
      </c>
      <c r="N159" s="140" t="s">
        <v>39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224</v>
      </c>
      <c r="AT159" s="143" t="s">
        <v>129</v>
      </c>
      <c r="AU159" s="143" t="s">
        <v>82</v>
      </c>
      <c r="AY159" s="16" t="s">
        <v>126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82</v>
      </c>
      <c r="BK159" s="144">
        <f>ROUND(I159*H159,2)</f>
        <v>0</v>
      </c>
      <c r="BL159" s="16" t="s">
        <v>224</v>
      </c>
      <c r="BM159" s="143" t="s">
        <v>613</v>
      </c>
    </row>
    <row r="160" spans="2:65" s="1" customFormat="1" ht="12">
      <c r="B160" s="31"/>
      <c r="D160" s="145" t="s">
        <v>134</v>
      </c>
      <c r="F160" s="146" t="s">
        <v>612</v>
      </c>
      <c r="I160" s="147"/>
      <c r="L160" s="31"/>
      <c r="M160" s="148"/>
      <c r="T160" s="55"/>
      <c r="AT160" s="16" t="s">
        <v>134</v>
      </c>
      <c r="AU160" s="16" t="s">
        <v>82</v>
      </c>
    </row>
    <row r="161" spans="2:65" s="1" customFormat="1" ht="21.75" customHeight="1">
      <c r="B161" s="31"/>
      <c r="C161" s="170" t="s">
        <v>195</v>
      </c>
      <c r="D161" s="170" t="s">
        <v>321</v>
      </c>
      <c r="E161" s="171" t="s">
        <v>614</v>
      </c>
      <c r="F161" s="172" t="s">
        <v>615</v>
      </c>
      <c r="G161" s="173" t="s">
        <v>152</v>
      </c>
      <c r="H161" s="174">
        <v>15</v>
      </c>
      <c r="I161" s="175"/>
      <c r="J161" s="174">
        <f>ROUND(I161*H161,2)</f>
        <v>0</v>
      </c>
      <c r="K161" s="176"/>
      <c r="L161" s="177"/>
      <c r="M161" s="178" t="s">
        <v>1</v>
      </c>
      <c r="N161" s="179" t="s">
        <v>39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309</v>
      </c>
      <c r="AT161" s="143" t="s">
        <v>321</v>
      </c>
      <c r="AU161" s="143" t="s">
        <v>82</v>
      </c>
      <c r="AY161" s="16" t="s">
        <v>126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82</v>
      </c>
      <c r="BK161" s="144">
        <f>ROUND(I161*H161,2)</f>
        <v>0</v>
      </c>
      <c r="BL161" s="16" t="s">
        <v>224</v>
      </c>
      <c r="BM161" s="143" t="s">
        <v>616</v>
      </c>
    </row>
    <row r="162" spans="2:65" s="1" customFormat="1" ht="12">
      <c r="B162" s="31"/>
      <c r="D162" s="145" t="s">
        <v>134</v>
      </c>
      <c r="F162" s="146" t="s">
        <v>615</v>
      </c>
      <c r="I162" s="147"/>
      <c r="L162" s="31"/>
      <c r="M162" s="148"/>
      <c r="T162" s="55"/>
      <c r="AT162" s="16" t="s">
        <v>134</v>
      </c>
      <c r="AU162" s="16" t="s">
        <v>82</v>
      </c>
    </row>
    <row r="163" spans="2:65" s="1" customFormat="1" ht="16.5" customHeight="1">
      <c r="B163" s="31"/>
      <c r="C163" s="170" t="s">
        <v>8</v>
      </c>
      <c r="D163" s="170" t="s">
        <v>321</v>
      </c>
      <c r="E163" s="171" t="s">
        <v>617</v>
      </c>
      <c r="F163" s="172" t="s">
        <v>1</v>
      </c>
      <c r="G163" s="173" t="s">
        <v>159</v>
      </c>
      <c r="H163" s="174">
        <v>3</v>
      </c>
      <c r="I163" s="175"/>
      <c r="J163" s="174">
        <f>ROUND(I163*H163,2)</f>
        <v>0</v>
      </c>
      <c r="K163" s="176"/>
      <c r="L163" s="177"/>
      <c r="M163" s="178" t="s">
        <v>1</v>
      </c>
      <c r="N163" s="179" t="s">
        <v>39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309</v>
      </c>
      <c r="AT163" s="143" t="s">
        <v>321</v>
      </c>
      <c r="AU163" s="143" t="s">
        <v>82</v>
      </c>
      <c r="AY163" s="16" t="s">
        <v>126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82</v>
      </c>
      <c r="BK163" s="144">
        <f>ROUND(I163*H163,2)</f>
        <v>0</v>
      </c>
      <c r="BL163" s="16" t="s">
        <v>224</v>
      </c>
      <c r="BM163" s="143" t="s">
        <v>618</v>
      </c>
    </row>
    <row r="164" spans="2:65" s="1" customFormat="1" ht="12">
      <c r="B164" s="31"/>
      <c r="D164" s="145" t="s">
        <v>134</v>
      </c>
      <c r="F164" s="146" t="s">
        <v>619</v>
      </c>
      <c r="I164" s="147"/>
      <c r="L164" s="31"/>
      <c r="M164" s="148"/>
      <c r="T164" s="55"/>
      <c r="AT164" s="16" t="s">
        <v>134</v>
      </c>
      <c r="AU164" s="16" t="s">
        <v>82</v>
      </c>
    </row>
    <row r="165" spans="2:65" s="1" customFormat="1" ht="16.5" customHeight="1">
      <c r="B165" s="31"/>
      <c r="C165" s="170" t="s">
        <v>212</v>
      </c>
      <c r="D165" s="170" t="s">
        <v>321</v>
      </c>
      <c r="E165" s="171" t="s">
        <v>620</v>
      </c>
      <c r="F165" s="172" t="s">
        <v>1</v>
      </c>
      <c r="G165" s="173" t="s">
        <v>159</v>
      </c>
      <c r="H165" s="174">
        <v>3</v>
      </c>
      <c r="I165" s="175"/>
      <c r="J165" s="174">
        <f>ROUND(I165*H165,2)</f>
        <v>0</v>
      </c>
      <c r="K165" s="176"/>
      <c r="L165" s="177"/>
      <c r="M165" s="178" t="s">
        <v>1</v>
      </c>
      <c r="N165" s="179" t="s">
        <v>39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309</v>
      </c>
      <c r="AT165" s="143" t="s">
        <v>321</v>
      </c>
      <c r="AU165" s="143" t="s">
        <v>82</v>
      </c>
      <c r="AY165" s="16" t="s">
        <v>126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82</v>
      </c>
      <c r="BK165" s="144">
        <f>ROUND(I165*H165,2)</f>
        <v>0</v>
      </c>
      <c r="BL165" s="16" t="s">
        <v>224</v>
      </c>
      <c r="BM165" s="143" t="s">
        <v>621</v>
      </c>
    </row>
    <row r="166" spans="2:65" s="1" customFormat="1" ht="12">
      <c r="B166" s="31"/>
      <c r="D166" s="145" t="s">
        <v>134</v>
      </c>
      <c r="F166" s="146" t="s">
        <v>622</v>
      </c>
      <c r="I166" s="147"/>
      <c r="L166" s="31"/>
      <c r="M166" s="148"/>
      <c r="T166" s="55"/>
      <c r="AT166" s="16" t="s">
        <v>134</v>
      </c>
      <c r="AU166" s="16" t="s">
        <v>82</v>
      </c>
    </row>
    <row r="167" spans="2:65" s="1" customFormat="1" ht="16.5" customHeight="1">
      <c r="B167" s="31"/>
      <c r="C167" s="132" t="s">
        <v>216</v>
      </c>
      <c r="D167" s="132" t="s">
        <v>129</v>
      </c>
      <c r="E167" s="133" t="s">
        <v>623</v>
      </c>
      <c r="F167" s="134" t="s">
        <v>1</v>
      </c>
      <c r="G167" s="135" t="s">
        <v>624</v>
      </c>
      <c r="H167" s="136">
        <v>24</v>
      </c>
      <c r="I167" s="137"/>
      <c r="J167" s="136">
        <f>ROUND(I167*H167,2)</f>
        <v>0</v>
      </c>
      <c r="K167" s="138"/>
      <c r="L167" s="31"/>
      <c r="M167" s="139" t="s">
        <v>1</v>
      </c>
      <c r="N167" s="140" t="s">
        <v>39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224</v>
      </c>
      <c r="AT167" s="143" t="s">
        <v>129</v>
      </c>
      <c r="AU167" s="143" t="s">
        <v>82</v>
      </c>
      <c r="AY167" s="16" t="s">
        <v>126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82</v>
      </c>
      <c r="BK167" s="144">
        <f>ROUND(I167*H167,2)</f>
        <v>0</v>
      </c>
      <c r="BL167" s="16" t="s">
        <v>224</v>
      </c>
      <c r="BM167" s="143" t="s">
        <v>625</v>
      </c>
    </row>
    <row r="168" spans="2:65" s="1" customFormat="1" ht="12">
      <c r="B168" s="31"/>
      <c r="D168" s="145" t="s">
        <v>134</v>
      </c>
      <c r="F168" s="146" t="s">
        <v>626</v>
      </c>
      <c r="I168" s="147"/>
      <c r="L168" s="31"/>
      <c r="M168" s="148"/>
      <c r="T168" s="55"/>
      <c r="AT168" s="16" t="s">
        <v>134</v>
      </c>
      <c r="AU168" s="16" t="s">
        <v>82</v>
      </c>
    </row>
    <row r="169" spans="2:65" s="11" customFormat="1" ht="22.75" customHeight="1">
      <c r="B169" s="120"/>
      <c r="D169" s="121" t="s">
        <v>72</v>
      </c>
      <c r="E169" s="130" t="s">
        <v>627</v>
      </c>
      <c r="F169" s="130" t="s">
        <v>628</v>
      </c>
      <c r="I169" s="123"/>
      <c r="J169" s="131">
        <f>BK169</f>
        <v>0</v>
      </c>
      <c r="L169" s="120"/>
      <c r="M169" s="125"/>
      <c r="P169" s="126">
        <f>SUM(P170:P174)</f>
        <v>0</v>
      </c>
      <c r="R169" s="126">
        <f>SUM(R170:R174)</f>
        <v>5.5018799999999993E-2</v>
      </c>
      <c r="T169" s="127">
        <f>SUM(T170:T174)</f>
        <v>0</v>
      </c>
      <c r="AR169" s="121" t="s">
        <v>82</v>
      </c>
      <c r="AT169" s="128" t="s">
        <v>72</v>
      </c>
      <c r="AU169" s="128" t="s">
        <v>78</v>
      </c>
      <c r="AY169" s="121" t="s">
        <v>126</v>
      </c>
      <c r="BK169" s="129">
        <f>SUM(BK170:BK174)</f>
        <v>0</v>
      </c>
    </row>
    <row r="170" spans="2:65" s="1" customFormat="1" ht="24.25" customHeight="1">
      <c r="B170" s="31"/>
      <c r="C170" s="132" t="s">
        <v>220</v>
      </c>
      <c r="D170" s="132" t="s">
        <v>129</v>
      </c>
      <c r="E170" s="133" t="s">
        <v>629</v>
      </c>
      <c r="F170" s="134" t="s">
        <v>630</v>
      </c>
      <c r="G170" s="135" t="s">
        <v>152</v>
      </c>
      <c r="H170" s="136">
        <v>111.6</v>
      </c>
      <c r="I170" s="137"/>
      <c r="J170" s="136">
        <f>ROUND(I170*H170,2)</f>
        <v>0</v>
      </c>
      <c r="K170" s="138"/>
      <c r="L170" s="31"/>
      <c r="M170" s="139" t="s">
        <v>1</v>
      </c>
      <c r="N170" s="140" t="s">
        <v>39</v>
      </c>
      <c r="P170" s="141">
        <f>O170*H170</f>
        <v>0</v>
      </c>
      <c r="Q170" s="141">
        <v>2.0799999999999999E-4</v>
      </c>
      <c r="R170" s="141">
        <f>Q170*H170</f>
        <v>2.3212799999999999E-2</v>
      </c>
      <c r="S170" s="141">
        <v>0</v>
      </c>
      <c r="T170" s="142">
        <f>S170*H170</f>
        <v>0</v>
      </c>
      <c r="AR170" s="143" t="s">
        <v>224</v>
      </c>
      <c r="AT170" s="143" t="s">
        <v>129</v>
      </c>
      <c r="AU170" s="143" t="s">
        <v>82</v>
      </c>
      <c r="AY170" s="16" t="s">
        <v>126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6" t="s">
        <v>82</v>
      </c>
      <c r="BK170" s="144">
        <f>ROUND(I170*H170,2)</f>
        <v>0</v>
      </c>
      <c r="BL170" s="16" t="s">
        <v>224</v>
      </c>
      <c r="BM170" s="143" t="s">
        <v>631</v>
      </c>
    </row>
    <row r="171" spans="2:65" s="1" customFormat="1" ht="24">
      <c r="B171" s="31"/>
      <c r="D171" s="145" t="s">
        <v>134</v>
      </c>
      <c r="F171" s="146" t="s">
        <v>632</v>
      </c>
      <c r="I171" s="147"/>
      <c r="L171" s="31"/>
      <c r="M171" s="148"/>
      <c r="T171" s="55"/>
      <c r="AT171" s="16" t="s">
        <v>134</v>
      </c>
      <c r="AU171" s="16" t="s">
        <v>82</v>
      </c>
    </row>
    <row r="172" spans="2:65" s="12" customFormat="1" ht="12">
      <c r="B172" s="150"/>
      <c r="D172" s="145" t="s">
        <v>137</v>
      </c>
      <c r="E172" s="151" t="s">
        <v>1</v>
      </c>
      <c r="F172" s="152" t="s">
        <v>633</v>
      </c>
      <c r="H172" s="153">
        <v>111.6</v>
      </c>
      <c r="I172" s="154"/>
      <c r="L172" s="150"/>
      <c r="M172" s="155"/>
      <c r="T172" s="156"/>
      <c r="AT172" s="151" t="s">
        <v>137</v>
      </c>
      <c r="AU172" s="151" t="s">
        <v>82</v>
      </c>
      <c r="AV172" s="12" t="s">
        <v>82</v>
      </c>
      <c r="AW172" s="12" t="s">
        <v>29</v>
      </c>
      <c r="AX172" s="12" t="s">
        <v>78</v>
      </c>
      <c r="AY172" s="151" t="s">
        <v>126</v>
      </c>
    </row>
    <row r="173" spans="2:65" s="1" customFormat="1" ht="33" customHeight="1">
      <c r="B173" s="31"/>
      <c r="C173" s="132" t="s">
        <v>224</v>
      </c>
      <c r="D173" s="132" t="s">
        <v>129</v>
      </c>
      <c r="E173" s="133" t="s">
        <v>634</v>
      </c>
      <c r="F173" s="134" t="s">
        <v>635</v>
      </c>
      <c r="G173" s="135" t="s">
        <v>152</v>
      </c>
      <c r="H173" s="136">
        <v>111.6</v>
      </c>
      <c r="I173" s="137"/>
      <c r="J173" s="136">
        <f>ROUND(I173*H173,2)</f>
        <v>0</v>
      </c>
      <c r="K173" s="138"/>
      <c r="L173" s="31"/>
      <c r="M173" s="139" t="s">
        <v>1</v>
      </c>
      <c r="N173" s="140" t="s">
        <v>39</v>
      </c>
      <c r="P173" s="141">
        <f>O173*H173</f>
        <v>0</v>
      </c>
      <c r="Q173" s="141">
        <v>2.8499999999999999E-4</v>
      </c>
      <c r="R173" s="141">
        <f>Q173*H173</f>
        <v>3.1805999999999994E-2</v>
      </c>
      <c r="S173" s="141">
        <v>0</v>
      </c>
      <c r="T173" s="142">
        <f>S173*H173</f>
        <v>0</v>
      </c>
      <c r="AR173" s="143" t="s">
        <v>224</v>
      </c>
      <c r="AT173" s="143" t="s">
        <v>129</v>
      </c>
      <c r="AU173" s="143" t="s">
        <v>82</v>
      </c>
      <c r="AY173" s="16" t="s">
        <v>126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6" t="s">
        <v>82</v>
      </c>
      <c r="BK173" s="144">
        <f>ROUND(I173*H173,2)</f>
        <v>0</v>
      </c>
      <c r="BL173" s="16" t="s">
        <v>224</v>
      </c>
      <c r="BM173" s="143" t="s">
        <v>636</v>
      </c>
    </row>
    <row r="174" spans="2:65" s="1" customFormat="1" ht="36">
      <c r="B174" s="31"/>
      <c r="D174" s="145" t="s">
        <v>134</v>
      </c>
      <c r="F174" s="146" t="s">
        <v>637</v>
      </c>
      <c r="I174" s="147"/>
      <c r="L174" s="31"/>
      <c r="M174" s="180"/>
      <c r="N174" s="181"/>
      <c r="O174" s="181"/>
      <c r="P174" s="181"/>
      <c r="Q174" s="181"/>
      <c r="R174" s="181"/>
      <c r="S174" s="181"/>
      <c r="T174" s="182"/>
      <c r="AT174" s="16" t="s">
        <v>134</v>
      </c>
      <c r="AU174" s="16" t="s">
        <v>82</v>
      </c>
    </row>
    <row r="175" spans="2:65" s="1" customFormat="1" ht="7" customHeight="1">
      <c r="B175" s="43"/>
      <c r="C175" s="44"/>
      <c r="D175" s="44"/>
      <c r="E175" s="44"/>
      <c r="F175" s="44"/>
      <c r="G175" s="44"/>
      <c r="H175" s="44"/>
      <c r="I175" s="44"/>
      <c r="J175" s="44"/>
      <c r="K175" s="44"/>
      <c r="L175" s="31"/>
    </row>
  </sheetData>
  <sheetProtection algorithmName="SHA-512" hashValue="eTDUaKkzL931VTIpOVaa2/cdg2iVrHir5ECxpGs8M6oMtJ1DnuD7YzfwrSDdCiD1Q/GVho7fDndsDRAwquvomw==" saltValue="AsVr0boC1VFcZvPRlavrQ1zugJ/h3VbN2yKqv7tLb6fiIKlTpe52e9vo5xj8XHlt8EPG9MwjfCik62FyojN6Qg==" spinCount="100000" sheet="1" objects="1" scenarios="1" formatColumns="0" formatRows="0" autoFilter="0"/>
  <autoFilter ref="C124:K174" xr:uid="{00000000-0009-0000-0000-000004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1 - Oprava fasády - výcho...</vt:lpstr>
      <vt:lpstr>2 - Oprava fasády - jižní...</vt:lpstr>
      <vt:lpstr>3 - Oprava fasády - západ...</vt:lpstr>
      <vt:lpstr>4 - Injektáž zdiva</vt:lpstr>
      <vt:lpstr>'1 - Oprava fasády - výcho...'!Názvy_tisku</vt:lpstr>
      <vt:lpstr>'2 - Oprava fasády - jižní...'!Názvy_tisku</vt:lpstr>
      <vt:lpstr>'3 - Oprava fasády - západ...'!Názvy_tisku</vt:lpstr>
      <vt:lpstr>'4 - Injektáž zdiva'!Názvy_tisku</vt:lpstr>
      <vt:lpstr>'Rekapitulace stavby'!Názvy_tisku</vt:lpstr>
      <vt:lpstr>'1 - Oprava fasády - výcho...'!Oblast_tisku</vt:lpstr>
      <vt:lpstr>'2 - Oprava fasády - jižní...'!Oblast_tisku</vt:lpstr>
      <vt:lpstr>'3 - Oprava fasády - západ...'!Oblast_tisku</vt:lpstr>
      <vt:lpstr>'4 - Injektáž zdiva'!Oblast_tisku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ATELIER U5 s.r.o.</dc:creator>
  <cp:keywords/>
  <dc:description/>
  <cp:lastModifiedBy>Ivan Šillar</cp:lastModifiedBy>
  <dcterms:created xsi:type="dcterms:W3CDTF">2025-11-21T13:50:16Z</dcterms:created>
  <dcterms:modified xsi:type="dcterms:W3CDTF">2025-11-21T22:52:26Z</dcterms:modified>
  <cp:category/>
</cp:coreProperties>
</file>