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670" yWindow="480" windowWidth="24960" windowHeight="14070"/>
  </bookViews>
  <sheets>
    <sheet name="Rekapitulace stavby" sheetId="1" r:id="rId1"/>
    <sheet name="01 - SO 01 Stavební úpravy" sheetId="2" r:id="rId2"/>
    <sheet name="Pokyny pro vyplnění" sheetId="3" r:id="rId3"/>
  </sheets>
  <definedNames>
    <definedName name="_xlnm._FilterDatabase" localSheetId="1" hidden="1">'01 - SO 01 Stavební úpravy'!$C$107:$K$440</definedName>
    <definedName name="_xlnm.Print_Titles" localSheetId="1">'01 - SO 01 Stavební úpravy'!$107:$107</definedName>
    <definedName name="_xlnm.Print_Titles" localSheetId="0">'Rekapitulace stavby'!$52:$52</definedName>
    <definedName name="_xlnm.Print_Area" localSheetId="1">'01 - SO 01 Stavební úpravy'!$C$4:$J$39,'01 - SO 01 Stavební úpravy'!$C$45:$J$89,'01 - SO 01 Stavební úpravy'!$C$95:$K$440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440" i="2"/>
  <c r="BH440" i="2"/>
  <c r="BG440" i="2"/>
  <c r="BF440" i="2"/>
  <c r="T440" i="2"/>
  <c r="T439" i="2" s="1"/>
  <c r="R440" i="2"/>
  <c r="R439" i="2"/>
  <c r="P440" i="2"/>
  <c r="P439" i="2"/>
  <c r="BI438" i="2"/>
  <c r="BH438" i="2"/>
  <c r="BG438" i="2"/>
  <c r="BF438" i="2"/>
  <c r="T438" i="2"/>
  <c r="T437" i="2"/>
  <c r="R438" i="2"/>
  <c r="R437" i="2"/>
  <c r="P438" i="2"/>
  <c r="P437" i="2" s="1"/>
  <c r="BI436" i="2"/>
  <c r="BH436" i="2"/>
  <c r="BG436" i="2"/>
  <c r="BF436" i="2"/>
  <c r="T436" i="2"/>
  <c r="T435" i="2"/>
  <c r="R436" i="2"/>
  <c r="R435" i="2" s="1"/>
  <c r="P436" i="2"/>
  <c r="P435" i="2" s="1"/>
  <c r="BI434" i="2"/>
  <c r="BH434" i="2"/>
  <c r="BG434" i="2"/>
  <c r="BF434" i="2"/>
  <c r="T434" i="2"/>
  <c r="T433" i="2" s="1"/>
  <c r="R434" i="2"/>
  <c r="R433" i="2" s="1"/>
  <c r="P434" i="2"/>
  <c r="P433" i="2"/>
  <c r="BI432" i="2"/>
  <c r="BH432" i="2"/>
  <c r="BG432" i="2"/>
  <c r="BF432" i="2"/>
  <c r="T432" i="2"/>
  <c r="T431" i="2" s="1"/>
  <c r="R432" i="2"/>
  <c r="R431" i="2"/>
  <c r="P432" i="2"/>
  <c r="P431" i="2" s="1"/>
  <c r="P430" i="2" s="1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T271" i="2"/>
  <c r="R272" i="2"/>
  <c r="R271" i="2" s="1"/>
  <c r="P272" i="2"/>
  <c r="P271" i="2"/>
  <c r="BI269" i="2"/>
  <c r="BH269" i="2"/>
  <c r="BG269" i="2"/>
  <c r="BF269" i="2"/>
  <c r="T269" i="2"/>
  <c r="T268" i="2" s="1"/>
  <c r="R269" i="2"/>
  <c r="R268" i="2"/>
  <c r="P269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T214" i="2"/>
  <c r="R215" i="2"/>
  <c r="R214" i="2"/>
  <c r="P215" i="2"/>
  <c r="P214" i="2" s="1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T121" i="2"/>
  <c r="R122" i="2"/>
  <c r="R121" i="2" s="1"/>
  <c r="P122" i="2"/>
  <c r="P121" i="2" s="1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J105" i="2"/>
  <c r="J104" i="2"/>
  <c r="F104" i="2"/>
  <c r="F102" i="2"/>
  <c r="E100" i="2"/>
  <c r="J55" i="2"/>
  <c r="J54" i="2"/>
  <c r="F54" i="2"/>
  <c r="F52" i="2"/>
  <c r="E50" i="2"/>
  <c r="J18" i="2"/>
  <c r="E18" i="2"/>
  <c r="F55" i="2"/>
  <c r="J17" i="2"/>
  <c r="J12" i="2"/>
  <c r="J102" i="2"/>
  <c r="E7" i="2"/>
  <c r="E48" i="2" s="1"/>
  <c r="L50" i="1"/>
  <c r="AM50" i="1"/>
  <c r="AM49" i="1"/>
  <c r="L49" i="1"/>
  <c r="AM47" i="1"/>
  <c r="L47" i="1"/>
  <c r="L45" i="1"/>
  <c r="L44" i="1"/>
  <c r="BK156" i="2"/>
  <c r="BK154" i="2"/>
  <c r="J293" i="2"/>
  <c r="BK356" i="2"/>
  <c r="BK199" i="2"/>
  <c r="J398" i="2"/>
  <c r="J304" i="2"/>
  <c r="J255" i="2"/>
  <c r="J240" i="2"/>
  <c r="BK272" i="2"/>
  <c r="BK294" i="2"/>
  <c r="BK317" i="2"/>
  <c r="BK425" i="2"/>
  <c r="J229" i="2"/>
  <c r="BK286" i="2"/>
  <c r="J372" i="2"/>
  <c r="J292" i="2"/>
  <c r="BK285" i="2"/>
  <c r="BK428" i="2"/>
  <c r="J236" i="2"/>
  <c r="J263" i="2"/>
  <c r="J140" i="2"/>
  <c r="BK363" i="2"/>
  <c r="BK359" i="2"/>
  <c r="J300" i="2"/>
  <c r="J425" i="2"/>
  <c r="BK179" i="2"/>
  <c r="J438" i="2"/>
  <c r="J330" i="2"/>
  <c r="J254" i="2"/>
  <c r="J190" i="2"/>
  <c r="BK349" i="2"/>
  <c r="BK224" i="2"/>
  <c r="J349" i="2"/>
  <c r="J179" i="2"/>
  <c r="J359" i="2"/>
  <c r="J246" i="2"/>
  <c r="J162" i="2"/>
  <c r="AS54" i="1"/>
  <c r="J143" i="2"/>
  <c r="J377" i="2"/>
  <c r="J390" i="2"/>
  <c r="BK404" i="2"/>
  <c r="BK252" i="2"/>
  <c r="J321" i="2"/>
  <c r="J345" i="2"/>
  <c r="J378" i="2"/>
  <c r="BK398" i="2"/>
  <c r="BK287" i="2"/>
  <c r="BK307" i="2"/>
  <c r="BK210" i="2"/>
  <c r="BK234" i="2"/>
  <c r="J154" i="2"/>
  <c r="J428" i="2"/>
  <c r="BK167" i="2"/>
  <c r="J289" i="2"/>
  <c r="BK302" i="2"/>
  <c r="BK324" i="2"/>
  <c r="J205" i="2"/>
  <c r="BK191" i="2"/>
  <c r="J432" i="2"/>
  <c r="J138" i="2"/>
  <c r="BK357" i="2"/>
  <c r="J301" i="2"/>
  <c r="J387" i="2"/>
  <c r="J125" i="2"/>
  <c r="BK161" i="2"/>
  <c r="BK350" i="2"/>
  <c r="BK219" i="2"/>
  <c r="BK243" i="2"/>
  <c r="J434" i="2"/>
  <c r="J286" i="2"/>
  <c r="J291" i="2"/>
  <c r="BK160" i="2"/>
  <c r="BK377" i="2"/>
  <c r="BK346" i="2"/>
  <c r="J199" i="2"/>
  <c r="J303" i="2"/>
  <c r="BK315" i="2"/>
  <c r="J351" i="2"/>
  <c r="J127" i="2"/>
  <c r="J151" i="2"/>
  <c r="BK334" i="2"/>
  <c r="BK336" i="2"/>
  <c r="J212" i="2"/>
  <c r="J311" i="2"/>
  <c r="BK306" i="2"/>
  <c r="BK281" i="2"/>
  <c r="J306" i="2"/>
  <c r="J166" i="2"/>
  <c r="BK257" i="2"/>
  <c r="J317" i="2"/>
  <c r="J294" i="2"/>
  <c r="J350" i="2"/>
  <c r="BK157" i="2"/>
  <c r="J346" i="2"/>
  <c r="J130" i="2"/>
  <c r="J333" i="2"/>
  <c r="BK116" i="2"/>
  <c r="BK275" i="2"/>
  <c r="J314" i="2"/>
  <c r="J302" i="2"/>
  <c r="J207" i="2"/>
  <c r="J352" i="2"/>
  <c r="J342" i="2"/>
  <c r="J307" i="2"/>
  <c r="BK245" i="2"/>
  <c r="BK308" i="2"/>
  <c r="BK196" i="2"/>
  <c r="J158" i="2"/>
  <c r="J347" i="2"/>
  <c r="J170" i="2"/>
  <c r="BK218" i="2"/>
  <c r="BK248" i="2"/>
  <c r="J237" i="2"/>
  <c r="J296" i="2"/>
  <c r="BK297" i="2"/>
  <c r="BK362" i="2"/>
  <c r="J326" i="2"/>
  <c r="J357" i="2"/>
  <c r="J222" i="2"/>
  <c r="BK298" i="2"/>
  <c r="BK341" i="2"/>
  <c r="J261" i="2"/>
  <c r="BK240" i="2"/>
  <c r="BK151" i="2"/>
  <c r="BK187" i="2"/>
  <c r="J281" i="2"/>
  <c r="J242" i="2"/>
  <c r="J119" i="2"/>
  <c r="J407" i="2"/>
  <c r="J122" i="2"/>
  <c r="BK305" i="2"/>
  <c r="J245" i="2"/>
  <c r="BK207" i="2"/>
  <c r="J337" i="2"/>
  <c r="J252" i="2"/>
  <c r="J313" i="2"/>
  <c r="J156" i="2"/>
  <c r="J366" i="2"/>
  <c r="BK277" i="2"/>
  <c r="BK406" i="2"/>
  <c r="BK378" i="2"/>
  <c r="J287" i="2"/>
  <c r="BK203" i="2"/>
  <c r="BK353" i="2"/>
  <c r="BK418" i="2"/>
  <c r="J232" i="2"/>
  <c r="BK288" i="2"/>
  <c r="J184" i="2"/>
  <c r="J133" i="2"/>
  <c r="J249" i="2"/>
  <c r="BK164" i="2"/>
  <c r="J324" i="2"/>
  <c r="J181" i="2"/>
  <c r="BK162" i="2"/>
  <c r="BK412" i="2"/>
  <c r="J275" i="2"/>
  <c r="BK434" i="2"/>
  <c r="BK330" i="2"/>
  <c r="J283" i="2"/>
  <c r="J251" i="2"/>
  <c r="J315" i="2"/>
  <c r="J374" i="2"/>
  <c r="J415" i="2"/>
  <c r="BK320" i="2"/>
  <c r="J334" i="2"/>
  <c r="BK393" i="2"/>
  <c r="BK384" i="2"/>
  <c r="J239" i="2"/>
  <c r="J308" i="2"/>
  <c r="BK255" i="2"/>
  <c r="J116" i="2"/>
  <c r="J323" i="2"/>
  <c r="J422" i="2"/>
  <c r="BK225" i="2"/>
  <c r="BK420" i="2"/>
  <c r="BK284" i="2"/>
  <c r="BK173" i="2"/>
  <c r="BK360" i="2"/>
  <c r="J312" i="2"/>
  <c r="J149" i="2"/>
  <c r="J285" i="2"/>
  <c r="BK387" i="2"/>
  <c r="BK301" i="2"/>
  <c r="BK371" i="2"/>
  <c r="J259" i="2"/>
  <c r="BK438" i="2"/>
  <c r="J111" i="2"/>
  <c r="BK280" i="2"/>
  <c r="J360" i="2"/>
  <c r="J343" i="2"/>
  <c r="BK135" i="2"/>
  <c r="J410" i="2"/>
  <c r="J187" i="2"/>
  <c r="BK239" i="2"/>
  <c r="BK158" i="2"/>
  <c r="J215" i="2"/>
  <c r="BK122" i="2"/>
  <c r="J299" i="2"/>
  <c r="J384" i="2"/>
  <c r="J175" i="2"/>
  <c r="BK410" i="2"/>
  <c r="BK299" i="2"/>
  <c r="J401" i="2"/>
  <c r="BK401" i="2"/>
  <c r="BK259" i="2"/>
  <c r="BK138" i="2"/>
  <c r="J113" i="2"/>
  <c r="BK314" i="2"/>
  <c r="J248" i="2"/>
  <c r="J393" i="2"/>
  <c r="J218" i="2"/>
  <c r="BK143" i="2"/>
  <c r="J210" i="2"/>
  <c r="J339" i="2"/>
  <c r="J371" i="2"/>
  <c r="J418" i="2"/>
  <c r="BK291" i="2"/>
  <c r="BK149" i="2"/>
  <c r="BK140" i="2"/>
  <c r="BK184" i="2"/>
  <c r="BK177" i="2"/>
  <c r="BK374" i="2"/>
  <c r="J135" i="2"/>
  <c r="BK309" i="2"/>
  <c r="BK249" i="2"/>
  <c r="BK339" i="2"/>
  <c r="J220" i="2"/>
  <c r="BK254" i="2"/>
  <c r="BK190" i="2"/>
  <c r="J276" i="2"/>
  <c r="BK333" i="2"/>
  <c r="BK265" i="2"/>
  <c r="BK303" i="2"/>
  <c r="BK318" i="2"/>
  <c r="J290" i="2"/>
  <c r="BK130" i="2"/>
  <c r="BK316" i="2"/>
  <c r="J288" i="2"/>
  <c r="BK323" i="2"/>
  <c r="BK170" i="2"/>
  <c r="BK292" i="2"/>
  <c r="BK345" i="2"/>
  <c r="J243" i="2"/>
  <c r="BK220" i="2"/>
  <c r="BK237" i="2"/>
  <c r="J161" i="2"/>
  <c r="BK311" i="2"/>
  <c r="J362" i="2"/>
  <c r="BK263" i="2"/>
  <c r="BK242" i="2"/>
  <c r="BK127" i="2"/>
  <c r="J295" i="2"/>
  <c r="BK181" i="2"/>
  <c r="BK282" i="2"/>
  <c r="J310" i="2"/>
  <c r="BK343" i="2"/>
  <c r="J356" i="2"/>
  <c r="J363" i="2"/>
  <c r="BK407" i="2"/>
  <c r="BK368" i="2"/>
  <c r="BK231" i="2"/>
  <c r="BK310" i="2"/>
  <c r="J440" i="2"/>
  <c r="J269" i="2"/>
  <c r="J225" i="2"/>
  <c r="J146" i="2"/>
  <c r="BK215" i="2"/>
  <c r="BK319" i="2"/>
  <c r="BK296" i="2"/>
  <c r="BK227" i="2"/>
  <c r="BK440" i="2"/>
  <c r="BK295" i="2"/>
  <c r="BK183" i="2"/>
  <c r="J316" i="2"/>
  <c r="J367" i="2"/>
  <c r="J219" i="2"/>
  <c r="BK304" i="2"/>
  <c r="BK222" i="2"/>
  <c r="BK276" i="2"/>
  <c r="BK321" i="2"/>
  <c r="J173" i="2"/>
  <c r="J406" i="2"/>
  <c r="BK337" i="2"/>
  <c r="J305" i="2"/>
  <c r="J224" i="2"/>
  <c r="BK125" i="2"/>
  <c r="BK175" i="2"/>
  <c r="BK146" i="2"/>
  <c r="J160" i="2"/>
  <c r="BK212" i="2"/>
  <c r="BK236" i="2"/>
  <c r="BK119" i="2"/>
  <c r="BK432" i="2"/>
  <c r="BK229" i="2"/>
  <c r="J231" i="2"/>
  <c r="J157" i="2"/>
  <c r="J227" i="2"/>
  <c r="J280" i="2"/>
  <c r="J203" i="2"/>
  <c r="J272" i="2"/>
  <c r="J234" i="2"/>
  <c r="J420" i="2"/>
  <c r="J353" i="2"/>
  <c r="BK352" i="2"/>
  <c r="BK290" i="2"/>
  <c r="BK326" i="2"/>
  <c r="J336" i="2"/>
  <c r="BK313" i="2"/>
  <c r="J279" i="2"/>
  <c r="J320" i="2"/>
  <c r="J298" i="2"/>
  <c r="J265" i="2"/>
  <c r="BK111" i="2"/>
  <c r="BK283" i="2"/>
  <c r="BK328" i="2"/>
  <c r="BK312" i="2"/>
  <c r="BK246" i="2"/>
  <c r="BK293" i="2"/>
  <c r="J196" i="2"/>
  <c r="BK342" i="2"/>
  <c r="J328" i="2"/>
  <c r="J412" i="2"/>
  <c r="BK422" i="2"/>
  <c r="J177" i="2"/>
  <c r="J284" i="2"/>
  <c r="BK366" i="2"/>
  <c r="J309" i="2"/>
  <c r="BK269" i="2"/>
  <c r="J297" i="2"/>
  <c r="J277" i="2"/>
  <c r="BK415" i="2"/>
  <c r="J191" i="2"/>
  <c r="BK347" i="2"/>
  <c r="J436" i="2"/>
  <c r="BK289" i="2"/>
  <c r="BK251" i="2"/>
  <c r="J257" i="2"/>
  <c r="BK166" i="2"/>
  <c r="BK232" i="2"/>
  <c r="BK133" i="2"/>
  <c r="BK279" i="2"/>
  <c r="BK113" i="2"/>
  <c r="J183" i="2"/>
  <c r="BK205" i="2"/>
  <c r="BK261" i="2"/>
  <c r="BK351" i="2"/>
  <c r="J404" i="2"/>
  <c r="BK436" i="2"/>
  <c r="BK367" i="2"/>
  <c r="BK300" i="2"/>
  <c r="J368" i="2"/>
  <c r="J318" i="2"/>
  <c r="J282" i="2"/>
  <c r="BK390" i="2"/>
  <c r="J319" i="2"/>
  <c r="J167" i="2"/>
  <c r="BK372" i="2"/>
  <c r="J341" i="2"/>
  <c r="J164" i="2"/>
  <c r="R430" i="2" l="1"/>
  <c r="T430" i="2"/>
  <c r="T163" i="2"/>
  <c r="P274" i="2"/>
  <c r="P163" i="2"/>
  <c r="P278" i="2"/>
  <c r="R110" i="2"/>
  <c r="R137" i="2"/>
  <c r="R202" i="2"/>
  <c r="T274" i="2"/>
  <c r="R129" i="2"/>
  <c r="BK217" i="2"/>
  <c r="J217" i="2" s="1"/>
  <c r="J69" i="2" s="1"/>
  <c r="P332" i="2"/>
  <c r="P110" i="2"/>
  <c r="BK137" i="2"/>
  <c r="J137" i="2"/>
  <c r="J65" i="2"/>
  <c r="P202" i="2"/>
  <c r="R355" i="2"/>
  <c r="R124" i="2"/>
  <c r="T129" i="2"/>
  <c r="T137" i="2"/>
  <c r="P217" i="2"/>
  <c r="R278" i="2"/>
  <c r="R322" i="2"/>
  <c r="P325" i="2"/>
  <c r="T325" i="2"/>
  <c r="R370" i="2"/>
  <c r="T110" i="2"/>
  <c r="T124" i="2"/>
  <c r="R163" i="2"/>
  <c r="BK202" i="2"/>
  <c r="J202" i="2"/>
  <c r="J67" i="2"/>
  <c r="T202" i="2"/>
  <c r="BK278" i="2"/>
  <c r="J278" i="2" s="1"/>
  <c r="J74" i="2" s="1"/>
  <c r="BK322" i="2"/>
  <c r="J322" i="2" s="1"/>
  <c r="J75" i="2" s="1"/>
  <c r="BK332" i="2"/>
  <c r="J332" i="2" s="1"/>
  <c r="J77" i="2" s="1"/>
  <c r="BK355" i="2"/>
  <c r="J355" i="2"/>
  <c r="J78" i="2" s="1"/>
  <c r="BK370" i="2"/>
  <c r="J370" i="2"/>
  <c r="J79" i="2"/>
  <c r="T370" i="2"/>
  <c r="T392" i="2"/>
  <c r="P414" i="2"/>
  <c r="BK424" i="2"/>
  <c r="J424" i="2" s="1"/>
  <c r="J82" i="2" s="1"/>
  <c r="P424" i="2"/>
  <c r="BK129" i="2"/>
  <c r="J129" i="2"/>
  <c r="J64" i="2"/>
  <c r="BK163" i="2"/>
  <c r="J163" i="2" s="1"/>
  <c r="J66" i="2" s="1"/>
  <c r="R217" i="2"/>
  <c r="T278" i="2"/>
  <c r="T322" i="2"/>
  <c r="R332" i="2"/>
  <c r="P355" i="2"/>
  <c r="P370" i="2"/>
  <c r="P392" i="2"/>
  <c r="BK414" i="2"/>
  <c r="J414" i="2" s="1"/>
  <c r="J81" i="2" s="1"/>
  <c r="T414" i="2"/>
  <c r="T424" i="2"/>
  <c r="BK110" i="2"/>
  <c r="J110" i="2" s="1"/>
  <c r="J61" i="2" s="1"/>
  <c r="BK124" i="2"/>
  <c r="J124" i="2"/>
  <c r="J63" i="2"/>
  <c r="P124" i="2"/>
  <c r="P129" i="2"/>
  <c r="P137" i="2"/>
  <c r="T217" i="2"/>
  <c r="BK274" i="2"/>
  <c r="J274" i="2" s="1"/>
  <c r="J73" i="2" s="1"/>
  <c r="R274" i="2"/>
  <c r="P322" i="2"/>
  <c r="BK325" i="2"/>
  <c r="J325" i="2"/>
  <c r="J76" i="2" s="1"/>
  <c r="R325" i="2"/>
  <c r="T332" i="2"/>
  <c r="T355" i="2"/>
  <c r="BK392" i="2"/>
  <c r="J392" i="2" s="1"/>
  <c r="J80" i="2" s="1"/>
  <c r="R392" i="2"/>
  <c r="R414" i="2"/>
  <c r="R424" i="2"/>
  <c r="BK121" i="2"/>
  <c r="J121" i="2" s="1"/>
  <c r="J62" i="2" s="1"/>
  <c r="BK214" i="2"/>
  <c r="J214" i="2"/>
  <c r="J68" i="2"/>
  <c r="BK268" i="2"/>
  <c r="J268" i="2"/>
  <c r="J71" i="2" s="1"/>
  <c r="BK433" i="2"/>
  <c r="J433" i="2"/>
  <c r="J85" i="2" s="1"/>
  <c r="BK271" i="2"/>
  <c r="J271" i="2"/>
  <c r="J72" i="2" s="1"/>
  <c r="BK431" i="2"/>
  <c r="J431" i="2" s="1"/>
  <c r="J84" i="2" s="1"/>
  <c r="BK435" i="2"/>
  <c r="J435" i="2" s="1"/>
  <c r="J86" i="2" s="1"/>
  <c r="BK437" i="2"/>
  <c r="J437" i="2" s="1"/>
  <c r="J87" i="2" s="1"/>
  <c r="BK439" i="2"/>
  <c r="J439" i="2" s="1"/>
  <c r="J88" i="2" s="1"/>
  <c r="BE175" i="2"/>
  <c r="BE184" i="2"/>
  <c r="BE187" i="2"/>
  <c r="BE222" i="2"/>
  <c r="BE231" i="2"/>
  <c r="BE234" i="2"/>
  <c r="BE239" i="2"/>
  <c r="BE279" i="2"/>
  <c r="BE287" i="2"/>
  <c r="BE299" i="2"/>
  <c r="BE302" i="2"/>
  <c r="BE303" i="2"/>
  <c r="BE341" i="2"/>
  <c r="BE156" i="2"/>
  <c r="BE157" i="2"/>
  <c r="BE158" i="2"/>
  <c r="BE161" i="2"/>
  <c r="BE255" i="2"/>
  <c r="BE269" i="2"/>
  <c r="BE311" i="2"/>
  <c r="BE312" i="2"/>
  <c r="BE318" i="2"/>
  <c r="BE177" i="2"/>
  <c r="BE215" i="2"/>
  <c r="BE236" i="2"/>
  <c r="BE240" i="2"/>
  <c r="BE243" i="2"/>
  <c r="BE297" i="2"/>
  <c r="BE304" i="2"/>
  <c r="BE305" i="2"/>
  <c r="BE308" i="2"/>
  <c r="BE309" i="2"/>
  <c r="BE313" i="2"/>
  <c r="BE314" i="2"/>
  <c r="BE319" i="2"/>
  <c r="BE203" i="2"/>
  <c r="BE219" i="2"/>
  <c r="BE316" i="2"/>
  <c r="BE317" i="2"/>
  <c r="BE320" i="2"/>
  <c r="BE336" i="2"/>
  <c r="BE351" i="2"/>
  <c r="BE356" i="2"/>
  <c r="BE357" i="2"/>
  <c r="BE366" i="2"/>
  <c r="BE127" i="2"/>
  <c r="BE196" i="2"/>
  <c r="BE261" i="2"/>
  <c r="BE275" i="2"/>
  <c r="BE282" i="2"/>
  <c r="BE283" i="2"/>
  <c r="BE284" i="2"/>
  <c r="BE293" i="2"/>
  <c r="BE321" i="2"/>
  <c r="BE337" i="2"/>
  <c r="BE339" i="2"/>
  <c r="BE345" i="2"/>
  <c r="BE346" i="2"/>
  <c r="BE360" i="2"/>
  <c r="BE367" i="2"/>
  <c r="BE434" i="2"/>
  <c r="BE122" i="2"/>
  <c r="BE135" i="2"/>
  <c r="BE154" i="2"/>
  <c r="BE170" i="2"/>
  <c r="BE181" i="2"/>
  <c r="BE190" i="2"/>
  <c r="BE207" i="2"/>
  <c r="BE249" i="2"/>
  <c r="BE254" i="2"/>
  <c r="BE263" i="2"/>
  <c r="BE272" i="2"/>
  <c r="BE300" i="2"/>
  <c r="BE301" i="2"/>
  <c r="BE326" i="2"/>
  <c r="BE328" i="2"/>
  <c r="BE371" i="2"/>
  <c r="BE166" i="2"/>
  <c r="BE191" i="2"/>
  <c r="BE229" i="2"/>
  <c r="BE232" i="2"/>
  <c r="BE237" i="2"/>
  <c r="BE252" i="2"/>
  <c r="BE324" i="2"/>
  <c r="BE343" i="2"/>
  <c r="BE350" i="2"/>
  <c r="BE363" i="2"/>
  <c r="BE378" i="2"/>
  <c r="BE393" i="2"/>
  <c r="BE401" i="2"/>
  <c r="BE407" i="2"/>
  <c r="E98" i="2"/>
  <c r="BE113" i="2"/>
  <c r="BE224" i="2"/>
  <c r="BE227" i="2"/>
  <c r="BE259" i="2"/>
  <c r="BE276" i="2"/>
  <c r="BE280" i="2"/>
  <c r="BE306" i="2"/>
  <c r="BE307" i="2"/>
  <c r="BE310" i="2"/>
  <c r="BE330" i="2"/>
  <c r="BE334" i="2"/>
  <c r="BE347" i="2"/>
  <c r="BE349" i="2"/>
  <c r="BE352" i="2"/>
  <c r="BE359" i="2"/>
  <c r="BE265" i="2"/>
  <c r="BE281" i="2"/>
  <c r="F105" i="2"/>
  <c r="BE143" i="2"/>
  <c r="BE164" i="2"/>
  <c r="BE167" i="2"/>
  <c r="BE220" i="2"/>
  <c r="BE277" i="2"/>
  <c r="BE285" i="2"/>
  <c r="BE289" i="2"/>
  <c r="BE291" i="2"/>
  <c r="BE296" i="2"/>
  <c r="BE160" i="2"/>
  <c r="BE199" i="2"/>
  <c r="BE212" i="2"/>
  <c r="BE372" i="2"/>
  <c r="BE377" i="2"/>
  <c r="BE387" i="2"/>
  <c r="BE398" i="2"/>
  <c r="BE415" i="2"/>
  <c r="BE425" i="2"/>
  <c r="BE432" i="2"/>
  <c r="BE179" i="2"/>
  <c r="BE183" i="2"/>
  <c r="BE245" i="2"/>
  <c r="BE173" i="2"/>
  <c r="BE210" i="2"/>
  <c r="BE225" i="2"/>
  <c r="BE248" i="2"/>
  <c r="BE257" i="2"/>
  <c r="BE286" i="2"/>
  <c r="BE294" i="2"/>
  <c r="BE298" i="2"/>
  <c r="BE315" i="2"/>
  <c r="BE323" i="2"/>
  <c r="BE333" i="2"/>
  <c r="BE342" i="2"/>
  <c r="BE353" i="2"/>
  <c r="BE362" i="2"/>
  <c r="BE404" i="2"/>
  <c r="BE406" i="2"/>
  <c r="BE410" i="2"/>
  <c r="BE422" i="2"/>
  <c r="BE428" i="2"/>
  <c r="BE436" i="2"/>
  <c r="BE440" i="2"/>
  <c r="BE125" i="2"/>
  <c r="BE218" i="2"/>
  <c r="BE288" i="2"/>
  <c r="BE290" i="2"/>
  <c r="BE292" i="2"/>
  <c r="BE295" i="2"/>
  <c r="J52" i="2"/>
  <c r="BE111" i="2"/>
  <c r="BE116" i="2"/>
  <c r="BE133" i="2"/>
  <c r="BE138" i="2"/>
  <c r="BE149" i="2"/>
  <c r="BE151" i="2"/>
  <c r="BE162" i="2"/>
  <c r="BE242" i="2"/>
  <c r="BE246" i="2"/>
  <c r="BE368" i="2"/>
  <c r="BE374" i="2"/>
  <c r="BE384" i="2"/>
  <c r="BE390" i="2"/>
  <c r="BE412" i="2"/>
  <c r="BE418" i="2"/>
  <c r="BE420" i="2"/>
  <c r="BE438" i="2"/>
  <c r="BE119" i="2"/>
  <c r="BE130" i="2"/>
  <c r="BE140" i="2"/>
  <c r="BE146" i="2"/>
  <c r="BE205" i="2"/>
  <c r="BE251" i="2"/>
  <c r="F35" i="2"/>
  <c r="BB55" i="1" s="1"/>
  <c r="BB54" i="1" s="1"/>
  <c r="W31" i="1" s="1"/>
  <c r="J34" i="2"/>
  <c r="AW55" i="1" s="1"/>
  <c r="F34" i="2"/>
  <c r="BA55" i="1" s="1"/>
  <c r="BA54" i="1" s="1"/>
  <c r="W30" i="1" s="1"/>
  <c r="F36" i="2"/>
  <c r="BC55" i="1" s="1"/>
  <c r="BC54" i="1" s="1"/>
  <c r="W32" i="1" s="1"/>
  <c r="F37" i="2"/>
  <c r="BD55" i="1" s="1"/>
  <c r="BD54" i="1" s="1"/>
  <c r="W33" i="1" s="1"/>
  <c r="T109" i="2" l="1"/>
  <c r="R267" i="2"/>
  <c r="T267" i="2"/>
  <c r="P267" i="2"/>
  <c r="P109" i="2"/>
  <c r="P108" i="2" s="1"/>
  <c r="AU55" i="1" s="1"/>
  <c r="AU54" i="1" s="1"/>
  <c r="T108" i="2"/>
  <c r="R109" i="2"/>
  <c r="R108" i="2" s="1"/>
  <c r="BK109" i="2"/>
  <c r="J109" i="2" s="1"/>
  <c r="J60" i="2" s="1"/>
  <c r="BK267" i="2"/>
  <c r="J267" i="2" s="1"/>
  <c r="J70" i="2" s="1"/>
  <c r="BK430" i="2"/>
  <c r="J430" i="2" s="1"/>
  <c r="J83" i="2" s="1"/>
  <c r="F33" i="2"/>
  <c r="AZ55" i="1" s="1"/>
  <c r="AZ54" i="1" s="1"/>
  <c r="W29" i="1" s="1"/>
  <c r="AW54" i="1"/>
  <c r="AK30" i="1" s="1"/>
  <c r="AY54" i="1"/>
  <c r="AX54" i="1"/>
  <c r="J33" i="2"/>
  <c r="AV55" i="1" s="1"/>
  <c r="AT55" i="1" s="1"/>
  <c r="BK108" i="2" l="1"/>
  <c r="J108" i="2"/>
  <c r="J59" i="2" s="1"/>
  <c r="AV54" i="1"/>
  <c r="AK29" i="1" s="1"/>
  <c r="J30" i="2" l="1"/>
  <c r="AG55" i="1"/>
  <c r="AG54" i="1" s="1"/>
  <c r="AT54" i="1"/>
  <c r="AN54" i="1" l="1"/>
  <c r="AK26" i="1"/>
  <c r="J39" i="2"/>
  <c r="AN55" i="1"/>
  <c r="AK35" i="1"/>
</calcChain>
</file>

<file path=xl/sharedStrings.xml><?xml version="1.0" encoding="utf-8"?>
<sst xmlns="http://schemas.openxmlformats.org/spreadsheetml/2006/main" count="4330" uniqueCount="1217">
  <si>
    <t>Export Komplet</t>
  </si>
  <si>
    <t>VZ</t>
  </si>
  <si>
    <t>2.0</t>
  </si>
  <si>
    <t>ZAMOK</t>
  </si>
  <si>
    <t>False</t>
  </si>
  <si>
    <t>{9610461d-d249-48ed-83ed-196c6a34071d}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</si>
  <si>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</si>
  <si>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</si>
  <si>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</si>
  <si>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</si>
  <si>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</si>
  <si>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</si>
  <si>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</si>
  <si>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</si>
  <si>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Klatovy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</si>
  <si>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</si>
  <si>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</si>
  <si>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Klatovy SÚ objektu čp. 59 na st. p. 6139, k. ú. Klatovy</t>
  </si>
  <si>
    <t>KSO:</t>
  </si>
  <si>
    <t/>
  </si>
  <si>
    <t>CC-CZ:</t>
  </si>
  <si>
    <t>Místo:</t>
  </si>
  <si>
    <t xml:space="preserve"> </t>
  </si>
  <si>
    <t>Datum:</t>
  </si>
  <si>
    <t>8. 7. 2025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</si>
  <si>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</si>
  <si>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</si>
  <si>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</si>
  <si>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</si>
  <si>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</si>
  <si>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</si>
  <si>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</si>
  <si>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</si>
  <si>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</si>
  <si>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</si>
  <si>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</si>
  <si>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</si>
  <si>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</si>
  <si>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</si>
  <si>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</si>
  <si>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</si>
  <si>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</si>
  <si>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</si>
  <si>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</si>
  <si>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</si>
  <si>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</si>
  <si>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</si>
  <si>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</si>
  <si>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</si>
  <si>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</si>
  <si>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</si>
  <si>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</si>
  <si>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</si>
  <si>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</si>
  <si>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</si>
  <si>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</si>
  <si>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</si>
  <si>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</si>
  <si>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</si>
  <si>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</si>
  <si>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</si>
  <si>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</si>
  <si>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</si>
  <si>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</si>
  <si>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</si>
  <si>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</si>
  <si>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</si>
  <si>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</si>
  <si>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</si>
  <si>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</si>
  <si>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</si>
  <si>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</si>
  <si>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</si>
  <si>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</si>
  <si>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</si>
  <si>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Stavební úpravy</t>
  </si>
  <si>
    <t>STA</t>
  </si>
  <si>
    <t>1</t>
  </si>
  <si>
    <t>{2ed6388a-c4d3-4170-b9a4-8f2040a5b1e2}</t>
  </si>
  <si>
    <t>2</t>
  </si>
  <si>
    <t>KRYCÍ LIST SOUPISU PRACÍ</t>
  </si>
  <si>
    <t>Objekt:</t>
  </si>
  <si>
    <t>01 - SO 01 Stavební úpravy</t>
  </si>
  <si>
    <t>REKAPITULACE ČLENĚNÍ SOUPISU PRACÍ</t>
  </si>
  <si>
    <t>Kód dílu - Popis</t>
  </si>
  <si>
    <t>Cena celkem [CZK]</t>
  </si>
  <si>
    <t>-1</t>
  </si>
  <si>
    <t>HSV -  Práce a dodávky HSV</t>
  </si>
  <si>
    <t xml:space="preserve">    1 -  Zemní práce</t>
  </si>
  <si>
    <t xml:space="preserve">    3 -  Svislé a kompletní konstrukce</t>
  </si>
  <si>
    <t xml:space="preserve">    4 - Vodorovné konstrukce</t>
  </si>
  <si>
    <t xml:space="preserve">    5 - Komunikace pozemní</t>
  </si>
  <si>
    <t xml:space="preserve">    6 -  Úpravy povrchů, podlahy a osazování výplní</t>
  </si>
  <si>
    <t xml:space="preserve">    9 -  Ostatní konstrukce a práce, bourání</t>
  </si>
  <si>
    <t xml:space="preserve">    997 -  Přesun sutě</t>
  </si>
  <si>
    <t xml:space="preserve">    998 -  Přesun hmot</t>
  </si>
  <si>
    <t>725 - Zdravotechnika - zařizovací předměty</t>
  </si>
  <si>
    <t>PSV - 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</si>
  <si>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</si>
  <si>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</si>
  <si>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</si>
  <si>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</si>
  <si>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</si>
  <si>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</si>
  <si>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</si>
  <si>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</si>
  <si>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</si>
  <si>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</si>
  <si>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</si>
  <si>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 Dokončovací práce - malby a tapety</t>
  </si>
  <si>
    <t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</si>
  <si>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</si>
  <si>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</si>
  <si>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</si>
  <si>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 xml:space="preserve">    VRN7 - 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</si>
  <si>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</si>
  <si>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</si>
  <si>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</si>
  <si>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</si>
  <si>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</si>
  <si>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</si>
  <si>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</si>
  <si>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</si>
  <si>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</si>
  <si>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</si>
  <si>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</si>
  <si>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</si>
  <si>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</si>
  <si>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</si>
  <si>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</si>
  <si>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</si>
  <si>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</si>
  <si>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</si>
  <si>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</si>
  <si>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113106186</t>
  </si>
  <si>
    <t>Rozebrání dlažeb vozovek a ploch s přemístěním hmot na skládku na vzdálenost do 3 m nebo s naložením na dopravní prostředek, s jakoukoliv výplní spár strojně plochy jednotlivě do 50 m2 z drobných kostek nebo odseků s ložem ze živice</t>
  </si>
  <si>
    <t>m2</t>
  </si>
  <si>
    <t>CS ÚRS 2025 02</t>
  </si>
  <si>
    <t>4</t>
  </si>
  <si>
    <t>-59375160</t>
  </si>
  <si>
    <t>Online PSC</t>
  </si>
  <si>
    <t>https://podminky.urs.cz/item/CS_URS_2025_02/113106186</t>
  </si>
  <si>
    <t>181311103</t>
  </si>
  <si>
    <t>Rozprostření a urovnání ornice v rovině nebo ve svahu sklonu do 1:5 ručně při souvislé ploše, tl. vrstvy do 200 mm</t>
  </si>
  <si>
    <t>-1447321609</t>
  </si>
  <si>
    <t>https://podminky.urs.cz/item/CS_URS_2025_02/181311103</t>
  </si>
  <si>
    <t>VV</t>
  </si>
  <si>
    <t>"dokončení sadové úpravy"40,0</t>
  </si>
  <si>
    <t>3</t>
  </si>
  <si>
    <t>181411131</t>
  </si>
  <si>
    <t>Založení trávníku na půdě předem připravené plochy do 1000 m2 výsevem včetně utažení parkového v rovině nebo na svahu do 1:5</t>
  </si>
  <si>
    <t>1302120440</t>
  </si>
  <si>
    <t>https://podminky.urs.cz/item/CS_URS_2025_02/181411131</t>
  </si>
  <si>
    <t>M</t>
  </si>
  <si>
    <t>00572410</t>
  </si>
  <si>
    <t>osivo směs travní parková</t>
  </si>
  <si>
    <t>kg</t>
  </si>
  <si>
    <t>8</t>
  </si>
  <si>
    <t>-25619847</t>
  </si>
  <si>
    <t>40*0,02 'Přepočtené koeficientem množství</t>
  </si>
  <si>
    <t xml:space="preserve"> Svislé a kompletní konstrukce</t>
  </si>
  <si>
    <t>5</t>
  </si>
  <si>
    <t>3425896478</t>
  </si>
  <si>
    <t>Deemontáž a zpětná montáž  sanitární stěny včetně dveří a všech doplňků</t>
  </si>
  <si>
    <t>1889921214</t>
  </si>
  <si>
    <t>43,17</t>
  </si>
  <si>
    <t>Vodorovné konstrukce</t>
  </si>
  <si>
    <t>6</t>
  </si>
  <si>
    <t>45123568</t>
  </si>
  <si>
    <t xml:space="preserve">Oprava + výměna venkovní schody </t>
  </si>
  <si>
    <t>ks</t>
  </si>
  <si>
    <t>S ÚRS 2025 02</t>
  </si>
  <si>
    <t>-1042705547</t>
  </si>
  <si>
    <t>https://podminky.urs.cz/item/CS_URS_2025_02/45123568</t>
  </si>
  <si>
    <t>7</t>
  </si>
  <si>
    <t>451317777</t>
  </si>
  <si>
    <t>Podklad nebo lože pod dlažbu (přídlažbu) v ploše vodorovné nebo ve sklonu do 1:5, tloušťky od 50 do 100 mm z betonu prostého</t>
  </si>
  <si>
    <t>-539773612</t>
  </si>
  <si>
    <t>https://podminky.urs.cz/item/CS_URS_2025_02/451317777</t>
  </si>
  <si>
    <t>Komunikace pozemní</t>
  </si>
  <si>
    <t>591211111</t>
  </si>
  <si>
    <t>Kladení dlažby z kostek s provedením lože do tl. 50 mm, s vyplněním spár, s dvojím beraněním a se smetením přebytečného materiálu na krajnici drobných z kamene, do lože z kameniva</t>
  </si>
  <si>
    <t>-720658180</t>
  </si>
  <si>
    <t>https://podminky.urs.cz/item/CS_URS_2025_02/591211111</t>
  </si>
  <si>
    <t>"dokončení zp. ploch"12,0</t>
  </si>
  <si>
    <t>9</t>
  </si>
  <si>
    <t>58381007</t>
  </si>
  <si>
    <t>kostka štípaná dlažební žula drobná 8/10</t>
  </si>
  <si>
    <t>-1918749411</t>
  </si>
  <si>
    <t>12*1,02 'Přepočtené koeficientem množství</t>
  </si>
  <si>
    <t>10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</si>
  <si>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</si>
  <si>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</si>
  <si>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495436055</t>
  </si>
  <si>
    <t>https://podminky.urs.cz/item/CS_URS_2025_02/591241111</t>
  </si>
  <si>
    <t xml:space="preserve"> Úpravy povrchů, podlahy a osazování výplní</t>
  </si>
  <si>
    <t>11</t>
  </si>
  <si>
    <t>61123568</t>
  </si>
  <si>
    <t>Začištění průrazů instalací v hradební zdi (voda, kanalizace§</t>
  </si>
  <si>
    <t>Kč</t>
  </si>
  <si>
    <t>875255122</t>
  </si>
  <si>
    <t>https://podminky.urs.cz/item/CS_URS_2025_02/61123568</t>
  </si>
  <si>
    <t>612135001</t>
  </si>
  <si>
    <t>Vyrovnání nerovností podkladu vnitřních omítaných ploch maltou, tl. do 10 mm vápenocementovou stěn</t>
  </si>
  <si>
    <t>-272406999</t>
  </si>
  <si>
    <t>https://podminky.urs.cz/item/CS_URS_2025_02/612135001</t>
  </si>
  <si>
    <t>20,0</t>
  </si>
  <si>
    <t>13</t>
  </si>
  <si>
    <t>612325111</t>
  </si>
  <si>
    <t>Vápenocementová omítka rýh hladká, ve stěnách, šířky rýhy do 150 mm</t>
  </si>
  <si>
    <t>-354917246</t>
  </si>
  <si>
    <t>https://podminky.urs.cz/item/CS_URS_2025_02/612325111</t>
  </si>
  <si>
    <t>0,04*6,50</t>
  </si>
  <si>
    <t>14</t>
  </si>
  <si>
    <t>619995001</t>
  </si>
  <si>
    <t>Začištění omítek (s dodáním hmot) kolem oken, dveří, podlah, obkladů apod.</t>
  </si>
  <si>
    <t>m</t>
  </si>
  <si>
    <t>102213742</t>
  </si>
  <si>
    <t>https://podminky.urs.cz/item/CS_URS_2025_02/619995001</t>
  </si>
  <si>
    <t>"začištění soklíků"90,00</t>
  </si>
  <si>
    <t>15</t>
  </si>
  <si>
    <t>622135001</t>
  </si>
  <si>
    <t>Vyrovnání nerovností podkladu vnějších omítaných ploch maltou, tl. do 10 mm vápenocementovou stěn</t>
  </si>
  <si>
    <t>-1660626365</t>
  </si>
  <si>
    <t>https://podminky.urs.cz/item/CS_URS_2025_02/622135001</t>
  </si>
  <si>
    <t>16</t>
  </si>
  <si>
    <t>622143003</t>
  </si>
  <si>
    <t>Montáž omítkových profilů plastových, pozinkovaných nebo dřevěných upevněných vtlačením do podkladní vrstvy nebo přibitím rohových s tkaninou</t>
  </si>
  <si>
    <t>-999443014</t>
  </si>
  <si>
    <t>https://podminky.urs.cz/item/CS_URS_2025_02/622143003</t>
  </si>
  <si>
    <t>"úschovna kol"15,0</t>
  </si>
  <si>
    <t>17</t>
  </si>
  <si>
    <t>63127464</t>
  </si>
  <si>
    <t>profil rohový Al 15x15mm s výztužnou tkaninou š 100mm pro ETICS</t>
  </si>
  <si>
    <t>-1311483777</t>
  </si>
  <si>
    <t>15,0*1,10</t>
  </si>
  <si>
    <t>18</t>
  </si>
  <si>
    <t>642569</t>
  </si>
  <si>
    <t>Příplatek za oráškovou barvu zárubní</t>
  </si>
  <si>
    <t>850045093</t>
  </si>
  <si>
    <t>19</t>
  </si>
  <si>
    <t>64258963</t>
  </si>
  <si>
    <t>Úprava SDK u zárubní</t>
  </si>
  <si>
    <t>-625851248</t>
  </si>
  <si>
    <t>20</t>
  </si>
  <si>
    <t>642944121</t>
  </si>
  <si>
    <t>Osazení ocelových dveřních zárubní lisovaných nebo z úhelníků dodatečně s vybetonováním prahu, plochy do 2,5 m2</t>
  </si>
  <si>
    <t>kus</t>
  </si>
  <si>
    <t>-1177290590</t>
  </si>
  <si>
    <t>https://podminky.urs.cz/item/CS_URS_2025_02/642944121</t>
  </si>
  <si>
    <t>55331436</t>
  </si>
  <si>
    <t>zárubeň jednokřídlá ocelová pro dodatečnou montáž tl stěny 110-150mm rozměru 700/1970, 2100mm pozinkované</t>
  </si>
  <si>
    <t>962963391</t>
  </si>
  <si>
    <t>22</t>
  </si>
  <si>
    <t>55331437</t>
  </si>
  <si>
    <t>zárubeň jednokřídlá ocelová pro dodatečnou montáž tl stěny 110-150mm rozměru 800/1970, 2100mm popzinkované</t>
  </si>
  <si>
    <t>-1691899403</t>
  </si>
  <si>
    <t>23</t>
  </si>
  <si>
    <t>55331438</t>
  </si>
  <si>
    <t>zárubeň jednokřídlá ocelová pro dodatečnou montáž tl stěny 110-150mm rozměru 900/1970, 2100mm pozinkované</t>
  </si>
  <si>
    <t>-1280007281</t>
  </si>
  <si>
    <t xml:space="preserve"> Ostatní konstrukce a práce, bourání</t>
  </si>
  <si>
    <t>24</t>
  </si>
  <si>
    <t>9401256</t>
  </si>
  <si>
    <t>Vyplnění spár PUR pšnou</t>
  </si>
  <si>
    <t>-843149022</t>
  </si>
  <si>
    <t>https://podminky.urs.cz/item/CS_URS_2025_02/9401256</t>
  </si>
  <si>
    <t>25</t>
  </si>
  <si>
    <t>9402568</t>
  </si>
  <si>
    <t>Značení únikových cest</t>
  </si>
  <si>
    <t>1142974312</t>
  </si>
  <si>
    <t>26</t>
  </si>
  <si>
    <t>941111121</t>
  </si>
  <si>
    <t>Lešení řadové trubkové lehké pracovní s podlahami s provozním zatížením tř. 3 do 200 kg/m2 šířky tř. W09 od 0,9 do 1,2 m, výšky výšky do 10 m montáž</t>
  </si>
  <si>
    <t>-1992422198</t>
  </si>
  <si>
    <t>https://podminky.urs.cz/item/CS_URS_2025_02/941111121</t>
  </si>
  <si>
    <t>420</t>
  </si>
  <si>
    <t>27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</si>
  <si>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</si>
  <si>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</si>
  <si>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136173321</t>
  </si>
  <si>
    <t>https://podminky.urs.cz/item/CS_URS_2025_02/941111221</t>
  </si>
  <si>
    <t>420*50</t>
  </si>
  <si>
    <t>28</t>
  </si>
  <si>
    <t>941111821</t>
  </si>
  <si>
    <t>Lešení řadové trubkové lehké pracovní s podlahami s provozním zatížením tř. 3 do 200 kg/m2 šířky tř. W09 od 0,9 do 1,2 m, výšky výšky do 10 m demontáž</t>
  </si>
  <si>
    <t>-981578851</t>
  </si>
  <si>
    <t>https://podminky.urs.cz/item/CS_URS_2025_02/941111821</t>
  </si>
  <si>
    <t>29</t>
  </si>
  <si>
    <t>941235689</t>
  </si>
  <si>
    <t>Výměna napojení dešťového svodu a svodného potrubí</t>
  </si>
  <si>
    <t>-1305788802</t>
  </si>
  <si>
    <t>https://podminky.urs.cz/item/CS_URS_2025_02/941235689</t>
  </si>
  <si>
    <t>30</t>
  </si>
  <si>
    <t>94125689</t>
  </si>
  <si>
    <t>Ukončení přípojky vody a kanalizace (myčka kol)</t>
  </si>
  <si>
    <t>1950388276</t>
  </si>
  <si>
    <t>https://podminky.urs.cz/item/CS_URS_2025_02/94125689</t>
  </si>
  <si>
    <t>31</t>
  </si>
  <si>
    <t>94135689</t>
  </si>
  <si>
    <t>D+M dokončení rozvodů ZTI, elektro, VZT (oprava kanalizace odvod z ppojišťovacího ventilu)</t>
  </si>
  <si>
    <t>1711485358</t>
  </si>
  <si>
    <t>https://podminky.urs.cz/item/CS_URS_2025_02/94135689</t>
  </si>
  <si>
    <t>32</t>
  </si>
  <si>
    <t>9415689</t>
  </si>
  <si>
    <t>D+M zásobník TUV 3 ks, 2x přebalovací pult, 2x truhlářský zásobníku TUV</t>
  </si>
  <si>
    <t>1506275913</t>
  </si>
  <si>
    <t>https://podminky.urs.cz/item/CS_URS_2025_02/9415689</t>
  </si>
  <si>
    <t>33</t>
  </si>
  <si>
    <t>945100</t>
  </si>
  <si>
    <t>Rezerva fix cena</t>
  </si>
  <si>
    <t>716486953</t>
  </si>
  <si>
    <t>34</t>
  </si>
  <si>
    <t>952901111</t>
  </si>
  <si>
    <t>Vyčištění budov nebo objektů před předáním do užívání budov bytové nebo občanské výstavby, světlé výšky podlaží do 4 m</t>
  </si>
  <si>
    <t>464313354</t>
  </si>
  <si>
    <t>https://podminky.urs.cz/item/CS_URS_2025_02/952901111</t>
  </si>
  <si>
    <t>24,09*12,965*2</t>
  </si>
  <si>
    <t>35</t>
  </si>
  <si>
    <t>953941331</t>
  </si>
  <si>
    <t>Osazení drobných kovových výrobků bez jejich dodání s vysekáním kapes pro upevňovací prvky se zazděním, zabetonováním nebo zalitím železných rohoží s rámy, plochy přes 1 m2</t>
  </si>
  <si>
    <t>1916531365</t>
  </si>
  <si>
    <t>https://podminky.urs.cz/item/CS_URS_2025_02/953941331</t>
  </si>
  <si>
    <t>"rožka"1</t>
  </si>
  <si>
    <t>36</t>
  </si>
  <si>
    <t>5531025</t>
  </si>
  <si>
    <t>Dodávka rohožky2,00*1,80 m žárově pozinkovaná</t>
  </si>
  <si>
    <t>1976892506</t>
  </si>
  <si>
    <t>37</t>
  </si>
  <si>
    <t>965042131</t>
  </si>
  <si>
    <t>Bourání mazanin betonových nebo z litého asfaltu tl. do 100 mm, plochy do 4 m2</t>
  </si>
  <si>
    <t>m3</t>
  </si>
  <si>
    <t>-432502162</t>
  </si>
  <si>
    <t>https://podminky.urs.cz/item/CS_URS_2025_02/965042131</t>
  </si>
  <si>
    <t>"pro rohožku"2,00*1,80*0,10</t>
  </si>
  <si>
    <t>"dokončení zp. ploch"12,0*0,10</t>
  </si>
  <si>
    <t>Součet</t>
  </si>
  <si>
    <t>38</t>
  </si>
  <si>
    <t>965081213</t>
  </si>
  <si>
    <t>Bourání podlah z dlaždic bez podkladního lože nebo mazaniny, s jakoukoliv výplní spár keramických nebo xylolitových tl. do 10 mm, plochy přes 1 m2</t>
  </si>
  <si>
    <t>1304345953</t>
  </si>
  <si>
    <t>https://podminky.urs.cz/item/CS_URS_2025_02/965081213</t>
  </si>
  <si>
    <t>"50% původní plochy"235,94*0,5</t>
  </si>
  <si>
    <t>39</t>
  </si>
  <si>
    <t>968072455</t>
  </si>
  <si>
    <t>Vybourání kovových rámů oken s křídly, dveřních zárubní, vrat, stěn, ostění nebo obkladů dveřních zárubní, plochy do 2 m2</t>
  </si>
  <si>
    <t>54413355</t>
  </si>
  <si>
    <t>https://podminky.urs.cz/item/CS_URS_2025_02/968072455</t>
  </si>
  <si>
    <t>1,60*32</t>
  </si>
  <si>
    <t>997</t>
  </si>
  <si>
    <t xml:space="preserve"> Přesun sutě</t>
  </si>
  <si>
    <t>40</t>
  </si>
  <si>
    <t>997013111</t>
  </si>
  <si>
    <t>Vnitrostaveništní doprava suti a vybouraných hmot vodorovně do 50 m s naložením základní pro budovy a haly výšky do 6 m</t>
  </si>
  <si>
    <t>t</t>
  </si>
  <si>
    <t>1829425000</t>
  </si>
  <si>
    <t>https://podminky.urs.cz/item/CS_URS_2025_02/997013111</t>
  </si>
  <si>
    <t>41</t>
  </si>
  <si>
    <t>997013501</t>
  </si>
  <si>
    <t>Odvoz suti a vybouraných hmot na skládku nebo meziskládku se složením, na vzdálenost do 1 km</t>
  </si>
  <si>
    <t>-919507105</t>
  </si>
  <si>
    <t>https://podminky.urs.cz/item/CS_URS_2025_02/997013501</t>
  </si>
  <si>
    <t>42</t>
  </si>
  <si>
    <t>997013509</t>
  </si>
  <si>
    <t>Odvoz suti a vybouraných hmot na skládku nebo meziskládku se složením, na vzdálenost Příplatek k ceně za každý další započatý 1 km přes 1 km</t>
  </si>
  <si>
    <t>-1976284574</t>
  </si>
  <si>
    <t>https://podminky.urs.cz/item/CS_URS_2025_02/997013509</t>
  </si>
  <si>
    <t>32,18*6</t>
  </si>
  <si>
    <t>43</t>
  </si>
  <si>
    <t>997013607</t>
  </si>
  <si>
    <t>Poplatek za uložení stavebního odpadu na skládce (skládkovné) z tašek a keramických výrobků zatříděného do Katalogu odpadů pod kódem 17 01 03</t>
  </si>
  <si>
    <t>-1450791862</t>
  </si>
  <si>
    <t>https://podminky.urs.cz/item/CS_URS_2025_02/997013607</t>
  </si>
  <si>
    <t>44</t>
  </si>
  <si>
    <t>997211611</t>
  </si>
  <si>
    <t>Nakládání suti nebo vybouraných hmot na dopravní prostředky pro vodorovnou dopravu suti</t>
  </si>
  <si>
    <t>1539202981</t>
  </si>
  <si>
    <t>https://podminky.urs.cz/item/CS_URS_2025_02/997211611</t>
  </si>
  <si>
    <t>998</t>
  </si>
  <si>
    <t xml:space="preserve"> Přesun hmot</t>
  </si>
  <si>
    <t>45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</si>
  <si>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</si>
  <si>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</si>
  <si>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-1561295689</t>
  </si>
  <si>
    <t>https://podminky.urs.cz/item/CS_URS_2025_02/998011009</t>
  </si>
  <si>
    <t>725</t>
  </si>
  <si>
    <t>Zdravotechnika - zařizovací předměty</t>
  </si>
  <si>
    <t>46</t>
  </si>
  <si>
    <t>Odpadkový koš</t>
  </si>
  <si>
    <t>-1764365004</t>
  </si>
  <si>
    <t>47</t>
  </si>
  <si>
    <t>725100</t>
  </si>
  <si>
    <t>WC prkénko s pomalým uzavíráním</t>
  </si>
  <si>
    <t>1910956665</t>
  </si>
  <si>
    <t>48</t>
  </si>
  <si>
    <t>725112022</t>
  </si>
  <si>
    <t>Tlačítko WC s povrchovou úpravou</t>
  </si>
  <si>
    <t>soubor</t>
  </si>
  <si>
    <t>-1152753307</t>
  </si>
  <si>
    <t>https://podminky.urs.cz/item/CS_URS_2025_02/725112022</t>
  </si>
  <si>
    <t>49</t>
  </si>
  <si>
    <t>725119125</t>
  </si>
  <si>
    <t>Zařízení záchodů montáž klozetových mís závěsných na nosné stěny</t>
  </si>
  <si>
    <t>388456789</t>
  </si>
  <si>
    <t>https://podminky.urs.cz/item/CS_URS_2025_02/725119125</t>
  </si>
  <si>
    <t>50</t>
  </si>
  <si>
    <t>642360516.R</t>
  </si>
  <si>
    <t>klozet keramický bílý závěsný imobilní</t>
  </si>
  <si>
    <t>1650391831</t>
  </si>
  <si>
    <t>51</t>
  </si>
  <si>
    <t>725121023</t>
  </si>
  <si>
    <t>Pisoárové záchodky splachovače automatické s napájecím zdrojem skupinové</t>
  </si>
  <si>
    <t>1329286765</t>
  </si>
  <si>
    <t>https://podminky.urs.cz/item/CS_URS_2025_02/725121023</t>
  </si>
  <si>
    <t>52</t>
  </si>
  <si>
    <t>725211604</t>
  </si>
  <si>
    <t>Umyvadla keramická bílá bez výtokových armatur připevněná na stěnu šrouby bez sloupu nebo krytu na sifon, šířka umyvadla 650 mm</t>
  </si>
  <si>
    <t>-1855483915</t>
  </si>
  <si>
    <t>https://podminky.urs.cz/item/CS_URS_2025_02/725211604</t>
  </si>
  <si>
    <t>53</t>
  </si>
  <si>
    <t>725219102</t>
  </si>
  <si>
    <t>Umyvadla montáž umyvadel ostatních typů na šrouby</t>
  </si>
  <si>
    <t>-1303386628</t>
  </si>
  <si>
    <t>https://podminky.urs.cz/item/CS_URS_2025_02/725219102</t>
  </si>
  <si>
    <t>54</t>
  </si>
  <si>
    <t>642110088.R</t>
  </si>
  <si>
    <t xml:space="preserve">umyvadlo keramické imobilní </t>
  </si>
  <si>
    <t>1748248410</t>
  </si>
  <si>
    <t>55</t>
  </si>
  <si>
    <t>725244104</t>
  </si>
  <si>
    <t>Sprchové dveře a zástěny dveře sprchové do niky rámové se skleněnou výplní tl. 5 mm otvíravé jednokřídlové, na vaničku šířky 1000 mm</t>
  </si>
  <si>
    <t>758483457</t>
  </si>
  <si>
    <t>https://podminky.urs.cz/item/CS_URS_2025_02/725244104</t>
  </si>
  <si>
    <t>56</t>
  </si>
  <si>
    <t>725291652</t>
  </si>
  <si>
    <t>Montáž doplňků zařízení koupelen a záchodů dávkovače tekutého mýdla</t>
  </si>
  <si>
    <t>795300366</t>
  </si>
  <si>
    <t>https://podminky.urs.cz/item/CS_URS_2025_02/725291652</t>
  </si>
  <si>
    <t>57</t>
  </si>
  <si>
    <t>55431098</t>
  </si>
  <si>
    <t>dávkovač tekutého mýdla bílý 0,8L</t>
  </si>
  <si>
    <t>-1597359441</t>
  </si>
  <si>
    <t>58</t>
  </si>
  <si>
    <t>725291653</t>
  </si>
  <si>
    <t>Montáž doplňků zařízení koupelen a záchodů zásobníku toaletních papírů</t>
  </si>
  <si>
    <t>-45713231</t>
  </si>
  <si>
    <t>https://podminky.urs.cz/item/CS_URS_2025_02/725291653</t>
  </si>
  <si>
    <t>59</t>
  </si>
  <si>
    <t>55431091</t>
  </si>
  <si>
    <t>zásobník toaletních papírů nerez D 220mm</t>
  </si>
  <si>
    <t>-875352730</t>
  </si>
  <si>
    <t>60</t>
  </si>
  <si>
    <t>725291654</t>
  </si>
  <si>
    <t>Montáž doplňků zařízení koupelen a záchodů zásobníku papírových ručníků</t>
  </si>
  <si>
    <t>-71170222</t>
  </si>
  <si>
    <t>https://podminky.urs.cz/item/CS_URS_2025_02/725291654</t>
  </si>
  <si>
    <t>61</t>
  </si>
  <si>
    <t>55431084</t>
  </si>
  <si>
    <t>zásobník papírových ručníků skládaných nerezové provedení</t>
  </si>
  <si>
    <t>998227605</t>
  </si>
  <si>
    <t>62</t>
  </si>
  <si>
    <t>725291664</t>
  </si>
  <si>
    <t>Montáž doplňků zařízení koupelen a záchodů štětky závěsné</t>
  </si>
  <si>
    <t>149351549</t>
  </si>
  <si>
    <t>https://podminky.urs.cz/item/CS_URS_2025_02/725291664</t>
  </si>
  <si>
    <t>63</t>
  </si>
  <si>
    <t>55779012</t>
  </si>
  <si>
    <t>štětka na WC závěsná nebo na podlahu kartáč nylon nerezové záchytné pouzdro lesk</t>
  </si>
  <si>
    <t>2028730470</t>
  </si>
  <si>
    <t>64</t>
  </si>
  <si>
    <t>725291666</t>
  </si>
  <si>
    <t>Montáž doplňků zařízení koupelen a záchodů háčku</t>
  </si>
  <si>
    <t>704544420</t>
  </si>
  <si>
    <t>https://podminky.urs.cz/item/CS_URS_2025_02/725291666</t>
  </si>
  <si>
    <t>65</t>
  </si>
  <si>
    <t>55441011</t>
  </si>
  <si>
    <t>háček koupelnový</t>
  </si>
  <si>
    <t>-1965323891</t>
  </si>
  <si>
    <t>66</t>
  </si>
  <si>
    <t>725291678</t>
  </si>
  <si>
    <t>Montáž doplňků zařízení koupelen a záchodů zrcadla nástěnného</t>
  </si>
  <si>
    <t>347165924</t>
  </si>
  <si>
    <t>https://podminky.urs.cz/item/CS_URS_2025_02/725291678</t>
  </si>
  <si>
    <t>67</t>
  </si>
  <si>
    <t>55441015</t>
  </si>
  <si>
    <t>zrcadlo šroubované leštěný nerez 800x600 mm</t>
  </si>
  <si>
    <t>-409065742</t>
  </si>
  <si>
    <t>68</t>
  </si>
  <si>
    <t>725291680</t>
  </si>
  <si>
    <t>Montáž doplňků zařízení koupelen a záchodů drobného elektrického zařízení osoušeče rukou</t>
  </si>
  <si>
    <t>-225761956</t>
  </si>
  <si>
    <t>https://podminky.urs.cz/item/CS_URS_2025_02/725291680</t>
  </si>
  <si>
    <t>69</t>
  </si>
  <si>
    <t>55431063</t>
  </si>
  <si>
    <t>osušovač rukou elektrický nerezový matný kryt</t>
  </si>
  <si>
    <t>-156391862</t>
  </si>
  <si>
    <t>70</t>
  </si>
  <si>
    <t>725331111</t>
  </si>
  <si>
    <t>Výlevky bez výtokových armatur a splachovací nádrže keramické se sklopnou plastovou mřížkou stojící, výšky 460 mm</t>
  </si>
  <si>
    <t>1872416444</t>
  </si>
  <si>
    <t>https://podminky.urs.cz/item/CS_URS_2025_02/725331111</t>
  </si>
  <si>
    <t>71</t>
  </si>
  <si>
    <t>725821312</t>
  </si>
  <si>
    <t>Baterie dřezové nástěnné pákové s otáčivým kulatým ústím a délkou ramínka 300 mm</t>
  </si>
  <si>
    <t>748040015</t>
  </si>
  <si>
    <t>https://podminky.urs.cz/item/CS_URS_2025_02/725821312</t>
  </si>
  <si>
    <t>72</t>
  </si>
  <si>
    <t>725822613</t>
  </si>
  <si>
    <t>Baterie umyvadlové stojánkové pákové s výpustí</t>
  </si>
  <si>
    <t>-1429519759</t>
  </si>
  <si>
    <t>https://podminky.urs.cz/item/CS_URS_2025_02/725822613</t>
  </si>
  <si>
    <t>73</t>
  </si>
  <si>
    <t>725822633</t>
  </si>
  <si>
    <t>Baterie umyvadlové stojánkové klasické s výpustí</t>
  </si>
  <si>
    <t>1995791397</t>
  </si>
  <si>
    <t>https://podminky.urs.cz/item/CS_URS_2025_02/725822633</t>
  </si>
  <si>
    <t>74</t>
  </si>
  <si>
    <t>725841332</t>
  </si>
  <si>
    <t>Baterie sprchové podomítkové (zápustné) s přepínačem a pohyblivým držákem</t>
  </si>
  <si>
    <t>-136241323</t>
  </si>
  <si>
    <t>https://podminky.urs.cz/item/CS_URS_2025_02/725841332</t>
  </si>
  <si>
    <t>75</t>
  </si>
  <si>
    <t>998725202</t>
  </si>
  <si>
    <t>Přesun hmot pro zařizovací předměty stanovený procentní sazbou (%) z ceny vodorovná dopravní vzdálenost do 50 m základní v objektech výšky přes 6 do 12 m</t>
  </si>
  <si>
    <t>%</t>
  </si>
  <si>
    <t>1168734184</t>
  </si>
  <si>
    <t>https://podminky.urs.cz/item/CS_URS_2025_02/998725202</t>
  </si>
  <si>
    <t>PSV</t>
  </si>
  <si>
    <t xml:space="preserve"> Práce a dodávky PSV</t>
  </si>
  <si>
    <t>721</t>
  </si>
  <si>
    <t>Zdravotechnika - vnitřní kanalizace</t>
  </si>
  <si>
    <t>76</t>
  </si>
  <si>
    <t>721290111</t>
  </si>
  <si>
    <t>Zkouška těsnosti kanalizace v objektech vodou do DN 125</t>
  </si>
  <si>
    <t>-1122176668</t>
  </si>
  <si>
    <t>https://podminky.urs.cz/item/CS_URS_2025_02/721290111</t>
  </si>
  <si>
    <t>722</t>
  </si>
  <si>
    <t>Zdravotechnika - vnitřní vodovod</t>
  </si>
  <si>
    <t>77</t>
  </si>
  <si>
    <t>722290246</t>
  </si>
  <si>
    <t>Zkoušky, proplach a desinfekce vodovodního potrubí zkoušky těsnosti vodovodního potrubí plastového do DN 40</t>
  </si>
  <si>
    <t>709506887</t>
  </si>
  <si>
    <t>https://podminky.urs.cz/item/CS_URS_2025_02/722290246</t>
  </si>
  <si>
    <t>78</t>
  </si>
  <si>
    <t>7251256</t>
  </si>
  <si>
    <t>Madlo pevné nerez umyvadlo narez</t>
  </si>
  <si>
    <t>-1766645122</t>
  </si>
  <si>
    <t>79</t>
  </si>
  <si>
    <t>725291706</t>
  </si>
  <si>
    <t>Doplňky zařízení koupelen a záchodů nerezové madlo sklopné dl 800 mm</t>
  </si>
  <si>
    <t>-1687260349</t>
  </si>
  <si>
    <t>80</t>
  </si>
  <si>
    <t>725291712</t>
  </si>
  <si>
    <t>Doplňky zařízení koupelen a záchodů nerezové madlo krakorcové dl 834 mm</t>
  </si>
  <si>
    <t>2128509215</t>
  </si>
  <si>
    <t>741</t>
  </si>
  <si>
    <t>Elektroinstalace - silnoproud</t>
  </si>
  <si>
    <t>81</t>
  </si>
  <si>
    <t>Pol94</t>
  </si>
  <si>
    <t>3559-A01345 Přístroj spínače jednopólového</t>
  </si>
  <si>
    <t>-749484905</t>
  </si>
  <si>
    <t>82</t>
  </si>
  <si>
    <t>Pol95</t>
  </si>
  <si>
    <t>3559-A06345 Přístroj přepínače střídavého,</t>
  </si>
  <si>
    <t>-454667467</t>
  </si>
  <si>
    <t>83</t>
  </si>
  <si>
    <t>Pol118</t>
  </si>
  <si>
    <t>3559-A07345 Přístroj přepínače křížového, řazení</t>
  </si>
  <si>
    <t>-1064913927</t>
  </si>
  <si>
    <t>84</t>
  </si>
  <si>
    <t>Pol119</t>
  </si>
  <si>
    <t>1208.10 RJ 45-8 Cat. 5e Zásuvka Modular-Jack</t>
  </si>
  <si>
    <t>-1734131531</t>
  </si>
  <si>
    <t>85</t>
  </si>
  <si>
    <t>Pol128</t>
  </si>
  <si>
    <t>6619B-A0635783 Zásuvka jednonásobná s ochr.</t>
  </si>
  <si>
    <t>-913863484</t>
  </si>
  <si>
    <t>86</t>
  </si>
  <si>
    <t>Pol129</t>
  </si>
  <si>
    <t>3559B-A0065183 Kryt spínače jednoduchý</t>
  </si>
  <si>
    <t>-1540086316</t>
  </si>
  <si>
    <t>87</t>
  </si>
  <si>
    <t>Pol130</t>
  </si>
  <si>
    <t>2CKA001754A4301 (1754-0-4301) Rámeček</t>
  </si>
  <si>
    <t>177171657</t>
  </si>
  <si>
    <t>88</t>
  </si>
  <si>
    <t>Pol131</t>
  </si>
  <si>
    <t>2CKA001754A4302 (1754-0-4302) Rámeček</t>
  </si>
  <si>
    <t>-1953215158</t>
  </si>
  <si>
    <t>89</t>
  </si>
  <si>
    <t>Pol132</t>
  </si>
  <si>
    <t>1754-0-4308 Rámeček trojnásobný</t>
  </si>
  <si>
    <t>-1526248243</t>
  </si>
  <si>
    <t>90</t>
  </si>
  <si>
    <t>Pol133</t>
  </si>
  <si>
    <t>1754-0-4309 Rámeček čtyřnásobný</t>
  </si>
  <si>
    <t>478292008</t>
  </si>
  <si>
    <t>91</t>
  </si>
  <si>
    <t>Pol134</t>
  </si>
  <si>
    <t>1753-0-8055 Třmen se soklem</t>
  </si>
  <si>
    <t>-1615842245</t>
  </si>
  <si>
    <t>92</t>
  </si>
  <si>
    <t>Pol135</t>
  </si>
  <si>
    <t>1710-0-3676 Kryt zásuvky komunikační</t>
  </si>
  <si>
    <t>581824712</t>
  </si>
  <si>
    <t>93</t>
  </si>
  <si>
    <t>Pol136</t>
  </si>
  <si>
    <t>895-6v zásuvka pod omítku designová, 5-pólová,</t>
  </si>
  <si>
    <t>-207347534</t>
  </si>
  <si>
    <t>94</t>
  </si>
  <si>
    <t>Pol137</t>
  </si>
  <si>
    <t>1710-0-3664 Kryt zaslepovac</t>
  </si>
  <si>
    <t>-728969775</t>
  </si>
  <si>
    <t>95</t>
  </si>
  <si>
    <t>Pol138</t>
  </si>
  <si>
    <t>J-Y(ST)Y 2x2x0,8 šedá</t>
  </si>
  <si>
    <t>256885484</t>
  </si>
  <si>
    <t>96</t>
  </si>
  <si>
    <t>Pol139</t>
  </si>
  <si>
    <t>3280B-C10001 B Sada pro nouzovou signalizaci</t>
  </si>
  <si>
    <t>-2097994227</t>
  </si>
  <si>
    <t>97</t>
  </si>
  <si>
    <t>Pol140</t>
  </si>
  <si>
    <t>LED2 2237041 LED panel NELA 60 33W 4000K</t>
  </si>
  <si>
    <t>575520789</t>
  </si>
  <si>
    <t>98</t>
  </si>
  <si>
    <t>Pol141</t>
  </si>
  <si>
    <t>LED2 1229901 LENA 60 SURFACE KIT bílá</t>
  </si>
  <si>
    <t>522350727</t>
  </si>
  <si>
    <t>99</t>
  </si>
  <si>
    <t>Pol142</t>
  </si>
  <si>
    <t>LED2 1440161 SAFE ALL 2W 6000K Emergency</t>
  </si>
  <si>
    <t>-1153528374</t>
  </si>
  <si>
    <t>100</t>
  </si>
  <si>
    <t>Pol143</t>
  </si>
  <si>
    <t>LED2 1440261 SAFE ON 3W 6000K Emergency</t>
  </si>
  <si>
    <t>-198285361</t>
  </si>
  <si>
    <t>101</t>
  </si>
  <si>
    <t>Pol144</t>
  </si>
  <si>
    <t>LED2 4071055 QUADRA 120 24W 3000K/4000K</t>
  </si>
  <si>
    <t>-1632665199</t>
  </si>
  <si>
    <t>102</t>
  </si>
  <si>
    <t>Pol145</t>
  </si>
  <si>
    <t>LED2 1183331 SLIM-Q ON, S 10W 3000K</t>
  </si>
  <si>
    <t>-843672345</t>
  </si>
  <si>
    <t>103</t>
  </si>
  <si>
    <t>Pol146</t>
  </si>
  <si>
    <t>LED2 4070755 QUADRA 60 12W 3000K/4000K</t>
  </si>
  <si>
    <t>979979064</t>
  </si>
  <si>
    <t>104</t>
  </si>
  <si>
    <t>Pol147</t>
  </si>
  <si>
    <t>LED2 5131434 BENO 2, A 12W 3000K</t>
  </si>
  <si>
    <t>1617150869</t>
  </si>
  <si>
    <t>105</t>
  </si>
  <si>
    <t>Pol148</t>
  </si>
  <si>
    <t>LED2 4100131 WALL Q 6W 3000K</t>
  </si>
  <si>
    <t>-161606952</t>
  </si>
  <si>
    <t>106</t>
  </si>
  <si>
    <t>Pol149</t>
  </si>
  <si>
    <t>PD3-1C-SM přisazené pohybové čidlo, IP44</t>
  </si>
  <si>
    <t>-906769155</t>
  </si>
  <si>
    <t>107</t>
  </si>
  <si>
    <t>Pol150</t>
  </si>
  <si>
    <t>TRITON 19" jednodílný rozvaděč 12U, 400mm</t>
  </si>
  <si>
    <t>-2015795320</t>
  </si>
  <si>
    <t>108</t>
  </si>
  <si>
    <t>Pol151</t>
  </si>
  <si>
    <t>19" Patch panel XtendLan 24port, UTP, Cat6, 30µm, duální</t>
  </si>
  <si>
    <t>1088348361</t>
  </si>
  <si>
    <t>109</t>
  </si>
  <si>
    <t>Pol152</t>
  </si>
  <si>
    <t>Planet GS-6311-24HP4X L3 switch, 24x1Gb, 4x10Gb SFP+, 8x</t>
  </si>
  <si>
    <t>-1593364898</t>
  </si>
  <si>
    <t>110</t>
  </si>
  <si>
    <t>Pol153</t>
  </si>
  <si>
    <t>Panel napájecí do 19" racku</t>
  </si>
  <si>
    <t>-1778279285</t>
  </si>
  <si>
    <t>111</t>
  </si>
  <si>
    <t>Pol154</t>
  </si>
  <si>
    <t>Patch kabel 0,5m</t>
  </si>
  <si>
    <t>1831712571</t>
  </si>
  <si>
    <t>112</t>
  </si>
  <si>
    <t>Pol155</t>
  </si>
  <si>
    <t>zabezpečovací ústředna pro 7 smyček s LCD klávesnicí, vč.</t>
  </si>
  <si>
    <t>-1916786762</t>
  </si>
  <si>
    <t>113</t>
  </si>
  <si>
    <t>Pol156</t>
  </si>
  <si>
    <t>Expanzní modul 8 zón,</t>
  </si>
  <si>
    <t>947745004</t>
  </si>
  <si>
    <t>114</t>
  </si>
  <si>
    <t>Pol157</t>
  </si>
  <si>
    <t>Komunikační modul ETHERNET</t>
  </si>
  <si>
    <t>-93219263</t>
  </si>
  <si>
    <t>115</t>
  </si>
  <si>
    <t>Pol158</t>
  </si>
  <si>
    <t>vnější zálohovaná siréna a bezúdržbový akumulátor Aku 1,2Ah</t>
  </si>
  <si>
    <t>90460118</t>
  </si>
  <si>
    <t>116</t>
  </si>
  <si>
    <t>Pol159</t>
  </si>
  <si>
    <t>snímač pohybu</t>
  </si>
  <si>
    <t>233833408</t>
  </si>
  <si>
    <t>117</t>
  </si>
  <si>
    <t>Pol160</t>
  </si>
  <si>
    <t>magnet SC vstupních dveří</t>
  </si>
  <si>
    <t>1206328253</t>
  </si>
  <si>
    <t>118</t>
  </si>
  <si>
    <t>Pol161</t>
  </si>
  <si>
    <t>zapojení magnetů oken</t>
  </si>
  <si>
    <t>-2094152564</t>
  </si>
  <si>
    <t>119</t>
  </si>
  <si>
    <t>Pol162</t>
  </si>
  <si>
    <t>KLíčenka ovládání vstupu</t>
  </si>
  <si>
    <t>2020280533</t>
  </si>
  <si>
    <t>120</t>
  </si>
  <si>
    <t>Pol163</t>
  </si>
  <si>
    <t>venkovní kamera n-cam 280 den/noc, 650TVL</t>
  </si>
  <si>
    <t>-1521650343</t>
  </si>
  <si>
    <t>121</t>
  </si>
  <si>
    <t>Pol164</t>
  </si>
  <si>
    <t>vnitřní stropní barevná kamera den/noc</t>
  </si>
  <si>
    <t>-900816555</t>
  </si>
  <si>
    <t>122</t>
  </si>
  <si>
    <t>Pol165</t>
  </si>
  <si>
    <t>UPS napájecí zdroj se zálohováním 500W</t>
  </si>
  <si>
    <t>-630174365</t>
  </si>
  <si>
    <t>123</t>
  </si>
  <si>
    <t>Pol166</t>
  </si>
  <si>
    <t>Konektor ethernet</t>
  </si>
  <si>
    <t>-1779953587</t>
  </si>
  <si>
    <t>751</t>
  </si>
  <si>
    <t>Vzduchotechnika</t>
  </si>
  <si>
    <t>124</t>
  </si>
  <si>
    <t>751100</t>
  </si>
  <si>
    <t>Zprovoznění VZT vč. seřízení a nastavení</t>
  </si>
  <si>
    <t>368953595</t>
  </si>
  <si>
    <t>125</t>
  </si>
  <si>
    <t>751101</t>
  </si>
  <si>
    <t>Předání dokladů + zkoušek</t>
  </si>
  <si>
    <t>-451977850</t>
  </si>
  <si>
    <t>764</t>
  </si>
  <si>
    <t>Konstrukce klempířské</t>
  </si>
  <si>
    <t>126</t>
  </si>
  <si>
    <t>764002851</t>
  </si>
  <si>
    <t>Demontáž klempířských konstrukcí oplechování parapetů do suti</t>
  </si>
  <si>
    <t>-980600648</t>
  </si>
  <si>
    <t>https://podminky.urs.cz/item/CS_URS_2025_02/764002851</t>
  </si>
  <si>
    <t>127</t>
  </si>
  <si>
    <t>764216604</t>
  </si>
  <si>
    <t>Oplechování parapetů z pozinkovaného plechu s povrchovou úpravou rovných mechanicky kotvené, bez rohů rš 330 mm</t>
  </si>
  <si>
    <t>250259015</t>
  </si>
  <si>
    <t>https://podminky.urs.cz/item/CS_URS_2025_02/764216604</t>
  </si>
  <si>
    <t>128</t>
  </si>
  <si>
    <t>998764202</t>
  </si>
  <si>
    <t>Přesun hmot pro konstrukce klempířské stanovený procentní sazbou (%) z ceny vodorovná dopravní vzdálenost do 50 m s užitím mechanizace v objektech výšky přes 6 do 12 m</t>
  </si>
  <si>
    <t>-514956362</t>
  </si>
  <si>
    <t>https://podminky.urs.cz/item/CS_URS_2025_02/998764202</t>
  </si>
  <si>
    <t>766</t>
  </si>
  <si>
    <t>Konstrukce truhlářské</t>
  </si>
  <si>
    <t>129</t>
  </si>
  <si>
    <t>7335689</t>
  </si>
  <si>
    <t>Příplatek generální klíč (vložkový zámek)</t>
  </si>
  <si>
    <t>-1234267167</t>
  </si>
  <si>
    <t>130</t>
  </si>
  <si>
    <t>76612356</t>
  </si>
  <si>
    <t>Kompletace dveří včetně kování (interierové)</t>
  </si>
  <si>
    <t>-2144935656</t>
  </si>
  <si>
    <t>https://podminky.urs.cz/item/CS_URS_2025_02/76612356</t>
  </si>
  <si>
    <t>131</t>
  </si>
  <si>
    <t>76612568</t>
  </si>
  <si>
    <t>Polep vchodových dveří (ZTP)</t>
  </si>
  <si>
    <t>-1836869547</t>
  </si>
  <si>
    <t>132</t>
  </si>
  <si>
    <t>76612569</t>
  </si>
  <si>
    <t>D+M kompletační prvky včetně dorazů</t>
  </si>
  <si>
    <t>-284669166</t>
  </si>
  <si>
    <t>https://podminky.urs.cz/item/CS_URS_2025_02/76612569</t>
  </si>
  <si>
    <t>133</t>
  </si>
  <si>
    <t>766231113</t>
  </si>
  <si>
    <t>Montáž sklápěcích schodů na půdu s vyřezáním otvoru a kompletizací</t>
  </si>
  <si>
    <t>786711820</t>
  </si>
  <si>
    <t>https://podminky.urs.cz/item/CS_URS_2025_02/766231113</t>
  </si>
  <si>
    <t>134</t>
  </si>
  <si>
    <t>55347584</t>
  </si>
  <si>
    <t>schody skládací protipožární,mech. z Al profilů, El 30, pro výšku max. 320cm, 13 schodnic 130x70cm</t>
  </si>
  <si>
    <t>-1827470295</t>
  </si>
  <si>
    <t>135</t>
  </si>
  <si>
    <t>7662356</t>
  </si>
  <si>
    <t>Demontáž původních půdních schodů</t>
  </si>
  <si>
    <t>1234514230</t>
  </si>
  <si>
    <t>136</t>
  </si>
  <si>
    <t>766235689</t>
  </si>
  <si>
    <t>D+M posuvná žaluzie 2300x2400 mm</t>
  </si>
  <si>
    <t>-1249715066</t>
  </si>
  <si>
    <t>https://podminky.urs.cz/item/CS_URS_2025_02/766235689</t>
  </si>
  <si>
    <t>137</t>
  </si>
  <si>
    <t>7662568</t>
  </si>
  <si>
    <t>D+M madla na dveře ZTP</t>
  </si>
  <si>
    <t>63457141</t>
  </si>
  <si>
    <t>138</t>
  </si>
  <si>
    <t>76625689</t>
  </si>
  <si>
    <t>Doplnění schůdků na půdy (6 stupňů)</t>
  </si>
  <si>
    <t>CS ŹRS 2025 02</t>
  </si>
  <si>
    <t>338140129</t>
  </si>
  <si>
    <t>139</t>
  </si>
  <si>
    <t>766660171</t>
  </si>
  <si>
    <t>Montáž dveřních křídel dřevěných nebo plastových otevíravých do obložkové zárubně povrchově upravených jednokřídlových, šířky do 800 mm</t>
  </si>
  <si>
    <t>483703026</t>
  </si>
  <si>
    <t>https://podminky.urs.cz/item/CS_URS_2025_02/766660171</t>
  </si>
  <si>
    <t>140</t>
  </si>
  <si>
    <t>611101004</t>
  </si>
  <si>
    <t>dveře vnitřní laminátové 700x1970 mm vč. obložkové zárubně a kování par.dle projektu,povrch HPL, kování rozetové, nerez, mat.kartáčované</t>
  </si>
  <si>
    <t>1414868811</t>
  </si>
  <si>
    <t>141</t>
  </si>
  <si>
    <t>611101005</t>
  </si>
  <si>
    <t>dveř vnitřní laminátové 800x1970mm vč. obložkové zárubně a kování par. dle projektu, povrch HPL, kování rozetové. nerez, mat.kartáčované</t>
  </si>
  <si>
    <t>139357025</t>
  </si>
  <si>
    <t>142</t>
  </si>
  <si>
    <t>611101006</t>
  </si>
  <si>
    <t>dveře vnitřní laminátové 900x1970 mm vč. obložkové zárubně a kování par. dle projektu, povrch HPL, kování rozeové, nerez, mat.kartáčované</t>
  </si>
  <si>
    <t>-1638566203</t>
  </si>
  <si>
    <t>143</t>
  </si>
  <si>
    <t>7661025789</t>
  </si>
  <si>
    <t>D+M úprava dveří na WC imobillní</t>
  </si>
  <si>
    <t>1602872508</t>
  </si>
  <si>
    <t>144</t>
  </si>
  <si>
    <t>998766202</t>
  </si>
  <si>
    <t>Přesun hmot pro konstrukce truhlářské stanovený procentní sazbou (%) z ceny vodorovná dopravní vzdálenost do 50 m základní v objektech výšky přes 6 do 12 m</t>
  </si>
  <si>
    <t>1216506429</t>
  </si>
  <si>
    <t>https://podminky.urs.cz/item/CS_URS_2025_02/998766202</t>
  </si>
  <si>
    <t>767</t>
  </si>
  <si>
    <t>Konstrukce zámečnické</t>
  </si>
  <si>
    <t>145</t>
  </si>
  <si>
    <t>7672356</t>
  </si>
  <si>
    <t>D+M madlo u schodiště venkovní - pozink - kovářská černá barva</t>
  </si>
  <si>
    <t>2130503654</t>
  </si>
  <si>
    <t>146</t>
  </si>
  <si>
    <t>767531111</t>
  </si>
  <si>
    <t>Montáž vstupních kovových nebo plastových rohoží čistících zón</t>
  </si>
  <si>
    <t>-1538848849</t>
  </si>
  <si>
    <t>https://podminky.urs.cz/item/CS_URS_2025_02/767531111</t>
  </si>
  <si>
    <t>147</t>
  </si>
  <si>
    <t>697520010</t>
  </si>
  <si>
    <t>rohož vstupní provedení hliník standard 27 mm</t>
  </si>
  <si>
    <t>-845592643</t>
  </si>
  <si>
    <t>148</t>
  </si>
  <si>
    <t>767531121</t>
  </si>
  <si>
    <t>Montáž vstupních čisticích zón z rohoží osazení rámu mosazného nebo hliníkového zapuštěného z L profilů</t>
  </si>
  <si>
    <t>-757603717</t>
  </si>
  <si>
    <t>https://podminky.urs.cz/item/CS_URS_2025_02/767531121</t>
  </si>
  <si>
    <t>149</t>
  </si>
  <si>
    <t>69752160</t>
  </si>
  <si>
    <t>rám pro zapuštění profil L-30/30 25/25 20/30 15/30-Al</t>
  </si>
  <si>
    <t>-934558516</t>
  </si>
  <si>
    <t>150</t>
  </si>
  <si>
    <t>767649191</t>
  </si>
  <si>
    <t>Montáž dveří ocelových nebo hliníkových doplňků dveří samozavírače hydraulického</t>
  </si>
  <si>
    <t>-446997074</t>
  </si>
  <si>
    <t>https://podminky.urs.cz/item/CS_URS_2025_02/767649191</t>
  </si>
  <si>
    <t>151</t>
  </si>
  <si>
    <t>54917250</t>
  </si>
  <si>
    <t>samozavírač dveří hydraulický s aratací</t>
  </si>
  <si>
    <t>-1857866247</t>
  </si>
  <si>
    <t>152</t>
  </si>
  <si>
    <t>5492156</t>
  </si>
  <si>
    <t>D+M elektromagneticý samouzamykatelný zámek (ůanikový) 72/55</t>
  </si>
  <si>
    <t>1652919067</t>
  </si>
  <si>
    <t>153</t>
  </si>
  <si>
    <t>998767202</t>
  </si>
  <si>
    <t>Přesun hmot pro zámečnické konstrukce stanovený procentní sazbou (%) z ceny vodorovná dopravní vzdálenost do 50 m základní v objektech výšky přes 6 do 12 m</t>
  </si>
  <si>
    <t>175027353</t>
  </si>
  <si>
    <t>https://podminky.urs.cz/item/CS_URS_2025_02/998767202</t>
  </si>
  <si>
    <t>771</t>
  </si>
  <si>
    <t>Podlahy z dlaždic</t>
  </si>
  <si>
    <t>154</t>
  </si>
  <si>
    <t>771100</t>
  </si>
  <si>
    <t>Lokální vyspravení dlažby</t>
  </si>
  <si>
    <t>2050541588</t>
  </si>
  <si>
    <t>155</t>
  </si>
  <si>
    <t>771121011</t>
  </si>
  <si>
    <t>Příprava podkladu před provedením dlažby nátěr penetrační na podlahu</t>
  </si>
  <si>
    <t>648776460</t>
  </si>
  <si>
    <t>https://podminky.urs.cz/item/CS_URS_2025_02/771121011</t>
  </si>
  <si>
    <t>156</t>
  </si>
  <si>
    <t>771474113</t>
  </si>
  <si>
    <t>Montáž soklů z dlaždic keramických lepených cementovým flexibilním lepidlem rovných, výšky přes 90 do 120 mm</t>
  </si>
  <si>
    <t>705792995</t>
  </si>
  <si>
    <t>https://podminky.urs.cz/item/CS_URS_2025_02/771474113</t>
  </si>
  <si>
    <t>"doplnění sokliků"9,00</t>
  </si>
  <si>
    <t>157</t>
  </si>
  <si>
    <t>59761179</t>
  </si>
  <si>
    <t>dlažba keramická nemrazuvzdorná povrch hladký/matný tl do 10mm přes 2 do 4ks/m2</t>
  </si>
  <si>
    <t>1983441802</t>
  </si>
  <si>
    <t>158</t>
  </si>
  <si>
    <t>771574417</t>
  </si>
  <si>
    <t>Montáž podlah z dlaždic keramických lepených cementovým flexibilním lepidlem hladkých, tloušťky do 10 mm přes 12 do 19 ks/m2</t>
  </si>
  <si>
    <t>-119773213</t>
  </si>
  <si>
    <t>https://podminky.urs.cz/item/CS_URS_2025_02/771574417</t>
  </si>
  <si>
    <t>"parapet úschovna kol"1,40*0,80</t>
  </si>
  <si>
    <t>"zádveří"11,01</t>
  </si>
  <si>
    <t>159</t>
  </si>
  <si>
    <t>771591112</t>
  </si>
  <si>
    <t>Izolace podlahy pod dlažbu nátěrem nebo stěrkou ve dvou vrstvách</t>
  </si>
  <si>
    <t>1606409159</t>
  </si>
  <si>
    <t>https://podminky.urs.cz/item/CS_URS_2025_02/771591112</t>
  </si>
  <si>
    <t>"50% původní plochy"235,94*0,5+30,0</t>
  </si>
  <si>
    <t>160</t>
  </si>
  <si>
    <t>771591264</t>
  </si>
  <si>
    <t>Izolace podlahy pod dlažbu těsnícími izolačními pásy mezi podlahou a stěnu</t>
  </si>
  <si>
    <t>1220980227</t>
  </si>
  <si>
    <t>https://podminky.urs.cz/item/CS_URS_2025_02/771591264</t>
  </si>
  <si>
    <t>161</t>
  </si>
  <si>
    <t>998771202</t>
  </si>
  <si>
    <t>Přesun hmot pro podlahy z dlaždic stanovený procentní sazbou (%) z ceny vodorovná dopravní vzdálenost do 50 m základní v objektech výšky přes 6 do 12 m</t>
  </si>
  <si>
    <t>-355908260</t>
  </si>
  <si>
    <t>https://podminky.urs.cz/item/CS_URS_2025_02/998771202</t>
  </si>
  <si>
    <t>781</t>
  </si>
  <si>
    <t>Dokončovací práce - obklady</t>
  </si>
  <si>
    <t>162</t>
  </si>
  <si>
    <t>781472214</t>
  </si>
  <si>
    <t>Montáž keramických obkladů stěn lepených cementovým flexibilním lepidlem hladkých přes 4 do 6 ks/m2</t>
  </si>
  <si>
    <t>-1362310761</t>
  </si>
  <si>
    <t>https://podminky.urs.cz/item/CS_URS_2025_02/781472214</t>
  </si>
  <si>
    <t>45,00</t>
  </si>
  <si>
    <t>"u zárubní"1,50*32</t>
  </si>
  <si>
    <t>163</t>
  </si>
  <si>
    <t>59761707</t>
  </si>
  <si>
    <t>obklad keramický nemrazuvzdorný povrch hladký/lesklý tl do 10mm přes 4 do 6ks/m2</t>
  </si>
  <si>
    <t>1054264975</t>
  </si>
  <si>
    <t>93,00</t>
  </si>
  <si>
    <t>93*1,15 'Přepočtené koeficientem množství</t>
  </si>
  <si>
    <t>164</t>
  </si>
  <si>
    <t>781473810</t>
  </si>
  <si>
    <t>Demontáž obkladů z dlaždic keramických lepených</t>
  </si>
  <si>
    <t>863272402</t>
  </si>
  <si>
    <t>https://podminky.urs.cz/item/CS_URS_2025_02/781473810</t>
  </si>
  <si>
    <t>165</t>
  </si>
  <si>
    <t>781491021</t>
  </si>
  <si>
    <t>Montáž zrcadel lepených silikonovým tmelem na keramický obklad, plochy do 1 m2</t>
  </si>
  <si>
    <t>1682253117</t>
  </si>
  <si>
    <t>https://podminky.urs.cz/item/CS_URS_2025_02/781491021</t>
  </si>
  <si>
    <t>166</t>
  </si>
  <si>
    <t>63465132</t>
  </si>
  <si>
    <t>zrcadlo 600/900</t>
  </si>
  <si>
    <t>-897309696</t>
  </si>
  <si>
    <t>167</t>
  </si>
  <si>
    <t>781492211</t>
  </si>
  <si>
    <t>Obklad - dokončující práce montáž profilu lepeného flexibilním cementovým lepidlem rohového</t>
  </si>
  <si>
    <t>350632810</t>
  </si>
  <si>
    <t>https://podminky.urs.cz/item/CS_URS_2025_02/781492211</t>
  </si>
  <si>
    <t>"úschovna kol"1,40</t>
  </si>
  <si>
    <t>168</t>
  </si>
  <si>
    <t>19416012</t>
  </si>
  <si>
    <t>lišta ukončovací nerezová 10mm</t>
  </si>
  <si>
    <t>1100096424</t>
  </si>
  <si>
    <t>1,4*1,05 'Přepočtené koeficientem množství</t>
  </si>
  <si>
    <t>169</t>
  </si>
  <si>
    <t>998781202</t>
  </si>
  <si>
    <t>Přesun hmot pro obklady keramické stanovený procentní sazbou (%) z ceny vodorovná dopravní vzdálenost do 50 m základní v objektech výšky přes 6 do 12 m</t>
  </si>
  <si>
    <t>1171236666</t>
  </si>
  <si>
    <t>https://podminky.urs.cz/item/CS_URS_2025_02/998781202</t>
  </si>
  <si>
    <t>783</t>
  </si>
  <si>
    <t>Dokončovací práce - nátěry</t>
  </si>
  <si>
    <t>170</t>
  </si>
  <si>
    <t>783114101</t>
  </si>
  <si>
    <t>Základní nátěr truhlářských konstrukcí jednonásobný syntetický</t>
  </si>
  <si>
    <t>-1273313742</t>
  </si>
  <si>
    <t>https://podminky.urs.cz/item/CS_URS_2025_02/783114101</t>
  </si>
  <si>
    <t>"nátěr římsy"28,0</t>
  </si>
  <si>
    <t>171</t>
  </si>
  <si>
    <t>783118101</t>
  </si>
  <si>
    <t>Lazurovací nátěr truhlářských konstrukcí jednonásobný syntetický</t>
  </si>
  <si>
    <t>-196898528</t>
  </si>
  <si>
    <t>https://podminky.urs.cz/item/CS_URS_2025_02/783118101</t>
  </si>
  <si>
    <t>172</t>
  </si>
  <si>
    <t>783823133</t>
  </si>
  <si>
    <t>Penetrační nátěr omítek hladkých omítek hladkých, zrnitých tenkovrstvých nebo štukových stupně členitosti 1 a 2 silikátový</t>
  </si>
  <si>
    <t>CS ÚRS 2024 01</t>
  </si>
  <si>
    <t>-86700968</t>
  </si>
  <si>
    <t>https://podminky.urs.cz/item/CS_URS_2024_01/783823133</t>
  </si>
  <si>
    <t>173</t>
  </si>
  <si>
    <t>783827123</t>
  </si>
  <si>
    <t>Krycí (ochranný) nátěr omítek jednonásobný hladkých omítek hladkých, zrnitých tenkovrstvých nebo štukových stupně členitosti 1 a 2 silikátový</t>
  </si>
  <si>
    <t>-106338647</t>
  </si>
  <si>
    <t>https://podminky.urs.cz/item/CS_URS_2025_02/783827123</t>
  </si>
  <si>
    <t>784</t>
  </si>
  <si>
    <t xml:space="preserve"> Dokončovací práce - malby a tapety</t>
  </si>
  <si>
    <t>174</t>
  </si>
  <si>
    <t>784181101</t>
  </si>
  <si>
    <t>Penetrace podkladu jednonásobná základní akrylátová bezbarvá v místnostech výšky do 3,80 m</t>
  </si>
  <si>
    <t>1173219994</t>
  </si>
  <si>
    <t>https://podminky.urs.cz/item/CS_URS_2025_02/784181101</t>
  </si>
  <si>
    <t>357,0+235,94+235,94</t>
  </si>
  <si>
    <t>175</t>
  </si>
  <si>
    <t>784211101</t>
  </si>
  <si>
    <t>Malby z malířských směsí oděruvzdorných za mokra dvojnásobné, bílé za mokra oděruvzdorné výborně v místnostech výšky do 3,80 m</t>
  </si>
  <si>
    <t>-2023042569</t>
  </si>
  <si>
    <t>https://podminky.urs.cz/item/CS_URS_2025_02/784211101</t>
  </si>
  <si>
    <t>VRN</t>
  </si>
  <si>
    <t xml:space="preserve"> Vedlejší rozpočtové náklady</t>
  </si>
  <si>
    <t>VRN1</t>
  </si>
  <si>
    <t xml:space="preserve"> Průzkumné, geodetické a projektové práce</t>
  </si>
  <si>
    <t>176</t>
  </si>
  <si>
    <t>013254000</t>
  </si>
  <si>
    <t>Dokumentace skutečného provedení stavby</t>
  </si>
  <si>
    <t>-741304059</t>
  </si>
  <si>
    <t>VRN3</t>
  </si>
  <si>
    <t xml:space="preserve"> Zařízení staveniště</t>
  </si>
  <si>
    <t>177</t>
  </si>
  <si>
    <t>030001000</t>
  </si>
  <si>
    <t>Zařízení staveniště</t>
  </si>
  <si>
    <t>-1732086324</t>
  </si>
  <si>
    <t>VRN4</t>
  </si>
  <si>
    <t xml:space="preserve"> Inženýrská činnost</t>
  </si>
  <si>
    <t>178</t>
  </si>
  <si>
    <t>045002000</t>
  </si>
  <si>
    <t>Kompletační a koordinační činnost</t>
  </si>
  <si>
    <t>1152824016</t>
  </si>
  <si>
    <t>VRN7</t>
  </si>
  <si>
    <t xml:space="preserve"> Provozní vlivy</t>
  </si>
  <si>
    <t>179</t>
  </si>
  <si>
    <t>070001000</t>
  </si>
  <si>
    <t>Provozní vlivy</t>
  </si>
  <si>
    <t>236755884</t>
  </si>
  <si>
    <t>VRN9</t>
  </si>
  <si>
    <t>Ostatní náklady</t>
  </si>
  <si>
    <t>180</t>
  </si>
  <si>
    <t>090001000</t>
  </si>
  <si>
    <t>Ostatní náklady výrobně montážní dokumentace</t>
  </si>
  <si>
    <t>1024</t>
  </si>
  <si>
    <t>1204807954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</si>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</sst>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5" fillId="0" borderId="23" xfId="0" applyFont="1" applyBorder="1" applyAlignment="1">
      <alignment horizontal="center" vertical="center"/>
    </xf>
    <xf numFmtId="49" fontId="35" fillId="0" borderId="23" xfId="0" applyNumberFormat="1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 wrapText="1"/>
    </xf>
    <xf numFmtId="167" fontId="35" fillId="0" borderId="23" xfId="0" applyNumberFormat="1" applyFont="1" applyBorder="1" applyAlignment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66" fontId="21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0" fillId="0" borderId="0" xfId="0"/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622143003" TargetMode="External"/><Relationship Id="rId18" Type="http://schemas.openxmlformats.org/officeDocument/2006/relationships/hyperlink" Target="https://podminky.urs.cz/item/CS_URS_2025_02/941111821" TargetMode="External"/><Relationship Id="rId26" Type="http://schemas.openxmlformats.org/officeDocument/2006/relationships/hyperlink" Target="https://podminky.urs.cz/item/CS_URS_2025_02/965081213" TargetMode="External"/><Relationship Id="rId39" Type="http://schemas.openxmlformats.org/officeDocument/2006/relationships/hyperlink" Target="https://podminky.urs.cz/item/CS_URS_2025_02/725244104" TargetMode="External"/><Relationship Id="rId21" Type="http://schemas.openxmlformats.org/officeDocument/2006/relationships/hyperlink" Target="https://podminky.urs.cz/item/CS_URS_2025_02/94135689" TargetMode="External"/><Relationship Id="rId34" Type="http://schemas.openxmlformats.org/officeDocument/2006/relationships/hyperlink" Target="https://podminky.urs.cz/item/CS_URS_2025_02/725112022" TargetMode="External"/><Relationship Id="rId42" Type="http://schemas.openxmlformats.org/officeDocument/2006/relationships/hyperlink" Target="https://podminky.urs.cz/item/CS_URS_2025_02/725291654" TargetMode="External"/><Relationship Id="rId47" Type="http://schemas.openxmlformats.org/officeDocument/2006/relationships/hyperlink" Target="https://podminky.urs.cz/item/CS_URS_2025_02/725331111" TargetMode="External"/><Relationship Id="rId50" Type="http://schemas.openxmlformats.org/officeDocument/2006/relationships/hyperlink" Target="https://podminky.urs.cz/item/CS_URS_2025_02/725822633" TargetMode="External"/><Relationship Id="rId55" Type="http://schemas.openxmlformats.org/officeDocument/2006/relationships/hyperlink" Target="https://podminky.urs.cz/item/CS_URS_2025_02/764002851" TargetMode="External"/><Relationship Id="rId63" Type="http://schemas.openxmlformats.org/officeDocument/2006/relationships/hyperlink" Target="https://podminky.urs.cz/item/CS_URS_2025_02/998766202" TargetMode="External"/><Relationship Id="rId68" Type="http://schemas.openxmlformats.org/officeDocument/2006/relationships/hyperlink" Target="https://podminky.urs.cz/item/CS_URS_2025_02/771121011" TargetMode="External"/><Relationship Id="rId76" Type="http://schemas.openxmlformats.org/officeDocument/2006/relationships/hyperlink" Target="https://podminky.urs.cz/item/CS_URS_2025_02/781491021" TargetMode="External"/><Relationship Id="rId84" Type="http://schemas.openxmlformats.org/officeDocument/2006/relationships/hyperlink" Target="https://podminky.urs.cz/item/CS_URS_2025_02/784211101" TargetMode="External"/><Relationship Id="rId7" Type="http://schemas.openxmlformats.org/officeDocument/2006/relationships/hyperlink" Target="https://podminky.urs.cz/item/CS_URS_2025_02/591241111" TargetMode="External"/><Relationship Id="rId71" Type="http://schemas.openxmlformats.org/officeDocument/2006/relationships/hyperlink" Target="https://podminky.urs.cz/item/CS_URS_2025_02/771591112" TargetMode="External"/><Relationship Id="rId2" Type="http://schemas.openxmlformats.org/officeDocument/2006/relationships/hyperlink" Target="https://podminky.urs.cz/item/CS_URS_2025_02/181311103" TargetMode="External"/><Relationship Id="rId16" Type="http://schemas.openxmlformats.org/officeDocument/2006/relationships/hyperlink" Target="https://podminky.urs.cz/item/CS_URS_2025_02/941111121" TargetMode="External"/><Relationship Id="rId29" Type="http://schemas.openxmlformats.org/officeDocument/2006/relationships/hyperlink" Target="https://podminky.urs.cz/item/CS_URS_2025_02/997013501" TargetMode="External"/><Relationship Id="rId11" Type="http://schemas.openxmlformats.org/officeDocument/2006/relationships/hyperlink" Target="https://podminky.urs.cz/item/CS_URS_2025_02/619995001" TargetMode="External"/><Relationship Id="rId24" Type="http://schemas.openxmlformats.org/officeDocument/2006/relationships/hyperlink" Target="https://podminky.urs.cz/item/CS_URS_2025_02/953941331" TargetMode="External"/><Relationship Id="rId32" Type="http://schemas.openxmlformats.org/officeDocument/2006/relationships/hyperlink" Target="https://podminky.urs.cz/item/CS_URS_2025_02/997211611" TargetMode="External"/><Relationship Id="rId37" Type="http://schemas.openxmlformats.org/officeDocument/2006/relationships/hyperlink" Target="https://podminky.urs.cz/item/CS_URS_2025_02/725211604" TargetMode="External"/><Relationship Id="rId40" Type="http://schemas.openxmlformats.org/officeDocument/2006/relationships/hyperlink" Target="https://podminky.urs.cz/item/CS_URS_2025_02/725291652" TargetMode="External"/><Relationship Id="rId45" Type="http://schemas.openxmlformats.org/officeDocument/2006/relationships/hyperlink" Target="https://podminky.urs.cz/item/CS_URS_2025_02/725291678" TargetMode="External"/><Relationship Id="rId53" Type="http://schemas.openxmlformats.org/officeDocument/2006/relationships/hyperlink" Target="https://podminky.urs.cz/item/CS_URS_2025_02/721290111" TargetMode="External"/><Relationship Id="rId58" Type="http://schemas.openxmlformats.org/officeDocument/2006/relationships/hyperlink" Target="https://podminky.urs.cz/item/CS_URS_2025_02/76612356" TargetMode="External"/><Relationship Id="rId66" Type="http://schemas.openxmlformats.org/officeDocument/2006/relationships/hyperlink" Target="https://podminky.urs.cz/item/CS_URS_2025_02/767649191" TargetMode="External"/><Relationship Id="rId74" Type="http://schemas.openxmlformats.org/officeDocument/2006/relationships/hyperlink" Target="https://podminky.urs.cz/item/CS_URS_2025_02/781472214" TargetMode="External"/><Relationship Id="rId79" Type="http://schemas.openxmlformats.org/officeDocument/2006/relationships/hyperlink" Target="https://podminky.urs.cz/item/CS_URS_2025_02/783114101" TargetMode="External"/><Relationship Id="rId5" Type="http://schemas.openxmlformats.org/officeDocument/2006/relationships/hyperlink" Target="https://podminky.urs.cz/item/CS_URS_2025_02/451317777" TargetMode="External"/><Relationship Id="rId61" Type="http://schemas.openxmlformats.org/officeDocument/2006/relationships/hyperlink" Target="https://podminky.urs.cz/item/CS_URS_2025_02/766235689" TargetMode="External"/><Relationship Id="rId82" Type="http://schemas.openxmlformats.org/officeDocument/2006/relationships/hyperlink" Target="https://podminky.urs.cz/item/CS_URS_2025_02/783827123" TargetMode="External"/><Relationship Id="rId19" Type="http://schemas.openxmlformats.org/officeDocument/2006/relationships/hyperlink" Target="https://podminky.urs.cz/item/CS_URS_2025_02/941235689" TargetMode="External"/><Relationship Id="rId4" Type="http://schemas.openxmlformats.org/officeDocument/2006/relationships/hyperlink" Target="https://podminky.urs.cz/item/CS_URS_2025_02/45123568" TargetMode="External"/><Relationship Id="rId9" Type="http://schemas.openxmlformats.org/officeDocument/2006/relationships/hyperlink" Target="https://podminky.urs.cz/item/CS_URS_2025_02/612135001" TargetMode="External"/><Relationship Id="rId14" Type="http://schemas.openxmlformats.org/officeDocument/2006/relationships/hyperlink" Target="https://podminky.urs.cz/item/CS_URS_2025_02/642944121" TargetMode="External"/><Relationship Id="rId22" Type="http://schemas.openxmlformats.org/officeDocument/2006/relationships/hyperlink" Target="https://podminky.urs.cz/item/CS_URS_2025_02/9415689" TargetMode="External"/><Relationship Id="rId27" Type="http://schemas.openxmlformats.org/officeDocument/2006/relationships/hyperlink" Target="https://podminky.urs.cz/item/CS_URS_2025_02/968072455" TargetMode="External"/><Relationship Id="rId30" Type="http://schemas.openxmlformats.org/officeDocument/2006/relationships/hyperlink" Target="https://podminky.urs.cz/item/CS_URS_2025_02/997013509" TargetMode="External"/><Relationship Id="rId35" Type="http://schemas.openxmlformats.org/officeDocument/2006/relationships/hyperlink" Target="https://podminky.urs.cz/item/CS_URS_2025_02/725119125" TargetMode="External"/><Relationship Id="rId43" Type="http://schemas.openxmlformats.org/officeDocument/2006/relationships/hyperlink" Target="https://podminky.urs.cz/item/CS_URS_2025_02/725291664" TargetMode="External"/><Relationship Id="rId48" Type="http://schemas.openxmlformats.org/officeDocument/2006/relationships/hyperlink" Target="https://podminky.urs.cz/item/CS_URS_2025_02/725821312" TargetMode="External"/><Relationship Id="rId56" Type="http://schemas.openxmlformats.org/officeDocument/2006/relationships/hyperlink" Target="https://podminky.urs.cz/item/CS_URS_2025_02/764216604" TargetMode="External"/><Relationship Id="rId64" Type="http://schemas.openxmlformats.org/officeDocument/2006/relationships/hyperlink" Target="https://podminky.urs.cz/item/CS_URS_2025_02/767531111" TargetMode="External"/><Relationship Id="rId69" Type="http://schemas.openxmlformats.org/officeDocument/2006/relationships/hyperlink" Target="https://podminky.urs.cz/item/CS_URS_2025_02/771474113" TargetMode="External"/><Relationship Id="rId77" Type="http://schemas.openxmlformats.org/officeDocument/2006/relationships/hyperlink" Target="https://podminky.urs.cz/item/CS_URS_2025_02/781492211" TargetMode="External"/><Relationship Id="rId8" Type="http://schemas.openxmlformats.org/officeDocument/2006/relationships/hyperlink" Target="https://podminky.urs.cz/item/CS_URS_2025_02/61123568" TargetMode="External"/><Relationship Id="rId51" Type="http://schemas.openxmlformats.org/officeDocument/2006/relationships/hyperlink" Target="https://podminky.urs.cz/item/CS_URS_2025_02/725841332" TargetMode="External"/><Relationship Id="rId72" Type="http://schemas.openxmlformats.org/officeDocument/2006/relationships/hyperlink" Target="https://podminky.urs.cz/item/CS_URS_2025_02/771591264" TargetMode="External"/><Relationship Id="rId80" Type="http://schemas.openxmlformats.org/officeDocument/2006/relationships/hyperlink" Target="https://podminky.urs.cz/item/CS_URS_2025_02/783118101" TargetMode="External"/><Relationship Id="rId85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81411131" TargetMode="External"/><Relationship Id="rId12" Type="http://schemas.openxmlformats.org/officeDocument/2006/relationships/hyperlink" Target="https://podminky.urs.cz/item/CS_URS_2025_02/622135001" TargetMode="External"/><Relationship Id="rId17" Type="http://schemas.openxmlformats.org/officeDocument/2006/relationships/hyperlink" Target="https://podminky.urs.cz/item/CS_URS_2025_02/941111221" TargetMode="External"/><Relationship Id="rId25" Type="http://schemas.openxmlformats.org/officeDocument/2006/relationships/hyperlink" Target="https://podminky.urs.cz/item/CS_URS_2025_02/965042131" TargetMode="External"/><Relationship Id="rId33" Type="http://schemas.openxmlformats.org/officeDocument/2006/relationships/hyperlink" Target="https://podminky.urs.cz/item/CS_URS_2025_02/998011009" TargetMode="External"/><Relationship Id="rId38" Type="http://schemas.openxmlformats.org/officeDocument/2006/relationships/hyperlink" Target="https://podminky.urs.cz/item/CS_URS_2025_02/725219102" TargetMode="External"/><Relationship Id="rId46" Type="http://schemas.openxmlformats.org/officeDocument/2006/relationships/hyperlink" Target="https://podminky.urs.cz/item/CS_URS_2025_02/725291680" TargetMode="External"/><Relationship Id="rId59" Type="http://schemas.openxmlformats.org/officeDocument/2006/relationships/hyperlink" Target="https://podminky.urs.cz/item/CS_URS_2025_02/76612569" TargetMode="External"/><Relationship Id="rId67" Type="http://schemas.openxmlformats.org/officeDocument/2006/relationships/hyperlink" Target="https://podminky.urs.cz/item/CS_URS_2025_02/998767202" TargetMode="External"/><Relationship Id="rId20" Type="http://schemas.openxmlformats.org/officeDocument/2006/relationships/hyperlink" Target="https://podminky.urs.cz/item/CS_URS_2025_02/94125689" TargetMode="External"/><Relationship Id="rId41" Type="http://schemas.openxmlformats.org/officeDocument/2006/relationships/hyperlink" Target="https://podminky.urs.cz/item/CS_URS_2025_02/725291653" TargetMode="External"/><Relationship Id="rId54" Type="http://schemas.openxmlformats.org/officeDocument/2006/relationships/hyperlink" Target="https://podminky.urs.cz/item/CS_URS_2025_02/722290246" TargetMode="External"/><Relationship Id="rId62" Type="http://schemas.openxmlformats.org/officeDocument/2006/relationships/hyperlink" Target="https://podminky.urs.cz/item/CS_URS_2025_02/766660171" TargetMode="External"/><Relationship Id="rId70" Type="http://schemas.openxmlformats.org/officeDocument/2006/relationships/hyperlink" Target="https://podminky.urs.cz/item/CS_URS_2025_02/771574417" TargetMode="External"/><Relationship Id="rId75" Type="http://schemas.openxmlformats.org/officeDocument/2006/relationships/hyperlink" Target="https://podminky.urs.cz/item/CS_URS_2025_02/781473810" TargetMode="External"/><Relationship Id="rId83" Type="http://schemas.openxmlformats.org/officeDocument/2006/relationships/hyperlink" Target="https://podminky.urs.cz/item/CS_URS_2025_02/784181101" TargetMode="External"/><Relationship Id="rId1" Type="http://schemas.openxmlformats.org/officeDocument/2006/relationships/hyperlink" Target="https://podminky.urs.cz/item/CS_URS_2025_02/113106186" TargetMode="External"/><Relationship Id="rId6" Type="http://schemas.openxmlformats.org/officeDocument/2006/relationships/hyperlink" Target="https://podminky.urs.cz/item/CS_URS_2025_02/591211111" TargetMode="External"/><Relationship Id="rId15" Type="http://schemas.openxmlformats.org/officeDocument/2006/relationships/hyperlink" Target="https://podminky.urs.cz/item/CS_URS_2025_02/9401256" TargetMode="External"/><Relationship Id="rId23" Type="http://schemas.openxmlformats.org/officeDocument/2006/relationships/hyperlink" Target="https://podminky.urs.cz/item/CS_URS_2025_02/952901111" TargetMode="External"/><Relationship Id="rId28" Type="http://schemas.openxmlformats.org/officeDocument/2006/relationships/hyperlink" Target="https://podminky.urs.cz/item/CS_URS_2025_02/997013111" TargetMode="External"/><Relationship Id="rId36" Type="http://schemas.openxmlformats.org/officeDocument/2006/relationships/hyperlink" Target="https://podminky.urs.cz/item/CS_URS_2025_02/725121023" TargetMode="External"/><Relationship Id="rId49" Type="http://schemas.openxmlformats.org/officeDocument/2006/relationships/hyperlink" Target="https://podminky.urs.cz/item/CS_URS_2025_02/725822613" TargetMode="External"/><Relationship Id="rId57" Type="http://schemas.openxmlformats.org/officeDocument/2006/relationships/hyperlink" Target="https://podminky.urs.cz/item/CS_URS_2025_02/998764202" TargetMode="External"/><Relationship Id="rId10" Type="http://schemas.openxmlformats.org/officeDocument/2006/relationships/hyperlink" Target="https://podminky.urs.cz/item/CS_URS_2025_02/612325111" TargetMode="External"/><Relationship Id="rId31" Type="http://schemas.openxmlformats.org/officeDocument/2006/relationships/hyperlink" Target="https://podminky.urs.cz/item/CS_URS_2025_02/997013607" TargetMode="External"/><Relationship Id="rId44" Type="http://schemas.openxmlformats.org/officeDocument/2006/relationships/hyperlink" Target="https://podminky.urs.cz/item/CS_URS_2025_02/725291666" TargetMode="External"/><Relationship Id="rId52" Type="http://schemas.openxmlformats.org/officeDocument/2006/relationships/hyperlink" Target="https://podminky.urs.cz/item/CS_URS_2025_02/998725202" TargetMode="External"/><Relationship Id="rId60" Type="http://schemas.openxmlformats.org/officeDocument/2006/relationships/hyperlink" Target="https://podminky.urs.cz/item/CS_URS_2025_02/766231113" TargetMode="External"/><Relationship Id="rId65" Type="http://schemas.openxmlformats.org/officeDocument/2006/relationships/hyperlink" Target="https://podminky.urs.cz/item/CS_URS_2025_02/767531121" TargetMode="External"/><Relationship Id="rId73" Type="http://schemas.openxmlformats.org/officeDocument/2006/relationships/hyperlink" Target="https://podminky.urs.cz/item/CS_URS_2025_02/998771202" TargetMode="External"/><Relationship Id="rId78" Type="http://schemas.openxmlformats.org/officeDocument/2006/relationships/hyperlink" Target="https://podminky.urs.cz/item/CS_URS_2025_02/998781202" TargetMode="External"/><Relationship Id="rId81" Type="http://schemas.openxmlformats.org/officeDocument/2006/relationships/hyperlink" Target="https://podminky.urs.cz/item/CS_URS_2024_01/78382313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topLeftCell="A58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84" t="s">
        <v>14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R5" s="19"/>
      <c r="BE5" s="28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85" t="s">
        <v>17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R6" s="19"/>
      <c r="BE6" s="282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82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82"/>
      <c r="BS8" s="16" t="s">
        <v>6</v>
      </c>
    </row>
    <row r="9" spans="1:74" ht="14.45" customHeight="1">
      <c r="B9" s="19"/>
      <c r="AR9" s="19"/>
      <c r="BE9" s="282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282"/>
      <c r="BS10" s="16" t="s">
        <v>6</v>
      </c>
    </row>
    <row r="11" spans="1:74" ht="18.399999999999999" customHeight="1">
      <c r="B11" s="19"/>
      <c r="E11" s="24" t="s">
        <v>22</v>
      </c>
      <c r="AK11" s="26" t="s">
        <v>27</v>
      </c>
      <c r="AN11" s="24" t="s">
        <v>19</v>
      </c>
      <c r="AR11" s="19"/>
      <c r="BE11" s="282"/>
      <c r="BS11" s="16" t="s">
        <v>6</v>
      </c>
    </row>
    <row r="12" spans="1:74" ht="6.95" customHeight="1">
      <c r="B12" s="19"/>
      <c r="AR12" s="19"/>
      <c r="BE12" s="282"/>
      <c r="BS12" s="16" t="s">
        <v>6</v>
      </c>
    </row>
    <row r="13" spans="1:74" ht="12" customHeight="1">
      <c r="B13" s="19"/>
      <c r="D13" s="26" t="s">
        <v>28</v>
      </c>
      <c r="AK13" s="26" t="s">
        <v>26</v>
      </c>
      <c r="AN13" s="28" t="s">
        <v>29</v>
      </c>
      <c r="AR13" s="19"/>
      <c r="BE13" s="282"/>
      <c r="BS13" s="16" t="s">
        <v>6</v>
      </c>
    </row>
    <row r="14" spans="1:74" ht="12.75">
      <c r="B14" s="19"/>
      <c r="E14" s="286" t="s">
        <v>29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6" t="s">
        <v>27</v>
      </c>
      <c r="AN14" s="28" t="s">
        <v>29</v>
      </c>
      <c r="AR14" s="19"/>
      <c r="BE14" s="282"/>
      <c r="BS14" s="16" t="s">
        <v>6</v>
      </c>
    </row>
    <row r="15" spans="1:74" ht="6.95" customHeight="1">
      <c r="B15" s="19"/>
      <c r="AR15" s="19"/>
      <c r="BE15" s="282"/>
      <c r="BS15" s="16" t="s">
        <v>4</v>
      </c>
    </row>
    <row r="16" spans="1:74" ht="12" customHeight="1">
      <c r="B16" s="19"/>
      <c r="D16" s="26" t="s">
        <v>30</v>
      </c>
      <c r="AK16" s="26" t="s">
        <v>26</v>
      </c>
      <c r="AN16" s="24" t="s">
        <v>19</v>
      </c>
      <c r="AR16" s="19"/>
      <c r="BE16" s="282"/>
      <c r="BS16" s="16" t="s">
        <v>4</v>
      </c>
    </row>
    <row r="17" spans="2:71" ht="18.399999999999999" customHeight="1">
      <c r="B17" s="19"/>
      <c r="E17" s="24" t="s">
        <v>22</v>
      </c>
      <c r="AK17" s="26" t="s">
        <v>27</v>
      </c>
      <c r="AN17" s="24" t="s">
        <v>19</v>
      </c>
      <c r="AR17" s="19"/>
      <c r="BE17" s="282"/>
      <c r="BS17" s="16" t="s">
        <v>31</v>
      </c>
    </row>
    <row r="18" spans="2:71" ht="6.95" customHeight="1">
      <c r="B18" s="19"/>
      <c r="AR18" s="19"/>
      <c r="BE18" s="282"/>
      <c r="BS18" s="16" t="s">
        <v>6</v>
      </c>
    </row>
    <row r="19" spans="2:71" ht="12" customHeight="1">
      <c r="B19" s="19"/>
      <c r="D19" s="26" t="s">
        <v>32</v>
      </c>
      <c r="AK19" s="26" t="s">
        <v>26</v>
      </c>
      <c r="AN19" s="24" t="s">
        <v>19</v>
      </c>
      <c r="AR19" s="19"/>
      <c r="BE19" s="282"/>
      <c r="BS19" s="16" t="s">
        <v>6</v>
      </c>
    </row>
    <row r="20" spans="2:71" ht="18.399999999999999" customHeight="1">
      <c r="B20" s="19"/>
      <c r="E20" s="24" t="s">
        <v>22</v>
      </c>
      <c r="AK20" s="26" t="s">
        <v>27</v>
      </c>
      <c r="AN20" s="24" t="s">
        <v>19</v>
      </c>
      <c r="AR20" s="19"/>
      <c r="BE20" s="282"/>
      <c r="BS20" s="16" t="s">
        <v>4</v>
      </c>
    </row>
    <row r="21" spans="2:71" ht="6.95" customHeight="1">
      <c r="B21" s="19"/>
      <c r="AR21" s="19"/>
      <c r="BE21" s="282"/>
    </row>
    <row r="22" spans="2:71" ht="12" customHeight="1">
      <c r="B22" s="19"/>
      <c r="D22" s="26" t="s">
        <v>33</v>
      </c>
      <c r="AR22" s="19"/>
      <c r="BE22" s="282"/>
    </row>
    <row r="23" spans="2:71" ht="47.25" customHeight="1">
      <c r="B23" s="19"/>
      <c r="E23" s="288" t="s">
        <v>34</v>
      </c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R23" s="19"/>
      <c r="BE23" s="282"/>
    </row>
    <row r="24" spans="2:71" ht="6.95" customHeight="1">
      <c r="B24" s="19"/>
      <c r="AR24" s="19"/>
      <c r="BE24" s="28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82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89">
        <f>ROUND(AG54,2)</f>
        <v>500000</v>
      </c>
      <c r="AL26" s="290"/>
      <c r="AM26" s="290"/>
      <c r="AN26" s="290"/>
      <c r="AO26" s="290"/>
      <c r="AR26" s="31"/>
      <c r="BE26" s="282"/>
    </row>
    <row r="27" spans="2:71" s="1" customFormat="1" ht="6.95" customHeight="1">
      <c r="B27" s="31"/>
      <c r="AR27" s="31"/>
      <c r="BE27" s="282"/>
    </row>
    <row r="28" spans="2:71" s="1" customFormat="1" ht="12.75">
      <c r="B28" s="31"/>
      <c r="L28" s="291" t="s">
        <v>36</v>
      </c>
      <c r="M28" s="291"/>
      <c r="N28" s="291"/>
      <c r="O28" s="291"/>
      <c r="P28" s="291"/>
      <c r="W28" s="291" t="s">
        <v>37</v>
      </c>
      <c r="X28" s="291"/>
      <c r="Y28" s="291"/>
      <c r="Z28" s="291"/>
      <c r="AA28" s="291"/>
      <c r="AB28" s="291"/>
      <c r="AC28" s="291"/>
      <c r="AD28" s="291"/>
      <c r="AE28" s="291"/>
      <c r="AK28" s="291" t="s">
        <v>38</v>
      </c>
      <c r="AL28" s="291"/>
      <c r="AM28" s="291"/>
      <c r="AN28" s="291"/>
      <c r="AO28" s="291"/>
      <c r="AR28" s="31"/>
      <c r="BE28" s="282"/>
    </row>
    <row r="29" spans="2:71" s="2" customFormat="1" ht="14.45" customHeight="1">
      <c r="B29" s="35"/>
      <c r="D29" s="26" t="s">
        <v>39</v>
      </c>
      <c r="F29" s="26" t="s">
        <v>40</v>
      </c>
      <c r="L29" s="276">
        <v>0.21</v>
      </c>
      <c r="M29" s="275"/>
      <c r="N29" s="275"/>
      <c r="O29" s="275"/>
      <c r="P29" s="275"/>
      <c r="W29" s="274">
        <f>ROUND(AZ54, 2)</f>
        <v>500000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105000</v>
      </c>
      <c r="AL29" s="275"/>
      <c r="AM29" s="275"/>
      <c r="AN29" s="275"/>
      <c r="AO29" s="275"/>
      <c r="AR29" s="35"/>
      <c r="BE29" s="283"/>
    </row>
    <row r="30" spans="2:71" s="2" customFormat="1" ht="14.45" customHeight="1">
      <c r="B30" s="35"/>
      <c r="F30" s="26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5"/>
      <c r="BE30" s="283"/>
    </row>
    <row r="31" spans="2:71" s="2" customFormat="1" ht="14.45" hidden="1" customHeight="1">
      <c r="B31" s="35"/>
      <c r="F31" s="26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5"/>
      <c r="BE31" s="283"/>
    </row>
    <row r="32" spans="2:71" s="2" customFormat="1" ht="14.45" hidden="1" customHeight="1">
      <c r="B32" s="35"/>
      <c r="F32" s="26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5"/>
      <c r="BE32" s="283"/>
    </row>
    <row r="33" spans="2:44" s="2" customFormat="1" ht="14.45" hidden="1" customHeight="1">
      <c r="B33" s="35"/>
      <c r="F33" s="26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77" t="s">
        <v>47</v>
      </c>
      <c r="Y35" s="278"/>
      <c r="Z35" s="278"/>
      <c r="AA35" s="278"/>
      <c r="AB35" s="278"/>
      <c r="AC35" s="38"/>
      <c r="AD35" s="38"/>
      <c r="AE35" s="38"/>
      <c r="AF35" s="38"/>
      <c r="AG35" s="38"/>
      <c r="AH35" s="38"/>
      <c r="AI35" s="38"/>
      <c r="AJ35" s="38"/>
      <c r="AK35" s="279">
        <f>SUM(AK26:AK33)</f>
        <v>605000</v>
      </c>
      <c r="AL35" s="278"/>
      <c r="AM35" s="278"/>
      <c r="AN35" s="278"/>
      <c r="AO35" s="280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48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Klatovy</v>
      </c>
      <c r="AR44" s="44"/>
    </row>
    <row r="45" spans="2:44" s="4" customFormat="1" ht="36.950000000000003" customHeight="1">
      <c r="B45" s="45"/>
      <c r="C45" s="46" t="s">
        <v>16</v>
      </c>
      <c r="L45" s="265" t="str">
        <f>K6</f>
        <v>Klatovy SÚ objektu čp. 59 na st. p. 6139, k. ú. Klatovy</v>
      </c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AN45" s="266"/>
      <c r="AO45" s="266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267" t="str">
        <f>IF(AN8= "","",AN8)</f>
        <v>8. 7. 2025</v>
      </c>
      <c r="AN47" s="267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25</v>
      </c>
      <c r="L49" s="3" t="str">
        <f>IF(E11= "","",E11)</f>
        <v xml:space="preserve"> </v>
      </c>
      <c r="AI49" s="26" t="s">
        <v>30</v>
      </c>
      <c r="AM49" s="268" t="str">
        <f>IF(E17="","",E17)</f>
        <v xml:space="preserve"> </v>
      </c>
      <c r="AN49" s="269"/>
      <c r="AO49" s="269"/>
      <c r="AP49" s="269"/>
      <c r="AR49" s="31"/>
      <c r="AS49" s="270" t="s">
        <v>49</v>
      </c>
      <c r="AT49" s="271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28</v>
      </c>
      <c r="L50" s="3" t="str">
        <f>IF(E14= "Vyplň údaj","",E14)</f>
        <v/>
      </c>
      <c r="AI50" s="26" t="s">
        <v>32</v>
      </c>
      <c r="AM50" s="268" t="str">
        <f>IF(E20="","",E20)</f>
        <v xml:space="preserve"> </v>
      </c>
      <c r="AN50" s="269"/>
      <c r="AO50" s="269"/>
      <c r="AP50" s="269"/>
      <c r="AR50" s="31"/>
      <c r="AS50" s="272"/>
      <c r="AT50" s="273"/>
      <c r="BD50" s="52"/>
    </row>
    <row r="51" spans="1:91" s="1" customFormat="1" ht="10.9" customHeight="1">
      <c r="B51" s="31"/>
      <c r="AR51" s="31"/>
      <c r="AS51" s="272"/>
      <c r="AT51" s="273"/>
      <c r="BD51" s="52"/>
    </row>
    <row r="52" spans="1:91" s="1" customFormat="1" ht="29.25" customHeight="1">
      <c r="B52" s="31"/>
      <c r="C52" s="256" t="s">
        <v>50</v>
      </c>
      <c r="D52" s="257"/>
      <c r="E52" s="257"/>
      <c r="F52" s="257"/>
      <c r="G52" s="257"/>
      <c r="H52" s="53"/>
      <c r="I52" s="258" t="s">
        <v>51</v>
      </c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9" t="s">
        <v>52</v>
      </c>
      <c r="AH52" s="257"/>
      <c r="AI52" s="257"/>
      <c r="AJ52" s="257"/>
      <c r="AK52" s="257"/>
      <c r="AL52" s="257"/>
      <c r="AM52" s="257"/>
      <c r="AN52" s="258" t="s">
        <v>53</v>
      </c>
      <c r="AO52" s="257"/>
      <c r="AP52" s="257"/>
      <c r="AQ52" s="54" t="s">
        <v>54</v>
      </c>
      <c r="AR52" s="31"/>
      <c r="AS52" s="55" t="s">
        <v>55</v>
      </c>
      <c r="AT52" s="56" t="s">
        <v>56</v>
      </c>
      <c r="AU52" s="56" t="s">
        <v>57</v>
      </c>
      <c r="AV52" s="56" t="s">
        <v>58</v>
      </c>
      <c r="AW52" s="56" t="s">
        <v>59</v>
      </c>
      <c r="AX52" s="56" t="s">
        <v>60</v>
      </c>
      <c r="AY52" s="56" t="s">
        <v>61</v>
      </c>
      <c r="AZ52" s="56" t="s">
        <v>62</v>
      </c>
      <c r="BA52" s="56" t="s">
        <v>63</v>
      </c>
      <c r="BB52" s="56" t="s">
        <v>64</v>
      </c>
      <c r="BC52" s="56" t="s">
        <v>65</v>
      </c>
      <c r="BD52" s="57" t="s">
        <v>66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67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63">
        <f>ROUND(AG55,2)</f>
        <v>500000</v>
      </c>
      <c r="AH54" s="263"/>
      <c r="AI54" s="263"/>
      <c r="AJ54" s="263"/>
      <c r="AK54" s="263"/>
      <c r="AL54" s="263"/>
      <c r="AM54" s="263"/>
      <c r="AN54" s="264">
        <f>SUM(AG54,AT54)</f>
        <v>605000</v>
      </c>
      <c r="AO54" s="264"/>
      <c r="AP54" s="264"/>
      <c r="AQ54" s="63" t="s">
        <v>19</v>
      </c>
      <c r="AR54" s="59"/>
      <c r="AS54" s="64">
        <f>ROUND(AS55,2)</f>
        <v>0</v>
      </c>
      <c r="AT54" s="65">
        <f>ROUND(SUM(AV54:AW54),2)</f>
        <v>105000</v>
      </c>
      <c r="AU54" s="66">
        <f>ROUND(AU55,5)</f>
        <v>0</v>
      </c>
      <c r="AV54" s="65">
        <f>ROUND(AZ54*L29,2)</f>
        <v>105000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500000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68</v>
      </c>
      <c r="BT54" s="68" t="s">
        <v>69</v>
      </c>
      <c r="BU54" s="69" t="s">
        <v>70</v>
      </c>
      <c r="BV54" s="68" t="s">
        <v>71</v>
      </c>
      <c r="BW54" s="68" t="s">
        <v>5</v>
      </c>
      <c r="BX54" s="68" t="s">
        <v>72</v>
      </c>
      <c r="CL54" s="68" t="s">
        <v>19</v>
      </c>
    </row>
    <row r="55" spans="1:91" s="6" customFormat="1" ht="16.5" customHeight="1">
      <c r="A55" s="70" t="s">
        <v>73</v>
      </c>
      <c r="B55" s="71"/>
      <c r="C55" s="72"/>
      <c r="D55" s="262" t="s">
        <v>74</v>
      </c>
      <c r="E55" s="262"/>
      <c r="F55" s="262"/>
      <c r="G55" s="262"/>
      <c r="H55" s="262"/>
      <c r="I55" s="73"/>
      <c r="J55" s="262" t="s">
        <v>75</v>
      </c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0">
        <f>'01 - SO 01 Stavební úpravy'!J30</f>
        <v>500000</v>
      </c>
      <c r="AH55" s="261"/>
      <c r="AI55" s="261"/>
      <c r="AJ55" s="261"/>
      <c r="AK55" s="261"/>
      <c r="AL55" s="261"/>
      <c r="AM55" s="261"/>
      <c r="AN55" s="260">
        <f>SUM(AG55,AT55)</f>
        <v>605000</v>
      </c>
      <c r="AO55" s="261"/>
      <c r="AP55" s="261"/>
      <c r="AQ55" s="74" t="s">
        <v>76</v>
      </c>
      <c r="AR55" s="71"/>
      <c r="AS55" s="75">
        <v>0</v>
      </c>
      <c r="AT55" s="76">
        <f>ROUND(SUM(AV55:AW55),2)</f>
        <v>105000</v>
      </c>
      <c r="AU55" s="77">
        <f>'01 - SO 01 Stavební úpravy'!P108</f>
        <v>0</v>
      </c>
      <c r="AV55" s="76">
        <f>'01 - SO 01 Stavební úpravy'!J33</f>
        <v>105000</v>
      </c>
      <c r="AW55" s="76">
        <f>'01 - SO 01 Stavební úpravy'!J34</f>
        <v>0</v>
      </c>
      <c r="AX55" s="76">
        <f>'01 - SO 01 Stavební úpravy'!J35</f>
        <v>0</v>
      </c>
      <c r="AY55" s="76">
        <f>'01 - SO 01 Stavební úpravy'!J36</f>
        <v>0</v>
      </c>
      <c r="AZ55" s="76">
        <f>'01 - SO 01 Stavební úpravy'!F33</f>
        <v>500000</v>
      </c>
      <c r="BA55" s="76">
        <f>'01 - SO 01 Stavební úpravy'!F34</f>
        <v>0</v>
      </c>
      <c r="BB55" s="76">
        <f>'01 - SO 01 Stavební úpravy'!F35</f>
        <v>0</v>
      </c>
      <c r="BC55" s="76">
        <f>'01 - SO 01 Stavební úpravy'!F36</f>
        <v>0</v>
      </c>
      <c r="BD55" s="78">
        <f>'01 - SO 01 Stavební úpravy'!F37</f>
        <v>0</v>
      </c>
      <c r="BT55" s="79" t="s">
        <v>77</v>
      </c>
      <c r="BV55" s="79" t="s">
        <v>71</v>
      </c>
      <c r="BW55" s="79" t="s">
        <v>78</v>
      </c>
      <c r="BX55" s="79" t="s">
        <v>5</v>
      </c>
      <c r="CL55" s="79" t="s">
        <v>19</v>
      </c>
      <c r="CM55" s="79" t="s">
        <v>79</v>
      </c>
    </row>
    <row r="56" spans="1:91" s="1" customFormat="1" ht="30" customHeight="1">
      <c r="B56" s="31"/>
      <c r="AR56" s="31"/>
    </row>
    <row r="57" spans="1:91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opXo4K47DusQLMNhEn+uyaHJ7WOwzrXzPcLwUExURRpDdHy55ErdVrh1xllkZNqUQU9WSZLERiMpVwNDT3Vjcg==" saltValue="5FmJaWvYjp4ncV9UToa+J8fqIFZxWsvoEO9dys6VeG0sYP8ZEYq7riiDP4/tVxiPRGzgIG08hMnM5uRa74pIc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1 - SO 01 Stavební úpravy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41"/>
  <sheetViews>
    <sheetView showGridLines="0" topLeftCell="A167" workbookViewId="0">
      <selection activeCell="F183" sqref="F1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6" t="s">
        <v>78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5" customHeight="1">
      <c r="B4" s="19"/>
      <c r="D4" s="20" t="s">
        <v>80</v>
      </c>
      <c r="L4" s="19"/>
      <c r="M4" s="80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93" t="str">
        <f>'Rekapitulace stavby'!K6</f>
        <v>Klatovy SÚ objektu čp. 59 na st. p. 6139, k. ú. Klatovy</v>
      </c>
      <c r="F7" s="294"/>
      <c r="G7" s="294"/>
      <c r="H7" s="294"/>
      <c r="L7" s="19"/>
    </row>
    <row r="8" spans="2:46" s="1" customFormat="1" ht="12" customHeight="1">
      <c r="B8" s="31"/>
      <c r="D8" s="26" t="s">
        <v>81</v>
      </c>
      <c r="L8" s="31"/>
    </row>
    <row r="9" spans="2:46" s="1" customFormat="1" ht="16.5" customHeight="1">
      <c r="B9" s="31"/>
      <c r="E9" s="265" t="s">
        <v>82</v>
      </c>
      <c r="F9" s="292"/>
      <c r="G9" s="292"/>
      <c r="H9" s="29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8. 7. 2025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22</v>
      </c>
      <c r="I15" s="26" t="s">
        <v>27</v>
      </c>
      <c r="J15" s="24" t="s">
        <v>19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95" t="str">
        <f>'Rekapitulace stavby'!E14</f>
        <v>Vyplň údaj</v>
      </c>
      <c r="F18" s="284"/>
      <c r="G18" s="284"/>
      <c r="H18" s="284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22</v>
      </c>
      <c r="I21" s="26" t="s">
        <v>27</v>
      </c>
      <c r="J21" s="24" t="s">
        <v>19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22</v>
      </c>
      <c r="I24" s="26" t="s">
        <v>27</v>
      </c>
      <c r="J24" s="24" t="s">
        <v>19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1"/>
      <c r="E27" s="288" t="s">
        <v>19</v>
      </c>
      <c r="F27" s="288"/>
      <c r="G27" s="288"/>
      <c r="H27" s="288"/>
      <c r="L27" s="8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2" t="s">
        <v>35</v>
      </c>
      <c r="J30" s="62">
        <f>ROUND(J108, 2)</f>
        <v>500000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1" t="s">
        <v>39</v>
      </c>
      <c r="E33" s="26" t="s">
        <v>40</v>
      </c>
      <c r="F33" s="83">
        <f>ROUND((SUM(BE108:BE440)),  2)</f>
        <v>500000</v>
      </c>
      <c r="I33" s="84">
        <v>0.21</v>
      </c>
      <c r="J33" s="83">
        <f>ROUND(((SUM(BE108:BE440))*I33),  2)</f>
        <v>105000</v>
      </c>
      <c r="L33" s="31"/>
    </row>
    <row r="34" spans="2:12" s="1" customFormat="1" ht="14.45" customHeight="1">
      <c r="B34" s="31"/>
      <c r="E34" s="26" t="s">
        <v>41</v>
      </c>
      <c r="F34" s="83">
        <f>ROUND((SUM(BF108:BF440)),  2)</f>
        <v>0</v>
      </c>
      <c r="I34" s="84">
        <v>0.12</v>
      </c>
      <c r="J34" s="83">
        <f>ROUND(((SUM(BF108:BF440))*I34),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83">
        <f>ROUND((SUM(BG108:BG440)),  2)</f>
        <v>0</v>
      </c>
      <c r="I35" s="84">
        <v>0.21</v>
      </c>
      <c r="J35" s="83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83">
        <f>ROUND((SUM(BH108:BH440)),  2)</f>
        <v>0</v>
      </c>
      <c r="I36" s="84">
        <v>0.12</v>
      </c>
      <c r="J36" s="83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83">
        <f>ROUND((SUM(BI108:BI440)),  2)</f>
        <v>0</v>
      </c>
      <c r="I37" s="84">
        <v>0</v>
      </c>
      <c r="J37" s="8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5"/>
      <c r="D39" s="86" t="s">
        <v>45</v>
      </c>
      <c r="E39" s="53"/>
      <c r="F39" s="53"/>
      <c r="G39" s="87" t="s">
        <v>46</v>
      </c>
      <c r="H39" s="88" t="s">
        <v>47</v>
      </c>
      <c r="I39" s="53"/>
      <c r="J39" s="89">
        <f>SUM(J30:J37)</f>
        <v>605000</v>
      </c>
      <c r="K39" s="90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83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93" t="str">
        <f>E7</f>
        <v>Klatovy SÚ objektu čp. 59 na st. p. 6139, k. ú. Klatovy</v>
      </c>
      <c r="F48" s="294"/>
      <c r="G48" s="294"/>
      <c r="H48" s="294"/>
      <c r="L48" s="31"/>
    </row>
    <row r="49" spans="2:47" s="1" customFormat="1" ht="12" customHeight="1">
      <c r="B49" s="31"/>
      <c r="C49" s="26" t="s">
        <v>81</v>
      </c>
      <c r="L49" s="31"/>
    </row>
    <row r="50" spans="2:47" s="1" customFormat="1" ht="16.5" customHeight="1">
      <c r="B50" s="31"/>
      <c r="E50" s="265" t="str">
        <f>E9</f>
        <v>01 - SO 01 Stavební úpravy</v>
      </c>
      <c r="F50" s="292"/>
      <c r="G50" s="292"/>
      <c r="H50" s="292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8. 7. 2025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25</v>
      </c>
      <c r="F54" s="24" t="str">
        <f>E15</f>
        <v xml:space="preserve"> </v>
      </c>
      <c r="I54" s="26" t="s">
        <v>30</v>
      </c>
      <c r="J54" s="29" t="str">
        <f>E21</f>
        <v xml:space="preserve"> 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32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1" t="s">
        <v>84</v>
      </c>
      <c r="D57" s="85"/>
      <c r="E57" s="85"/>
      <c r="F57" s="85"/>
      <c r="G57" s="85"/>
      <c r="H57" s="85"/>
      <c r="I57" s="85"/>
      <c r="J57" s="92" t="s">
        <v>85</v>
      </c>
      <c r="K57" s="85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3" t="s">
        <v>67</v>
      </c>
      <c r="J59" s="62">
        <f>J108</f>
        <v>500000</v>
      </c>
      <c r="L59" s="31"/>
      <c r="AU59" s="16" t="s">
        <v>86</v>
      </c>
    </row>
    <row r="60" spans="2:47" s="8" customFormat="1" ht="24.95" customHeight="1">
      <c r="B60" s="94"/>
      <c r="D60" s="95" t="s">
        <v>87</v>
      </c>
      <c r="E60" s="96"/>
      <c r="F60" s="96"/>
      <c r="G60" s="96"/>
      <c r="H60" s="96"/>
      <c r="I60" s="96"/>
      <c r="J60" s="97">
        <f>J109</f>
        <v>500000</v>
      </c>
      <c r="L60" s="94"/>
    </row>
    <row r="61" spans="2:47" s="9" customFormat="1" ht="19.899999999999999" customHeight="1">
      <c r="B61" s="98"/>
      <c r="D61" s="99" t="s">
        <v>88</v>
      </c>
      <c r="E61" s="100"/>
      <c r="F61" s="100"/>
      <c r="G61" s="100"/>
      <c r="H61" s="100"/>
      <c r="I61" s="100"/>
      <c r="J61" s="101">
        <f>J110</f>
        <v>0</v>
      </c>
      <c r="L61" s="98"/>
    </row>
    <row r="62" spans="2:47" s="9" customFormat="1" ht="19.899999999999999" customHeight="1">
      <c r="B62" s="98"/>
      <c r="D62" s="99" t="s">
        <v>89</v>
      </c>
      <c r="E62" s="100"/>
      <c r="F62" s="100"/>
      <c r="G62" s="100"/>
      <c r="H62" s="100"/>
      <c r="I62" s="100"/>
      <c r="J62" s="101">
        <f>J121</f>
        <v>0</v>
      </c>
      <c r="L62" s="98"/>
    </row>
    <row r="63" spans="2:47" s="9" customFormat="1" ht="19.899999999999999" customHeight="1">
      <c r="B63" s="98"/>
      <c r="D63" s="99" t="s">
        <v>90</v>
      </c>
      <c r="E63" s="100"/>
      <c r="F63" s="100"/>
      <c r="G63" s="100"/>
      <c r="H63" s="100"/>
      <c r="I63" s="100"/>
      <c r="J63" s="101">
        <f>J124</f>
        <v>0</v>
      </c>
      <c r="L63" s="98"/>
    </row>
    <row r="64" spans="2:47" s="9" customFormat="1" ht="19.899999999999999" customHeight="1">
      <c r="B64" s="98"/>
      <c r="D64" s="99" t="s">
        <v>91</v>
      </c>
      <c r="E64" s="100"/>
      <c r="F64" s="100"/>
      <c r="G64" s="100"/>
      <c r="H64" s="100"/>
      <c r="I64" s="100"/>
      <c r="J64" s="101">
        <f>J129</f>
        <v>0</v>
      </c>
      <c r="L64" s="98"/>
    </row>
    <row r="65" spans="2:12" s="9" customFormat="1" ht="19.899999999999999" customHeight="1">
      <c r="B65" s="98"/>
      <c r="D65" s="99" t="s">
        <v>92</v>
      </c>
      <c r="E65" s="100"/>
      <c r="F65" s="100"/>
      <c r="G65" s="100"/>
      <c r="H65" s="100"/>
      <c r="I65" s="100"/>
      <c r="J65" s="101">
        <f>J137</f>
        <v>0</v>
      </c>
      <c r="L65" s="98"/>
    </row>
    <row r="66" spans="2:12" s="9" customFormat="1" ht="19.899999999999999" customHeight="1">
      <c r="B66" s="98"/>
      <c r="D66" s="99" t="s">
        <v>93</v>
      </c>
      <c r="E66" s="100"/>
      <c r="F66" s="100"/>
      <c r="G66" s="100"/>
      <c r="H66" s="100"/>
      <c r="I66" s="100"/>
      <c r="J66" s="101">
        <f>J163</f>
        <v>500000</v>
      </c>
      <c r="L66" s="98"/>
    </row>
    <row r="67" spans="2:12" s="9" customFormat="1" ht="19.899999999999999" customHeight="1">
      <c r="B67" s="98"/>
      <c r="D67" s="99" t="s">
        <v>94</v>
      </c>
      <c r="E67" s="100"/>
      <c r="F67" s="100"/>
      <c r="G67" s="100"/>
      <c r="H67" s="100"/>
      <c r="I67" s="100"/>
      <c r="J67" s="101">
        <f>J202</f>
        <v>0</v>
      </c>
      <c r="L67" s="98"/>
    </row>
    <row r="68" spans="2:12" s="9" customFormat="1" ht="19.899999999999999" customHeight="1">
      <c r="B68" s="98"/>
      <c r="D68" s="99" t="s">
        <v>95</v>
      </c>
      <c r="E68" s="100"/>
      <c r="F68" s="100"/>
      <c r="G68" s="100"/>
      <c r="H68" s="100"/>
      <c r="I68" s="100"/>
      <c r="J68" s="101">
        <f>J214</f>
        <v>0</v>
      </c>
      <c r="L68" s="98"/>
    </row>
    <row r="69" spans="2:12" s="8" customFormat="1" ht="24.95" customHeight="1">
      <c r="B69" s="94"/>
      <c r="D69" s="95" t="s">
        <v>96</v>
      </c>
      <c r="E69" s="96"/>
      <c r="F69" s="96"/>
      <c r="G69" s="96"/>
      <c r="H69" s="96"/>
      <c r="I69" s="96"/>
      <c r="J69" s="97">
        <f>J217</f>
        <v>0</v>
      </c>
      <c r="L69" s="94"/>
    </row>
    <row r="70" spans="2:12" s="8" customFormat="1" ht="24.95" customHeight="1">
      <c r="B70" s="94"/>
      <c r="D70" s="95" t="s">
        <v>97</v>
      </c>
      <c r="E70" s="96"/>
      <c r="F70" s="96"/>
      <c r="G70" s="96"/>
      <c r="H70" s="96"/>
      <c r="I70" s="96"/>
      <c r="J70" s="97">
        <f>J267</f>
        <v>0</v>
      </c>
      <c r="L70" s="94"/>
    </row>
    <row r="71" spans="2:12" s="9" customFormat="1" ht="19.899999999999999" customHeight="1">
      <c r="B71" s="98"/>
      <c r="D71" s="99" t="s">
        <v>98</v>
      </c>
      <c r="E71" s="100"/>
      <c r="F71" s="100"/>
      <c r="G71" s="100"/>
      <c r="H71" s="100"/>
      <c r="I71" s="100"/>
      <c r="J71" s="101">
        <f>J268</f>
        <v>0</v>
      </c>
      <c r="L71" s="98"/>
    </row>
    <row r="72" spans="2:12" s="9" customFormat="1" ht="19.899999999999999" customHeight="1">
      <c r="B72" s="98"/>
      <c r="D72" s="99" t="s">
        <v>99</v>
      </c>
      <c r="E72" s="100"/>
      <c r="F72" s="100"/>
      <c r="G72" s="100"/>
      <c r="H72" s="100"/>
      <c r="I72" s="100"/>
      <c r="J72" s="101">
        <f>J271</f>
        <v>0</v>
      </c>
      <c r="L72" s="98"/>
    </row>
    <row r="73" spans="2:12" s="9" customFormat="1" ht="19.899999999999999" customHeight="1">
      <c r="B73" s="98"/>
      <c r="D73" s="99" t="s">
        <v>100</v>
      </c>
      <c r="E73" s="100"/>
      <c r="F73" s="100"/>
      <c r="G73" s="100"/>
      <c r="H73" s="100"/>
      <c r="I73" s="100"/>
      <c r="J73" s="101">
        <f>J274</f>
        <v>0</v>
      </c>
      <c r="L73" s="98"/>
    </row>
    <row r="74" spans="2:12" s="9" customFormat="1" ht="19.899999999999999" customHeight="1">
      <c r="B74" s="98"/>
      <c r="D74" s="99" t="s">
        <v>101</v>
      </c>
      <c r="E74" s="100"/>
      <c r="F74" s="100"/>
      <c r="G74" s="100"/>
      <c r="H74" s="100"/>
      <c r="I74" s="100"/>
      <c r="J74" s="101">
        <f>J278</f>
        <v>0</v>
      </c>
      <c r="L74" s="98"/>
    </row>
    <row r="75" spans="2:12" s="9" customFormat="1" ht="19.899999999999999" customHeight="1">
      <c r="B75" s="98"/>
      <c r="D75" s="99" t="s">
        <v>102</v>
      </c>
      <c r="E75" s="100"/>
      <c r="F75" s="100"/>
      <c r="G75" s="100"/>
      <c r="H75" s="100"/>
      <c r="I75" s="100"/>
      <c r="J75" s="101">
        <f>J322</f>
        <v>0</v>
      </c>
      <c r="L75" s="98"/>
    </row>
    <row r="76" spans="2:12" s="9" customFormat="1" ht="19.899999999999999" customHeight="1">
      <c r="B76" s="98"/>
      <c r="D76" s="99" t="s">
        <v>103</v>
      </c>
      <c r="E76" s="100"/>
      <c r="F76" s="100"/>
      <c r="G76" s="100"/>
      <c r="H76" s="100"/>
      <c r="I76" s="100"/>
      <c r="J76" s="101">
        <f>J325</f>
        <v>0</v>
      </c>
      <c r="L76" s="98"/>
    </row>
    <row r="77" spans="2:12" s="9" customFormat="1" ht="19.899999999999999" customHeight="1">
      <c r="B77" s="98"/>
      <c r="D77" s="99" t="s">
        <v>104</v>
      </c>
      <c r="E77" s="100"/>
      <c r="F77" s="100"/>
      <c r="G77" s="100"/>
      <c r="H77" s="100"/>
      <c r="I77" s="100"/>
      <c r="J77" s="101">
        <f>J332</f>
        <v>0</v>
      </c>
      <c r="L77" s="98"/>
    </row>
    <row r="78" spans="2:12" s="9" customFormat="1" ht="19.899999999999999" customHeight="1">
      <c r="B78" s="98"/>
      <c r="D78" s="99" t="s">
        <v>105</v>
      </c>
      <c r="E78" s="100"/>
      <c r="F78" s="100"/>
      <c r="G78" s="100"/>
      <c r="H78" s="100"/>
      <c r="I78" s="100"/>
      <c r="J78" s="101">
        <f>J355</f>
        <v>0</v>
      </c>
      <c r="L78" s="98"/>
    </row>
    <row r="79" spans="2:12" s="9" customFormat="1" ht="19.899999999999999" customHeight="1">
      <c r="B79" s="98"/>
      <c r="D79" s="99" t="s">
        <v>106</v>
      </c>
      <c r="E79" s="100"/>
      <c r="F79" s="100"/>
      <c r="G79" s="100"/>
      <c r="H79" s="100"/>
      <c r="I79" s="100"/>
      <c r="J79" s="101">
        <f>J370</f>
        <v>0</v>
      </c>
      <c r="L79" s="98"/>
    </row>
    <row r="80" spans="2:12" s="9" customFormat="1" ht="19.899999999999999" customHeight="1">
      <c r="B80" s="98"/>
      <c r="D80" s="99" t="s">
        <v>107</v>
      </c>
      <c r="E80" s="100"/>
      <c r="F80" s="100"/>
      <c r="G80" s="100"/>
      <c r="H80" s="100"/>
      <c r="I80" s="100"/>
      <c r="J80" s="101">
        <f>J392</f>
        <v>0</v>
      </c>
      <c r="L80" s="98"/>
    </row>
    <row r="81" spans="2:12" s="9" customFormat="1" ht="19.899999999999999" customHeight="1">
      <c r="B81" s="98"/>
      <c r="D81" s="99" t="s">
        <v>108</v>
      </c>
      <c r="E81" s="100"/>
      <c r="F81" s="100"/>
      <c r="G81" s="100"/>
      <c r="H81" s="100"/>
      <c r="I81" s="100"/>
      <c r="J81" s="101">
        <f>J414</f>
        <v>0</v>
      </c>
      <c r="L81" s="98"/>
    </row>
    <row r="82" spans="2:12" s="9" customFormat="1" ht="19.899999999999999" customHeight="1">
      <c r="B82" s="98"/>
      <c r="D82" s="99" t="s">
        <v>109</v>
      </c>
      <c r="E82" s="100"/>
      <c r="F82" s="100"/>
      <c r="G82" s="100"/>
      <c r="H82" s="100"/>
      <c r="I82" s="100"/>
      <c r="J82" s="101">
        <f>J424</f>
        <v>0</v>
      </c>
      <c r="L82" s="98"/>
    </row>
    <row r="83" spans="2:12" s="8" customFormat="1" ht="24.95" customHeight="1">
      <c r="B83" s="94"/>
      <c r="D83" s="95" t="s">
        <v>110</v>
      </c>
      <c r="E83" s="96"/>
      <c r="F83" s="96"/>
      <c r="G83" s="96"/>
      <c r="H83" s="96"/>
      <c r="I83" s="96"/>
      <c r="J83" s="97">
        <f>J430</f>
        <v>0</v>
      </c>
      <c r="L83" s="94"/>
    </row>
    <row r="84" spans="2:12" s="9" customFormat="1" ht="19.899999999999999" customHeight="1">
      <c r="B84" s="98"/>
      <c r="D84" s="99" t="s">
        <v>111</v>
      </c>
      <c r="E84" s="100"/>
      <c r="F84" s="100"/>
      <c r="G84" s="100"/>
      <c r="H84" s="100"/>
      <c r="I84" s="100"/>
      <c r="J84" s="101">
        <f>J431</f>
        <v>0</v>
      </c>
      <c r="L84" s="98"/>
    </row>
    <row r="85" spans="2:12" s="9" customFormat="1" ht="19.899999999999999" customHeight="1">
      <c r="B85" s="98"/>
      <c r="D85" s="99" t="s">
        <v>112</v>
      </c>
      <c r="E85" s="100"/>
      <c r="F85" s="100"/>
      <c r="G85" s="100"/>
      <c r="H85" s="100"/>
      <c r="I85" s="100"/>
      <c r="J85" s="101">
        <f>J433</f>
        <v>0</v>
      </c>
      <c r="L85" s="98"/>
    </row>
    <row r="86" spans="2:12" s="9" customFormat="1" ht="19.899999999999999" customHeight="1">
      <c r="B86" s="98"/>
      <c r="D86" s="99" t="s">
        <v>113</v>
      </c>
      <c r="E86" s="100"/>
      <c r="F86" s="100"/>
      <c r="G86" s="100"/>
      <c r="H86" s="100"/>
      <c r="I86" s="100"/>
      <c r="J86" s="101">
        <f>J435</f>
        <v>0</v>
      </c>
      <c r="L86" s="98"/>
    </row>
    <row r="87" spans="2:12" s="9" customFormat="1" ht="19.899999999999999" customHeight="1">
      <c r="B87" s="98"/>
      <c r="D87" s="99" t="s">
        <v>114</v>
      </c>
      <c r="E87" s="100"/>
      <c r="F87" s="100"/>
      <c r="G87" s="100"/>
      <c r="H87" s="100"/>
      <c r="I87" s="100"/>
      <c r="J87" s="101">
        <f>J437</f>
        <v>0</v>
      </c>
      <c r="L87" s="98"/>
    </row>
    <row r="88" spans="2:12" s="9" customFormat="1" ht="19.899999999999999" customHeight="1">
      <c r="B88" s="98"/>
      <c r="D88" s="99" t="s">
        <v>115</v>
      </c>
      <c r="E88" s="100"/>
      <c r="F88" s="100"/>
      <c r="G88" s="100"/>
      <c r="H88" s="100"/>
      <c r="I88" s="100"/>
      <c r="J88" s="101">
        <f>J439</f>
        <v>0</v>
      </c>
      <c r="L88" s="98"/>
    </row>
    <row r="89" spans="2:12" s="1" customFormat="1" ht="21.75" customHeight="1">
      <c r="B89" s="31"/>
      <c r="L89" s="31"/>
    </row>
    <row r="90" spans="2:12" s="1" customFormat="1" ht="6.95" customHeight="1"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31"/>
    </row>
    <row r="94" spans="2:12" s="1" customFormat="1" ht="6.95" customHeight="1"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31"/>
    </row>
    <row r="95" spans="2:12" s="1" customFormat="1" ht="24.95" customHeight="1">
      <c r="B95" s="31"/>
      <c r="C95" s="20" t="s">
        <v>116</v>
      </c>
      <c r="L95" s="31"/>
    </row>
    <row r="96" spans="2:12" s="1" customFormat="1" ht="6.95" customHeight="1">
      <c r="B96" s="31"/>
      <c r="L96" s="31"/>
    </row>
    <row r="97" spans="2:65" s="1" customFormat="1" ht="12" customHeight="1">
      <c r="B97" s="31"/>
      <c r="C97" s="26" t="s">
        <v>16</v>
      </c>
      <c r="L97" s="31"/>
    </row>
    <row r="98" spans="2:65" s="1" customFormat="1" ht="16.5" customHeight="1">
      <c r="B98" s="31"/>
      <c r="E98" s="293" t="str">
        <f>E7</f>
        <v>Klatovy SÚ objektu čp. 59 na st. p. 6139, k. ú. Klatovy</v>
      </c>
      <c r="F98" s="294"/>
      <c r="G98" s="294"/>
      <c r="H98" s="294"/>
      <c r="L98" s="31"/>
    </row>
    <row r="99" spans="2:65" s="1" customFormat="1" ht="12" customHeight="1">
      <c r="B99" s="31"/>
      <c r="C99" s="26" t="s">
        <v>81</v>
      </c>
      <c r="L99" s="31"/>
    </row>
    <row r="100" spans="2:65" s="1" customFormat="1" ht="16.5" customHeight="1">
      <c r="B100" s="31"/>
      <c r="E100" s="265" t="str">
        <f>E9</f>
        <v>01 - SO 01 Stavební úpravy</v>
      </c>
      <c r="F100" s="292"/>
      <c r="G100" s="292"/>
      <c r="H100" s="292"/>
      <c r="L100" s="31"/>
    </row>
    <row r="101" spans="2:65" s="1" customFormat="1" ht="6.95" customHeight="1">
      <c r="B101" s="31"/>
      <c r="L101" s="31"/>
    </row>
    <row r="102" spans="2:65" s="1" customFormat="1" ht="12" customHeight="1">
      <c r="B102" s="31"/>
      <c r="C102" s="26" t="s">
        <v>21</v>
      </c>
      <c r="F102" s="24" t="str">
        <f>F12</f>
        <v xml:space="preserve"> </v>
      </c>
      <c r="I102" s="26" t="s">
        <v>23</v>
      </c>
      <c r="J102" s="48" t="str">
        <f>IF(J12="","",J12)</f>
        <v>8. 7. 2025</v>
      </c>
      <c r="L102" s="31"/>
    </row>
    <row r="103" spans="2:65" s="1" customFormat="1" ht="6.95" customHeight="1">
      <c r="B103" s="31"/>
      <c r="L103" s="31"/>
    </row>
    <row r="104" spans="2:65" s="1" customFormat="1" ht="15.2" customHeight="1">
      <c r="B104" s="31"/>
      <c r="C104" s="26" t="s">
        <v>25</v>
      </c>
      <c r="F104" s="24" t="str">
        <f>E15</f>
        <v xml:space="preserve"> </v>
      </c>
      <c r="I104" s="26" t="s">
        <v>30</v>
      </c>
      <c r="J104" s="29" t="str">
        <f>E21</f>
        <v xml:space="preserve"> </v>
      </c>
      <c r="L104" s="31"/>
    </row>
    <row r="105" spans="2:65" s="1" customFormat="1" ht="15.2" customHeight="1">
      <c r="B105" s="31"/>
      <c r="C105" s="26" t="s">
        <v>28</v>
      </c>
      <c r="F105" s="24" t="str">
        <f>IF(E18="","",E18)</f>
        <v>Vyplň údaj</v>
      </c>
      <c r="I105" s="26" t="s">
        <v>32</v>
      </c>
      <c r="J105" s="29" t="str">
        <f>E24</f>
        <v xml:space="preserve"> </v>
      </c>
      <c r="L105" s="31"/>
    </row>
    <row r="106" spans="2:65" s="1" customFormat="1" ht="10.35" customHeight="1">
      <c r="B106" s="31"/>
      <c r="L106" s="31"/>
    </row>
    <row r="107" spans="2:65" s="10" customFormat="1" ht="29.25" customHeight="1">
      <c r="B107" s="102"/>
      <c r="C107" s="103" t="s">
        <v>117</v>
      </c>
      <c r="D107" s="104" t="s">
        <v>54</v>
      </c>
      <c r="E107" s="104" t="s">
        <v>50</v>
      </c>
      <c r="F107" s="104" t="s">
        <v>51</v>
      </c>
      <c r="G107" s="104" t="s">
        <v>118</v>
      </c>
      <c r="H107" s="104" t="s">
        <v>119</v>
      </c>
      <c r="I107" s="104" t="s">
        <v>120</v>
      </c>
      <c r="J107" s="104" t="s">
        <v>85</v>
      </c>
      <c r="K107" s="105" t="s">
        <v>121</v>
      </c>
      <c r="L107" s="102"/>
      <c r="M107" s="55" t="s">
        <v>19</v>
      </c>
      <c r="N107" s="56" t="s">
        <v>39</v>
      </c>
      <c r="O107" s="56" t="s">
        <v>122</v>
      </c>
      <c r="P107" s="56" t="s">
        <v>123</v>
      </c>
      <c r="Q107" s="56" t="s">
        <v>124</v>
      </c>
      <c r="R107" s="56" t="s">
        <v>125</v>
      </c>
      <c r="S107" s="56" t="s">
        <v>126</v>
      </c>
      <c r="T107" s="57" t="s">
        <v>127</v>
      </c>
    </row>
    <row r="108" spans="2:65" s="1" customFormat="1" ht="22.9" customHeight="1">
      <c r="B108" s="31"/>
      <c r="C108" s="60" t="s">
        <v>128</v>
      </c>
      <c r="J108" s="106">
        <f>BK108</f>
        <v>500000</v>
      </c>
      <c r="L108" s="31"/>
      <c r="M108" s="58"/>
      <c r="N108" s="49"/>
      <c r="O108" s="49"/>
      <c r="P108" s="107">
        <f>P109+P217+P267+P430</f>
        <v>0</v>
      </c>
      <c r="Q108" s="49"/>
      <c r="R108" s="107">
        <f>R109+R217+R267+R430</f>
        <v>27.765833694099999</v>
      </c>
      <c r="S108" s="49"/>
      <c r="T108" s="108">
        <f>T109+T217+T267+T430</f>
        <v>32.188561499999999</v>
      </c>
      <c r="AT108" s="16" t="s">
        <v>68</v>
      </c>
      <c r="AU108" s="16" t="s">
        <v>86</v>
      </c>
      <c r="BK108" s="109">
        <f>BK109+BK217+BK267+BK430</f>
        <v>500000</v>
      </c>
    </row>
    <row r="109" spans="2:65" s="11" customFormat="1" ht="25.9" customHeight="1">
      <c r="B109" s="110"/>
      <c r="D109" s="111" t="s">
        <v>68</v>
      </c>
      <c r="E109" s="112" t="s">
        <v>129</v>
      </c>
      <c r="F109" s="112" t="s">
        <v>130</v>
      </c>
      <c r="I109" s="113"/>
      <c r="J109" s="114">
        <f>BK109</f>
        <v>500000</v>
      </c>
      <c r="L109" s="110"/>
      <c r="M109" s="115"/>
      <c r="P109" s="116">
        <f>P110+P121+P124+P129+P137+P163+P202+P214</f>
        <v>0</v>
      </c>
      <c r="R109" s="116">
        <f>R110+R121+R124+R129+R137+R163+R202+R214</f>
        <v>18.70835816</v>
      </c>
      <c r="T109" s="117">
        <f>T110+T121+T124+T129+T137+T163+T202+T214</f>
        <v>30.852150000000002</v>
      </c>
      <c r="AR109" s="111" t="s">
        <v>77</v>
      </c>
      <c r="AT109" s="118" t="s">
        <v>68</v>
      </c>
      <c r="AU109" s="118" t="s">
        <v>69</v>
      </c>
      <c r="AY109" s="111" t="s">
        <v>131</v>
      </c>
      <c r="BK109" s="119">
        <f>BK110+BK121+BK124+BK129+BK137+BK163+BK202+BK214</f>
        <v>500000</v>
      </c>
    </row>
    <row r="110" spans="2:65" s="11" customFormat="1" ht="22.9" customHeight="1">
      <c r="B110" s="110"/>
      <c r="D110" s="111" t="s">
        <v>68</v>
      </c>
      <c r="E110" s="120" t="s">
        <v>77</v>
      </c>
      <c r="F110" s="120" t="s">
        <v>132</v>
      </c>
      <c r="I110" s="113"/>
      <c r="J110" s="121">
        <f>BK110</f>
        <v>0</v>
      </c>
      <c r="L110" s="110"/>
      <c r="M110" s="115"/>
      <c r="P110" s="116">
        <f>SUM(P111:P120)</f>
        <v>0</v>
      </c>
      <c r="R110" s="116">
        <f>SUM(R111:R120)</f>
        <v>8.0000000000000004E-4</v>
      </c>
      <c r="T110" s="117">
        <f>SUM(T111:T120)</f>
        <v>19.400000000000002</v>
      </c>
      <c r="AR110" s="111" t="s">
        <v>77</v>
      </c>
      <c r="AT110" s="118" t="s">
        <v>68</v>
      </c>
      <c r="AU110" s="118" t="s">
        <v>77</v>
      </c>
      <c r="AY110" s="111" t="s">
        <v>131</v>
      </c>
      <c r="BK110" s="119">
        <f>SUM(BK111:BK120)</f>
        <v>0</v>
      </c>
    </row>
    <row r="111" spans="2:65" s="1" customFormat="1" ht="37.9" customHeight="1">
      <c r="B111" s="31"/>
      <c r="C111" s="122" t="s">
        <v>77</v>
      </c>
      <c r="D111" s="122" t="s">
        <v>133</v>
      </c>
      <c r="E111" s="123" t="s">
        <v>134</v>
      </c>
      <c r="F111" s="124" t="s">
        <v>135</v>
      </c>
      <c r="G111" s="125" t="s">
        <v>136</v>
      </c>
      <c r="H111" s="126">
        <v>50</v>
      </c>
      <c r="I111" s="127"/>
      <c r="J111" s="128">
        <f>ROUND(I111*H111,2)</f>
        <v>0</v>
      </c>
      <c r="K111" s="124" t="s">
        <v>137</v>
      </c>
      <c r="L111" s="31"/>
      <c r="M111" s="129" t="s">
        <v>19</v>
      </c>
      <c r="N111" s="130" t="s">
        <v>40</v>
      </c>
      <c r="P111" s="131">
        <f>O111*H111</f>
        <v>0</v>
      </c>
      <c r="Q111" s="131">
        <v>0</v>
      </c>
      <c r="R111" s="131">
        <f>Q111*H111</f>
        <v>0</v>
      </c>
      <c r="S111" s="131">
        <v>0.38800000000000001</v>
      </c>
      <c r="T111" s="132">
        <f>S111*H111</f>
        <v>19.400000000000002</v>
      </c>
      <c r="AR111" s="133" t="s">
        <v>138</v>
      </c>
      <c r="AT111" s="133" t="s">
        <v>133</v>
      </c>
      <c r="AU111" s="133" t="s">
        <v>79</v>
      </c>
      <c r="AY111" s="16" t="s">
        <v>131</v>
      </c>
      <c r="BE111" s="134">
        <f>IF(N111="základní",J111,0)</f>
        <v>0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6" t="s">
        <v>77</v>
      </c>
      <c r="BK111" s="134">
        <f>ROUND(I111*H111,2)</f>
        <v>0</v>
      </c>
      <c r="BL111" s="16" t="s">
        <v>138</v>
      </c>
      <c r="BM111" s="133" t="s">
        <v>139</v>
      </c>
    </row>
    <row r="112" spans="2:65" s="1" customFormat="1">
      <c r="B112" s="31"/>
      <c r="D112" s="135" t="s">
        <v>140</v>
      </c>
      <c r="F112" s="136" t="s">
        <v>141</v>
      </c>
      <c r="I112" s="137"/>
      <c r="L112" s="31"/>
      <c r="M112" s="138"/>
      <c r="T112" s="52"/>
      <c r="AT112" s="16" t="s">
        <v>140</v>
      </c>
      <c r="AU112" s="16" t="s">
        <v>79</v>
      </c>
    </row>
    <row r="113" spans="2:65" s="1" customFormat="1" ht="24.2" customHeight="1">
      <c r="B113" s="31"/>
      <c r="C113" s="122" t="s">
        <v>79</v>
      </c>
      <c r="D113" s="122" t="s">
        <v>133</v>
      </c>
      <c r="E113" s="123" t="s">
        <v>142</v>
      </c>
      <c r="F113" s="124" t="s">
        <v>143</v>
      </c>
      <c r="G113" s="125" t="s">
        <v>136</v>
      </c>
      <c r="H113" s="126">
        <v>40</v>
      </c>
      <c r="I113" s="127"/>
      <c r="J113" s="128">
        <f>ROUND(I113*H113,2)</f>
        <v>0</v>
      </c>
      <c r="K113" s="124" t="s">
        <v>137</v>
      </c>
      <c r="L113" s="31"/>
      <c r="M113" s="129" t="s">
        <v>19</v>
      </c>
      <c r="N113" s="130" t="s">
        <v>40</v>
      </c>
      <c r="P113" s="131">
        <f>O113*H113</f>
        <v>0</v>
      </c>
      <c r="Q113" s="131">
        <v>0</v>
      </c>
      <c r="R113" s="131">
        <f>Q113*H113</f>
        <v>0</v>
      </c>
      <c r="S113" s="131">
        <v>0</v>
      </c>
      <c r="T113" s="132">
        <f>S113*H113</f>
        <v>0</v>
      </c>
      <c r="AR113" s="133" t="s">
        <v>138</v>
      </c>
      <c r="AT113" s="133" t="s">
        <v>133</v>
      </c>
      <c r="AU113" s="133" t="s">
        <v>79</v>
      </c>
      <c r="AY113" s="16" t="s">
        <v>131</v>
      </c>
      <c r="BE113" s="134">
        <f>IF(N113="základní",J113,0)</f>
        <v>0</v>
      </c>
      <c r="BF113" s="134">
        <f>IF(N113="snížená",J113,0)</f>
        <v>0</v>
      </c>
      <c r="BG113" s="134">
        <f>IF(N113="zákl. přenesená",J113,0)</f>
        <v>0</v>
      </c>
      <c r="BH113" s="134">
        <f>IF(N113="sníž. přenesená",J113,0)</f>
        <v>0</v>
      </c>
      <c r="BI113" s="134">
        <f>IF(N113="nulová",J113,0)</f>
        <v>0</v>
      </c>
      <c r="BJ113" s="16" t="s">
        <v>77</v>
      </c>
      <c r="BK113" s="134">
        <f>ROUND(I113*H113,2)</f>
        <v>0</v>
      </c>
      <c r="BL113" s="16" t="s">
        <v>138</v>
      </c>
      <c r="BM113" s="133" t="s">
        <v>144</v>
      </c>
    </row>
    <row r="114" spans="2:65" s="1" customFormat="1">
      <c r="B114" s="31"/>
      <c r="D114" s="135" t="s">
        <v>140</v>
      </c>
      <c r="F114" s="136" t="s">
        <v>145</v>
      </c>
      <c r="I114" s="137"/>
      <c r="L114" s="31"/>
      <c r="M114" s="138"/>
      <c r="T114" s="52"/>
      <c r="AT114" s="16" t="s">
        <v>140</v>
      </c>
      <c r="AU114" s="16" t="s">
        <v>79</v>
      </c>
    </row>
    <row r="115" spans="2:65" s="12" customFormat="1">
      <c r="B115" s="139"/>
      <c r="D115" s="140" t="s">
        <v>146</v>
      </c>
      <c r="E115" s="141" t="s">
        <v>19</v>
      </c>
      <c r="F115" s="142" t="s">
        <v>147</v>
      </c>
      <c r="H115" s="143">
        <v>40</v>
      </c>
      <c r="I115" s="144"/>
      <c r="L115" s="139"/>
      <c r="M115" s="145"/>
      <c r="T115" s="146"/>
      <c r="AT115" s="141" t="s">
        <v>146</v>
      </c>
      <c r="AU115" s="141" t="s">
        <v>79</v>
      </c>
      <c r="AV115" s="12" t="s">
        <v>79</v>
      </c>
      <c r="AW115" s="12" t="s">
        <v>31</v>
      </c>
      <c r="AX115" s="12" t="s">
        <v>77</v>
      </c>
      <c r="AY115" s="141" t="s">
        <v>131</v>
      </c>
    </row>
    <row r="116" spans="2:65" s="1" customFormat="1" ht="24.2" customHeight="1">
      <c r="B116" s="31"/>
      <c r="C116" s="122" t="s">
        <v>148</v>
      </c>
      <c r="D116" s="122" t="s">
        <v>133</v>
      </c>
      <c r="E116" s="123" t="s">
        <v>149</v>
      </c>
      <c r="F116" s="124" t="s">
        <v>150</v>
      </c>
      <c r="G116" s="125" t="s">
        <v>136</v>
      </c>
      <c r="H116" s="126">
        <v>40</v>
      </c>
      <c r="I116" s="127"/>
      <c r="J116" s="128">
        <f>ROUND(I116*H116,2)</f>
        <v>0</v>
      </c>
      <c r="K116" s="124" t="s">
        <v>137</v>
      </c>
      <c r="L116" s="31"/>
      <c r="M116" s="129" t="s">
        <v>19</v>
      </c>
      <c r="N116" s="130" t="s">
        <v>40</v>
      </c>
      <c r="P116" s="131">
        <f>O116*H116</f>
        <v>0</v>
      </c>
      <c r="Q116" s="131">
        <v>0</v>
      </c>
      <c r="R116" s="131">
        <f>Q116*H116</f>
        <v>0</v>
      </c>
      <c r="S116" s="131">
        <v>0</v>
      </c>
      <c r="T116" s="132">
        <f>S116*H116</f>
        <v>0</v>
      </c>
      <c r="AR116" s="133" t="s">
        <v>138</v>
      </c>
      <c r="AT116" s="133" t="s">
        <v>133</v>
      </c>
      <c r="AU116" s="133" t="s">
        <v>79</v>
      </c>
      <c r="AY116" s="16" t="s">
        <v>131</v>
      </c>
      <c r="BE116" s="134">
        <f>IF(N116="základní",J116,0)</f>
        <v>0</v>
      </c>
      <c r="BF116" s="134">
        <f>IF(N116="snížená",J116,0)</f>
        <v>0</v>
      </c>
      <c r="BG116" s="134">
        <f>IF(N116="zákl. přenesená",J116,0)</f>
        <v>0</v>
      </c>
      <c r="BH116" s="134">
        <f>IF(N116="sníž. přenesená",J116,0)</f>
        <v>0</v>
      </c>
      <c r="BI116" s="134">
        <f>IF(N116="nulová",J116,0)</f>
        <v>0</v>
      </c>
      <c r="BJ116" s="16" t="s">
        <v>77</v>
      </c>
      <c r="BK116" s="134">
        <f>ROUND(I116*H116,2)</f>
        <v>0</v>
      </c>
      <c r="BL116" s="16" t="s">
        <v>138</v>
      </c>
      <c r="BM116" s="133" t="s">
        <v>151</v>
      </c>
    </row>
    <row r="117" spans="2:65" s="1" customFormat="1">
      <c r="B117" s="31"/>
      <c r="D117" s="135" t="s">
        <v>140</v>
      </c>
      <c r="F117" s="136" t="s">
        <v>152</v>
      </c>
      <c r="I117" s="137"/>
      <c r="L117" s="31"/>
      <c r="M117" s="138"/>
      <c r="T117" s="52"/>
      <c r="AT117" s="16" t="s">
        <v>140</v>
      </c>
      <c r="AU117" s="16" t="s">
        <v>79</v>
      </c>
    </row>
    <row r="118" spans="2:65" s="12" customFormat="1">
      <c r="B118" s="139"/>
      <c r="D118" s="140" t="s">
        <v>146</v>
      </c>
      <c r="E118" s="141" t="s">
        <v>19</v>
      </c>
      <c r="F118" s="142" t="s">
        <v>147</v>
      </c>
      <c r="H118" s="143">
        <v>40</v>
      </c>
      <c r="I118" s="144"/>
      <c r="L118" s="139"/>
      <c r="M118" s="145"/>
      <c r="T118" s="146"/>
      <c r="AT118" s="141" t="s">
        <v>146</v>
      </c>
      <c r="AU118" s="141" t="s">
        <v>79</v>
      </c>
      <c r="AV118" s="12" t="s">
        <v>79</v>
      </c>
      <c r="AW118" s="12" t="s">
        <v>31</v>
      </c>
      <c r="AX118" s="12" t="s">
        <v>77</v>
      </c>
      <c r="AY118" s="141" t="s">
        <v>131</v>
      </c>
    </row>
    <row r="119" spans="2:65" s="1" customFormat="1" ht="16.5" customHeight="1">
      <c r="B119" s="31"/>
      <c r="C119" s="147" t="s">
        <v>138</v>
      </c>
      <c r="D119" s="147" t="s">
        <v>153</v>
      </c>
      <c r="E119" s="148" t="s">
        <v>154</v>
      </c>
      <c r="F119" s="149" t="s">
        <v>155</v>
      </c>
      <c r="G119" s="150" t="s">
        <v>156</v>
      </c>
      <c r="H119" s="151">
        <v>0.8</v>
      </c>
      <c r="I119" s="152"/>
      <c r="J119" s="153">
        <f>ROUND(I119*H119,2)</f>
        <v>0</v>
      </c>
      <c r="K119" s="149" t="s">
        <v>137</v>
      </c>
      <c r="L119" s="154"/>
      <c r="M119" s="155" t="s">
        <v>19</v>
      </c>
      <c r="N119" s="156" t="s">
        <v>40</v>
      </c>
      <c r="P119" s="131">
        <f>O119*H119</f>
        <v>0</v>
      </c>
      <c r="Q119" s="131">
        <v>1E-3</v>
      </c>
      <c r="R119" s="131">
        <f>Q119*H119</f>
        <v>8.0000000000000004E-4</v>
      </c>
      <c r="S119" s="131">
        <v>0</v>
      </c>
      <c r="T119" s="132">
        <f>S119*H119</f>
        <v>0</v>
      </c>
      <c r="AR119" s="133" t="s">
        <v>157</v>
      </c>
      <c r="AT119" s="133" t="s">
        <v>153</v>
      </c>
      <c r="AU119" s="133" t="s">
        <v>79</v>
      </c>
      <c r="AY119" s="16" t="s">
        <v>131</v>
      </c>
      <c r="BE119" s="134">
        <f>IF(N119="základní",J119,0)</f>
        <v>0</v>
      </c>
      <c r="BF119" s="134">
        <f>IF(N119="snížená",J119,0)</f>
        <v>0</v>
      </c>
      <c r="BG119" s="134">
        <f>IF(N119="zákl. přenesená",J119,0)</f>
        <v>0</v>
      </c>
      <c r="BH119" s="134">
        <f>IF(N119="sníž. přenesená",J119,0)</f>
        <v>0</v>
      </c>
      <c r="BI119" s="134">
        <f>IF(N119="nulová",J119,0)</f>
        <v>0</v>
      </c>
      <c r="BJ119" s="16" t="s">
        <v>77</v>
      </c>
      <c r="BK119" s="134">
        <f>ROUND(I119*H119,2)</f>
        <v>0</v>
      </c>
      <c r="BL119" s="16" t="s">
        <v>138</v>
      </c>
      <c r="BM119" s="133" t="s">
        <v>158</v>
      </c>
    </row>
    <row r="120" spans="2:65" s="12" customFormat="1">
      <c r="B120" s="139"/>
      <c r="D120" s="140" t="s">
        <v>146</v>
      </c>
      <c r="F120" s="142" t="s">
        <v>159</v>
      </c>
      <c r="H120" s="143">
        <v>0.8</v>
      </c>
      <c r="I120" s="144"/>
      <c r="L120" s="139"/>
      <c r="M120" s="145"/>
      <c r="T120" s="146"/>
      <c r="AT120" s="141" t="s">
        <v>146</v>
      </c>
      <c r="AU120" s="141" t="s">
        <v>79</v>
      </c>
      <c r="AV120" s="12" t="s">
        <v>79</v>
      </c>
      <c r="AW120" s="12" t="s">
        <v>4</v>
      </c>
      <c r="AX120" s="12" t="s">
        <v>77</v>
      </c>
      <c r="AY120" s="141" t="s">
        <v>131</v>
      </c>
    </row>
    <row r="121" spans="2:65" s="11" customFormat="1" ht="22.9" customHeight="1">
      <c r="B121" s="110"/>
      <c r="D121" s="111" t="s">
        <v>68</v>
      </c>
      <c r="E121" s="120" t="s">
        <v>148</v>
      </c>
      <c r="F121" s="120" t="s">
        <v>160</v>
      </c>
      <c r="I121" s="113"/>
      <c r="J121" s="121">
        <f>BK121</f>
        <v>0</v>
      </c>
      <c r="L121" s="110"/>
      <c r="M121" s="115"/>
      <c r="P121" s="116">
        <f>SUM(P122:P123)</f>
        <v>0</v>
      </c>
      <c r="R121" s="116">
        <f>SUM(R122:R123)</f>
        <v>0</v>
      </c>
      <c r="T121" s="117">
        <f>SUM(T122:T123)</f>
        <v>0</v>
      </c>
      <c r="AR121" s="111" t="s">
        <v>77</v>
      </c>
      <c r="AT121" s="118" t="s">
        <v>68</v>
      </c>
      <c r="AU121" s="118" t="s">
        <v>77</v>
      </c>
      <c r="AY121" s="111" t="s">
        <v>131</v>
      </c>
      <c r="BK121" s="119">
        <f>SUM(BK122:BK123)</f>
        <v>0</v>
      </c>
    </row>
    <row r="122" spans="2:65" s="1" customFormat="1" ht="16.5" customHeight="1">
      <c r="B122" s="31"/>
      <c r="C122" s="147" t="s">
        <v>161</v>
      </c>
      <c r="D122" s="147" t="s">
        <v>153</v>
      </c>
      <c r="E122" s="148" t="s">
        <v>162</v>
      </c>
      <c r="F122" s="149" t="s">
        <v>163</v>
      </c>
      <c r="G122" s="150" t="s">
        <v>136</v>
      </c>
      <c r="H122" s="151">
        <v>43.17</v>
      </c>
      <c r="I122" s="152"/>
      <c r="J122" s="153">
        <f>ROUND(I122*H122,2)</f>
        <v>0</v>
      </c>
      <c r="K122" s="149" t="s">
        <v>137</v>
      </c>
      <c r="L122" s="154"/>
      <c r="M122" s="155" t="s">
        <v>19</v>
      </c>
      <c r="N122" s="156" t="s">
        <v>40</v>
      </c>
      <c r="P122" s="131">
        <f>O122*H122</f>
        <v>0</v>
      </c>
      <c r="Q122" s="131">
        <v>0</v>
      </c>
      <c r="R122" s="131">
        <f>Q122*H122</f>
        <v>0</v>
      </c>
      <c r="S122" s="131">
        <v>0</v>
      </c>
      <c r="T122" s="132">
        <f>S122*H122</f>
        <v>0</v>
      </c>
      <c r="AR122" s="133" t="s">
        <v>157</v>
      </c>
      <c r="AT122" s="133" t="s">
        <v>153</v>
      </c>
      <c r="AU122" s="133" t="s">
        <v>79</v>
      </c>
      <c r="AY122" s="16" t="s">
        <v>131</v>
      </c>
      <c r="BE122" s="134">
        <f>IF(N122="základní",J122,0)</f>
        <v>0</v>
      </c>
      <c r="BF122" s="134">
        <f>IF(N122="snížená",J122,0)</f>
        <v>0</v>
      </c>
      <c r="BG122" s="134">
        <f>IF(N122="zákl. přenesená",J122,0)</f>
        <v>0</v>
      </c>
      <c r="BH122" s="134">
        <f>IF(N122="sníž. přenesená",J122,0)</f>
        <v>0</v>
      </c>
      <c r="BI122" s="134">
        <f>IF(N122="nulová",J122,0)</f>
        <v>0</v>
      </c>
      <c r="BJ122" s="16" t="s">
        <v>77</v>
      </c>
      <c r="BK122" s="134">
        <f>ROUND(I122*H122,2)</f>
        <v>0</v>
      </c>
      <c r="BL122" s="16" t="s">
        <v>138</v>
      </c>
      <c r="BM122" s="133" t="s">
        <v>164</v>
      </c>
    </row>
    <row r="123" spans="2:65" s="12" customFormat="1">
      <c r="B123" s="139"/>
      <c r="D123" s="140" t="s">
        <v>146</v>
      </c>
      <c r="E123" s="141" t="s">
        <v>19</v>
      </c>
      <c r="F123" s="142" t="s">
        <v>165</v>
      </c>
      <c r="H123" s="143">
        <v>43.17</v>
      </c>
      <c r="I123" s="144"/>
      <c r="L123" s="139"/>
      <c r="M123" s="145"/>
      <c r="T123" s="146"/>
      <c r="AT123" s="141" t="s">
        <v>146</v>
      </c>
      <c r="AU123" s="141" t="s">
        <v>79</v>
      </c>
      <c r="AV123" s="12" t="s">
        <v>79</v>
      </c>
      <c r="AW123" s="12" t="s">
        <v>31</v>
      </c>
      <c r="AX123" s="12" t="s">
        <v>77</v>
      </c>
      <c r="AY123" s="141" t="s">
        <v>131</v>
      </c>
    </row>
    <row r="124" spans="2:65" s="11" customFormat="1" ht="22.9" customHeight="1">
      <c r="B124" s="110"/>
      <c r="D124" s="111" t="s">
        <v>68</v>
      </c>
      <c r="E124" s="120" t="s">
        <v>138</v>
      </c>
      <c r="F124" s="120" t="s">
        <v>166</v>
      </c>
      <c r="I124" s="113"/>
      <c r="J124" s="121">
        <f>BK124</f>
        <v>0</v>
      </c>
      <c r="L124" s="110"/>
      <c r="M124" s="115"/>
      <c r="P124" s="116">
        <f>SUM(P125:P128)</f>
        <v>0</v>
      </c>
      <c r="R124" s="116">
        <f>SUM(R125:R128)</f>
        <v>0</v>
      </c>
      <c r="T124" s="117">
        <f>SUM(T125:T128)</f>
        <v>0</v>
      </c>
      <c r="AR124" s="111" t="s">
        <v>77</v>
      </c>
      <c r="AT124" s="118" t="s">
        <v>68</v>
      </c>
      <c r="AU124" s="118" t="s">
        <v>77</v>
      </c>
      <c r="AY124" s="111" t="s">
        <v>131</v>
      </c>
      <c r="BK124" s="119">
        <f>SUM(BK125:BK128)</f>
        <v>0</v>
      </c>
    </row>
    <row r="125" spans="2:65" s="1" customFormat="1" ht="16.5" customHeight="1">
      <c r="B125" s="31"/>
      <c r="C125" s="122" t="s">
        <v>167</v>
      </c>
      <c r="D125" s="122" t="s">
        <v>133</v>
      </c>
      <c r="E125" s="123" t="s">
        <v>168</v>
      </c>
      <c r="F125" s="124" t="s">
        <v>169</v>
      </c>
      <c r="G125" s="125" t="s">
        <v>170</v>
      </c>
      <c r="H125" s="126">
        <v>30</v>
      </c>
      <c r="I125" s="127"/>
      <c r="J125" s="128">
        <f>ROUND(I125*H125,2)</f>
        <v>0</v>
      </c>
      <c r="K125" s="124" t="s">
        <v>171</v>
      </c>
      <c r="L125" s="31"/>
      <c r="M125" s="129" t="s">
        <v>19</v>
      </c>
      <c r="N125" s="130" t="s">
        <v>40</v>
      </c>
      <c r="P125" s="131">
        <f>O125*H125</f>
        <v>0</v>
      </c>
      <c r="Q125" s="131">
        <v>0</v>
      </c>
      <c r="R125" s="131">
        <f>Q125*H125</f>
        <v>0</v>
      </c>
      <c r="S125" s="131">
        <v>0</v>
      </c>
      <c r="T125" s="132">
        <f>S125*H125</f>
        <v>0</v>
      </c>
      <c r="AR125" s="133" t="s">
        <v>138</v>
      </c>
      <c r="AT125" s="133" t="s">
        <v>133</v>
      </c>
      <c r="AU125" s="133" t="s">
        <v>79</v>
      </c>
      <c r="AY125" s="16" t="s">
        <v>131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6" t="s">
        <v>77</v>
      </c>
      <c r="BK125" s="134">
        <f>ROUND(I125*H125,2)</f>
        <v>0</v>
      </c>
      <c r="BL125" s="16" t="s">
        <v>138</v>
      </c>
      <c r="BM125" s="133" t="s">
        <v>172</v>
      </c>
    </row>
    <row r="126" spans="2:65" s="1" customFormat="1">
      <c r="B126" s="31"/>
      <c r="D126" s="135" t="s">
        <v>140</v>
      </c>
      <c r="F126" s="136" t="s">
        <v>173</v>
      </c>
      <c r="I126" s="137"/>
      <c r="L126" s="31"/>
      <c r="M126" s="138"/>
      <c r="T126" s="52"/>
      <c r="AT126" s="16" t="s">
        <v>140</v>
      </c>
      <c r="AU126" s="16" t="s">
        <v>79</v>
      </c>
    </row>
    <row r="127" spans="2:65" s="1" customFormat="1" ht="24.2" customHeight="1">
      <c r="B127" s="31"/>
      <c r="C127" s="122" t="s">
        <v>174</v>
      </c>
      <c r="D127" s="122" t="s">
        <v>133</v>
      </c>
      <c r="E127" s="123" t="s">
        <v>175</v>
      </c>
      <c r="F127" s="124" t="s">
        <v>176</v>
      </c>
      <c r="G127" s="125" t="s">
        <v>136</v>
      </c>
      <c r="H127" s="126">
        <v>25</v>
      </c>
      <c r="I127" s="127"/>
      <c r="J127" s="128">
        <f>ROUND(I127*H127,2)</f>
        <v>0</v>
      </c>
      <c r="K127" s="124" t="s">
        <v>137</v>
      </c>
      <c r="L127" s="31"/>
      <c r="M127" s="129" t="s">
        <v>19</v>
      </c>
      <c r="N127" s="130" t="s">
        <v>40</v>
      </c>
      <c r="P127" s="131">
        <f>O127*H127</f>
        <v>0</v>
      </c>
      <c r="Q127" s="131">
        <v>0</v>
      </c>
      <c r="R127" s="131">
        <f>Q127*H127</f>
        <v>0</v>
      </c>
      <c r="S127" s="131">
        <v>0</v>
      </c>
      <c r="T127" s="132">
        <f>S127*H127</f>
        <v>0</v>
      </c>
      <c r="AR127" s="133" t="s">
        <v>138</v>
      </c>
      <c r="AT127" s="133" t="s">
        <v>133</v>
      </c>
      <c r="AU127" s="133" t="s">
        <v>79</v>
      </c>
      <c r="AY127" s="16" t="s">
        <v>131</v>
      </c>
      <c r="BE127" s="134">
        <f>IF(N127="základní",J127,0)</f>
        <v>0</v>
      </c>
      <c r="BF127" s="134">
        <f>IF(N127="snížená",J127,0)</f>
        <v>0</v>
      </c>
      <c r="BG127" s="134">
        <f>IF(N127="zákl. přenesená",J127,0)</f>
        <v>0</v>
      </c>
      <c r="BH127" s="134">
        <f>IF(N127="sníž. přenesená",J127,0)</f>
        <v>0</v>
      </c>
      <c r="BI127" s="134">
        <f>IF(N127="nulová",J127,0)</f>
        <v>0</v>
      </c>
      <c r="BJ127" s="16" t="s">
        <v>77</v>
      </c>
      <c r="BK127" s="134">
        <f>ROUND(I127*H127,2)</f>
        <v>0</v>
      </c>
      <c r="BL127" s="16" t="s">
        <v>138</v>
      </c>
      <c r="BM127" s="133" t="s">
        <v>177</v>
      </c>
    </row>
    <row r="128" spans="2:65" s="1" customFormat="1">
      <c r="B128" s="31"/>
      <c r="D128" s="135" t="s">
        <v>140</v>
      </c>
      <c r="F128" s="136" t="s">
        <v>178</v>
      </c>
      <c r="I128" s="137"/>
      <c r="L128" s="31"/>
      <c r="M128" s="138"/>
      <c r="T128" s="52"/>
      <c r="AT128" s="16" t="s">
        <v>140</v>
      </c>
      <c r="AU128" s="16" t="s">
        <v>79</v>
      </c>
    </row>
    <row r="129" spans="2:65" s="11" customFormat="1" ht="22.9" customHeight="1">
      <c r="B129" s="110"/>
      <c r="D129" s="111" t="s">
        <v>68</v>
      </c>
      <c r="E129" s="120" t="s">
        <v>161</v>
      </c>
      <c r="F129" s="120" t="s">
        <v>179</v>
      </c>
      <c r="I129" s="113"/>
      <c r="J129" s="121">
        <f>BK129</f>
        <v>0</v>
      </c>
      <c r="L129" s="110"/>
      <c r="M129" s="115"/>
      <c r="P129" s="116">
        <f>SUM(P130:P136)</f>
        <v>0</v>
      </c>
      <c r="R129" s="116">
        <f>SUM(R130:R136)</f>
        <v>14.689680000000001</v>
      </c>
      <c r="T129" s="117">
        <f>SUM(T130:T136)</f>
        <v>0</v>
      </c>
      <c r="AR129" s="111" t="s">
        <v>77</v>
      </c>
      <c r="AT129" s="118" t="s">
        <v>68</v>
      </c>
      <c r="AU129" s="118" t="s">
        <v>77</v>
      </c>
      <c r="AY129" s="111" t="s">
        <v>131</v>
      </c>
      <c r="BK129" s="119">
        <f>SUM(BK130:BK136)</f>
        <v>0</v>
      </c>
    </row>
    <row r="130" spans="2:65" s="1" customFormat="1" ht="33" customHeight="1">
      <c r="B130" s="31"/>
      <c r="C130" s="122" t="s">
        <v>157</v>
      </c>
      <c r="D130" s="122" t="s">
        <v>133</v>
      </c>
      <c r="E130" s="123" t="s">
        <v>180</v>
      </c>
      <c r="F130" s="124" t="s">
        <v>181</v>
      </c>
      <c r="G130" s="125" t="s">
        <v>136</v>
      </c>
      <c r="H130" s="126">
        <v>12</v>
      </c>
      <c r="I130" s="127"/>
      <c r="J130" s="128">
        <f>ROUND(I130*H130,2)</f>
        <v>0</v>
      </c>
      <c r="K130" s="124" t="s">
        <v>137</v>
      </c>
      <c r="L130" s="31"/>
      <c r="M130" s="129" t="s">
        <v>19</v>
      </c>
      <c r="N130" s="130" t="s">
        <v>40</v>
      </c>
      <c r="P130" s="131">
        <f>O130*H130</f>
        <v>0</v>
      </c>
      <c r="Q130" s="131">
        <v>0.1837</v>
      </c>
      <c r="R130" s="131">
        <f>Q130*H130</f>
        <v>2.2044000000000001</v>
      </c>
      <c r="S130" s="131">
        <v>0</v>
      </c>
      <c r="T130" s="132">
        <f>S130*H130</f>
        <v>0</v>
      </c>
      <c r="AR130" s="133" t="s">
        <v>138</v>
      </c>
      <c r="AT130" s="133" t="s">
        <v>133</v>
      </c>
      <c r="AU130" s="133" t="s">
        <v>79</v>
      </c>
      <c r="AY130" s="16" t="s">
        <v>131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6" t="s">
        <v>77</v>
      </c>
      <c r="BK130" s="134">
        <f>ROUND(I130*H130,2)</f>
        <v>0</v>
      </c>
      <c r="BL130" s="16" t="s">
        <v>138</v>
      </c>
      <c r="BM130" s="133" t="s">
        <v>182</v>
      </c>
    </row>
    <row r="131" spans="2:65" s="1" customFormat="1">
      <c r="B131" s="31"/>
      <c r="D131" s="135" t="s">
        <v>140</v>
      </c>
      <c r="F131" s="136" t="s">
        <v>183</v>
      </c>
      <c r="I131" s="137"/>
      <c r="L131" s="31"/>
      <c r="M131" s="138"/>
      <c r="T131" s="52"/>
      <c r="AT131" s="16" t="s">
        <v>140</v>
      </c>
      <c r="AU131" s="16" t="s">
        <v>79</v>
      </c>
    </row>
    <row r="132" spans="2:65" s="12" customFormat="1">
      <c r="B132" s="139"/>
      <c r="D132" s="140" t="s">
        <v>146</v>
      </c>
      <c r="E132" s="141" t="s">
        <v>19</v>
      </c>
      <c r="F132" s="142" t="s">
        <v>184</v>
      </c>
      <c r="H132" s="143">
        <v>12</v>
      </c>
      <c r="I132" s="144"/>
      <c r="L132" s="139"/>
      <c r="M132" s="145"/>
      <c r="T132" s="146"/>
      <c r="AT132" s="141" t="s">
        <v>146</v>
      </c>
      <c r="AU132" s="141" t="s">
        <v>79</v>
      </c>
      <c r="AV132" s="12" t="s">
        <v>79</v>
      </c>
      <c r="AW132" s="12" t="s">
        <v>31</v>
      </c>
      <c r="AX132" s="12" t="s">
        <v>77</v>
      </c>
      <c r="AY132" s="141" t="s">
        <v>131</v>
      </c>
    </row>
    <row r="133" spans="2:65" s="1" customFormat="1" ht="16.5" customHeight="1">
      <c r="B133" s="31"/>
      <c r="C133" s="147" t="s">
        <v>185</v>
      </c>
      <c r="D133" s="147" t="s">
        <v>153</v>
      </c>
      <c r="E133" s="148" t="s">
        <v>186</v>
      </c>
      <c r="F133" s="149" t="s">
        <v>187</v>
      </c>
      <c r="G133" s="150" t="s">
        <v>136</v>
      </c>
      <c r="H133" s="151">
        <v>12.24</v>
      </c>
      <c r="I133" s="152"/>
      <c r="J133" s="153">
        <f>ROUND(I133*H133,2)</f>
        <v>0</v>
      </c>
      <c r="K133" s="149" t="s">
        <v>137</v>
      </c>
      <c r="L133" s="154"/>
      <c r="M133" s="155" t="s">
        <v>19</v>
      </c>
      <c r="N133" s="156" t="s">
        <v>40</v>
      </c>
      <c r="P133" s="131">
        <f>O133*H133</f>
        <v>0</v>
      </c>
      <c r="Q133" s="131">
        <v>0.222</v>
      </c>
      <c r="R133" s="131">
        <f>Q133*H133</f>
        <v>2.7172800000000001</v>
      </c>
      <c r="S133" s="131">
        <v>0</v>
      </c>
      <c r="T133" s="132">
        <f>S133*H133</f>
        <v>0</v>
      </c>
      <c r="AR133" s="133" t="s">
        <v>157</v>
      </c>
      <c r="AT133" s="133" t="s">
        <v>153</v>
      </c>
      <c r="AU133" s="133" t="s">
        <v>79</v>
      </c>
      <c r="AY133" s="16" t="s">
        <v>131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6" t="s">
        <v>77</v>
      </c>
      <c r="BK133" s="134">
        <f>ROUND(I133*H133,2)</f>
        <v>0</v>
      </c>
      <c r="BL133" s="16" t="s">
        <v>138</v>
      </c>
      <c r="BM133" s="133" t="s">
        <v>188</v>
      </c>
    </row>
    <row r="134" spans="2:65" s="12" customFormat="1">
      <c r="B134" s="139"/>
      <c r="D134" s="140" t="s">
        <v>146</v>
      </c>
      <c r="F134" s="142" t="s">
        <v>189</v>
      </c>
      <c r="H134" s="143">
        <v>12.24</v>
      </c>
      <c r="I134" s="144"/>
      <c r="L134" s="139"/>
      <c r="M134" s="145"/>
      <c r="T134" s="146"/>
      <c r="AT134" s="141" t="s">
        <v>146</v>
      </c>
      <c r="AU134" s="141" t="s">
        <v>79</v>
      </c>
      <c r="AV134" s="12" t="s">
        <v>79</v>
      </c>
      <c r="AW134" s="12" t="s">
        <v>4</v>
      </c>
      <c r="AX134" s="12" t="s">
        <v>77</v>
      </c>
      <c r="AY134" s="141" t="s">
        <v>131</v>
      </c>
    </row>
    <row r="135" spans="2:65" s="1" customFormat="1" ht="33" customHeight="1">
      <c r="B135" s="31"/>
      <c r="C135" s="122" t="s">
        <v>190</v>
      </c>
      <c r="D135" s="122" t="s">
        <v>133</v>
      </c>
      <c r="E135" s="123" t="s">
        <v>191</v>
      </c>
      <c r="F135" s="124" t="s">
        <v>192</v>
      </c>
      <c r="G135" s="125" t="s">
        <v>136</v>
      </c>
      <c r="H135" s="126">
        <v>50</v>
      </c>
      <c r="I135" s="127"/>
      <c r="J135" s="128">
        <f>ROUND(I135*H135,2)</f>
        <v>0</v>
      </c>
      <c r="K135" s="124" t="s">
        <v>137</v>
      </c>
      <c r="L135" s="31"/>
      <c r="M135" s="129" t="s">
        <v>19</v>
      </c>
      <c r="N135" s="130" t="s">
        <v>40</v>
      </c>
      <c r="P135" s="131">
        <f>O135*H135</f>
        <v>0</v>
      </c>
      <c r="Q135" s="131">
        <v>0.19536000000000001</v>
      </c>
      <c r="R135" s="131">
        <f>Q135*H135</f>
        <v>9.7680000000000007</v>
      </c>
      <c r="S135" s="131">
        <v>0</v>
      </c>
      <c r="T135" s="132">
        <f>S135*H135</f>
        <v>0</v>
      </c>
      <c r="AR135" s="133" t="s">
        <v>138</v>
      </c>
      <c r="AT135" s="133" t="s">
        <v>133</v>
      </c>
      <c r="AU135" s="133" t="s">
        <v>79</v>
      </c>
      <c r="AY135" s="16" t="s">
        <v>131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6" t="s">
        <v>77</v>
      </c>
      <c r="BK135" s="134">
        <f>ROUND(I135*H135,2)</f>
        <v>0</v>
      </c>
      <c r="BL135" s="16" t="s">
        <v>138</v>
      </c>
      <c r="BM135" s="133" t="s">
        <v>193</v>
      </c>
    </row>
    <row r="136" spans="2:65" s="1" customFormat="1">
      <c r="B136" s="31"/>
      <c r="D136" s="135" t="s">
        <v>140</v>
      </c>
      <c r="F136" s="136" t="s">
        <v>194</v>
      </c>
      <c r="I136" s="137"/>
      <c r="L136" s="31"/>
      <c r="M136" s="138"/>
      <c r="T136" s="52"/>
      <c r="AT136" s="16" t="s">
        <v>140</v>
      </c>
      <c r="AU136" s="16" t="s">
        <v>79</v>
      </c>
    </row>
    <row r="137" spans="2:65" s="11" customFormat="1" ht="22.9" customHeight="1">
      <c r="B137" s="110"/>
      <c r="D137" s="111" t="s">
        <v>68</v>
      </c>
      <c r="E137" s="120" t="s">
        <v>167</v>
      </c>
      <c r="F137" s="120" t="s">
        <v>195</v>
      </c>
      <c r="I137" s="113"/>
      <c r="J137" s="121">
        <f>BK137</f>
        <v>0</v>
      </c>
      <c r="L137" s="110"/>
      <c r="M137" s="115"/>
      <c r="P137" s="116">
        <f>SUM(P138:P162)</f>
        <v>0</v>
      </c>
      <c r="R137" s="116">
        <f>SUM(R138:R162)</f>
        <v>3.9239419999999998</v>
      </c>
      <c r="T137" s="117">
        <f>SUM(T138:T162)</f>
        <v>0</v>
      </c>
      <c r="AR137" s="111" t="s">
        <v>77</v>
      </c>
      <c r="AT137" s="118" t="s">
        <v>68</v>
      </c>
      <c r="AU137" s="118" t="s">
        <v>77</v>
      </c>
      <c r="AY137" s="111" t="s">
        <v>131</v>
      </c>
      <c r="BK137" s="119">
        <f>SUM(BK138:BK162)</f>
        <v>0</v>
      </c>
    </row>
    <row r="138" spans="2:65" s="1" customFormat="1" ht="16.5" customHeight="1">
      <c r="B138" s="31"/>
      <c r="C138" s="122" t="s">
        <v>196</v>
      </c>
      <c r="D138" s="122" t="s">
        <v>133</v>
      </c>
      <c r="E138" s="123" t="s">
        <v>197</v>
      </c>
      <c r="F138" s="124" t="s">
        <v>198</v>
      </c>
      <c r="G138" s="125" t="s">
        <v>199</v>
      </c>
      <c r="H138" s="126">
        <v>1</v>
      </c>
      <c r="I138" s="127"/>
      <c r="J138" s="128">
        <f>ROUND(I138*H138,2)</f>
        <v>0</v>
      </c>
      <c r="K138" s="124" t="s">
        <v>171</v>
      </c>
      <c r="L138" s="31"/>
      <c r="M138" s="129" t="s">
        <v>19</v>
      </c>
      <c r="N138" s="130" t="s">
        <v>40</v>
      </c>
      <c r="P138" s="131">
        <f>O138*H138</f>
        <v>0</v>
      </c>
      <c r="Q138" s="131">
        <v>0</v>
      </c>
      <c r="R138" s="131">
        <f>Q138*H138</f>
        <v>0</v>
      </c>
      <c r="S138" s="131">
        <v>0</v>
      </c>
      <c r="T138" s="132">
        <f>S138*H138</f>
        <v>0</v>
      </c>
      <c r="AR138" s="133" t="s">
        <v>138</v>
      </c>
      <c r="AT138" s="133" t="s">
        <v>133</v>
      </c>
      <c r="AU138" s="133" t="s">
        <v>79</v>
      </c>
      <c r="AY138" s="16" t="s">
        <v>131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6" t="s">
        <v>77</v>
      </c>
      <c r="BK138" s="134">
        <f>ROUND(I138*H138,2)</f>
        <v>0</v>
      </c>
      <c r="BL138" s="16" t="s">
        <v>138</v>
      </c>
      <c r="BM138" s="133" t="s">
        <v>200</v>
      </c>
    </row>
    <row r="139" spans="2:65" s="1" customFormat="1">
      <c r="B139" s="31"/>
      <c r="D139" s="135" t="s">
        <v>140</v>
      </c>
      <c r="F139" s="136" t="s">
        <v>201</v>
      </c>
      <c r="I139" s="137"/>
      <c r="L139" s="31"/>
      <c r="M139" s="138"/>
      <c r="T139" s="52"/>
      <c r="AT139" s="16" t="s">
        <v>140</v>
      </c>
      <c r="AU139" s="16" t="s">
        <v>79</v>
      </c>
    </row>
    <row r="140" spans="2:65" s="1" customFormat="1" ht="21.75" customHeight="1">
      <c r="B140" s="31"/>
      <c r="C140" s="122" t="s">
        <v>8</v>
      </c>
      <c r="D140" s="122" t="s">
        <v>133</v>
      </c>
      <c r="E140" s="123" t="s">
        <v>202</v>
      </c>
      <c r="F140" s="124" t="s">
        <v>203</v>
      </c>
      <c r="G140" s="125" t="s">
        <v>136</v>
      </c>
      <c r="H140" s="126">
        <v>20</v>
      </c>
      <c r="I140" s="127"/>
      <c r="J140" s="128">
        <f>ROUND(I140*H140,2)</f>
        <v>0</v>
      </c>
      <c r="K140" s="124" t="s">
        <v>137</v>
      </c>
      <c r="L140" s="31"/>
      <c r="M140" s="129" t="s">
        <v>19</v>
      </c>
      <c r="N140" s="130" t="s">
        <v>40</v>
      </c>
      <c r="P140" s="131">
        <f>O140*H140</f>
        <v>0</v>
      </c>
      <c r="Q140" s="131">
        <v>2.0480000000000002E-2</v>
      </c>
      <c r="R140" s="131">
        <f>Q140*H140</f>
        <v>0.40960000000000002</v>
      </c>
      <c r="S140" s="131">
        <v>0</v>
      </c>
      <c r="T140" s="132">
        <f>S140*H140</f>
        <v>0</v>
      </c>
      <c r="AR140" s="133" t="s">
        <v>138</v>
      </c>
      <c r="AT140" s="133" t="s">
        <v>133</v>
      </c>
      <c r="AU140" s="133" t="s">
        <v>79</v>
      </c>
      <c r="AY140" s="16" t="s">
        <v>131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6" t="s">
        <v>77</v>
      </c>
      <c r="BK140" s="134">
        <f>ROUND(I140*H140,2)</f>
        <v>0</v>
      </c>
      <c r="BL140" s="16" t="s">
        <v>138</v>
      </c>
      <c r="BM140" s="133" t="s">
        <v>204</v>
      </c>
    </row>
    <row r="141" spans="2:65" s="1" customFormat="1">
      <c r="B141" s="31"/>
      <c r="D141" s="135" t="s">
        <v>140</v>
      </c>
      <c r="F141" s="136" t="s">
        <v>205</v>
      </c>
      <c r="I141" s="137"/>
      <c r="L141" s="31"/>
      <c r="M141" s="138"/>
      <c r="T141" s="52"/>
      <c r="AT141" s="16" t="s">
        <v>140</v>
      </c>
      <c r="AU141" s="16" t="s">
        <v>79</v>
      </c>
    </row>
    <row r="142" spans="2:65" s="12" customFormat="1">
      <c r="B142" s="139"/>
      <c r="D142" s="140" t="s">
        <v>146</v>
      </c>
      <c r="E142" s="141" t="s">
        <v>19</v>
      </c>
      <c r="F142" s="142" t="s">
        <v>206</v>
      </c>
      <c r="H142" s="143">
        <v>20</v>
      </c>
      <c r="I142" s="144"/>
      <c r="L142" s="139"/>
      <c r="M142" s="145"/>
      <c r="T142" s="146"/>
      <c r="AT142" s="141" t="s">
        <v>146</v>
      </c>
      <c r="AU142" s="141" t="s">
        <v>79</v>
      </c>
      <c r="AV142" s="12" t="s">
        <v>79</v>
      </c>
      <c r="AW142" s="12" t="s">
        <v>31</v>
      </c>
      <c r="AX142" s="12" t="s">
        <v>77</v>
      </c>
      <c r="AY142" s="141" t="s">
        <v>131</v>
      </c>
    </row>
    <row r="143" spans="2:65" s="1" customFormat="1" ht="16.5" customHeight="1">
      <c r="B143" s="31"/>
      <c r="C143" s="122" t="s">
        <v>207</v>
      </c>
      <c r="D143" s="122" t="s">
        <v>133</v>
      </c>
      <c r="E143" s="123" t="s">
        <v>208</v>
      </c>
      <c r="F143" s="124" t="s">
        <v>209</v>
      </c>
      <c r="G143" s="125" t="s">
        <v>136</v>
      </c>
      <c r="H143" s="126">
        <v>0.26</v>
      </c>
      <c r="I143" s="127"/>
      <c r="J143" s="128">
        <f>ROUND(I143*H143,2)</f>
        <v>0</v>
      </c>
      <c r="K143" s="124" t="s">
        <v>137</v>
      </c>
      <c r="L143" s="31"/>
      <c r="M143" s="129" t="s">
        <v>19</v>
      </c>
      <c r="N143" s="130" t="s">
        <v>40</v>
      </c>
      <c r="P143" s="131">
        <f>O143*H143</f>
        <v>0</v>
      </c>
      <c r="Q143" s="131">
        <v>4.1200000000000001E-2</v>
      </c>
      <c r="R143" s="131">
        <f>Q143*H143</f>
        <v>1.0712000000000001E-2</v>
      </c>
      <c r="S143" s="131">
        <v>0</v>
      </c>
      <c r="T143" s="132">
        <f>S143*H143</f>
        <v>0</v>
      </c>
      <c r="AR143" s="133" t="s">
        <v>138</v>
      </c>
      <c r="AT143" s="133" t="s">
        <v>133</v>
      </c>
      <c r="AU143" s="133" t="s">
        <v>79</v>
      </c>
      <c r="AY143" s="16" t="s">
        <v>131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6" t="s">
        <v>77</v>
      </c>
      <c r="BK143" s="134">
        <f>ROUND(I143*H143,2)</f>
        <v>0</v>
      </c>
      <c r="BL143" s="16" t="s">
        <v>138</v>
      </c>
      <c r="BM143" s="133" t="s">
        <v>210</v>
      </c>
    </row>
    <row r="144" spans="2:65" s="1" customFormat="1">
      <c r="B144" s="31"/>
      <c r="D144" s="135" t="s">
        <v>140</v>
      </c>
      <c r="F144" s="136" t="s">
        <v>211</v>
      </c>
      <c r="I144" s="137"/>
      <c r="L144" s="31"/>
      <c r="M144" s="138"/>
      <c r="T144" s="52"/>
      <c r="AT144" s="16" t="s">
        <v>140</v>
      </c>
      <c r="AU144" s="16" t="s">
        <v>79</v>
      </c>
    </row>
    <row r="145" spans="2:65" s="12" customFormat="1">
      <c r="B145" s="139"/>
      <c r="D145" s="140" t="s">
        <v>146</v>
      </c>
      <c r="E145" s="141" t="s">
        <v>19</v>
      </c>
      <c r="F145" s="142" t="s">
        <v>212</v>
      </c>
      <c r="H145" s="143">
        <v>0.26</v>
      </c>
      <c r="I145" s="144"/>
      <c r="L145" s="139"/>
      <c r="M145" s="145"/>
      <c r="T145" s="146"/>
      <c r="AT145" s="141" t="s">
        <v>146</v>
      </c>
      <c r="AU145" s="141" t="s">
        <v>79</v>
      </c>
      <c r="AV145" s="12" t="s">
        <v>79</v>
      </c>
      <c r="AW145" s="12" t="s">
        <v>31</v>
      </c>
      <c r="AX145" s="12" t="s">
        <v>77</v>
      </c>
      <c r="AY145" s="141" t="s">
        <v>131</v>
      </c>
    </row>
    <row r="146" spans="2:65" s="1" customFormat="1" ht="16.5" customHeight="1">
      <c r="B146" s="31"/>
      <c r="C146" s="122" t="s">
        <v>213</v>
      </c>
      <c r="D146" s="122" t="s">
        <v>133</v>
      </c>
      <c r="E146" s="123" t="s">
        <v>214</v>
      </c>
      <c r="F146" s="124" t="s">
        <v>215</v>
      </c>
      <c r="G146" s="125" t="s">
        <v>216</v>
      </c>
      <c r="H146" s="126">
        <v>90</v>
      </c>
      <c r="I146" s="127"/>
      <c r="J146" s="128">
        <f>ROUND(I146*H146,2)</f>
        <v>0</v>
      </c>
      <c r="K146" s="124" t="s">
        <v>137</v>
      </c>
      <c r="L146" s="31"/>
      <c r="M146" s="129" t="s">
        <v>19</v>
      </c>
      <c r="N146" s="130" t="s">
        <v>40</v>
      </c>
      <c r="P146" s="131">
        <f>O146*H146</f>
        <v>0</v>
      </c>
      <c r="Q146" s="131">
        <v>1.5E-3</v>
      </c>
      <c r="R146" s="131">
        <f>Q146*H146</f>
        <v>0.13500000000000001</v>
      </c>
      <c r="S146" s="131">
        <v>0</v>
      </c>
      <c r="T146" s="132">
        <f>S146*H146</f>
        <v>0</v>
      </c>
      <c r="AR146" s="133" t="s">
        <v>138</v>
      </c>
      <c r="AT146" s="133" t="s">
        <v>133</v>
      </c>
      <c r="AU146" s="133" t="s">
        <v>79</v>
      </c>
      <c r="AY146" s="16" t="s">
        <v>131</v>
      </c>
      <c r="BE146" s="134">
        <f>IF(N146="základní",J146,0)</f>
        <v>0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6" t="s">
        <v>77</v>
      </c>
      <c r="BK146" s="134">
        <f>ROUND(I146*H146,2)</f>
        <v>0</v>
      </c>
      <c r="BL146" s="16" t="s">
        <v>138</v>
      </c>
      <c r="BM146" s="133" t="s">
        <v>217</v>
      </c>
    </row>
    <row r="147" spans="2:65" s="1" customFormat="1">
      <c r="B147" s="31"/>
      <c r="D147" s="135" t="s">
        <v>140</v>
      </c>
      <c r="F147" s="136" t="s">
        <v>218</v>
      </c>
      <c r="I147" s="137"/>
      <c r="L147" s="31"/>
      <c r="M147" s="138"/>
      <c r="T147" s="52"/>
      <c r="AT147" s="16" t="s">
        <v>140</v>
      </c>
      <c r="AU147" s="16" t="s">
        <v>79</v>
      </c>
    </row>
    <row r="148" spans="2:65" s="12" customFormat="1">
      <c r="B148" s="139"/>
      <c r="D148" s="140" t="s">
        <v>146</v>
      </c>
      <c r="E148" s="141" t="s">
        <v>19</v>
      </c>
      <c r="F148" s="142" t="s">
        <v>219</v>
      </c>
      <c r="H148" s="143">
        <v>90</v>
      </c>
      <c r="I148" s="144"/>
      <c r="L148" s="139"/>
      <c r="M148" s="145"/>
      <c r="T148" s="146"/>
      <c r="AT148" s="141" t="s">
        <v>146</v>
      </c>
      <c r="AU148" s="141" t="s">
        <v>79</v>
      </c>
      <c r="AV148" s="12" t="s">
        <v>79</v>
      </c>
      <c r="AW148" s="12" t="s">
        <v>31</v>
      </c>
      <c r="AX148" s="12" t="s">
        <v>77</v>
      </c>
      <c r="AY148" s="141" t="s">
        <v>131</v>
      </c>
    </row>
    <row r="149" spans="2:65" s="1" customFormat="1" ht="21.75" customHeight="1">
      <c r="B149" s="31"/>
      <c r="C149" s="122" t="s">
        <v>220</v>
      </c>
      <c r="D149" s="122" t="s">
        <v>133</v>
      </c>
      <c r="E149" s="123" t="s">
        <v>221</v>
      </c>
      <c r="F149" s="124" t="s">
        <v>222</v>
      </c>
      <c r="G149" s="125" t="s">
        <v>136</v>
      </c>
      <c r="H149" s="126">
        <v>57</v>
      </c>
      <c r="I149" s="127"/>
      <c r="J149" s="128">
        <f>ROUND(I149*H149,2)</f>
        <v>0</v>
      </c>
      <c r="K149" s="124" t="s">
        <v>137</v>
      </c>
      <c r="L149" s="31"/>
      <c r="M149" s="129" t="s">
        <v>19</v>
      </c>
      <c r="N149" s="130" t="s">
        <v>40</v>
      </c>
      <c r="P149" s="131">
        <f>O149*H149</f>
        <v>0</v>
      </c>
      <c r="Q149" s="131">
        <v>2.0480000000000002E-2</v>
      </c>
      <c r="R149" s="131">
        <f>Q149*H149</f>
        <v>1.1673600000000002</v>
      </c>
      <c r="S149" s="131">
        <v>0</v>
      </c>
      <c r="T149" s="132">
        <f>S149*H149</f>
        <v>0</v>
      </c>
      <c r="AR149" s="133" t="s">
        <v>138</v>
      </c>
      <c r="AT149" s="133" t="s">
        <v>133</v>
      </c>
      <c r="AU149" s="133" t="s">
        <v>79</v>
      </c>
      <c r="AY149" s="16" t="s">
        <v>131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6" t="s">
        <v>77</v>
      </c>
      <c r="BK149" s="134">
        <f>ROUND(I149*H149,2)</f>
        <v>0</v>
      </c>
      <c r="BL149" s="16" t="s">
        <v>138</v>
      </c>
      <c r="BM149" s="133" t="s">
        <v>223</v>
      </c>
    </row>
    <row r="150" spans="2:65" s="1" customFormat="1">
      <c r="B150" s="31"/>
      <c r="D150" s="135" t="s">
        <v>140</v>
      </c>
      <c r="F150" s="136" t="s">
        <v>224</v>
      </c>
      <c r="I150" s="137"/>
      <c r="L150" s="31"/>
      <c r="M150" s="138"/>
      <c r="T150" s="52"/>
      <c r="AT150" s="16" t="s">
        <v>140</v>
      </c>
      <c r="AU150" s="16" t="s">
        <v>79</v>
      </c>
    </row>
    <row r="151" spans="2:65" s="1" customFormat="1" ht="24.2" customHeight="1">
      <c r="B151" s="31"/>
      <c r="C151" s="122" t="s">
        <v>225</v>
      </c>
      <c r="D151" s="122" t="s">
        <v>133</v>
      </c>
      <c r="E151" s="123" t="s">
        <v>226</v>
      </c>
      <c r="F151" s="124" t="s">
        <v>227</v>
      </c>
      <c r="G151" s="125" t="s">
        <v>216</v>
      </c>
      <c r="H151" s="126">
        <v>15</v>
      </c>
      <c r="I151" s="127"/>
      <c r="J151" s="128">
        <f>ROUND(I151*H151,2)</f>
        <v>0</v>
      </c>
      <c r="K151" s="124" t="s">
        <v>137</v>
      </c>
      <c r="L151" s="31"/>
      <c r="M151" s="129" t="s">
        <v>19</v>
      </c>
      <c r="N151" s="130" t="s">
        <v>40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138</v>
      </c>
      <c r="AT151" s="133" t="s">
        <v>133</v>
      </c>
      <c r="AU151" s="133" t="s">
        <v>79</v>
      </c>
      <c r="AY151" s="16" t="s">
        <v>131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6" t="s">
        <v>77</v>
      </c>
      <c r="BK151" s="134">
        <f>ROUND(I151*H151,2)</f>
        <v>0</v>
      </c>
      <c r="BL151" s="16" t="s">
        <v>138</v>
      </c>
      <c r="BM151" s="133" t="s">
        <v>228</v>
      </c>
    </row>
    <row r="152" spans="2:65" s="1" customFormat="1">
      <c r="B152" s="31"/>
      <c r="D152" s="135" t="s">
        <v>140</v>
      </c>
      <c r="F152" s="136" t="s">
        <v>229</v>
      </c>
      <c r="I152" s="137"/>
      <c r="L152" s="31"/>
      <c r="M152" s="138"/>
      <c r="T152" s="52"/>
      <c r="AT152" s="16" t="s">
        <v>140</v>
      </c>
      <c r="AU152" s="16" t="s">
        <v>79</v>
      </c>
    </row>
    <row r="153" spans="2:65" s="12" customFormat="1">
      <c r="B153" s="139"/>
      <c r="D153" s="140" t="s">
        <v>146</v>
      </c>
      <c r="E153" s="141" t="s">
        <v>19</v>
      </c>
      <c r="F153" s="142" t="s">
        <v>230</v>
      </c>
      <c r="H153" s="143">
        <v>15</v>
      </c>
      <c r="I153" s="144"/>
      <c r="L153" s="139"/>
      <c r="M153" s="145"/>
      <c r="T153" s="146"/>
      <c r="AT153" s="141" t="s">
        <v>146</v>
      </c>
      <c r="AU153" s="141" t="s">
        <v>79</v>
      </c>
      <c r="AV153" s="12" t="s">
        <v>79</v>
      </c>
      <c r="AW153" s="12" t="s">
        <v>31</v>
      </c>
      <c r="AX153" s="12" t="s">
        <v>77</v>
      </c>
      <c r="AY153" s="141" t="s">
        <v>131</v>
      </c>
    </row>
    <row r="154" spans="2:65" s="1" customFormat="1" ht="16.5" customHeight="1">
      <c r="B154" s="31"/>
      <c r="C154" s="147" t="s">
        <v>231</v>
      </c>
      <c r="D154" s="147" t="s">
        <v>153</v>
      </c>
      <c r="E154" s="148" t="s">
        <v>232</v>
      </c>
      <c r="F154" s="149" t="s">
        <v>233</v>
      </c>
      <c r="G154" s="150" t="s">
        <v>216</v>
      </c>
      <c r="H154" s="151">
        <v>16.5</v>
      </c>
      <c r="I154" s="152"/>
      <c r="J154" s="153">
        <f>ROUND(I154*H154,2)</f>
        <v>0</v>
      </c>
      <c r="K154" s="149" t="s">
        <v>137</v>
      </c>
      <c r="L154" s="154"/>
      <c r="M154" s="155" t="s">
        <v>19</v>
      </c>
      <c r="N154" s="156" t="s">
        <v>40</v>
      </c>
      <c r="P154" s="131">
        <f>O154*H154</f>
        <v>0</v>
      </c>
      <c r="Q154" s="131">
        <v>1E-4</v>
      </c>
      <c r="R154" s="131">
        <f>Q154*H154</f>
        <v>1.65E-3</v>
      </c>
      <c r="S154" s="131">
        <v>0</v>
      </c>
      <c r="T154" s="132">
        <f>S154*H154</f>
        <v>0</v>
      </c>
      <c r="AR154" s="133" t="s">
        <v>157</v>
      </c>
      <c r="AT154" s="133" t="s">
        <v>153</v>
      </c>
      <c r="AU154" s="133" t="s">
        <v>79</v>
      </c>
      <c r="AY154" s="16" t="s">
        <v>131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6" t="s">
        <v>77</v>
      </c>
      <c r="BK154" s="134">
        <f>ROUND(I154*H154,2)</f>
        <v>0</v>
      </c>
      <c r="BL154" s="16" t="s">
        <v>138</v>
      </c>
      <c r="BM154" s="133" t="s">
        <v>234</v>
      </c>
    </row>
    <row r="155" spans="2:65" s="12" customFormat="1">
      <c r="B155" s="139"/>
      <c r="D155" s="140" t="s">
        <v>146</v>
      </c>
      <c r="E155" s="141" t="s">
        <v>19</v>
      </c>
      <c r="F155" s="142" t="s">
        <v>235</v>
      </c>
      <c r="H155" s="143">
        <v>16.5</v>
      </c>
      <c r="I155" s="144"/>
      <c r="L155" s="139"/>
      <c r="M155" s="145"/>
      <c r="T155" s="146"/>
      <c r="AT155" s="141" t="s">
        <v>146</v>
      </c>
      <c r="AU155" s="141" t="s">
        <v>79</v>
      </c>
      <c r="AV155" s="12" t="s">
        <v>79</v>
      </c>
      <c r="AW155" s="12" t="s">
        <v>31</v>
      </c>
      <c r="AX155" s="12" t="s">
        <v>77</v>
      </c>
      <c r="AY155" s="141" t="s">
        <v>131</v>
      </c>
    </row>
    <row r="156" spans="2:65" s="1" customFormat="1" ht="16.5" customHeight="1">
      <c r="B156" s="31"/>
      <c r="C156" s="122" t="s">
        <v>236</v>
      </c>
      <c r="D156" s="122" t="s">
        <v>133</v>
      </c>
      <c r="E156" s="123" t="s">
        <v>237</v>
      </c>
      <c r="F156" s="124" t="s">
        <v>238</v>
      </c>
      <c r="G156" s="125" t="s">
        <v>199</v>
      </c>
      <c r="H156" s="126">
        <v>1</v>
      </c>
      <c r="I156" s="127"/>
      <c r="J156" s="128">
        <f>ROUND(I156*H156,2)</f>
        <v>0</v>
      </c>
      <c r="K156" s="124" t="s">
        <v>19</v>
      </c>
      <c r="L156" s="31"/>
      <c r="M156" s="129" t="s">
        <v>19</v>
      </c>
      <c r="N156" s="130" t="s">
        <v>40</v>
      </c>
      <c r="P156" s="131">
        <f>O156*H156</f>
        <v>0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AR156" s="133" t="s">
        <v>138</v>
      </c>
      <c r="AT156" s="133" t="s">
        <v>133</v>
      </c>
      <c r="AU156" s="133" t="s">
        <v>79</v>
      </c>
      <c r="AY156" s="16" t="s">
        <v>131</v>
      </c>
      <c r="BE156" s="134">
        <f>IF(N156="základní",J156,0)</f>
        <v>0</v>
      </c>
      <c r="BF156" s="134">
        <f>IF(N156="snížená",J156,0)</f>
        <v>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6" t="s">
        <v>77</v>
      </c>
      <c r="BK156" s="134">
        <f>ROUND(I156*H156,2)</f>
        <v>0</v>
      </c>
      <c r="BL156" s="16" t="s">
        <v>138</v>
      </c>
      <c r="BM156" s="133" t="s">
        <v>239</v>
      </c>
    </row>
    <row r="157" spans="2:65" s="1" customFormat="1" ht="16.5" customHeight="1">
      <c r="B157" s="31"/>
      <c r="C157" s="122" t="s">
        <v>240</v>
      </c>
      <c r="D157" s="122" t="s">
        <v>133</v>
      </c>
      <c r="E157" s="123" t="s">
        <v>241</v>
      </c>
      <c r="F157" s="124" t="s">
        <v>242</v>
      </c>
      <c r="G157" s="125" t="s">
        <v>199</v>
      </c>
      <c r="H157" s="126">
        <v>1</v>
      </c>
      <c r="I157" s="127"/>
      <c r="J157" s="128">
        <f>ROUND(I157*H157,2)</f>
        <v>0</v>
      </c>
      <c r="K157" s="124" t="s">
        <v>19</v>
      </c>
      <c r="L157" s="31"/>
      <c r="M157" s="129" t="s">
        <v>19</v>
      </c>
      <c r="N157" s="130" t="s">
        <v>40</v>
      </c>
      <c r="P157" s="131">
        <f>O157*H157</f>
        <v>0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138</v>
      </c>
      <c r="AT157" s="133" t="s">
        <v>133</v>
      </c>
      <c r="AU157" s="133" t="s">
        <v>79</v>
      </c>
      <c r="AY157" s="16" t="s">
        <v>131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6" t="s">
        <v>77</v>
      </c>
      <c r="BK157" s="134">
        <f>ROUND(I157*H157,2)</f>
        <v>0</v>
      </c>
      <c r="BL157" s="16" t="s">
        <v>138</v>
      </c>
      <c r="BM157" s="133" t="s">
        <v>243</v>
      </c>
    </row>
    <row r="158" spans="2:65" s="1" customFormat="1" ht="24.2" customHeight="1">
      <c r="B158" s="31"/>
      <c r="C158" s="122" t="s">
        <v>244</v>
      </c>
      <c r="D158" s="122" t="s">
        <v>133</v>
      </c>
      <c r="E158" s="123" t="s">
        <v>245</v>
      </c>
      <c r="F158" s="124" t="s">
        <v>246</v>
      </c>
      <c r="G158" s="125" t="s">
        <v>247</v>
      </c>
      <c r="H158" s="126">
        <v>32</v>
      </c>
      <c r="I158" s="127"/>
      <c r="J158" s="128">
        <f>ROUND(I158*H158,2)</f>
        <v>0</v>
      </c>
      <c r="K158" s="124" t="s">
        <v>137</v>
      </c>
      <c r="L158" s="31"/>
      <c r="M158" s="129" t="s">
        <v>19</v>
      </c>
      <c r="N158" s="130" t="s">
        <v>40</v>
      </c>
      <c r="P158" s="131">
        <f>O158*H158</f>
        <v>0</v>
      </c>
      <c r="Q158" s="131">
        <v>5.6439999999999997E-2</v>
      </c>
      <c r="R158" s="131">
        <f>Q158*H158</f>
        <v>1.8060799999999999</v>
      </c>
      <c r="S158" s="131">
        <v>0</v>
      </c>
      <c r="T158" s="132">
        <f>S158*H158</f>
        <v>0</v>
      </c>
      <c r="AR158" s="133" t="s">
        <v>138</v>
      </c>
      <c r="AT158" s="133" t="s">
        <v>133</v>
      </c>
      <c r="AU158" s="133" t="s">
        <v>79</v>
      </c>
      <c r="AY158" s="16" t="s">
        <v>131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6" t="s">
        <v>77</v>
      </c>
      <c r="BK158" s="134">
        <f>ROUND(I158*H158,2)</f>
        <v>0</v>
      </c>
      <c r="BL158" s="16" t="s">
        <v>138</v>
      </c>
      <c r="BM158" s="133" t="s">
        <v>248</v>
      </c>
    </row>
    <row r="159" spans="2:65" s="1" customFormat="1">
      <c r="B159" s="31"/>
      <c r="D159" s="135" t="s">
        <v>140</v>
      </c>
      <c r="F159" s="136" t="s">
        <v>249</v>
      </c>
      <c r="I159" s="137"/>
      <c r="L159" s="31"/>
      <c r="M159" s="138"/>
      <c r="T159" s="52"/>
      <c r="AT159" s="16" t="s">
        <v>140</v>
      </c>
      <c r="AU159" s="16" t="s">
        <v>79</v>
      </c>
    </row>
    <row r="160" spans="2:65" s="1" customFormat="1" ht="24.2" customHeight="1">
      <c r="B160" s="31"/>
      <c r="C160" s="147" t="s">
        <v>7</v>
      </c>
      <c r="D160" s="147" t="s">
        <v>153</v>
      </c>
      <c r="E160" s="148" t="s">
        <v>250</v>
      </c>
      <c r="F160" s="149" t="s">
        <v>251</v>
      </c>
      <c r="G160" s="150" t="s">
        <v>247</v>
      </c>
      <c r="H160" s="151">
        <v>12</v>
      </c>
      <c r="I160" s="152"/>
      <c r="J160" s="153">
        <f>ROUND(I160*H160,2)</f>
        <v>0</v>
      </c>
      <c r="K160" s="149" t="s">
        <v>137</v>
      </c>
      <c r="L160" s="154"/>
      <c r="M160" s="155" t="s">
        <v>19</v>
      </c>
      <c r="N160" s="156" t="s">
        <v>40</v>
      </c>
      <c r="P160" s="131">
        <f>O160*H160</f>
        <v>0</v>
      </c>
      <c r="Q160" s="131">
        <v>1.489E-2</v>
      </c>
      <c r="R160" s="131">
        <f>Q160*H160</f>
        <v>0.17868000000000001</v>
      </c>
      <c r="S160" s="131">
        <v>0</v>
      </c>
      <c r="T160" s="132">
        <f>S160*H160</f>
        <v>0</v>
      </c>
      <c r="AR160" s="133" t="s">
        <v>157</v>
      </c>
      <c r="AT160" s="133" t="s">
        <v>153</v>
      </c>
      <c r="AU160" s="133" t="s">
        <v>79</v>
      </c>
      <c r="AY160" s="16" t="s">
        <v>131</v>
      </c>
      <c r="BE160" s="134">
        <f>IF(N160="základní",J160,0)</f>
        <v>0</v>
      </c>
      <c r="BF160" s="134">
        <f>IF(N160="snížená",J160,0)</f>
        <v>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6" t="s">
        <v>77</v>
      </c>
      <c r="BK160" s="134">
        <f>ROUND(I160*H160,2)</f>
        <v>0</v>
      </c>
      <c r="BL160" s="16" t="s">
        <v>138</v>
      </c>
      <c r="BM160" s="133" t="s">
        <v>252</v>
      </c>
    </row>
    <row r="161" spans="2:65" s="1" customFormat="1" ht="24.2" customHeight="1">
      <c r="B161" s="31"/>
      <c r="C161" s="147" t="s">
        <v>253</v>
      </c>
      <c r="D161" s="147" t="s">
        <v>153</v>
      </c>
      <c r="E161" s="148" t="s">
        <v>254</v>
      </c>
      <c r="F161" s="149" t="s">
        <v>255</v>
      </c>
      <c r="G161" s="150" t="s">
        <v>247</v>
      </c>
      <c r="H161" s="151">
        <v>8</v>
      </c>
      <c r="I161" s="152"/>
      <c r="J161" s="153">
        <f>ROUND(I161*H161,2)</f>
        <v>0</v>
      </c>
      <c r="K161" s="149" t="s">
        <v>137</v>
      </c>
      <c r="L161" s="154"/>
      <c r="M161" s="155" t="s">
        <v>19</v>
      </c>
      <c r="N161" s="156" t="s">
        <v>40</v>
      </c>
      <c r="P161" s="131">
        <f>O161*H161</f>
        <v>0</v>
      </c>
      <c r="Q161" s="131">
        <v>1.521E-2</v>
      </c>
      <c r="R161" s="131">
        <f>Q161*H161</f>
        <v>0.12168</v>
      </c>
      <c r="S161" s="131">
        <v>0</v>
      </c>
      <c r="T161" s="132">
        <f>S161*H161</f>
        <v>0</v>
      </c>
      <c r="AR161" s="133" t="s">
        <v>157</v>
      </c>
      <c r="AT161" s="133" t="s">
        <v>153</v>
      </c>
      <c r="AU161" s="133" t="s">
        <v>79</v>
      </c>
      <c r="AY161" s="16" t="s">
        <v>131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6" t="s">
        <v>77</v>
      </c>
      <c r="BK161" s="134">
        <f>ROUND(I161*H161,2)</f>
        <v>0</v>
      </c>
      <c r="BL161" s="16" t="s">
        <v>138</v>
      </c>
      <c r="BM161" s="133" t="s">
        <v>256</v>
      </c>
    </row>
    <row r="162" spans="2:65" s="1" customFormat="1" ht="24.2" customHeight="1">
      <c r="B162" s="31"/>
      <c r="C162" s="147" t="s">
        <v>257</v>
      </c>
      <c r="D162" s="147" t="s">
        <v>153</v>
      </c>
      <c r="E162" s="148" t="s">
        <v>258</v>
      </c>
      <c r="F162" s="149" t="s">
        <v>259</v>
      </c>
      <c r="G162" s="150" t="s">
        <v>247</v>
      </c>
      <c r="H162" s="151">
        <v>6</v>
      </c>
      <c r="I162" s="152"/>
      <c r="J162" s="153">
        <f>ROUND(I162*H162,2)</f>
        <v>0</v>
      </c>
      <c r="K162" s="149" t="s">
        <v>137</v>
      </c>
      <c r="L162" s="154"/>
      <c r="M162" s="155" t="s">
        <v>19</v>
      </c>
      <c r="N162" s="156" t="s">
        <v>40</v>
      </c>
      <c r="P162" s="131">
        <f>O162*H162</f>
        <v>0</v>
      </c>
      <c r="Q162" s="131">
        <v>1.553E-2</v>
      </c>
      <c r="R162" s="131">
        <f>Q162*H162</f>
        <v>9.3179999999999999E-2</v>
      </c>
      <c r="S162" s="131">
        <v>0</v>
      </c>
      <c r="T162" s="132">
        <f>S162*H162</f>
        <v>0</v>
      </c>
      <c r="AR162" s="133" t="s">
        <v>157</v>
      </c>
      <c r="AT162" s="133" t="s">
        <v>153</v>
      </c>
      <c r="AU162" s="133" t="s">
        <v>79</v>
      </c>
      <c r="AY162" s="16" t="s">
        <v>131</v>
      </c>
      <c r="BE162" s="134">
        <f>IF(N162="základní",J162,0)</f>
        <v>0</v>
      </c>
      <c r="BF162" s="134">
        <f>IF(N162="snížená",J162,0)</f>
        <v>0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6" t="s">
        <v>77</v>
      </c>
      <c r="BK162" s="134">
        <f>ROUND(I162*H162,2)</f>
        <v>0</v>
      </c>
      <c r="BL162" s="16" t="s">
        <v>138</v>
      </c>
      <c r="BM162" s="133" t="s">
        <v>260</v>
      </c>
    </row>
    <row r="163" spans="2:65" s="11" customFormat="1" ht="22.9" customHeight="1">
      <c r="B163" s="110"/>
      <c r="D163" s="111" t="s">
        <v>68</v>
      </c>
      <c r="E163" s="120" t="s">
        <v>185</v>
      </c>
      <c r="F163" s="120" t="s">
        <v>261</v>
      </c>
      <c r="I163" s="113"/>
      <c r="J163" s="121">
        <f>BK163</f>
        <v>500000</v>
      </c>
      <c r="L163" s="110"/>
      <c r="M163" s="115"/>
      <c r="P163" s="116">
        <f>SUM(P164:P201)</f>
        <v>0</v>
      </c>
      <c r="R163" s="116">
        <f>SUM(R164:R201)</f>
        <v>9.3936159999999991E-2</v>
      </c>
      <c r="T163" s="117">
        <f>SUM(T164:T201)</f>
        <v>11.452150000000001</v>
      </c>
      <c r="AR163" s="111" t="s">
        <v>77</v>
      </c>
      <c r="AT163" s="118" t="s">
        <v>68</v>
      </c>
      <c r="AU163" s="118" t="s">
        <v>77</v>
      </c>
      <c r="AY163" s="111" t="s">
        <v>131</v>
      </c>
      <c r="BK163" s="119">
        <f>SUM(BK164:BK201)</f>
        <v>500000</v>
      </c>
    </row>
    <row r="164" spans="2:65" s="1" customFormat="1" ht="16.5" customHeight="1">
      <c r="B164" s="31"/>
      <c r="C164" s="122" t="s">
        <v>262</v>
      </c>
      <c r="D164" s="122" t="s">
        <v>133</v>
      </c>
      <c r="E164" s="123" t="s">
        <v>263</v>
      </c>
      <c r="F164" s="124" t="s">
        <v>264</v>
      </c>
      <c r="G164" s="125" t="s">
        <v>216</v>
      </c>
      <c r="H164" s="126">
        <v>50</v>
      </c>
      <c r="I164" s="127"/>
      <c r="J164" s="128">
        <f>ROUND(I164*H164,2)</f>
        <v>0</v>
      </c>
      <c r="K164" s="124" t="s">
        <v>137</v>
      </c>
      <c r="L164" s="31"/>
      <c r="M164" s="129" t="s">
        <v>19</v>
      </c>
      <c r="N164" s="130" t="s">
        <v>40</v>
      </c>
      <c r="P164" s="131">
        <f>O164*H164</f>
        <v>0</v>
      </c>
      <c r="Q164" s="131">
        <v>0</v>
      </c>
      <c r="R164" s="131">
        <f>Q164*H164</f>
        <v>0</v>
      </c>
      <c r="S164" s="131">
        <v>0</v>
      </c>
      <c r="T164" s="132">
        <f>S164*H164</f>
        <v>0</v>
      </c>
      <c r="AR164" s="133" t="s">
        <v>138</v>
      </c>
      <c r="AT164" s="133" t="s">
        <v>133</v>
      </c>
      <c r="AU164" s="133" t="s">
        <v>79</v>
      </c>
      <c r="AY164" s="16" t="s">
        <v>131</v>
      </c>
      <c r="BE164" s="134">
        <f>IF(N164="základní",J164,0)</f>
        <v>0</v>
      </c>
      <c r="BF164" s="134">
        <f>IF(N164="snížená",J164,0)</f>
        <v>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6" t="s">
        <v>77</v>
      </c>
      <c r="BK164" s="134">
        <f>ROUND(I164*H164,2)</f>
        <v>0</v>
      </c>
      <c r="BL164" s="16" t="s">
        <v>138</v>
      </c>
      <c r="BM164" s="133" t="s">
        <v>265</v>
      </c>
    </row>
    <row r="165" spans="2:65" s="1" customFormat="1">
      <c r="B165" s="31"/>
      <c r="D165" s="135" t="s">
        <v>140</v>
      </c>
      <c r="F165" s="136" t="s">
        <v>266</v>
      </c>
      <c r="I165" s="137"/>
      <c r="L165" s="31"/>
      <c r="M165" s="138"/>
      <c r="T165" s="52"/>
      <c r="AT165" s="16" t="s">
        <v>140</v>
      </c>
      <c r="AU165" s="16" t="s">
        <v>79</v>
      </c>
    </row>
    <row r="166" spans="2:65" s="1" customFormat="1" ht="16.5" customHeight="1">
      <c r="B166" s="31"/>
      <c r="C166" s="122" t="s">
        <v>267</v>
      </c>
      <c r="D166" s="122" t="s">
        <v>133</v>
      </c>
      <c r="E166" s="123" t="s">
        <v>268</v>
      </c>
      <c r="F166" s="124" t="s">
        <v>269</v>
      </c>
      <c r="G166" s="125" t="s">
        <v>199</v>
      </c>
      <c r="H166" s="126">
        <v>1</v>
      </c>
      <c r="I166" s="127"/>
      <c r="J166" s="128">
        <f>ROUND(I166*H166,2)</f>
        <v>0</v>
      </c>
      <c r="K166" s="124" t="s">
        <v>19</v>
      </c>
      <c r="L166" s="31"/>
      <c r="M166" s="129" t="s">
        <v>19</v>
      </c>
      <c r="N166" s="130" t="s">
        <v>40</v>
      </c>
      <c r="P166" s="131">
        <f>O166*H166</f>
        <v>0</v>
      </c>
      <c r="Q166" s="131">
        <v>0</v>
      </c>
      <c r="R166" s="131">
        <f>Q166*H166</f>
        <v>0</v>
      </c>
      <c r="S166" s="131">
        <v>0</v>
      </c>
      <c r="T166" s="132">
        <f>S166*H166</f>
        <v>0</v>
      </c>
      <c r="AR166" s="133" t="s">
        <v>138</v>
      </c>
      <c r="AT166" s="133" t="s">
        <v>133</v>
      </c>
      <c r="AU166" s="133" t="s">
        <v>79</v>
      </c>
      <c r="AY166" s="16" t="s">
        <v>131</v>
      </c>
      <c r="BE166" s="134">
        <f>IF(N166="základní",J166,0)</f>
        <v>0</v>
      </c>
      <c r="BF166" s="134">
        <f>IF(N166="snížená",J166,0)</f>
        <v>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6" t="s">
        <v>77</v>
      </c>
      <c r="BK166" s="134">
        <f>ROUND(I166*H166,2)</f>
        <v>0</v>
      </c>
      <c r="BL166" s="16" t="s">
        <v>138</v>
      </c>
      <c r="BM166" s="133" t="s">
        <v>270</v>
      </c>
    </row>
    <row r="167" spans="2:65" s="1" customFormat="1" ht="24.2" customHeight="1">
      <c r="B167" s="31"/>
      <c r="C167" s="122" t="s">
        <v>271</v>
      </c>
      <c r="D167" s="122" t="s">
        <v>133</v>
      </c>
      <c r="E167" s="123" t="s">
        <v>272</v>
      </c>
      <c r="F167" s="124" t="s">
        <v>273</v>
      </c>
      <c r="G167" s="125" t="s">
        <v>136</v>
      </c>
      <c r="H167" s="126">
        <v>420</v>
      </c>
      <c r="I167" s="127"/>
      <c r="J167" s="128">
        <f>ROUND(I167*H167,2)</f>
        <v>0</v>
      </c>
      <c r="K167" s="124" t="s">
        <v>137</v>
      </c>
      <c r="L167" s="31"/>
      <c r="M167" s="129" t="s">
        <v>19</v>
      </c>
      <c r="N167" s="130" t="s">
        <v>40</v>
      </c>
      <c r="P167" s="131">
        <f>O167*H167</f>
        <v>0</v>
      </c>
      <c r="Q167" s="131">
        <v>0</v>
      </c>
      <c r="R167" s="131">
        <f>Q167*H167</f>
        <v>0</v>
      </c>
      <c r="S167" s="131">
        <v>0</v>
      </c>
      <c r="T167" s="132">
        <f>S167*H167</f>
        <v>0</v>
      </c>
      <c r="AR167" s="133" t="s">
        <v>138</v>
      </c>
      <c r="AT167" s="133" t="s">
        <v>133</v>
      </c>
      <c r="AU167" s="133" t="s">
        <v>79</v>
      </c>
      <c r="AY167" s="16" t="s">
        <v>131</v>
      </c>
      <c r="BE167" s="134">
        <f>IF(N167="základní",J167,0)</f>
        <v>0</v>
      </c>
      <c r="BF167" s="134">
        <f>IF(N167="snížená",J167,0)</f>
        <v>0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6" t="s">
        <v>77</v>
      </c>
      <c r="BK167" s="134">
        <f>ROUND(I167*H167,2)</f>
        <v>0</v>
      </c>
      <c r="BL167" s="16" t="s">
        <v>138</v>
      </c>
      <c r="BM167" s="133" t="s">
        <v>274</v>
      </c>
    </row>
    <row r="168" spans="2:65" s="1" customFormat="1">
      <c r="B168" s="31"/>
      <c r="D168" s="135" t="s">
        <v>140</v>
      </c>
      <c r="F168" s="136" t="s">
        <v>275</v>
      </c>
      <c r="I168" s="137"/>
      <c r="L168" s="31"/>
      <c r="M168" s="138"/>
      <c r="T168" s="52"/>
      <c r="AT168" s="16" t="s">
        <v>140</v>
      </c>
      <c r="AU168" s="16" t="s">
        <v>79</v>
      </c>
    </row>
    <row r="169" spans="2:65" s="12" customFormat="1">
      <c r="B169" s="139"/>
      <c r="D169" s="140" t="s">
        <v>146</v>
      </c>
      <c r="E169" s="141" t="s">
        <v>19</v>
      </c>
      <c r="F169" s="142" t="s">
        <v>276</v>
      </c>
      <c r="H169" s="143">
        <v>420</v>
      </c>
      <c r="I169" s="144"/>
      <c r="L169" s="139"/>
      <c r="M169" s="145"/>
      <c r="T169" s="146"/>
      <c r="AT169" s="141" t="s">
        <v>146</v>
      </c>
      <c r="AU169" s="141" t="s">
        <v>79</v>
      </c>
      <c r="AV169" s="12" t="s">
        <v>79</v>
      </c>
      <c r="AW169" s="12" t="s">
        <v>31</v>
      </c>
      <c r="AX169" s="12" t="s">
        <v>77</v>
      </c>
      <c r="AY169" s="141" t="s">
        <v>131</v>
      </c>
    </row>
    <row r="170" spans="2:65" s="1" customFormat="1" ht="24.2" customHeight="1">
      <c r="B170" s="31"/>
      <c r="C170" s="122" t="s">
        <v>277</v>
      </c>
      <c r="D170" s="122" t="s">
        <v>133</v>
      </c>
      <c r="E170" s="123" t="s">
        <v>278</v>
      </c>
      <c r="F170" s="124" t="s">
        <v>279</v>
      </c>
      <c r="G170" s="125" t="s">
        <v>136</v>
      </c>
      <c r="H170" s="126">
        <v>21000</v>
      </c>
      <c r="I170" s="127"/>
      <c r="J170" s="128">
        <f>ROUND(I170*H170,2)</f>
        <v>0</v>
      </c>
      <c r="K170" s="124" t="s">
        <v>137</v>
      </c>
      <c r="L170" s="31"/>
      <c r="M170" s="129" t="s">
        <v>19</v>
      </c>
      <c r="N170" s="130" t="s">
        <v>40</v>
      </c>
      <c r="P170" s="131">
        <f>O170*H170</f>
        <v>0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138</v>
      </c>
      <c r="AT170" s="133" t="s">
        <v>133</v>
      </c>
      <c r="AU170" s="133" t="s">
        <v>79</v>
      </c>
      <c r="AY170" s="16" t="s">
        <v>131</v>
      </c>
      <c r="BE170" s="134">
        <f>IF(N170="základní",J170,0)</f>
        <v>0</v>
      </c>
      <c r="BF170" s="134">
        <f>IF(N170="snížená",J170,0)</f>
        <v>0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6" t="s">
        <v>77</v>
      </c>
      <c r="BK170" s="134">
        <f>ROUND(I170*H170,2)</f>
        <v>0</v>
      </c>
      <c r="BL170" s="16" t="s">
        <v>138</v>
      </c>
      <c r="BM170" s="133" t="s">
        <v>280</v>
      </c>
    </row>
    <row r="171" spans="2:65" s="1" customFormat="1">
      <c r="B171" s="31"/>
      <c r="D171" s="135" t="s">
        <v>140</v>
      </c>
      <c r="F171" s="136" t="s">
        <v>281</v>
      </c>
      <c r="I171" s="137"/>
      <c r="L171" s="31"/>
      <c r="M171" s="138"/>
      <c r="T171" s="52"/>
      <c r="AT171" s="16" t="s">
        <v>140</v>
      </c>
      <c r="AU171" s="16" t="s">
        <v>79</v>
      </c>
    </row>
    <row r="172" spans="2:65" s="12" customFormat="1">
      <c r="B172" s="139"/>
      <c r="D172" s="140" t="s">
        <v>146</v>
      </c>
      <c r="E172" s="141" t="s">
        <v>19</v>
      </c>
      <c r="F172" s="142" t="s">
        <v>282</v>
      </c>
      <c r="H172" s="143">
        <v>21000</v>
      </c>
      <c r="I172" s="144"/>
      <c r="L172" s="139"/>
      <c r="M172" s="145"/>
      <c r="T172" s="146"/>
      <c r="AT172" s="141" t="s">
        <v>146</v>
      </c>
      <c r="AU172" s="141" t="s">
        <v>79</v>
      </c>
      <c r="AV172" s="12" t="s">
        <v>79</v>
      </c>
      <c r="AW172" s="12" t="s">
        <v>31</v>
      </c>
      <c r="AX172" s="12" t="s">
        <v>77</v>
      </c>
      <c r="AY172" s="141" t="s">
        <v>131</v>
      </c>
    </row>
    <row r="173" spans="2:65" s="1" customFormat="1" ht="24.2" customHeight="1">
      <c r="B173" s="31"/>
      <c r="C173" s="122" t="s">
        <v>283</v>
      </c>
      <c r="D173" s="122" t="s">
        <v>133</v>
      </c>
      <c r="E173" s="123" t="s">
        <v>284</v>
      </c>
      <c r="F173" s="124" t="s">
        <v>285</v>
      </c>
      <c r="G173" s="125" t="s">
        <v>136</v>
      </c>
      <c r="H173" s="126">
        <v>420</v>
      </c>
      <c r="I173" s="127"/>
      <c r="J173" s="128">
        <f>ROUND(I173*H173,2)</f>
        <v>0</v>
      </c>
      <c r="K173" s="124" t="s">
        <v>137</v>
      </c>
      <c r="L173" s="31"/>
      <c r="M173" s="129" t="s">
        <v>19</v>
      </c>
      <c r="N173" s="130" t="s">
        <v>40</v>
      </c>
      <c r="P173" s="131">
        <f>O173*H173</f>
        <v>0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138</v>
      </c>
      <c r="AT173" s="133" t="s">
        <v>133</v>
      </c>
      <c r="AU173" s="133" t="s">
        <v>79</v>
      </c>
      <c r="AY173" s="16" t="s">
        <v>131</v>
      </c>
      <c r="BE173" s="134">
        <f>IF(N173="základní",J173,0)</f>
        <v>0</v>
      </c>
      <c r="BF173" s="134">
        <f>IF(N173="snížená",J173,0)</f>
        <v>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6" t="s">
        <v>77</v>
      </c>
      <c r="BK173" s="134">
        <f>ROUND(I173*H173,2)</f>
        <v>0</v>
      </c>
      <c r="BL173" s="16" t="s">
        <v>138</v>
      </c>
      <c r="BM173" s="133" t="s">
        <v>286</v>
      </c>
    </row>
    <row r="174" spans="2:65" s="1" customFormat="1">
      <c r="B174" s="31"/>
      <c r="D174" s="135" t="s">
        <v>140</v>
      </c>
      <c r="F174" s="136" t="s">
        <v>287</v>
      </c>
      <c r="I174" s="137"/>
      <c r="L174" s="31"/>
      <c r="M174" s="138"/>
      <c r="T174" s="52"/>
      <c r="AT174" s="16" t="s">
        <v>140</v>
      </c>
      <c r="AU174" s="16" t="s">
        <v>79</v>
      </c>
    </row>
    <row r="175" spans="2:65" s="1" customFormat="1" ht="16.5" customHeight="1">
      <c r="B175" s="31"/>
      <c r="C175" s="122" t="s">
        <v>288</v>
      </c>
      <c r="D175" s="122" t="s">
        <v>133</v>
      </c>
      <c r="E175" s="123" t="s">
        <v>289</v>
      </c>
      <c r="F175" s="124" t="s">
        <v>290</v>
      </c>
      <c r="G175" s="125" t="s">
        <v>199</v>
      </c>
      <c r="H175" s="126">
        <v>1</v>
      </c>
      <c r="I175" s="127"/>
      <c r="J175" s="128">
        <f>ROUND(I175*H175,2)</f>
        <v>0</v>
      </c>
      <c r="K175" s="124" t="s">
        <v>137</v>
      </c>
      <c r="L175" s="31"/>
      <c r="M175" s="129" t="s">
        <v>19</v>
      </c>
      <c r="N175" s="130" t="s">
        <v>40</v>
      </c>
      <c r="P175" s="131">
        <f>O175*H175</f>
        <v>0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138</v>
      </c>
      <c r="AT175" s="133" t="s">
        <v>133</v>
      </c>
      <c r="AU175" s="133" t="s">
        <v>79</v>
      </c>
      <c r="AY175" s="16" t="s">
        <v>131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6" t="s">
        <v>77</v>
      </c>
      <c r="BK175" s="134">
        <f>ROUND(I175*H175,2)</f>
        <v>0</v>
      </c>
      <c r="BL175" s="16" t="s">
        <v>138</v>
      </c>
      <c r="BM175" s="133" t="s">
        <v>291</v>
      </c>
    </row>
    <row r="176" spans="2:65" s="1" customFormat="1">
      <c r="B176" s="31"/>
      <c r="D176" s="135" t="s">
        <v>140</v>
      </c>
      <c r="F176" s="136" t="s">
        <v>292</v>
      </c>
      <c r="I176" s="137"/>
      <c r="L176" s="31"/>
      <c r="M176" s="138"/>
      <c r="T176" s="52"/>
      <c r="AT176" s="16" t="s">
        <v>140</v>
      </c>
      <c r="AU176" s="16" t="s">
        <v>79</v>
      </c>
    </row>
    <row r="177" spans="2:65" s="1" customFormat="1" ht="16.5" customHeight="1">
      <c r="B177" s="31"/>
      <c r="C177" s="122" t="s">
        <v>293</v>
      </c>
      <c r="D177" s="122" t="s">
        <v>133</v>
      </c>
      <c r="E177" s="123" t="s">
        <v>294</v>
      </c>
      <c r="F177" s="124" t="s">
        <v>295</v>
      </c>
      <c r="G177" s="125" t="s">
        <v>199</v>
      </c>
      <c r="H177" s="126">
        <v>1</v>
      </c>
      <c r="I177" s="127"/>
      <c r="J177" s="128">
        <f>ROUND(I177*H177,2)</f>
        <v>0</v>
      </c>
      <c r="K177" s="124" t="s">
        <v>137</v>
      </c>
      <c r="L177" s="31"/>
      <c r="M177" s="129" t="s">
        <v>19</v>
      </c>
      <c r="N177" s="130" t="s">
        <v>40</v>
      </c>
      <c r="P177" s="131">
        <f>O177*H177</f>
        <v>0</v>
      </c>
      <c r="Q177" s="131">
        <v>0</v>
      </c>
      <c r="R177" s="131">
        <f>Q177*H177</f>
        <v>0</v>
      </c>
      <c r="S177" s="131">
        <v>0</v>
      </c>
      <c r="T177" s="132">
        <f>S177*H177</f>
        <v>0</v>
      </c>
      <c r="AR177" s="133" t="s">
        <v>138</v>
      </c>
      <c r="AT177" s="133" t="s">
        <v>133</v>
      </c>
      <c r="AU177" s="133" t="s">
        <v>79</v>
      </c>
      <c r="AY177" s="16" t="s">
        <v>131</v>
      </c>
      <c r="BE177" s="134">
        <f>IF(N177="základní",J177,0)</f>
        <v>0</v>
      </c>
      <c r="BF177" s="134">
        <f>IF(N177="snížená",J177,0)</f>
        <v>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6" t="s">
        <v>77</v>
      </c>
      <c r="BK177" s="134">
        <f>ROUND(I177*H177,2)</f>
        <v>0</v>
      </c>
      <c r="BL177" s="16" t="s">
        <v>138</v>
      </c>
      <c r="BM177" s="133" t="s">
        <v>296</v>
      </c>
    </row>
    <row r="178" spans="2:65" s="1" customFormat="1">
      <c r="B178" s="31"/>
      <c r="D178" s="135" t="s">
        <v>140</v>
      </c>
      <c r="F178" s="136" t="s">
        <v>297</v>
      </c>
      <c r="I178" s="137"/>
      <c r="L178" s="31"/>
      <c r="M178" s="138"/>
      <c r="T178" s="52"/>
      <c r="AT178" s="16" t="s">
        <v>140</v>
      </c>
      <c r="AU178" s="16" t="s">
        <v>79</v>
      </c>
    </row>
    <row r="179" spans="2:65" s="1" customFormat="1" ht="16.5" customHeight="1">
      <c r="B179" s="31"/>
      <c r="C179" s="122" t="s">
        <v>298</v>
      </c>
      <c r="D179" s="122" t="s">
        <v>133</v>
      </c>
      <c r="E179" s="123" t="s">
        <v>299</v>
      </c>
      <c r="F179" s="124" t="s">
        <v>300</v>
      </c>
      <c r="G179" s="125" t="s">
        <v>199</v>
      </c>
      <c r="H179" s="126">
        <v>1</v>
      </c>
      <c r="I179" s="127"/>
      <c r="J179" s="128">
        <f>ROUND(I179*H179,2)</f>
        <v>0</v>
      </c>
      <c r="K179" s="124" t="s">
        <v>137</v>
      </c>
      <c r="L179" s="31"/>
      <c r="M179" s="129" t="s">
        <v>19</v>
      </c>
      <c r="N179" s="130" t="s">
        <v>40</v>
      </c>
      <c r="P179" s="131">
        <f>O179*H179</f>
        <v>0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138</v>
      </c>
      <c r="AT179" s="133" t="s">
        <v>133</v>
      </c>
      <c r="AU179" s="133" t="s">
        <v>79</v>
      </c>
      <c r="AY179" s="16" t="s">
        <v>131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6" t="s">
        <v>77</v>
      </c>
      <c r="BK179" s="134">
        <f>ROUND(I179*H179,2)</f>
        <v>0</v>
      </c>
      <c r="BL179" s="16" t="s">
        <v>138</v>
      </c>
      <c r="BM179" s="133" t="s">
        <v>301</v>
      </c>
    </row>
    <row r="180" spans="2:65" s="1" customFormat="1">
      <c r="B180" s="31"/>
      <c r="D180" s="135" t="s">
        <v>140</v>
      </c>
      <c r="F180" s="136" t="s">
        <v>302</v>
      </c>
      <c r="I180" s="137"/>
      <c r="L180" s="31"/>
      <c r="M180" s="138"/>
      <c r="T180" s="52"/>
      <c r="AT180" s="16" t="s">
        <v>140</v>
      </c>
      <c r="AU180" s="16" t="s">
        <v>79</v>
      </c>
    </row>
    <row r="181" spans="2:65" s="1" customFormat="1" ht="16.5" customHeight="1">
      <c r="B181" s="31"/>
      <c r="C181" s="122" t="s">
        <v>303</v>
      </c>
      <c r="D181" s="122" t="s">
        <v>133</v>
      </c>
      <c r="E181" s="123" t="s">
        <v>304</v>
      </c>
      <c r="F181" s="124" t="s">
        <v>305</v>
      </c>
      <c r="G181" s="125" t="s">
        <v>199</v>
      </c>
      <c r="H181" s="126">
        <v>1</v>
      </c>
      <c r="I181" s="127"/>
      <c r="J181" s="128">
        <f>ROUND(I181*H181,2)</f>
        <v>0</v>
      </c>
      <c r="K181" s="124" t="s">
        <v>137</v>
      </c>
      <c r="L181" s="31"/>
      <c r="M181" s="129" t="s">
        <v>19</v>
      </c>
      <c r="N181" s="130" t="s">
        <v>40</v>
      </c>
      <c r="P181" s="131">
        <f>O181*H181</f>
        <v>0</v>
      </c>
      <c r="Q181" s="131">
        <v>0</v>
      </c>
      <c r="R181" s="131">
        <f>Q181*H181</f>
        <v>0</v>
      </c>
      <c r="S181" s="131">
        <v>0</v>
      </c>
      <c r="T181" s="132">
        <f>S181*H181</f>
        <v>0</v>
      </c>
      <c r="AR181" s="133" t="s">
        <v>138</v>
      </c>
      <c r="AT181" s="133" t="s">
        <v>133</v>
      </c>
      <c r="AU181" s="133" t="s">
        <v>79</v>
      </c>
      <c r="AY181" s="16" t="s">
        <v>131</v>
      </c>
      <c r="BE181" s="134">
        <f>IF(N181="základní",J181,0)</f>
        <v>0</v>
      </c>
      <c r="BF181" s="134">
        <f>IF(N181="snížená",J181,0)</f>
        <v>0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6" t="s">
        <v>77</v>
      </c>
      <c r="BK181" s="134">
        <f>ROUND(I181*H181,2)</f>
        <v>0</v>
      </c>
      <c r="BL181" s="16" t="s">
        <v>138</v>
      </c>
      <c r="BM181" s="133" t="s">
        <v>306</v>
      </c>
    </row>
    <row r="182" spans="2:65" s="1" customFormat="1">
      <c r="B182" s="31"/>
      <c r="D182" s="135" t="s">
        <v>140</v>
      </c>
      <c r="F182" s="136" t="s">
        <v>307</v>
      </c>
      <c r="I182" s="137"/>
      <c r="L182" s="31"/>
      <c r="M182" s="138"/>
      <c r="T182" s="52"/>
      <c r="AT182" s="16" t="s">
        <v>140</v>
      </c>
      <c r="AU182" s="16" t="s">
        <v>79</v>
      </c>
    </row>
    <row r="183" spans="2:65" s="1" customFormat="1" ht="16.5" customHeight="1">
      <c r="B183" s="31"/>
      <c r="C183" s="122" t="s">
        <v>308</v>
      </c>
      <c r="D183" s="122" t="s">
        <v>133</v>
      </c>
      <c r="E183" s="123" t="s">
        <v>309</v>
      </c>
      <c r="F183" s="124" t="s">
        <v>310</v>
      </c>
      <c r="G183" s="125" t="s">
        <v>199</v>
      </c>
      <c r="H183" s="126">
        <v>1</v>
      </c>
      <c r="I183" s="127">
        <v>500000</v>
      </c>
      <c r="J183" s="128">
        <f>ROUND(I183*H183,2)</f>
        <v>500000</v>
      </c>
      <c r="K183" s="124" t="s">
        <v>19</v>
      </c>
      <c r="L183" s="31"/>
      <c r="M183" s="129" t="s">
        <v>19</v>
      </c>
      <c r="N183" s="130" t="s">
        <v>40</v>
      </c>
      <c r="P183" s="131">
        <f>O183*H183</f>
        <v>0</v>
      </c>
      <c r="Q183" s="131">
        <v>0</v>
      </c>
      <c r="R183" s="131">
        <f>Q183*H183</f>
        <v>0</v>
      </c>
      <c r="S183" s="131">
        <v>0</v>
      </c>
      <c r="T183" s="132">
        <f>S183*H183</f>
        <v>0</v>
      </c>
      <c r="AR183" s="133" t="s">
        <v>138</v>
      </c>
      <c r="AT183" s="133" t="s">
        <v>133</v>
      </c>
      <c r="AU183" s="133" t="s">
        <v>79</v>
      </c>
      <c r="AY183" s="16" t="s">
        <v>131</v>
      </c>
      <c r="BE183" s="134">
        <f>IF(N183="základní",J183,0)</f>
        <v>500000</v>
      </c>
      <c r="BF183" s="134">
        <f>IF(N183="snížená",J183,0)</f>
        <v>0</v>
      </c>
      <c r="BG183" s="134">
        <f>IF(N183="zákl. přenesená",J183,0)</f>
        <v>0</v>
      </c>
      <c r="BH183" s="134">
        <f>IF(N183="sníž. přenesená",J183,0)</f>
        <v>0</v>
      </c>
      <c r="BI183" s="134">
        <f>IF(N183="nulová",J183,0)</f>
        <v>0</v>
      </c>
      <c r="BJ183" s="16" t="s">
        <v>77</v>
      </c>
      <c r="BK183" s="134">
        <f>ROUND(I183*H183,2)</f>
        <v>500000</v>
      </c>
      <c r="BL183" s="16" t="s">
        <v>138</v>
      </c>
      <c r="BM183" s="133" t="s">
        <v>311</v>
      </c>
    </row>
    <row r="184" spans="2:65" s="1" customFormat="1" ht="24.2" customHeight="1">
      <c r="B184" s="31"/>
      <c r="C184" s="122" t="s">
        <v>312</v>
      </c>
      <c r="D184" s="122" t="s">
        <v>133</v>
      </c>
      <c r="E184" s="123" t="s">
        <v>313</v>
      </c>
      <c r="F184" s="124" t="s">
        <v>314</v>
      </c>
      <c r="G184" s="125" t="s">
        <v>136</v>
      </c>
      <c r="H184" s="126">
        <v>624.654</v>
      </c>
      <c r="I184" s="127"/>
      <c r="J184" s="128">
        <f>ROUND(I184*H184,2)</f>
        <v>0</v>
      </c>
      <c r="K184" s="124" t="s">
        <v>137</v>
      </c>
      <c r="L184" s="31"/>
      <c r="M184" s="129" t="s">
        <v>19</v>
      </c>
      <c r="N184" s="130" t="s">
        <v>40</v>
      </c>
      <c r="P184" s="131">
        <f>O184*H184</f>
        <v>0</v>
      </c>
      <c r="Q184" s="131">
        <v>4.0000000000000003E-5</v>
      </c>
      <c r="R184" s="131">
        <f>Q184*H184</f>
        <v>2.498616E-2</v>
      </c>
      <c r="S184" s="131">
        <v>0</v>
      </c>
      <c r="T184" s="132">
        <f>S184*H184</f>
        <v>0</v>
      </c>
      <c r="AR184" s="133" t="s">
        <v>138</v>
      </c>
      <c r="AT184" s="133" t="s">
        <v>133</v>
      </c>
      <c r="AU184" s="133" t="s">
        <v>79</v>
      </c>
      <c r="AY184" s="16" t="s">
        <v>131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6" t="s">
        <v>77</v>
      </c>
      <c r="BK184" s="134">
        <f>ROUND(I184*H184,2)</f>
        <v>0</v>
      </c>
      <c r="BL184" s="16" t="s">
        <v>138</v>
      </c>
      <c r="BM184" s="133" t="s">
        <v>315</v>
      </c>
    </row>
    <row r="185" spans="2:65" s="1" customFormat="1">
      <c r="B185" s="31"/>
      <c r="D185" s="135" t="s">
        <v>140</v>
      </c>
      <c r="F185" s="136" t="s">
        <v>316</v>
      </c>
      <c r="I185" s="137"/>
      <c r="L185" s="31"/>
      <c r="M185" s="138"/>
      <c r="T185" s="52"/>
      <c r="AT185" s="16" t="s">
        <v>140</v>
      </c>
      <c r="AU185" s="16" t="s">
        <v>79</v>
      </c>
    </row>
    <row r="186" spans="2:65" s="12" customFormat="1">
      <c r="B186" s="139"/>
      <c r="D186" s="140" t="s">
        <v>146</v>
      </c>
      <c r="E186" s="141" t="s">
        <v>19</v>
      </c>
      <c r="F186" s="142" t="s">
        <v>317</v>
      </c>
      <c r="H186" s="143">
        <v>624.654</v>
      </c>
      <c r="I186" s="144"/>
      <c r="L186" s="139"/>
      <c r="M186" s="145"/>
      <c r="T186" s="146"/>
      <c r="AT186" s="141" t="s">
        <v>146</v>
      </c>
      <c r="AU186" s="141" t="s">
        <v>79</v>
      </c>
      <c r="AV186" s="12" t="s">
        <v>79</v>
      </c>
      <c r="AW186" s="12" t="s">
        <v>31</v>
      </c>
      <c r="AX186" s="12" t="s">
        <v>77</v>
      </c>
      <c r="AY186" s="141" t="s">
        <v>131</v>
      </c>
    </row>
    <row r="187" spans="2:65" s="1" customFormat="1" ht="24.2" customHeight="1">
      <c r="B187" s="31"/>
      <c r="C187" s="122" t="s">
        <v>318</v>
      </c>
      <c r="D187" s="122" t="s">
        <v>133</v>
      </c>
      <c r="E187" s="123" t="s">
        <v>319</v>
      </c>
      <c r="F187" s="124" t="s">
        <v>320</v>
      </c>
      <c r="G187" s="125" t="s">
        <v>247</v>
      </c>
      <c r="H187" s="126">
        <v>1</v>
      </c>
      <c r="I187" s="127"/>
      <c r="J187" s="128">
        <f>ROUND(I187*H187,2)</f>
        <v>0</v>
      </c>
      <c r="K187" s="124" t="s">
        <v>137</v>
      </c>
      <c r="L187" s="31"/>
      <c r="M187" s="129" t="s">
        <v>19</v>
      </c>
      <c r="N187" s="130" t="s">
        <v>40</v>
      </c>
      <c r="P187" s="131">
        <f>O187*H187</f>
        <v>0</v>
      </c>
      <c r="Q187" s="131">
        <v>6.8949999999999997E-2</v>
      </c>
      <c r="R187" s="131">
        <f>Q187*H187</f>
        <v>6.8949999999999997E-2</v>
      </c>
      <c r="S187" s="131">
        <v>0</v>
      </c>
      <c r="T187" s="132">
        <f>S187*H187</f>
        <v>0</v>
      </c>
      <c r="AR187" s="133" t="s">
        <v>138</v>
      </c>
      <c r="AT187" s="133" t="s">
        <v>133</v>
      </c>
      <c r="AU187" s="133" t="s">
        <v>79</v>
      </c>
      <c r="AY187" s="16" t="s">
        <v>131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6" t="s">
        <v>77</v>
      </c>
      <c r="BK187" s="134">
        <f>ROUND(I187*H187,2)</f>
        <v>0</v>
      </c>
      <c r="BL187" s="16" t="s">
        <v>138</v>
      </c>
      <c r="BM187" s="133" t="s">
        <v>321</v>
      </c>
    </row>
    <row r="188" spans="2:65" s="1" customFormat="1">
      <c r="B188" s="31"/>
      <c r="D188" s="135" t="s">
        <v>140</v>
      </c>
      <c r="F188" s="136" t="s">
        <v>322</v>
      </c>
      <c r="I188" s="137"/>
      <c r="L188" s="31"/>
      <c r="M188" s="138"/>
      <c r="T188" s="52"/>
      <c r="AT188" s="16" t="s">
        <v>140</v>
      </c>
      <c r="AU188" s="16" t="s">
        <v>79</v>
      </c>
    </row>
    <row r="189" spans="2:65" s="12" customFormat="1">
      <c r="B189" s="139"/>
      <c r="D189" s="140" t="s">
        <v>146</v>
      </c>
      <c r="E189" s="141" t="s">
        <v>19</v>
      </c>
      <c r="F189" s="142" t="s">
        <v>323</v>
      </c>
      <c r="H189" s="143">
        <v>1</v>
      </c>
      <c r="I189" s="144"/>
      <c r="L189" s="139"/>
      <c r="M189" s="145"/>
      <c r="T189" s="146"/>
      <c r="AT189" s="141" t="s">
        <v>146</v>
      </c>
      <c r="AU189" s="141" t="s">
        <v>79</v>
      </c>
      <c r="AV189" s="12" t="s">
        <v>79</v>
      </c>
      <c r="AW189" s="12" t="s">
        <v>31</v>
      </c>
      <c r="AX189" s="12" t="s">
        <v>77</v>
      </c>
      <c r="AY189" s="141" t="s">
        <v>131</v>
      </c>
    </row>
    <row r="190" spans="2:65" s="1" customFormat="1" ht="16.5" customHeight="1">
      <c r="B190" s="31"/>
      <c r="C190" s="147" t="s">
        <v>324</v>
      </c>
      <c r="D190" s="147" t="s">
        <v>153</v>
      </c>
      <c r="E190" s="148" t="s">
        <v>325</v>
      </c>
      <c r="F190" s="149" t="s">
        <v>326</v>
      </c>
      <c r="G190" s="150" t="s">
        <v>170</v>
      </c>
      <c r="H190" s="151">
        <v>1</v>
      </c>
      <c r="I190" s="152"/>
      <c r="J190" s="153">
        <f>ROUND(I190*H190,2)</f>
        <v>0</v>
      </c>
      <c r="K190" s="149" t="s">
        <v>137</v>
      </c>
      <c r="L190" s="154"/>
      <c r="M190" s="155" t="s">
        <v>19</v>
      </c>
      <c r="N190" s="156" t="s">
        <v>40</v>
      </c>
      <c r="P190" s="131">
        <f>O190*H190</f>
        <v>0</v>
      </c>
      <c r="Q190" s="131">
        <v>0</v>
      </c>
      <c r="R190" s="131">
        <f>Q190*H190</f>
        <v>0</v>
      </c>
      <c r="S190" s="131">
        <v>0</v>
      </c>
      <c r="T190" s="132">
        <f>S190*H190</f>
        <v>0</v>
      </c>
      <c r="AR190" s="133" t="s">
        <v>157</v>
      </c>
      <c r="AT190" s="133" t="s">
        <v>153</v>
      </c>
      <c r="AU190" s="133" t="s">
        <v>79</v>
      </c>
      <c r="AY190" s="16" t="s">
        <v>131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6" t="s">
        <v>77</v>
      </c>
      <c r="BK190" s="134">
        <f>ROUND(I190*H190,2)</f>
        <v>0</v>
      </c>
      <c r="BL190" s="16" t="s">
        <v>138</v>
      </c>
      <c r="BM190" s="133" t="s">
        <v>327</v>
      </c>
    </row>
    <row r="191" spans="2:65" s="1" customFormat="1" ht="16.5" customHeight="1">
      <c r="B191" s="31"/>
      <c r="C191" s="122" t="s">
        <v>328</v>
      </c>
      <c r="D191" s="122" t="s">
        <v>133</v>
      </c>
      <c r="E191" s="123" t="s">
        <v>329</v>
      </c>
      <c r="F191" s="124" t="s">
        <v>330</v>
      </c>
      <c r="G191" s="125" t="s">
        <v>331</v>
      </c>
      <c r="H191" s="126">
        <v>1.56</v>
      </c>
      <c r="I191" s="127"/>
      <c r="J191" s="128">
        <f>ROUND(I191*H191,2)</f>
        <v>0</v>
      </c>
      <c r="K191" s="124" t="s">
        <v>137</v>
      </c>
      <c r="L191" s="31"/>
      <c r="M191" s="129" t="s">
        <v>19</v>
      </c>
      <c r="N191" s="130" t="s">
        <v>40</v>
      </c>
      <c r="P191" s="131">
        <f>O191*H191</f>
        <v>0</v>
      </c>
      <c r="Q191" s="131">
        <v>0</v>
      </c>
      <c r="R191" s="131">
        <f>Q191*H191</f>
        <v>0</v>
      </c>
      <c r="S191" s="131">
        <v>2.2000000000000002</v>
      </c>
      <c r="T191" s="132">
        <f>S191*H191</f>
        <v>3.4320000000000004</v>
      </c>
      <c r="AR191" s="133" t="s">
        <v>138</v>
      </c>
      <c r="AT191" s="133" t="s">
        <v>133</v>
      </c>
      <c r="AU191" s="133" t="s">
        <v>79</v>
      </c>
      <c r="AY191" s="16" t="s">
        <v>131</v>
      </c>
      <c r="BE191" s="134">
        <f>IF(N191="základní",J191,0)</f>
        <v>0</v>
      </c>
      <c r="BF191" s="134">
        <f>IF(N191="snížená",J191,0)</f>
        <v>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6" t="s">
        <v>77</v>
      </c>
      <c r="BK191" s="134">
        <f>ROUND(I191*H191,2)</f>
        <v>0</v>
      </c>
      <c r="BL191" s="16" t="s">
        <v>138</v>
      </c>
      <c r="BM191" s="133" t="s">
        <v>332</v>
      </c>
    </row>
    <row r="192" spans="2:65" s="1" customFormat="1">
      <c r="B192" s="31"/>
      <c r="D192" s="135" t="s">
        <v>140</v>
      </c>
      <c r="F192" s="136" t="s">
        <v>333</v>
      </c>
      <c r="I192" s="137"/>
      <c r="L192" s="31"/>
      <c r="M192" s="138"/>
      <c r="T192" s="52"/>
      <c r="AT192" s="16" t="s">
        <v>140</v>
      </c>
      <c r="AU192" s="16" t="s">
        <v>79</v>
      </c>
    </row>
    <row r="193" spans="2:65" s="12" customFormat="1">
      <c r="B193" s="139"/>
      <c r="D193" s="140" t="s">
        <v>146</v>
      </c>
      <c r="E193" s="141" t="s">
        <v>19</v>
      </c>
      <c r="F193" s="142" t="s">
        <v>334</v>
      </c>
      <c r="H193" s="143">
        <v>0.36</v>
      </c>
      <c r="I193" s="144"/>
      <c r="L193" s="139"/>
      <c r="M193" s="145"/>
      <c r="T193" s="146"/>
      <c r="AT193" s="141" t="s">
        <v>146</v>
      </c>
      <c r="AU193" s="141" t="s">
        <v>79</v>
      </c>
      <c r="AV193" s="12" t="s">
        <v>79</v>
      </c>
      <c r="AW193" s="12" t="s">
        <v>31</v>
      </c>
      <c r="AX193" s="12" t="s">
        <v>69</v>
      </c>
      <c r="AY193" s="141" t="s">
        <v>131</v>
      </c>
    </row>
    <row r="194" spans="2:65" s="12" customFormat="1">
      <c r="B194" s="139"/>
      <c r="D194" s="140" t="s">
        <v>146</v>
      </c>
      <c r="E194" s="141" t="s">
        <v>19</v>
      </c>
      <c r="F194" s="142" t="s">
        <v>335</v>
      </c>
      <c r="H194" s="143">
        <v>1.2</v>
      </c>
      <c r="I194" s="144"/>
      <c r="L194" s="139"/>
      <c r="M194" s="145"/>
      <c r="T194" s="146"/>
      <c r="AT194" s="141" t="s">
        <v>146</v>
      </c>
      <c r="AU194" s="141" t="s">
        <v>79</v>
      </c>
      <c r="AV194" s="12" t="s">
        <v>79</v>
      </c>
      <c r="AW194" s="12" t="s">
        <v>31</v>
      </c>
      <c r="AX194" s="12" t="s">
        <v>69</v>
      </c>
      <c r="AY194" s="141" t="s">
        <v>131</v>
      </c>
    </row>
    <row r="195" spans="2:65" s="13" customFormat="1">
      <c r="B195" s="157"/>
      <c r="D195" s="140" t="s">
        <v>146</v>
      </c>
      <c r="E195" s="158" t="s">
        <v>19</v>
      </c>
      <c r="F195" s="159" t="s">
        <v>336</v>
      </c>
      <c r="H195" s="160">
        <v>1.56</v>
      </c>
      <c r="I195" s="161"/>
      <c r="L195" s="157"/>
      <c r="M195" s="162"/>
      <c r="T195" s="163"/>
      <c r="AT195" s="158" t="s">
        <v>146</v>
      </c>
      <c r="AU195" s="158" t="s">
        <v>79</v>
      </c>
      <c r="AV195" s="13" t="s">
        <v>138</v>
      </c>
      <c r="AW195" s="13" t="s">
        <v>31</v>
      </c>
      <c r="AX195" s="13" t="s">
        <v>77</v>
      </c>
      <c r="AY195" s="158" t="s">
        <v>131</v>
      </c>
    </row>
    <row r="196" spans="2:65" s="1" customFormat="1" ht="24.2" customHeight="1">
      <c r="B196" s="31"/>
      <c r="C196" s="122" t="s">
        <v>337</v>
      </c>
      <c r="D196" s="122" t="s">
        <v>133</v>
      </c>
      <c r="E196" s="123" t="s">
        <v>338</v>
      </c>
      <c r="F196" s="124" t="s">
        <v>339</v>
      </c>
      <c r="G196" s="125" t="s">
        <v>136</v>
      </c>
      <c r="H196" s="126">
        <v>117.97</v>
      </c>
      <c r="I196" s="127"/>
      <c r="J196" s="128">
        <f>ROUND(I196*H196,2)</f>
        <v>0</v>
      </c>
      <c r="K196" s="124" t="s">
        <v>137</v>
      </c>
      <c r="L196" s="31"/>
      <c r="M196" s="129" t="s">
        <v>19</v>
      </c>
      <c r="N196" s="130" t="s">
        <v>40</v>
      </c>
      <c r="P196" s="131">
        <f>O196*H196</f>
        <v>0</v>
      </c>
      <c r="Q196" s="131">
        <v>0</v>
      </c>
      <c r="R196" s="131">
        <f>Q196*H196</f>
        <v>0</v>
      </c>
      <c r="S196" s="131">
        <v>3.5000000000000003E-2</v>
      </c>
      <c r="T196" s="132">
        <f>S196*H196</f>
        <v>4.1289500000000006</v>
      </c>
      <c r="AR196" s="133" t="s">
        <v>138</v>
      </c>
      <c r="AT196" s="133" t="s">
        <v>133</v>
      </c>
      <c r="AU196" s="133" t="s">
        <v>79</v>
      </c>
      <c r="AY196" s="16" t="s">
        <v>131</v>
      </c>
      <c r="BE196" s="134">
        <f>IF(N196="základní",J196,0)</f>
        <v>0</v>
      </c>
      <c r="BF196" s="134">
        <f>IF(N196="snížená",J196,0)</f>
        <v>0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6" t="s">
        <v>77</v>
      </c>
      <c r="BK196" s="134">
        <f>ROUND(I196*H196,2)</f>
        <v>0</v>
      </c>
      <c r="BL196" s="16" t="s">
        <v>138</v>
      </c>
      <c r="BM196" s="133" t="s">
        <v>340</v>
      </c>
    </row>
    <row r="197" spans="2:65" s="1" customFormat="1">
      <c r="B197" s="31"/>
      <c r="D197" s="135" t="s">
        <v>140</v>
      </c>
      <c r="F197" s="136" t="s">
        <v>341</v>
      </c>
      <c r="I197" s="137"/>
      <c r="L197" s="31"/>
      <c r="M197" s="138"/>
      <c r="T197" s="52"/>
      <c r="AT197" s="16" t="s">
        <v>140</v>
      </c>
      <c r="AU197" s="16" t="s">
        <v>79</v>
      </c>
    </row>
    <row r="198" spans="2:65" s="12" customFormat="1">
      <c r="B198" s="139"/>
      <c r="D198" s="140" t="s">
        <v>146</v>
      </c>
      <c r="E198" s="141" t="s">
        <v>19</v>
      </c>
      <c r="F198" s="142" t="s">
        <v>342</v>
      </c>
      <c r="H198" s="143">
        <v>117.97</v>
      </c>
      <c r="I198" s="144"/>
      <c r="L198" s="139"/>
      <c r="M198" s="145"/>
      <c r="T198" s="146"/>
      <c r="AT198" s="141" t="s">
        <v>146</v>
      </c>
      <c r="AU198" s="141" t="s">
        <v>79</v>
      </c>
      <c r="AV198" s="12" t="s">
        <v>79</v>
      </c>
      <c r="AW198" s="12" t="s">
        <v>31</v>
      </c>
      <c r="AX198" s="12" t="s">
        <v>77</v>
      </c>
      <c r="AY198" s="141" t="s">
        <v>131</v>
      </c>
    </row>
    <row r="199" spans="2:65" s="1" customFormat="1" ht="24.2" customHeight="1">
      <c r="B199" s="31"/>
      <c r="C199" s="122" t="s">
        <v>343</v>
      </c>
      <c r="D199" s="122" t="s">
        <v>133</v>
      </c>
      <c r="E199" s="123" t="s">
        <v>344</v>
      </c>
      <c r="F199" s="124" t="s">
        <v>345</v>
      </c>
      <c r="G199" s="125" t="s">
        <v>136</v>
      </c>
      <c r="H199" s="126">
        <v>51.2</v>
      </c>
      <c r="I199" s="127"/>
      <c r="J199" s="128">
        <f>ROUND(I199*H199,2)</f>
        <v>0</v>
      </c>
      <c r="K199" s="124" t="s">
        <v>137</v>
      </c>
      <c r="L199" s="31"/>
      <c r="M199" s="129" t="s">
        <v>19</v>
      </c>
      <c r="N199" s="130" t="s">
        <v>40</v>
      </c>
      <c r="P199" s="131">
        <f>O199*H199</f>
        <v>0</v>
      </c>
      <c r="Q199" s="131">
        <v>0</v>
      </c>
      <c r="R199" s="131">
        <f>Q199*H199</f>
        <v>0</v>
      </c>
      <c r="S199" s="131">
        <v>7.5999999999999998E-2</v>
      </c>
      <c r="T199" s="132">
        <f>S199*H199</f>
        <v>3.8912</v>
      </c>
      <c r="AR199" s="133" t="s">
        <v>138</v>
      </c>
      <c r="AT199" s="133" t="s">
        <v>133</v>
      </c>
      <c r="AU199" s="133" t="s">
        <v>79</v>
      </c>
      <c r="AY199" s="16" t="s">
        <v>131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6" t="s">
        <v>77</v>
      </c>
      <c r="BK199" s="134">
        <f>ROUND(I199*H199,2)</f>
        <v>0</v>
      </c>
      <c r="BL199" s="16" t="s">
        <v>138</v>
      </c>
      <c r="BM199" s="133" t="s">
        <v>346</v>
      </c>
    </row>
    <row r="200" spans="2:65" s="1" customFormat="1">
      <c r="B200" s="31"/>
      <c r="D200" s="135" t="s">
        <v>140</v>
      </c>
      <c r="F200" s="136" t="s">
        <v>347</v>
      </c>
      <c r="I200" s="137"/>
      <c r="L200" s="31"/>
      <c r="M200" s="138"/>
      <c r="T200" s="52"/>
      <c r="AT200" s="16" t="s">
        <v>140</v>
      </c>
      <c r="AU200" s="16" t="s">
        <v>79</v>
      </c>
    </row>
    <row r="201" spans="2:65" s="12" customFormat="1">
      <c r="B201" s="139"/>
      <c r="D201" s="140" t="s">
        <v>146</v>
      </c>
      <c r="E201" s="141" t="s">
        <v>19</v>
      </c>
      <c r="F201" s="142" t="s">
        <v>348</v>
      </c>
      <c r="H201" s="143">
        <v>51.2</v>
      </c>
      <c r="I201" s="144"/>
      <c r="L201" s="139"/>
      <c r="M201" s="145"/>
      <c r="T201" s="146"/>
      <c r="AT201" s="141" t="s">
        <v>146</v>
      </c>
      <c r="AU201" s="141" t="s">
        <v>79</v>
      </c>
      <c r="AV201" s="12" t="s">
        <v>79</v>
      </c>
      <c r="AW201" s="12" t="s">
        <v>31</v>
      </c>
      <c r="AX201" s="12" t="s">
        <v>77</v>
      </c>
      <c r="AY201" s="141" t="s">
        <v>131</v>
      </c>
    </row>
    <row r="202" spans="2:65" s="11" customFormat="1" ht="22.9" customHeight="1">
      <c r="B202" s="110"/>
      <c r="D202" s="111" t="s">
        <v>68</v>
      </c>
      <c r="E202" s="120" t="s">
        <v>349</v>
      </c>
      <c r="F202" s="120" t="s">
        <v>350</v>
      </c>
      <c r="I202" s="113"/>
      <c r="J202" s="121">
        <f>BK202</f>
        <v>0</v>
      </c>
      <c r="L202" s="110"/>
      <c r="M202" s="115"/>
      <c r="P202" s="116">
        <f>SUM(P203:P213)</f>
        <v>0</v>
      </c>
      <c r="R202" s="116">
        <f>SUM(R203:R213)</f>
        <v>0</v>
      </c>
      <c r="T202" s="117">
        <f>SUM(T203:T213)</f>
        <v>0</v>
      </c>
      <c r="AR202" s="111" t="s">
        <v>77</v>
      </c>
      <c r="AT202" s="118" t="s">
        <v>68</v>
      </c>
      <c r="AU202" s="118" t="s">
        <v>77</v>
      </c>
      <c r="AY202" s="111" t="s">
        <v>131</v>
      </c>
      <c r="BK202" s="119">
        <f>SUM(BK203:BK213)</f>
        <v>0</v>
      </c>
    </row>
    <row r="203" spans="2:65" s="1" customFormat="1" ht="24.2" customHeight="1">
      <c r="B203" s="31"/>
      <c r="C203" s="122" t="s">
        <v>351</v>
      </c>
      <c r="D203" s="122" t="s">
        <v>133</v>
      </c>
      <c r="E203" s="123" t="s">
        <v>352</v>
      </c>
      <c r="F203" s="124" t="s">
        <v>353</v>
      </c>
      <c r="G203" s="125" t="s">
        <v>354</v>
      </c>
      <c r="H203" s="126">
        <v>32.189</v>
      </c>
      <c r="I203" s="127"/>
      <c r="J203" s="128">
        <f>ROUND(I203*H203,2)</f>
        <v>0</v>
      </c>
      <c r="K203" s="124" t="s">
        <v>137</v>
      </c>
      <c r="L203" s="31"/>
      <c r="M203" s="129" t="s">
        <v>19</v>
      </c>
      <c r="N203" s="130" t="s">
        <v>40</v>
      </c>
      <c r="P203" s="131">
        <f>O203*H203</f>
        <v>0</v>
      </c>
      <c r="Q203" s="131">
        <v>0</v>
      </c>
      <c r="R203" s="131">
        <f>Q203*H203</f>
        <v>0</v>
      </c>
      <c r="S203" s="131">
        <v>0</v>
      </c>
      <c r="T203" s="132">
        <f>S203*H203</f>
        <v>0</v>
      </c>
      <c r="AR203" s="133" t="s">
        <v>138</v>
      </c>
      <c r="AT203" s="133" t="s">
        <v>133</v>
      </c>
      <c r="AU203" s="133" t="s">
        <v>79</v>
      </c>
      <c r="AY203" s="16" t="s">
        <v>131</v>
      </c>
      <c r="BE203" s="134">
        <f>IF(N203="základní",J203,0)</f>
        <v>0</v>
      </c>
      <c r="BF203" s="134">
        <f>IF(N203="snížená",J203,0)</f>
        <v>0</v>
      </c>
      <c r="BG203" s="134">
        <f>IF(N203="zákl. přenesená",J203,0)</f>
        <v>0</v>
      </c>
      <c r="BH203" s="134">
        <f>IF(N203="sníž. přenesená",J203,0)</f>
        <v>0</v>
      </c>
      <c r="BI203" s="134">
        <f>IF(N203="nulová",J203,0)</f>
        <v>0</v>
      </c>
      <c r="BJ203" s="16" t="s">
        <v>77</v>
      </c>
      <c r="BK203" s="134">
        <f>ROUND(I203*H203,2)</f>
        <v>0</v>
      </c>
      <c r="BL203" s="16" t="s">
        <v>138</v>
      </c>
      <c r="BM203" s="133" t="s">
        <v>355</v>
      </c>
    </row>
    <row r="204" spans="2:65" s="1" customFormat="1">
      <c r="B204" s="31"/>
      <c r="D204" s="135" t="s">
        <v>140</v>
      </c>
      <c r="F204" s="136" t="s">
        <v>356</v>
      </c>
      <c r="I204" s="137"/>
      <c r="L204" s="31"/>
      <c r="M204" s="138"/>
      <c r="T204" s="52"/>
      <c r="AT204" s="16" t="s">
        <v>140</v>
      </c>
      <c r="AU204" s="16" t="s">
        <v>79</v>
      </c>
    </row>
    <row r="205" spans="2:65" s="1" customFormat="1" ht="21.75" customHeight="1">
      <c r="B205" s="31"/>
      <c r="C205" s="122" t="s">
        <v>357</v>
      </c>
      <c r="D205" s="122" t="s">
        <v>133</v>
      </c>
      <c r="E205" s="123" t="s">
        <v>358</v>
      </c>
      <c r="F205" s="124" t="s">
        <v>359</v>
      </c>
      <c r="G205" s="125" t="s">
        <v>354</v>
      </c>
      <c r="H205" s="126">
        <v>32.189</v>
      </c>
      <c r="I205" s="127"/>
      <c r="J205" s="128">
        <f>ROUND(I205*H205,2)</f>
        <v>0</v>
      </c>
      <c r="K205" s="124" t="s">
        <v>137</v>
      </c>
      <c r="L205" s="31"/>
      <c r="M205" s="129" t="s">
        <v>19</v>
      </c>
      <c r="N205" s="130" t="s">
        <v>40</v>
      </c>
      <c r="P205" s="131">
        <f>O205*H205</f>
        <v>0</v>
      </c>
      <c r="Q205" s="131">
        <v>0</v>
      </c>
      <c r="R205" s="131">
        <f>Q205*H205</f>
        <v>0</v>
      </c>
      <c r="S205" s="131">
        <v>0</v>
      </c>
      <c r="T205" s="132">
        <f>S205*H205</f>
        <v>0</v>
      </c>
      <c r="AR205" s="133" t="s">
        <v>138</v>
      </c>
      <c r="AT205" s="133" t="s">
        <v>133</v>
      </c>
      <c r="AU205" s="133" t="s">
        <v>79</v>
      </c>
      <c r="AY205" s="16" t="s">
        <v>131</v>
      </c>
      <c r="BE205" s="134">
        <f>IF(N205="základní",J205,0)</f>
        <v>0</v>
      </c>
      <c r="BF205" s="134">
        <f>IF(N205="snížená",J205,0)</f>
        <v>0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6" t="s">
        <v>77</v>
      </c>
      <c r="BK205" s="134">
        <f>ROUND(I205*H205,2)</f>
        <v>0</v>
      </c>
      <c r="BL205" s="16" t="s">
        <v>138</v>
      </c>
      <c r="BM205" s="133" t="s">
        <v>360</v>
      </c>
    </row>
    <row r="206" spans="2:65" s="1" customFormat="1">
      <c r="B206" s="31"/>
      <c r="D206" s="135" t="s">
        <v>140</v>
      </c>
      <c r="F206" s="136" t="s">
        <v>361</v>
      </c>
      <c r="I206" s="137"/>
      <c r="L206" s="31"/>
      <c r="M206" s="138"/>
      <c r="T206" s="52"/>
      <c r="AT206" s="16" t="s">
        <v>140</v>
      </c>
      <c r="AU206" s="16" t="s">
        <v>79</v>
      </c>
    </row>
    <row r="207" spans="2:65" s="1" customFormat="1" ht="24.2" customHeight="1">
      <c r="B207" s="31"/>
      <c r="C207" s="122" t="s">
        <v>362</v>
      </c>
      <c r="D207" s="122" t="s">
        <v>133</v>
      </c>
      <c r="E207" s="123" t="s">
        <v>363</v>
      </c>
      <c r="F207" s="124" t="s">
        <v>364</v>
      </c>
      <c r="G207" s="125" t="s">
        <v>354</v>
      </c>
      <c r="H207" s="126">
        <v>193.08</v>
      </c>
      <c r="I207" s="127"/>
      <c r="J207" s="128">
        <f>ROUND(I207*H207,2)</f>
        <v>0</v>
      </c>
      <c r="K207" s="124" t="s">
        <v>137</v>
      </c>
      <c r="L207" s="31"/>
      <c r="M207" s="129" t="s">
        <v>19</v>
      </c>
      <c r="N207" s="130" t="s">
        <v>40</v>
      </c>
      <c r="P207" s="131">
        <f>O207*H207</f>
        <v>0</v>
      </c>
      <c r="Q207" s="131">
        <v>0</v>
      </c>
      <c r="R207" s="131">
        <f>Q207*H207</f>
        <v>0</v>
      </c>
      <c r="S207" s="131">
        <v>0</v>
      </c>
      <c r="T207" s="132">
        <f>S207*H207</f>
        <v>0</v>
      </c>
      <c r="AR207" s="133" t="s">
        <v>138</v>
      </c>
      <c r="AT207" s="133" t="s">
        <v>133</v>
      </c>
      <c r="AU207" s="133" t="s">
        <v>79</v>
      </c>
      <c r="AY207" s="16" t="s">
        <v>131</v>
      </c>
      <c r="BE207" s="134">
        <f>IF(N207="základní",J207,0)</f>
        <v>0</v>
      </c>
      <c r="BF207" s="134">
        <f>IF(N207="snížená",J207,0)</f>
        <v>0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6" t="s">
        <v>77</v>
      </c>
      <c r="BK207" s="134">
        <f>ROUND(I207*H207,2)</f>
        <v>0</v>
      </c>
      <c r="BL207" s="16" t="s">
        <v>138</v>
      </c>
      <c r="BM207" s="133" t="s">
        <v>365</v>
      </c>
    </row>
    <row r="208" spans="2:65" s="1" customFormat="1">
      <c r="B208" s="31"/>
      <c r="D208" s="135" t="s">
        <v>140</v>
      </c>
      <c r="F208" s="136" t="s">
        <v>366</v>
      </c>
      <c r="I208" s="137"/>
      <c r="L208" s="31"/>
      <c r="M208" s="138"/>
      <c r="T208" s="52"/>
      <c r="AT208" s="16" t="s">
        <v>140</v>
      </c>
      <c r="AU208" s="16" t="s">
        <v>79</v>
      </c>
    </row>
    <row r="209" spans="2:65" s="12" customFormat="1">
      <c r="B209" s="139"/>
      <c r="D209" s="140" t="s">
        <v>146</v>
      </c>
      <c r="E209" s="141" t="s">
        <v>19</v>
      </c>
      <c r="F209" s="142" t="s">
        <v>367</v>
      </c>
      <c r="H209" s="143">
        <v>193.08</v>
      </c>
      <c r="I209" s="144"/>
      <c r="L209" s="139"/>
      <c r="M209" s="145"/>
      <c r="T209" s="146"/>
      <c r="AT209" s="141" t="s">
        <v>146</v>
      </c>
      <c r="AU209" s="141" t="s">
        <v>79</v>
      </c>
      <c r="AV209" s="12" t="s">
        <v>79</v>
      </c>
      <c r="AW209" s="12" t="s">
        <v>31</v>
      </c>
      <c r="AX209" s="12" t="s">
        <v>77</v>
      </c>
      <c r="AY209" s="141" t="s">
        <v>131</v>
      </c>
    </row>
    <row r="210" spans="2:65" s="1" customFormat="1" ht="24.2" customHeight="1">
      <c r="B210" s="31"/>
      <c r="C210" s="122" t="s">
        <v>368</v>
      </c>
      <c r="D210" s="122" t="s">
        <v>133</v>
      </c>
      <c r="E210" s="123" t="s">
        <v>369</v>
      </c>
      <c r="F210" s="124" t="s">
        <v>370</v>
      </c>
      <c r="G210" s="125" t="s">
        <v>354</v>
      </c>
      <c r="H210" s="126">
        <v>32.189</v>
      </c>
      <c r="I210" s="127"/>
      <c r="J210" s="128">
        <f>ROUND(I210*H210,2)</f>
        <v>0</v>
      </c>
      <c r="K210" s="124" t="s">
        <v>137</v>
      </c>
      <c r="L210" s="31"/>
      <c r="M210" s="129" t="s">
        <v>19</v>
      </c>
      <c r="N210" s="130" t="s">
        <v>40</v>
      </c>
      <c r="P210" s="131">
        <f>O210*H210</f>
        <v>0</v>
      </c>
      <c r="Q210" s="131">
        <v>0</v>
      </c>
      <c r="R210" s="131">
        <f>Q210*H210</f>
        <v>0</v>
      </c>
      <c r="S210" s="131">
        <v>0</v>
      </c>
      <c r="T210" s="132">
        <f>S210*H210</f>
        <v>0</v>
      </c>
      <c r="AR210" s="133" t="s">
        <v>138</v>
      </c>
      <c r="AT210" s="133" t="s">
        <v>133</v>
      </c>
      <c r="AU210" s="133" t="s">
        <v>79</v>
      </c>
      <c r="AY210" s="16" t="s">
        <v>131</v>
      </c>
      <c r="BE210" s="134">
        <f>IF(N210="základní",J210,0)</f>
        <v>0</v>
      </c>
      <c r="BF210" s="134">
        <f>IF(N210="snížená",J210,0)</f>
        <v>0</v>
      </c>
      <c r="BG210" s="134">
        <f>IF(N210="zákl. přenesená",J210,0)</f>
        <v>0</v>
      </c>
      <c r="BH210" s="134">
        <f>IF(N210="sníž. přenesená",J210,0)</f>
        <v>0</v>
      </c>
      <c r="BI210" s="134">
        <f>IF(N210="nulová",J210,0)</f>
        <v>0</v>
      </c>
      <c r="BJ210" s="16" t="s">
        <v>77</v>
      </c>
      <c r="BK210" s="134">
        <f>ROUND(I210*H210,2)</f>
        <v>0</v>
      </c>
      <c r="BL210" s="16" t="s">
        <v>138</v>
      </c>
      <c r="BM210" s="133" t="s">
        <v>371</v>
      </c>
    </row>
    <row r="211" spans="2:65" s="1" customFormat="1">
      <c r="B211" s="31"/>
      <c r="D211" s="135" t="s">
        <v>140</v>
      </c>
      <c r="F211" s="136" t="s">
        <v>372</v>
      </c>
      <c r="I211" s="137"/>
      <c r="L211" s="31"/>
      <c r="M211" s="138"/>
      <c r="T211" s="52"/>
      <c r="AT211" s="16" t="s">
        <v>140</v>
      </c>
      <c r="AU211" s="16" t="s">
        <v>79</v>
      </c>
    </row>
    <row r="212" spans="2:65" s="1" customFormat="1" ht="16.5" customHeight="1">
      <c r="B212" s="31"/>
      <c r="C212" s="122" t="s">
        <v>373</v>
      </c>
      <c r="D212" s="122" t="s">
        <v>133</v>
      </c>
      <c r="E212" s="123" t="s">
        <v>374</v>
      </c>
      <c r="F212" s="124" t="s">
        <v>375</v>
      </c>
      <c r="G212" s="125" t="s">
        <v>354</v>
      </c>
      <c r="H212" s="126">
        <v>32.189</v>
      </c>
      <c r="I212" s="127"/>
      <c r="J212" s="128">
        <f>ROUND(I212*H212,2)</f>
        <v>0</v>
      </c>
      <c r="K212" s="124" t="s">
        <v>137</v>
      </c>
      <c r="L212" s="31"/>
      <c r="M212" s="129" t="s">
        <v>19</v>
      </c>
      <c r="N212" s="130" t="s">
        <v>40</v>
      </c>
      <c r="P212" s="131">
        <f>O212*H212</f>
        <v>0</v>
      </c>
      <c r="Q212" s="131">
        <v>0</v>
      </c>
      <c r="R212" s="131">
        <f>Q212*H212</f>
        <v>0</v>
      </c>
      <c r="S212" s="131">
        <v>0</v>
      </c>
      <c r="T212" s="132">
        <f>S212*H212</f>
        <v>0</v>
      </c>
      <c r="AR212" s="133" t="s">
        <v>138</v>
      </c>
      <c r="AT212" s="133" t="s">
        <v>133</v>
      </c>
      <c r="AU212" s="133" t="s">
        <v>79</v>
      </c>
      <c r="AY212" s="16" t="s">
        <v>131</v>
      </c>
      <c r="BE212" s="134">
        <f>IF(N212="základní",J212,0)</f>
        <v>0</v>
      </c>
      <c r="BF212" s="134">
        <f>IF(N212="snížená",J212,0)</f>
        <v>0</v>
      </c>
      <c r="BG212" s="134">
        <f>IF(N212="zákl. přenesená",J212,0)</f>
        <v>0</v>
      </c>
      <c r="BH212" s="134">
        <f>IF(N212="sníž. přenesená",J212,0)</f>
        <v>0</v>
      </c>
      <c r="BI212" s="134">
        <f>IF(N212="nulová",J212,0)</f>
        <v>0</v>
      </c>
      <c r="BJ212" s="16" t="s">
        <v>77</v>
      </c>
      <c r="BK212" s="134">
        <f>ROUND(I212*H212,2)</f>
        <v>0</v>
      </c>
      <c r="BL212" s="16" t="s">
        <v>138</v>
      </c>
      <c r="BM212" s="133" t="s">
        <v>376</v>
      </c>
    </row>
    <row r="213" spans="2:65" s="1" customFormat="1">
      <c r="B213" s="31"/>
      <c r="D213" s="135" t="s">
        <v>140</v>
      </c>
      <c r="F213" s="136" t="s">
        <v>377</v>
      </c>
      <c r="I213" s="137"/>
      <c r="L213" s="31"/>
      <c r="M213" s="138"/>
      <c r="T213" s="52"/>
      <c r="AT213" s="16" t="s">
        <v>140</v>
      </c>
      <c r="AU213" s="16" t="s">
        <v>79</v>
      </c>
    </row>
    <row r="214" spans="2:65" s="11" customFormat="1" ht="22.9" customHeight="1">
      <c r="B214" s="110"/>
      <c r="D214" s="111" t="s">
        <v>68</v>
      </c>
      <c r="E214" s="120" t="s">
        <v>378</v>
      </c>
      <c r="F214" s="120" t="s">
        <v>379</v>
      </c>
      <c r="I214" s="113"/>
      <c r="J214" s="121">
        <f>BK214</f>
        <v>0</v>
      </c>
      <c r="L214" s="110"/>
      <c r="M214" s="115"/>
      <c r="P214" s="116">
        <f>SUM(P215:P216)</f>
        <v>0</v>
      </c>
      <c r="R214" s="116">
        <f>SUM(R215:R216)</f>
        <v>0</v>
      </c>
      <c r="T214" s="117">
        <f>SUM(T215:T216)</f>
        <v>0</v>
      </c>
      <c r="AR214" s="111" t="s">
        <v>77</v>
      </c>
      <c r="AT214" s="118" t="s">
        <v>68</v>
      </c>
      <c r="AU214" s="118" t="s">
        <v>77</v>
      </c>
      <c r="AY214" s="111" t="s">
        <v>131</v>
      </c>
      <c r="BK214" s="119">
        <f>SUM(BK215:BK216)</f>
        <v>0</v>
      </c>
    </row>
    <row r="215" spans="2:65" s="1" customFormat="1" ht="37.9" customHeight="1">
      <c r="B215" s="31"/>
      <c r="C215" s="122" t="s">
        <v>380</v>
      </c>
      <c r="D215" s="122" t="s">
        <v>133</v>
      </c>
      <c r="E215" s="123" t="s">
        <v>381</v>
      </c>
      <c r="F215" s="124" t="s">
        <v>382</v>
      </c>
      <c r="G215" s="125" t="s">
        <v>354</v>
      </c>
      <c r="H215" s="126">
        <v>18.707999999999998</v>
      </c>
      <c r="I215" s="127"/>
      <c r="J215" s="128">
        <f>ROUND(I215*H215,2)</f>
        <v>0</v>
      </c>
      <c r="K215" s="124" t="s">
        <v>137</v>
      </c>
      <c r="L215" s="31"/>
      <c r="M215" s="129" t="s">
        <v>19</v>
      </c>
      <c r="N215" s="130" t="s">
        <v>40</v>
      </c>
      <c r="P215" s="131">
        <f>O215*H215</f>
        <v>0</v>
      </c>
      <c r="Q215" s="131">
        <v>0</v>
      </c>
      <c r="R215" s="131">
        <f>Q215*H215</f>
        <v>0</v>
      </c>
      <c r="S215" s="131">
        <v>0</v>
      </c>
      <c r="T215" s="132">
        <f>S215*H215</f>
        <v>0</v>
      </c>
      <c r="AR215" s="133" t="s">
        <v>138</v>
      </c>
      <c r="AT215" s="133" t="s">
        <v>133</v>
      </c>
      <c r="AU215" s="133" t="s">
        <v>79</v>
      </c>
      <c r="AY215" s="16" t="s">
        <v>131</v>
      </c>
      <c r="BE215" s="134">
        <f>IF(N215="základní",J215,0)</f>
        <v>0</v>
      </c>
      <c r="BF215" s="134">
        <f>IF(N215="snížená",J215,0)</f>
        <v>0</v>
      </c>
      <c r="BG215" s="134">
        <f>IF(N215="zákl. přenesená",J215,0)</f>
        <v>0</v>
      </c>
      <c r="BH215" s="134">
        <f>IF(N215="sníž. přenesená",J215,0)</f>
        <v>0</v>
      </c>
      <c r="BI215" s="134">
        <f>IF(N215="nulová",J215,0)</f>
        <v>0</v>
      </c>
      <c r="BJ215" s="16" t="s">
        <v>77</v>
      </c>
      <c r="BK215" s="134">
        <f>ROUND(I215*H215,2)</f>
        <v>0</v>
      </c>
      <c r="BL215" s="16" t="s">
        <v>138</v>
      </c>
      <c r="BM215" s="133" t="s">
        <v>383</v>
      </c>
    </row>
    <row r="216" spans="2:65" s="1" customFormat="1">
      <c r="B216" s="31"/>
      <c r="D216" s="135" t="s">
        <v>140</v>
      </c>
      <c r="F216" s="136" t="s">
        <v>384</v>
      </c>
      <c r="I216" s="137"/>
      <c r="L216" s="31"/>
      <c r="M216" s="138"/>
      <c r="T216" s="52"/>
      <c r="AT216" s="16" t="s">
        <v>140</v>
      </c>
      <c r="AU216" s="16" t="s">
        <v>79</v>
      </c>
    </row>
    <row r="217" spans="2:65" s="11" customFormat="1" ht="25.9" customHeight="1">
      <c r="B217" s="110"/>
      <c r="D217" s="111" t="s">
        <v>68</v>
      </c>
      <c r="E217" s="112" t="s">
        <v>385</v>
      </c>
      <c r="F217" s="112" t="s">
        <v>386</v>
      </c>
      <c r="I217" s="113"/>
      <c r="J217" s="114">
        <f>BK217</f>
        <v>0</v>
      </c>
      <c r="L217" s="110"/>
      <c r="M217" s="115"/>
      <c r="P217" s="116">
        <f>SUM(P218:P266)</f>
        <v>0</v>
      </c>
      <c r="R217" s="116">
        <f>SUM(R218:R266)</f>
        <v>0.73452999999999991</v>
      </c>
      <c r="T217" s="117">
        <f>SUM(T218:T266)</f>
        <v>0</v>
      </c>
      <c r="AR217" s="111" t="s">
        <v>79</v>
      </c>
      <c r="AT217" s="118" t="s">
        <v>68</v>
      </c>
      <c r="AU217" s="118" t="s">
        <v>69</v>
      </c>
      <c r="AY217" s="111" t="s">
        <v>131</v>
      </c>
      <c r="BK217" s="119">
        <f>SUM(BK218:BK266)</f>
        <v>0</v>
      </c>
    </row>
    <row r="218" spans="2:65" s="1" customFormat="1" ht="16.5" customHeight="1">
      <c r="B218" s="31"/>
      <c r="C218" s="122" t="s">
        <v>387</v>
      </c>
      <c r="D218" s="122" t="s">
        <v>133</v>
      </c>
      <c r="E218" s="123" t="s">
        <v>385</v>
      </c>
      <c r="F218" s="124" t="s">
        <v>388</v>
      </c>
      <c r="G218" s="125" t="s">
        <v>170</v>
      </c>
      <c r="H218" s="126">
        <v>15</v>
      </c>
      <c r="I218" s="127"/>
      <c r="J218" s="128">
        <f>ROUND(I218*H218,2)</f>
        <v>0</v>
      </c>
      <c r="K218" s="124" t="s">
        <v>19</v>
      </c>
      <c r="L218" s="31"/>
      <c r="M218" s="129" t="s">
        <v>19</v>
      </c>
      <c r="N218" s="130" t="s">
        <v>40</v>
      </c>
      <c r="P218" s="131">
        <f>O218*H218</f>
        <v>0</v>
      </c>
      <c r="Q218" s="131">
        <v>0</v>
      </c>
      <c r="R218" s="131">
        <f>Q218*H218</f>
        <v>0</v>
      </c>
      <c r="S218" s="131">
        <v>0</v>
      </c>
      <c r="T218" s="132">
        <f>S218*H218</f>
        <v>0</v>
      </c>
      <c r="AR218" s="133" t="s">
        <v>225</v>
      </c>
      <c r="AT218" s="133" t="s">
        <v>133</v>
      </c>
      <c r="AU218" s="133" t="s">
        <v>77</v>
      </c>
      <c r="AY218" s="16" t="s">
        <v>131</v>
      </c>
      <c r="BE218" s="134">
        <f>IF(N218="základní",J218,0)</f>
        <v>0</v>
      </c>
      <c r="BF218" s="134">
        <f>IF(N218="snížená",J218,0)</f>
        <v>0</v>
      </c>
      <c r="BG218" s="134">
        <f>IF(N218="zákl. přenesená",J218,0)</f>
        <v>0</v>
      </c>
      <c r="BH218" s="134">
        <f>IF(N218="sníž. přenesená",J218,0)</f>
        <v>0</v>
      </c>
      <c r="BI218" s="134">
        <f>IF(N218="nulová",J218,0)</f>
        <v>0</v>
      </c>
      <c r="BJ218" s="16" t="s">
        <v>77</v>
      </c>
      <c r="BK218" s="134">
        <f>ROUND(I218*H218,2)</f>
        <v>0</v>
      </c>
      <c r="BL218" s="16" t="s">
        <v>225</v>
      </c>
      <c r="BM218" s="133" t="s">
        <v>389</v>
      </c>
    </row>
    <row r="219" spans="2:65" s="1" customFormat="1" ht="16.5" customHeight="1">
      <c r="B219" s="31"/>
      <c r="C219" s="122" t="s">
        <v>390</v>
      </c>
      <c r="D219" s="122" t="s">
        <v>133</v>
      </c>
      <c r="E219" s="123" t="s">
        <v>391</v>
      </c>
      <c r="F219" s="124" t="s">
        <v>392</v>
      </c>
      <c r="G219" s="125" t="s">
        <v>170</v>
      </c>
      <c r="H219" s="126">
        <v>12</v>
      </c>
      <c r="I219" s="127"/>
      <c r="J219" s="128">
        <f>ROUND(I219*H219,2)</f>
        <v>0</v>
      </c>
      <c r="K219" s="124" t="s">
        <v>19</v>
      </c>
      <c r="L219" s="31"/>
      <c r="M219" s="129" t="s">
        <v>19</v>
      </c>
      <c r="N219" s="130" t="s">
        <v>40</v>
      </c>
      <c r="P219" s="131">
        <f>O219*H219</f>
        <v>0</v>
      </c>
      <c r="Q219" s="131">
        <v>0</v>
      </c>
      <c r="R219" s="131">
        <f>Q219*H219</f>
        <v>0</v>
      </c>
      <c r="S219" s="131">
        <v>0</v>
      </c>
      <c r="T219" s="132">
        <f>S219*H219</f>
        <v>0</v>
      </c>
      <c r="AR219" s="133" t="s">
        <v>225</v>
      </c>
      <c r="AT219" s="133" t="s">
        <v>133</v>
      </c>
      <c r="AU219" s="133" t="s">
        <v>77</v>
      </c>
      <c r="AY219" s="16" t="s">
        <v>131</v>
      </c>
      <c r="BE219" s="134">
        <f>IF(N219="základní",J219,0)</f>
        <v>0</v>
      </c>
      <c r="BF219" s="134">
        <f>IF(N219="snížená",J219,0)</f>
        <v>0</v>
      </c>
      <c r="BG219" s="134">
        <f>IF(N219="zákl. přenesená",J219,0)</f>
        <v>0</v>
      </c>
      <c r="BH219" s="134">
        <f>IF(N219="sníž. přenesená",J219,0)</f>
        <v>0</v>
      </c>
      <c r="BI219" s="134">
        <f>IF(N219="nulová",J219,0)</f>
        <v>0</v>
      </c>
      <c r="BJ219" s="16" t="s">
        <v>77</v>
      </c>
      <c r="BK219" s="134">
        <f>ROUND(I219*H219,2)</f>
        <v>0</v>
      </c>
      <c r="BL219" s="16" t="s">
        <v>225</v>
      </c>
      <c r="BM219" s="133" t="s">
        <v>393</v>
      </c>
    </row>
    <row r="220" spans="2:65" s="1" customFormat="1" ht="16.5" customHeight="1">
      <c r="B220" s="31"/>
      <c r="C220" s="122" t="s">
        <v>394</v>
      </c>
      <c r="D220" s="122" t="s">
        <v>133</v>
      </c>
      <c r="E220" s="123" t="s">
        <v>395</v>
      </c>
      <c r="F220" s="124" t="s">
        <v>396</v>
      </c>
      <c r="G220" s="125" t="s">
        <v>397</v>
      </c>
      <c r="H220" s="126">
        <v>10</v>
      </c>
      <c r="I220" s="127"/>
      <c r="J220" s="128">
        <f>ROUND(I220*H220,2)</f>
        <v>0</v>
      </c>
      <c r="K220" s="124" t="s">
        <v>137</v>
      </c>
      <c r="L220" s="31"/>
      <c r="M220" s="129" t="s">
        <v>19</v>
      </c>
      <c r="N220" s="130" t="s">
        <v>40</v>
      </c>
      <c r="P220" s="131">
        <f>O220*H220</f>
        <v>0</v>
      </c>
      <c r="Q220" s="131">
        <v>1.7469999999999999E-2</v>
      </c>
      <c r="R220" s="131">
        <f>Q220*H220</f>
        <v>0.17469999999999999</v>
      </c>
      <c r="S220" s="131">
        <v>0</v>
      </c>
      <c r="T220" s="132">
        <f>S220*H220</f>
        <v>0</v>
      </c>
      <c r="AR220" s="133" t="s">
        <v>225</v>
      </c>
      <c r="AT220" s="133" t="s">
        <v>133</v>
      </c>
      <c r="AU220" s="133" t="s">
        <v>77</v>
      </c>
      <c r="AY220" s="16" t="s">
        <v>131</v>
      </c>
      <c r="BE220" s="134">
        <f>IF(N220="základní",J220,0)</f>
        <v>0</v>
      </c>
      <c r="BF220" s="134">
        <f>IF(N220="snížená",J220,0)</f>
        <v>0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6" t="s">
        <v>77</v>
      </c>
      <c r="BK220" s="134">
        <f>ROUND(I220*H220,2)</f>
        <v>0</v>
      </c>
      <c r="BL220" s="16" t="s">
        <v>225</v>
      </c>
      <c r="BM220" s="133" t="s">
        <v>398</v>
      </c>
    </row>
    <row r="221" spans="2:65" s="1" customFormat="1">
      <c r="B221" s="31"/>
      <c r="D221" s="135" t="s">
        <v>140</v>
      </c>
      <c r="F221" s="136" t="s">
        <v>399</v>
      </c>
      <c r="I221" s="137"/>
      <c r="L221" s="31"/>
      <c r="M221" s="138"/>
      <c r="T221" s="52"/>
      <c r="AT221" s="16" t="s">
        <v>140</v>
      </c>
      <c r="AU221" s="16" t="s">
        <v>77</v>
      </c>
    </row>
    <row r="222" spans="2:65" s="1" customFormat="1" ht="16.5" customHeight="1">
      <c r="B222" s="31"/>
      <c r="C222" s="122" t="s">
        <v>400</v>
      </c>
      <c r="D222" s="122" t="s">
        <v>133</v>
      </c>
      <c r="E222" s="123" t="s">
        <v>401</v>
      </c>
      <c r="F222" s="124" t="s">
        <v>402</v>
      </c>
      <c r="G222" s="125" t="s">
        <v>247</v>
      </c>
      <c r="H222" s="126">
        <v>2</v>
      </c>
      <c r="I222" s="127"/>
      <c r="J222" s="128">
        <f>ROUND(I222*H222,2)</f>
        <v>0</v>
      </c>
      <c r="K222" s="124" t="s">
        <v>137</v>
      </c>
      <c r="L222" s="31"/>
      <c r="M222" s="129" t="s">
        <v>19</v>
      </c>
      <c r="N222" s="130" t="s">
        <v>40</v>
      </c>
      <c r="P222" s="131">
        <f>O222*H222</f>
        <v>0</v>
      </c>
      <c r="Q222" s="131">
        <v>1.2700000000000001E-3</v>
      </c>
      <c r="R222" s="131">
        <f>Q222*H222</f>
        <v>2.5400000000000002E-3</v>
      </c>
      <c r="S222" s="131">
        <v>0</v>
      </c>
      <c r="T222" s="132">
        <f>S222*H222</f>
        <v>0</v>
      </c>
      <c r="AR222" s="133" t="s">
        <v>225</v>
      </c>
      <c r="AT222" s="133" t="s">
        <v>133</v>
      </c>
      <c r="AU222" s="133" t="s">
        <v>77</v>
      </c>
      <c r="AY222" s="16" t="s">
        <v>131</v>
      </c>
      <c r="BE222" s="134">
        <f>IF(N222="základní",J222,0)</f>
        <v>0</v>
      </c>
      <c r="BF222" s="134">
        <f>IF(N222="snížená",J222,0)</f>
        <v>0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6" t="s">
        <v>77</v>
      </c>
      <c r="BK222" s="134">
        <f>ROUND(I222*H222,2)</f>
        <v>0</v>
      </c>
      <c r="BL222" s="16" t="s">
        <v>225</v>
      </c>
      <c r="BM222" s="133" t="s">
        <v>403</v>
      </c>
    </row>
    <row r="223" spans="2:65" s="1" customFormat="1">
      <c r="B223" s="31"/>
      <c r="D223" s="135" t="s">
        <v>140</v>
      </c>
      <c r="F223" s="136" t="s">
        <v>404</v>
      </c>
      <c r="I223" s="137"/>
      <c r="L223" s="31"/>
      <c r="M223" s="138"/>
      <c r="T223" s="52"/>
      <c r="AT223" s="16" t="s">
        <v>140</v>
      </c>
      <c r="AU223" s="16" t="s">
        <v>77</v>
      </c>
    </row>
    <row r="224" spans="2:65" s="1" customFormat="1" ht="16.5" customHeight="1">
      <c r="B224" s="31"/>
      <c r="C224" s="147" t="s">
        <v>405</v>
      </c>
      <c r="D224" s="147" t="s">
        <v>153</v>
      </c>
      <c r="E224" s="148" t="s">
        <v>406</v>
      </c>
      <c r="F224" s="149" t="s">
        <v>407</v>
      </c>
      <c r="G224" s="150" t="s">
        <v>247</v>
      </c>
      <c r="H224" s="151">
        <v>2</v>
      </c>
      <c r="I224" s="152"/>
      <c r="J224" s="153">
        <f>ROUND(I224*H224,2)</f>
        <v>0</v>
      </c>
      <c r="K224" s="149" t="s">
        <v>19</v>
      </c>
      <c r="L224" s="154"/>
      <c r="M224" s="155" t="s">
        <v>19</v>
      </c>
      <c r="N224" s="156" t="s">
        <v>40</v>
      </c>
      <c r="P224" s="131">
        <f>O224*H224</f>
        <v>0</v>
      </c>
      <c r="Q224" s="131">
        <v>2.1899999999999999E-2</v>
      </c>
      <c r="R224" s="131">
        <f>Q224*H224</f>
        <v>4.3799999999999999E-2</v>
      </c>
      <c r="S224" s="131">
        <v>0</v>
      </c>
      <c r="T224" s="132">
        <f>S224*H224</f>
        <v>0</v>
      </c>
      <c r="AR224" s="133" t="s">
        <v>303</v>
      </c>
      <c r="AT224" s="133" t="s">
        <v>153</v>
      </c>
      <c r="AU224" s="133" t="s">
        <v>77</v>
      </c>
      <c r="AY224" s="16" t="s">
        <v>131</v>
      </c>
      <c r="BE224" s="134">
        <f>IF(N224="základní",J224,0)</f>
        <v>0</v>
      </c>
      <c r="BF224" s="134">
        <f>IF(N224="snížená",J224,0)</f>
        <v>0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6" t="s">
        <v>77</v>
      </c>
      <c r="BK224" s="134">
        <f>ROUND(I224*H224,2)</f>
        <v>0</v>
      </c>
      <c r="BL224" s="16" t="s">
        <v>225</v>
      </c>
      <c r="BM224" s="133" t="s">
        <v>408</v>
      </c>
    </row>
    <row r="225" spans="2:65" s="1" customFormat="1" ht="16.5" customHeight="1">
      <c r="B225" s="31"/>
      <c r="C225" s="122" t="s">
        <v>409</v>
      </c>
      <c r="D225" s="122" t="s">
        <v>133</v>
      </c>
      <c r="E225" s="123" t="s">
        <v>410</v>
      </c>
      <c r="F225" s="124" t="s">
        <v>411</v>
      </c>
      <c r="G225" s="125" t="s">
        <v>397</v>
      </c>
      <c r="H225" s="126">
        <v>4</v>
      </c>
      <c r="I225" s="127"/>
      <c r="J225" s="128">
        <f>ROUND(I225*H225,2)</f>
        <v>0</v>
      </c>
      <c r="K225" s="124" t="s">
        <v>137</v>
      </c>
      <c r="L225" s="31"/>
      <c r="M225" s="129" t="s">
        <v>19</v>
      </c>
      <c r="N225" s="130" t="s">
        <v>40</v>
      </c>
      <c r="P225" s="131">
        <f>O225*H225</f>
        <v>0</v>
      </c>
      <c r="Q225" s="131">
        <v>2.5799999999999998E-3</v>
      </c>
      <c r="R225" s="131">
        <f>Q225*H225</f>
        <v>1.0319999999999999E-2</v>
      </c>
      <c r="S225" s="131">
        <v>0</v>
      </c>
      <c r="T225" s="132">
        <f>S225*H225</f>
        <v>0</v>
      </c>
      <c r="AR225" s="133" t="s">
        <v>225</v>
      </c>
      <c r="AT225" s="133" t="s">
        <v>133</v>
      </c>
      <c r="AU225" s="133" t="s">
        <v>77</v>
      </c>
      <c r="AY225" s="16" t="s">
        <v>131</v>
      </c>
      <c r="BE225" s="134">
        <f>IF(N225="základní",J225,0)</f>
        <v>0</v>
      </c>
      <c r="BF225" s="134">
        <f>IF(N225="snížená",J225,0)</f>
        <v>0</v>
      </c>
      <c r="BG225" s="134">
        <f>IF(N225="zákl. přenesená",J225,0)</f>
        <v>0</v>
      </c>
      <c r="BH225" s="134">
        <f>IF(N225="sníž. přenesená",J225,0)</f>
        <v>0</v>
      </c>
      <c r="BI225" s="134">
        <f>IF(N225="nulová",J225,0)</f>
        <v>0</v>
      </c>
      <c r="BJ225" s="16" t="s">
        <v>77</v>
      </c>
      <c r="BK225" s="134">
        <f>ROUND(I225*H225,2)</f>
        <v>0</v>
      </c>
      <c r="BL225" s="16" t="s">
        <v>225</v>
      </c>
      <c r="BM225" s="133" t="s">
        <v>412</v>
      </c>
    </row>
    <row r="226" spans="2:65" s="1" customFormat="1">
      <c r="B226" s="31"/>
      <c r="D226" s="135" t="s">
        <v>140</v>
      </c>
      <c r="F226" s="136" t="s">
        <v>413</v>
      </c>
      <c r="I226" s="137"/>
      <c r="L226" s="31"/>
      <c r="M226" s="138"/>
      <c r="T226" s="52"/>
      <c r="AT226" s="16" t="s">
        <v>140</v>
      </c>
      <c r="AU226" s="16" t="s">
        <v>77</v>
      </c>
    </row>
    <row r="227" spans="2:65" s="1" customFormat="1" ht="24.2" customHeight="1">
      <c r="B227" s="31"/>
      <c r="C227" s="122" t="s">
        <v>414</v>
      </c>
      <c r="D227" s="122" t="s">
        <v>133</v>
      </c>
      <c r="E227" s="123" t="s">
        <v>415</v>
      </c>
      <c r="F227" s="124" t="s">
        <v>416</v>
      </c>
      <c r="G227" s="125" t="s">
        <v>397</v>
      </c>
      <c r="H227" s="126">
        <v>14</v>
      </c>
      <c r="I227" s="127"/>
      <c r="J227" s="128">
        <f>ROUND(I227*H227,2)</f>
        <v>0</v>
      </c>
      <c r="K227" s="124" t="s">
        <v>137</v>
      </c>
      <c r="L227" s="31"/>
      <c r="M227" s="129" t="s">
        <v>19</v>
      </c>
      <c r="N227" s="130" t="s">
        <v>40</v>
      </c>
      <c r="P227" s="131">
        <f>O227*H227</f>
        <v>0</v>
      </c>
      <c r="Q227" s="131">
        <v>1.847E-2</v>
      </c>
      <c r="R227" s="131">
        <f>Q227*H227</f>
        <v>0.25858000000000003</v>
      </c>
      <c r="S227" s="131">
        <v>0</v>
      </c>
      <c r="T227" s="132">
        <f>S227*H227</f>
        <v>0</v>
      </c>
      <c r="AR227" s="133" t="s">
        <v>225</v>
      </c>
      <c r="AT227" s="133" t="s">
        <v>133</v>
      </c>
      <c r="AU227" s="133" t="s">
        <v>77</v>
      </c>
      <c r="AY227" s="16" t="s">
        <v>131</v>
      </c>
      <c r="BE227" s="134">
        <f>IF(N227="základní",J227,0)</f>
        <v>0</v>
      </c>
      <c r="BF227" s="134">
        <f>IF(N227="snížená",J227,0)</f>
        <v>0</v>
      </c>
      <c r="BG227" s="134">
        <f>IF(N227="zákl. přenesená",J227,0)</f>
        <v>0</v>
      </c>
      <c r="BH227" s="134">
        <f>IF(N227="sníž. přenesená",J227,0)</f>
        <v>0</v>
      </c>
      <c r="BI227" s="134">
        <f>IF(N227="nulová",J227,0)</f>
        <v>0</v>
      </c>
      <c r="BJ227" s="16" t="s">
        <v>77</v>
      </c>
      <c r="BK227" s="134">
        <f>ROUND(I227*H227,2)</f>
        <v>0</v>
      </c>
      <c r="BL227" s="16" t="s">
        <v>225</v>
      </c>
      <c r="BM227" s="133" t="s">
        <v>417</v>
      </c>
    </row>
    <row r="228" spans="2:65" s="1" customFormat="1">
      <c r="B228" s="31"/>
      <c r="D228" s="135" t="s">
        <v>140</v>
      </c>
      <c r="F228" s="136" t="s">
        <v>418</v>
      </c>
      <c r="I228" s="137"/>
      <c r="L228" s="31"/>
      <c r="M228" s="138"/>
      <c r="T228" s="52"/>
      <c r="AT228" s="16" t="s">
        <v>140</v>
      </c>
      <c r="AU228" s="16" t="s">
        <v>77</v>
      </c>
    </row>
    <row r="229" spans="2:65" s="1" customFormat="1" ht="16.5" customHeight="1">
      <c r="B229" s="31"/>
      <c r="C229" s="122" t="s">
        <v>419</v>
      </c>
      <c r="D229" s="122" t="s">
        <v>133</v>
      </c>
      <c r="E229" s="123" t="s">
        <v>420</v>
      </c>
      <c r="F229" s="124" t="s">
        <v>421</v>
      </c>
      <c r="G229" s="125" t="s">
        <v>397</v>
      </c>
      <c r="H229" s="126">
        <v>2</v>
      </c>
      <c r="I229" s="127"/>
      <c r="J229" s="128">
        <f>ROUND(I229*H229,2)</f>
        <v>0</v>
      </c>
      <c r="K229" s="124" t="s">
        <v>137</v>
      </c>
      <c r="L229" s="31"/>
      <c r="M229" s="129" t="s">
        <v>19</v>
      </c>
      <c r="N229" s="130" t="s">
        <v>40</v>
      </c>
      <c r="P229" s="131">
        <f>O229*H229</f>
        <v>0</v>
      </c>
      <c r="Q229" s="131">
        <v>2.2300000000000002E-3</v>
      </c>
      <c r="R229" s="131">
        <f>Q229*H229</f>
        <v>4.4600000000000004E-3</v>
      </c>
      <c r="S229" s="131">
        <v>0</v>
      </c>
      <c r="T229" s="132">
        <f>S229*H229</f>
        <v>0</v>
      </c>
      <c r="AR229" s="133" t="s">
        <v>225</v>
      </c>
      <c r="AT229" s="133" t="s">
        <v>133</v>
      </c>
      <c r="AU229" s="133" t="s">
        <v>77</v>
      </c>
      <c r="AY229" s="16" t="s">
        <v>131</v>
      </c>
      <c r="BE229" s="134">
        <f>IF(N229="základní",J229,0)</f>
        <v>0</v>
      </c>
      <c r="BF229" s="134">
        <f>IF(N229="snížená",J229,0)</f>
        <v>0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6" t="s">
        <v>77</v>
      </c>
      <c r="BK229" s="134">
        <f>ROUND(I229*H229,2)</f>
        <v>0</v>
      </c>
      <c r="BL229" s="16" t="s">
        <v>225</v>
      </c>
      <c r="BM229" s="133" t="s">
        <v>422</v>
      </c>
    </row>
    <row r="230" spans="2:65" s="1" customFormat="1">
      <c r="B230" s="31"/>
      <c r="D230" s="135" t="s">
        <v>140</v>
      </c>
      <c r="F230" s="136" t="s">
        <v>423</v>
      </c>
      <c r="I230" s="137"/>
      <c r="L230" s="31"/>
      <c r="M230" s="138"/>
      <c r="T230" s="52"/>
      <c r="AT230" s="16" t="s">
        <v>140</v>
      </c>
      <c r="AU230" s="16" t="s">
        <v>77</v>
      </c>
    </row>
    <row r="231" spans="2:65" s="1" customFormat="1" ht="16.5" customHeight="1">
      <c r="B231" s="31"/>
      <c r="C231" s="147" t="s">
        <v>424</v>
      </c>
      <c r="D231" s="147" t="s">
        <v>153</v>
      </c>
      <c r="E231" s="148" t="s">
        <v>425</v>
      </c>
      <c r="F231" s="149" t="s">
        <v>426</v>
      </c>
      <c r="G231" s="150" t="s">
        <v>247</v>
      </c>
      <c r="H231" s="151">
        <v>2</v>
      </c>
      <c r="I231" s="152"/>
      <c r="J231" s="153">
        <f>ROUND(I231*H231,2)</f>
        <v>0</v>
      </c>
      <c r="K231" s="149" t="s">
        <v>19</v>
      </c>
      <c r="L231" s="154"/>
      <c r="M231" s="155" t="s">
        <v>19</v>
      </c>
      <c r="N231" s="156" t="s">
        <v>40</v>
      </c>
      <c r="P231" s="131">
        <f>O231*H231</f>
        <v>0</v>
      </c>
      <c r="Q231" s="131">
        <v>2.2499999999999999E-2</v>
      </c>
      <c r="R231" s="131">
        <f>Q231*H231</f>
        <v>4.4999999999999998E-2</v>
      </c>
      <c r="S231" s="131">
        <v>0</v>
      </c>
      <c r="T231" s="132">
        <f>S231*H231</f>
        <v>0</v>
      </c>
      <c r="AR231" s="133" t="s">
        <v>303</v>
      </c>
      <c r="AT231" s="133" t="s">
        <v>153</v>
      </c>
      <c r="AU231" s="133" t="s">
        <v>77</v>
      </c>
      <c r="AY231" s="16" t="s">
        <v>131</v>
      </c>
      <c r="BE231" s="134">
        <f>IF(N231="základní",J231,0)</f>
        <v>0</v>
      </c>
      <c r="BF231" s="134">
        <f>IF(N231="snížená",J231,0)</f>
        <v>0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6" t="s">
        <v>77</v>
      </c>
      <c r="BK231" s="134">
        <f>ROUND(I231*H231,2)</f>
        <v>0</v>
      </c>
      <c r="BL231" s="16" t="s">
        <v>225</v>
      </c>
      <c r="BM231" s="133" t="s">
        <v>427</v>
      </c>
    </row>
    <row r="232" spans="2:65" s="1" customFormat="1" ht="24.2" customHeight="1">
      <c r="B232" s="31"/>
      <c r="C232" s="122" t="s">
        <v>428</v>
      </c>
      <c r="D232" s="122" t="s">
        <v>133</v>
      </c>
      <c r="E232" s="123" t="s">
        <v>429</v>
      </c>
      <c r="F232" s="124" t="s">
        <v>430</v>
      </c>
      <c r="G232" s="125" t="s">
        <v>397</v>
      </c>
      <c r="H232" s="126">
        <v>2</v>
      </c>
      <c r="I232" s="127"/>
      <c r="J232" s="128">
        <f>ROUND(I232*H232,2)</f>
        <v>0</v>
      </c>
      <c r="K232" s="124" t="s">
        <v>137</v>
      </c>
      <c r="L232" s="31"/>
      <c r="M232" s="129" t="s">
        <v>19</v>
      </c>
      <c r="N232" s="130" t="s">
        <v>40</v>
      </c>
      <c r="P232" s="131">
        <f>O232*H232</f>
        <v>0</v>
      </c>
      <c r="Q232" s="131">
        <v>2.2120000000000001E-2</v>
      </c>
      <c r="R232" s="131">
        <f>Q232*H232</f>
        <v>4.4240000000000002E-2</v>
      </c>
      <c r="S232" s="131">
        <v>0</v>
      </c>
      <c r="T232" s="132">
        <f>S232*H232</f>
        <v>0</v>
      </c>
      <c r="AR232" s="133" t="s">
        <v>225</v>
      </c>
      <c r="AT232" s="133" t="s">
        <v>133</v>
      </c>
      <c r="AU232" s="133" t="s">
        <v>77</v>
      </c>
      <c r="AY232" s="16" t="s">
        <v>131</v>
      </c>
      <c r="BE232" s="134">
        <f>IF(N232="základní",J232,0)</f>
        <v>0</v>
      </c>
      <c r="BF232" s="134">
        <f>IF(N232="snížená",J232,0)</f>
        <v>0</v>
      </c>
      <c r="BG232" s="134">
        <f>IF(N232="zákl. přenesená",J232,0)</f>
        <v>0</v>
      </c>
      <c r="BH232" s="134">
        <f>IF(N232="sníž. přenesená",J232,0)</f>
        <v>0</v>
      </c>
      <c r="BI232" s="134">
        <f>IF(N232="nulová",J232,0)</f>
        <v>0</v>
      </c>
      <c r="BJ232" s="16" t="s">
        <v>77</v>
      </c>
      <c r="BK232" s="134">
        <f>ROUND(I232*H232,2)</f>
        <v>0</v>
      </c>
      <c r="BL232" s="16" t="s">
        <v>225</v>
      </c>
      <c r="BM232" s="133" t="s">
        <v>431</v>
      </c>
    </row>
    <row r="233" spans="2:65" s="1" customFormat="1">
      <c r="B233" s="31"/>
      <c r="D233" s="135" t="s">
        <v>140</v>
      </c>
      <c r="F233" s="136" t="s">
        <v>432</v>
      </c>
      <c r="I233" s="137"/>
      <c r="L233" s="31"/>
      <c r="M233" s="138"/>
      <c r="T233" s="52"/>
      <c r="AT233" s="16" t="s">
        <v>140</v>
      </c>
      <c r="AU233" s="16" t="s">
        <v>77</v>
      </c>
    </row>
    <row r="234" spans="2:65" s="1" customFormat="1" ht="16.5" customHeight="1">
      <c r="B234" s="31"/>
      <c r="C234" s="122" t="s">
        <v>433</v>
      </c>
      <c r="D234" s="122" t="s">
        <v>133</v>
      </c>
      <c r="E234" s="123" t="s">
        <v>434</v>
      </c>
      <c r="F234" s="124" t="s">
        <v>435</v>
      </c>
      <c r="G234" s="125" t="s">
        <v>247</v>
      </c>
      <c r="H234" s="126">
        <v>13</v>
      </c>
      <c r="I234" s="127"/>
      <c r="J234" s="128">
        <f>ROUND(I234*H234,2)</f>
        <v>0</v>
      </c>
      <c r="K234" s="124" t="s">
        <v>137</v>
      </c>
      <c r="L234" s="31"/>
      <c r="M234" s="129" t="s">
        <v>19</v>
      </c>
      <c r="N234" s="130" t="s">
        <v>40</v>
      </c>
      <c r="P234" s="131">
        <f>O234*H234</f>
        <v>0</v>
      </c>
      <c r="Q234" s="131">
        <v>0</v>
      </c>
      <c r="R234" s="131">
        <f>Q234*H234</f>
        <v>0</v>
      </c>
      <c r="S234" s="131">
        <v>0</v>
      </c>
      <c r="T234" s="132">
        <f>S234*H234</f>
        <v>0</v>
      </c>
      <c r="AR234" s="133" t="s">
        <v>225</v>
      </c>
      <c r="AT234" s="133" t="s">
        <v>133</v>
      </c>
      <c r="AU234" s="133" t="s">
        <v>77</v>
      </c>
      <c r="AY234" s="16" t="s">
        <v>131</v>
      </c>
      <c r="BE234" s="134">
        <f>IF(N234="základní",J234,0)</f>
        <v>0</v>
      </c>
      <c r="BF234" s="134">
        <f>IF(N234="snížená",J234,0)</f>
        <v>0</v>
      </c>
      <c r="BG234" s="134">
        <f>IF(N234="zákl. přenesená",J234,0)</f>
        <v>0</v>
      </c>
      <c r="BH234" s="134">
        <f>IF(N234="sníž. přenesená",J234,0)</f>
        <v>0</v>
      </c>
      <c r="BI234" s="134">
        <f>IF(N234="nulová",J234,0)</f>
        <v>0</v>
      </c>
      <c r="BJ234" s="16" t="s">
        <v>77</v>
      </c>
      <c r="BK234" s="134">
        <f>ROUND(I234*H234,2)</f>
        <v>0</v>
      </c>
      <c r="BL234" s="16" t="s">
        <v>225</v>
      </c>
      <c r="BM234" s="133" t="s">
        <v>436</v>
      </c>
    </row>
    <row r="235" spans="2:65" s="1" customFormat="1">
      <c r="B235" s="31"/>
      <c r="D235" s="135" t="s">
        <v>140</v>
      </c>
      <c r="F235" s="136" t="s">
        <v>437</v>
      </c>
      <c r="I235" s="137"/>
      <c r="L235" s="31"/>
      <c r="M235" s="138"/>
      <c r="T235" s="52"/>
      <c r="AT235" s="16" t="s">
        <v>140</v>
      </c>
      <c r="AU235" s="16" t="s">
        <v>77</v>
      </c>
    </row>
    <row r="236" spans="2:65" s="1" customFormat="1" ht="16.5" customHeight="1">
      <c r="B236" s="31"/>
      <c r="C236" s="147" t="s">
        <v>438</v>
      </c>
      <c r="D236" s="147" t="s">
        <v>153</v>
      </c>
      <c r="E236" s="148" t="s">
        <v>439</v>
      </c>
      <c r="F236" s="149" t="s">
        <v>440</v>
      </c>
      <c r="G236" s="150" t="s">
        <v>247</v>
      </c>
      <c r="H236" s="151">
        <v>13</v>
      </c>
      <c r="I236" s="152"/>
      <c r="J236" s="153">
        <f>ROUND(I236*H236,2)</f>
        <v>0</v>
      </c>
      <c r="K236" s="149" t="s">
        <v>137</v>
      </c>
      <c r="L236" s="154"/>
      <c r="M236" s="155" t="s">
        <v>19</v>
      </c>
      <c r="N236" s="156" t="s">
        <v>40</v>
      </c>
      <c r="P236" s="131">
        <f>O236*H236</f>
        <v>0</v>
      </c>
      <c r="Q236" s="131">
        <v>5.0000000000000001E-4</v>
      </c>
      <c r="R236" s="131">
        <f>Q236*H236</f>
        <v>6.5000000000000006E-3</v>
      </c>
      <c r="S236" s="131">
        <v>0</v>
      </c>
      <c r="T236" s="132">
        <f>S236*H236</f>
        <v>0</v>
      </c>
      <c r="AR236" s="133" t="s">
        <v>303</v>
      </c>
      <c r="AT236" s="133" t="s">
        <v>153</v>
      </c>
      <c r="AU236" s="133" t="s">
        <v>77</v>
      </c>
      <c r="AY236" s="16" t="s">
        <v>131</v>
      </c>
      <c r="BE236" s="134">
        <f>IF(N236="základní",J236,0)</f>
        <v>0</v>
      </c>
      <c r="BF236" s="134">
        <f>IF(N236="snížená",J236,0)</f>
        <v>0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6" t="s">
        <v>77</v>
      </c>
      <c r="BK236" s="134">
        <f>ROUND(I236*H236,2)</f>
        <v>0</v>
      </c>
      <c r="BL236" s="16" t="s">
        <v>225</v>
      </c>
      <c r="BM236" s="133" t="s">
        <v>441</v>
      </c>
    </row>
    <row r="237" spans="2:65" s="1" customFormat="1" ht="16.5" customHeight="1">
      <c r="B237" s="31"/>
      <c r="C237" s="122" t="s">
        <v>442</v>
      </c>
      <c r="D237" s="122" t="s">
        <v>133</v>
      </c>
      <c r="E237" s="123" t="s">
        <v>443</v>
      </c>
      <c r="F237" s="124" t="s">
        <v>444</v>
      </c>
      <c r="G237" s="125" t="s">
        <v>247</v>
      </c>
      <c r="H237" s="126">
        <v>12</v>
      </c>
      <c r="I237" s="127"/>
      <c r="J237" s="128">
        <f>ROUND(I237*H237,2)</f>
        <v>0</v>
      </c>
      <c r="K237" s="124" t="s">
        <v>137</v>
      </c>
      <c r="L237" s="31"/>
      <c r="M237" s="129" t="s">
        <v>19</v>
      </c>
      <c r="N237" s="130" t="s">
        <v>40</v>
      </c>
      <c r="P237" s="131">
        <f>O237*H237</f>
        <v>0</v>
      </c>
      <c r="Q237" s="131">
        <v>0</v>
      </c>
      <c r="R237" s="131">
        <f>Q237*H237</f>
        <v>0</v>
      </c>
      <c r="S237" s="131">
        <v>0</v>
      </c>
      <c r="T237" s="132">
        <f>S237*H237</f>
        <v>0</v>
      </c>
      <c r="AR237" s="133" t="s">
        <v>225</v>
      </c>
      <c r="AT237" s="133" t="s">
        <v>133</v>
      </c>
      <c r="AU237" s="133" t="s">
        <v>77</v>
      </c>
      <c r="AY237" s="16" t="s">
        <v>131</v>
      </c>
      <c r="BE237" s="134">
        <f>IF(N237="základní",J237,0)</f>
        <v>0</v>
      </c>
      <c r="BF237" s="134">
        <f>IF(N237="snížená",J237,0)</f>
        <v>0</v>
      </c>
      <c r="BG237" s="134">
        <f>IF(N237="zákl. přenesená",J237,0)</f>
        <v>0</v>
      </c>
      <c r="BH237" s="134">
        <f>IF(N237="sníž. přenesená",J237,0)</f>
        <v>0</v>
      </c>
      <c r="BI237" s="134">
        <f>IF(N237="nulová",J237,0)</f>
        <v>0</v>
      </c>
      <c r="BJ237" s="16" t="s">
        <v>77</v>
      </c>
      <c r="BK237" s="134">
        <f>ROUND(I237*H237,2)</f>
        <v>0</v>
      </c>
      <c r="BL237" s="16" t="s">
        <v>225</v>
      </c>
      <c r="BM237" s="133" t="s">
        <v>445</v>
      </c>
    </row>
    <row r="238" spans="2:65" s="1" customFormat="1">
      <c r="B238" s="31"/>
      <c r="D238" s="135" t="s">
        <v>140</v>
      </c>
      <c r="F238" s="136" t="s">
        <v>446</v>
      </c>
      <c r="I238" s="137"/>
      <c r="L238" s="31"/>
      <c r="M238" s="138"/>
      <c r="T238" s="52"/>
      <c r="AT238" s="16" t="s">
        <v>140</v>
      </c>
      <c r="AU238" s="16" t="s">
        <v>77</v>
      </c>
    </row>
    <row r="239" spans="2:65" s="1" customFormat="1" ht="16.5" customHeight="1">
      <c r="B239" s="31"/>
      <c r="C239" s="147" t="s">
        <v>447</v>
      </c>
      <c r="D239" s="147" t="s">
        <v>153</v>
      </c>
      <c r="E239" s="148" t="s">
        <v>448</v>
      </c>
      <c r="F239" s="149" t="s">
        <v>449</v>
      </c>
      <c r="G239" s="150" t="s">
        <v>247</v>
      </c>
      <c r="H239" s="151">
        <v>12</v>
      </c>
      <c r="I239" s="152"/>
      <c r="J239" s="153">
        <f>ROUND(I239*H239,2)</f>
        <v>0</v>
      </c>
      <c r="K239" s="149" t="s">
        <v>137</v>
      </c>
      <c r="L239" s="154"/>
      <c r="M239" s="155" t="s">
        <v>19</v>
      </c>
      <c r="N239" s="156" t="s">
        <v>40</v>
      </c>
      <c r="P239" s="131">
        <f>O239*H239</f>
        <v>0</v>
      </c>
      <c r="Q239" s="131">
        <v>5.0000000000000001E-4</v>
      </c>
      <c r="R239" s="131">
        <f>Q239*H239</f>
        <v>6.0000000000000001E-3</v>
      </c>
      <c r="S239" s="131">
        <v>0</v>
      </c>
      <c r="T239" s="132">
        <f>S239*H239</f>
        <v>0</v>
      </c>
      <c r="AR239" s="133" t="s">
        <v>303</v>
      </c>
      <c r="AT239" s="133" t="s">
        <v>153</v>
      </c>
      <c r="AU239" s="133" t="s">
        <v>77</v>
      </c>
      <c r="AY239" s="16" t="s">
        <v>131</v>
      </c>
      <c r="BE239" s="134">
        <f>IF(N239="základní",J239,0)</f>
        <v>0</v>
      </c>
      <c r="BF239" s="134">
        <f>IF(N239="snížená",J239,0)</f>
        <v>0</v>
      </c>
      <c r="BG239" s="134">
        <f>IF(N239="zákl. přenesená",J239,0)</f>
        <v>0</v>
      </c>
      <c r="BH239" s="134">
        <f>IF(N239="sníž. přenesená",J239,0)</f>
        <v>0</v>
      </c>
      <c r="BI239" s="134">
        <f>IF(N239="nulová",J239,0)</f>
        <v>0</v>
      </c>
      <c r="BJ239" s="16" t="s">
        <v>77</v>
      </c>
      <c r="BK239" s="134">
        <f>ROUND(I239*H239,2)</f>
        <v>0</v>
      </c>
      <c r="BL239" s="16" t="s">
        <v>225</v>
      </c>
      <c r="BM239" s="133" t="s">
        <v>450</v>
      </c>
    </row>
    <row r="240" spans="2:65" s="1" customFormat="1" ht="16.5" customHeight="1">
      <c r="B240" s="31"/>
      <c r="C240" s="122" t="s">
        <v>451</v>
      </c>
      <c r="D240" s="122" t="s">
        <v>133</v>
      </c>
      <c r="E240" s="123" t="s">
        <v>452</v>
      </c>
      <c r="F240" s="124" t="s">
        <v>453</v>
      </c>
      <c r="G240" s="125" t="s">
        <v>247</v>
      </c>
      <c r="H240" s="126">
        <v>9</v>
      </c>
      <c r="I240" s="127"/>
      <c r="J240" s="128">
        <f>ROUND(I240*H240,2)</f>
        <v>0</v>
      </c>
      <c r="K240" s="124" t="s">
        <v>137</v>
      </c>
      <c r="L240" s="31"/>
      <c r="M240" s="129" t="s">
        <v>19</v>
      </c>
      <c r="N240" s="130" t="s">
        <v>40</v>
      </c>
      <c r="P240" s="131">
        <f>O240*H240</f>
        <v>0</v>
      </c>
      <c r="Q240" s="131">
        <v>0</v>
      </c>
      <c r="R240" s="131">
        <f>Q240*H240</f>
        <v>0</v>
      </c>
      <c r="S240" s="131">
        <v>0</v>
      </c>
      <c r="T240" s="132">
        <f>S240*H240</f>
        <v>0</v>
      </c>
      <c r="AR240" s="133" t="s">
        <v>225</v>
      </c>
      <c r="AT240" s="133" t="s">
        <v>133</v>
      </c>
      <c r="AU240" s="133" t="s">
        <v>77</v>
      </c>
      <c r="AY240" s="16" t="s">
        <v>131</v>
      </c>
      <c r="BE240" s="134">
        <f>IF(N240="základní",J240,0)</f>
        <v>0</v>
      </c>
      <c r="BF240" s="134">
        <f>IF(N240="snížená",J240,0)</f>
        <v>0</v>
      </c>
      <c r="BG240" s="134">
        <f>IF(N240="zákl. přenesená",J240,0)</f>
        <v>0</v>
      </c>
      <c r="BH240" s="134">
        <f>IF(N240="sníž. přenesená",J240,0)</f>
        <v>0</v>
      </c>
      <c r="BI240" s="134">
        <f>IF(N240="nulová",J240,0)</f>
        <v>0</v>
      </c>
      <c r="BJ240" s="16" t="s">
        <v>77</v>
      </c>
      <c r="BK240" s="134">
        <f>ROUND(I240*H240,2)</f>
        <v>0</v>
      </c>
      <c r="BL240" s="16" t="s">
        <v>225</v>
      </c>
      <c r="BM240" s="133" t="s">
        <v>454</v>
      </c>
    </row>
    <row r="241" spans="2:65" s="1" customFormat="1">
      <c r="B241" s="31"/>
      <c r="D241" s="135" t="s">
        <v>140</v>
      </c>
      <c r="F241" s="136" t="s">
        <v>455</v>
      </c>
      <c r="I241" s="137"/>
      <c r="L241" s="31"/>
      <c r="M241" s="138"/>
      <c r="T241" s="52"/>
      <c r="AT241" s="16" t="s">
        <v>140</v>
      </c>
      <c r="AU241" s="16" t="s">
        <v>77</v>
      </c>
    </row>
    <row r="242" spans="2:65" s="1" customFormat="1" ht="16.5" customHeight="1">
      <c r="B242" s="31"/>
      <c r="C242" s="147" t="s">
        <v>456</v>
      </c>
      <c r="D242" s="147" t="s">
        <v>153</v>
      </c>
      <c r="E242" s="148" t="s">
        <v>457</v>
      </c>
      <c r="F242" s="149" t="s">
        <v>458</v>
      </c>
      <c r="G242" s="150" t="s">
        <v>247</v>
      </c>
      <c r="H242" s="151">
        <v>9</v>
      </c>
      <c r="I242" s="152"/>
      <c r="J242" s="153">
        <f>ROUND(I242*H242,2)</f>
        <v>0</v>
      </c>
      <c r="K242" s="149" t="s">
        <v>137</v>
      </c>
      <c r="L242" s="154"/>
      <c r="M242" s="155" t="s">
        <v>19</v>
      </c>
      <c r="N242" s="156" t="s">
        <v>40</v>
      </c>
      <c r="P242" s="131">
        <f>O242*H242</f>
        <v>0</v>
      </c>
      <c r="Q242" s="131">
        <v>5.0000000000000001E-4</v>
      </c>
      <c r="R242" s="131">
        <f>Q242*H242</f>
        <v>4.5000000000000005E-3</v>
      </c>
      <c r="S242" s="131">
        <v>0</v>
      </c>
      <c r="T242" s="132">
        <f>S242*H242</f>
        <v>0</v>
      </c>
      <c r="AR242" s="133" t="s">
        <v>303</v>
      </c>
      <c r="AT242" s="133" t="s">
        <v>153</v>
      </c>
      <c r="AU242" s="133" t="s">
        <v>77</v>
      </c>
      <c r="AY242" s="16" t="s">
        <v>131</v>
      </c>
      <c r="BE242" s="134">
        <f>IF(N242="základní",J242,0)</f>
        <v>0</v>
      </c>
      <c r="BF242" s="134">
        <f>IF(N242="snížená",J242,0)</f>
        <v>0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6" t="s">
        <v>77</v>
      </c>
      <c r="BK242" s="134">
        <f>ROUND(I242*H242,2)</f>
        <v>0</v>
      </c>
      <c r="BL242" s="16" t="s">
        <v>225</v>
      </c>
      <c r="BM242" s="133" t="s">
        <v>459</v>
      </c>
    </row>
    <row r="243" spans="2:65" s="1" customFormat="1" ht="16.5" customHeight="1">
      <c r="B243" s="31"/>
      <c r="C243" s="122" t="s">
        <v>460</v>
      </c>
      <c r="D243" s="122" t="s">
        <v>133</v>
      </c>
      <c r="E243" s="123" t="s">
        <v>461</v>
      </c>
      <c r="F243" s="124" t="s">
        <v>462</v>
      </c>
      <c r="G243" s="125" t="s">
        <v>247</v>
      </c>
      <c r="H243" s="126">
        <v>12</v>
      </c>
      <c r="I243" s="127"/>
      <c r="J243" s="128">
        <f>ROUND(I243*H243,2)</f>
        <v>0</v>
      </c>
      <c r="K243" s="124" t="s">
        <v>137</v>
      </c>
      <c r="L243" s="31"/>
      <c r="M243" s="129" t="s">
        <v>19</v>
      </c>
      <c r="N243" s="130" t="s">
        <v>40</v>
      </c>
      <c r="P243" s="131">
        <f>O243*H243</f>
        <v>0</v>
      </c>
      <c r="Q243" s="131">
        <v>0</v>
      </c>
      <c r="R243" s="131">
        <f>Q243*H243</f>
        <v>0</v>
      </c>
      <c r="S243" s="131">
        <v>0</v>
      </c>
      <c r="T243" s="132">
        <f>S243*H243</f>
        <v>0</v>
      </c>
      <c r="AR243" s="133" t="s">
        <v>225</v>
      </c>
      <c r="AT243" s="133" t="s">
        <v>133</v>
      </c>
      <c r="AU243" s="133" t="s">
        <v>77</v>
      </c>
      <c r="AY243" s="16" t="s">
        <v>131</v>
      </c>
      <c r="BE243" s="134">
        <f>IF(N243="základní",J243,0)</f>
        <v>0</v>
      </c>
      <c r="BF243" s="134">
        <f>IF(N243="snížená",J243,0)</f>
        <v>0</v>
      </c>
      <c r="BG243" s="134">
        <f>IF(N243="zákl. přenesená",J243,0)</f>
        <v>0</v>
      </c>
      <c r="BH243" s="134">
        <f>IF(N243="sníž. přenesená",J243,0)</f>
        <v>0</v>
      </c>
      <c r="BI243" s="134">
        <f>IF(N243="nulová",J243,0)</f>
        <v>0</v>
      </c>
      <c r="BJ243" s="16" t="s">
        <v>77</v>
      </c>
      <c r="BK243" s="134">
        <f>ROUND(I243*H243,2)</f>
        <v>0</v>
      </c>
      <c r="BL243" s="16" t="s">
        <v>225</v>
      </c>
      <c r="BM243" s="133" t="s">
        <v>463</v>
      </c>
    </row>
    <row r="244" spans="2:65" s="1" customFormat="1">
      <c r="B244" s="31"/>
      <c r="D244" s="135" t="s">
        <v>140</v>
      </c>
      <c r="F244" s="136" t="s">
        <v>464</v>
      </c>
      <c r="I244" s="137"/>
      <c r="L244" s="31"/>
      <c r="M244" s="138"/>
      <c r="T244" s="52"/>
      <c r="AT244" s="16" t="s">
        <v>140</v>
      </c>
      <c r="AU244" s="16" t="s">
        <v>77</v>
      </c>
    </row>
    <row r="245" spans="2:65" s="1" customFormat="1" ht="16.5" customHeight="1">
      <c r="B245" s="31"/>
      <c r="C245" s="147" t="s">
        <v>465</v>
      </c>
      <c r="D245" s="147" t="s">
        <v>153</v>
      </c>
      <c r="E245" s="148" t="s">
        <v>466</v>
      </c>
      <c r="F245" s="149" t="s">
        <v>467</v>
      </c>
      <c r="G245" s="150" t="s">
        <v>247</v>
      </c>
      <c r="H245" s="151">
        <v>12</v>
      </c>
      <c r="I245" s="152"/>
      <c r="J245" s="153">
        <f>ROUND(I245*H245,2)</f>
        <v>0</v>
      </c>
      <c r="K245" s="149" t="s">
        <v>137</v>
      </c>
      <c r="L245" s="154"/>
      <c r="M245" s="155" t="s">
        <v>19</v>
      </c>
      <c r="N245" s="156" t="s">
        <v>40</v>
      </c>
      <c r="P245" s="131">
        <f>O245*H245</f>
        <v>0</v>
      </c>
      <c r="Q245" s="131">
        <v>1.2999999999999999E-3</v>
      </c>
      <c r="R245" s="131">
        <f>Q245*H245</f>
        <v>1.5599999999999999E-2</v>
      </c>
      <c r="S245" s="131">
        <v>0</v>
      </c>
      <c r="T245" s="132">
        <f>S245*H245</f>
        <v>0</v>
      </c>
      <c r="AR245" s="133" t="s">
        <v>303</v>
      </c>
      <c r="AT245" s="133" t="s">
        <v>153</v>
      </c>
      <c r="AU245" s="133" t="s">
        <v>77</v>
      </c>
      <c r="AY245" s="16" t="s">
        <v>131</v>
      </c>
      <c r="BE245" s="134">
        <f>IF(N245="základní",J245,0)</f>
        <v>0</v>
      </c>
      <c r="BF245" s="134">
        <f>IF(N245="snížená",J245,0)</f>
        <v>0</v>
      </c>
      <c r="BG245" s="134">
        <f>IF(N245="zákl. přenesená",J245,0)</f>
        <v>0</v>
      </c>
      <c r="BH245" s="134">
        <f>IF(N245="sníž. přenesená",J245,0)</f>
        <v>0</v>
      </c>
      <c r="BI245" s="134">
        <f>IF(N245="nulová",J245,0)</f>
        <v>0</v>
      </c>
      <c r="BJ245" s="16" t="s">
        <v>77</v>
      </c>
      <c r="BK245" s="134">
        <f>ROUND(I245*H245,2)</f>
        <v>0</v>
      </c>
      <c r="BL245" s="16" t="s">
        <v>225</v>
      </c>
      <c r="BM245" s="133" t="s">
        <v>468</v>
      </c>
    </row>
    <row r="246" spans="2:65" s="1" customFormat="1" ht="16.5" customHeight="1">
      <c r="B246" s="31"/>
      <c r="C246" s="122" t="s">
        <v>469</v>
      </c>
      <c r="D246" s="122" t="s">
        <v>133</v>
      </c>
      <c r="E246" s="123" t="s">
        <v>470</v>
      </c>
      <c r="F246" s="124" t="s">
        <v>471</v>
      </c>
      <c r="G246" s="125" t="s">
        <v>247</v>
      </c>
      <c r="H246" s="126">
        <v>13</v>
      </c>
      <c r="I246" s="127"/>
      <c r="J246" s="128">
        <f>ROUND(I246*H246,2)</f>
        <v>0</v>
      </c>
      <c r="K246" s="124" t="s">
        <v>137</v>
      </c>
      <c r="L246" s="31"/>
      <c r="M246" s="129" t="s">
        <v>19</v>
      </c>
      <c r="N246" s="130" t="s">
        <v>40</v>
      </c>
      <c r="P246" s="131">
        <f>O246*H246</f>
        <v>0</v>
      </c>
      <c r="Q246" s="131">
        <v>0</v>
      </c>
      <c r="R246" s="131">
        <f>Q246*H246</f>
        <v>0</v>
      </c>
      <c r="S246" s="131">
        <v>0</v>
      </c>
      <c r="T246" s="132">
        <f>S246*H246</f>
        <v>0</v>
      </c>
      <c r="AR246" s="133" t="s">
        <v>225</v>
      </c>
      <c r="AT246" s="133" t="s">
        <v>133</v>
      </c>
      <c r="AU246" s="133" t="s">
        <v>77</v>
      </c>
      <c r="AY246" s="16" t="s">
        <v>131</v>
      </c>
      <c r="BE246" s="134">
        <f>IF(N246="základní",J246,0)</f>
        <v>0</v>
      </c>
      <c r="BF246" s="134">
        <f>IF(N246="snížená",J246,0)</f>
        <v>0</v>
      </c>
      <c r="BG246" s="134">
        <f>IF(N246="zákl. přenesená",J246,0)</f>
        <v>0</v>
      </c>
      <c r="BH246" s="134">
        <f>IF(N246="sníž. přenesená",J246,0)</f>
        <v>0</v>
      </c>
      <c r="BI246" s="134">
        <f>IF(N246="nulová",J246,0)</f>
        <v>0</v>
      </c>
      <c r="BJ246" s="16" t="s">
        <v>77</v>
      </c>
      <c r="BK246" s="134">
        <f>ROUND(I246*H246,2)</f>
        <v>0</v>
      </c>
      <c r="BL246" s="16" t="s">
        <v>225</v>
      </c>
      <c r="BM246" s="133" t="s">
        <v>472</v>
      </c>
    </row>
    <row r="247" spans="2:65" s="1" customFormat="1">
      <c r="B247" s="31"/>
      <c r="D247" s="135" t="s">
        <v>140</v>
      </c>
      <c r="F247" s="136" t="s">
        <v>473</v>
      </c>
      <c r="I247" s="137"/>
      <c r="L247" s="31"/>
      <c r="M247" s="138"/>
      <c r="T247" s="52"/>
      <c r="AT247" s="16" t="s">
        <v>140</v>
      </c>
      <c r="AU247" s="16" t="s">
        <v>77</v>
      </c>
    </row>
    <row r="248" spans="2:65" s="1" customFormat="1" ht="16.5" customHeight="1">
      <c r="B248" s="31"/>
      <c r="C248" s="147" t="s">
        <v>474</v>
      </c>
      <c r="D248" s="147" t="s">
        <v>153</v>
      </c>
      <c r="E248" s="148" t="s">
        <v>475</v>
      </c>
      <c r="F248" s="149" t="s">
        <v>476</v>
      </c>
      <c r="G248" s="150" t="s">
        <v>247</v>
      </c>
      <c r="H248" s="151">
        <v>13</v>
      </c>
      <c r="I248" s="152"/>
      <c r="J248" s="153">
        <f>ROUND(I248*H248,2)</f>
        <v>0</v>
      </c>
      <c r="K248" s="149" t="s">
        <v>137</v>
      </c>
      <c r="L248" s="154"/>
      <c r="M248" s="155" t="s">
        <v>19</v>
      </c>
      <c r="N248" s="156" t="s">
        <v>40</v>
      </c>
      <c r="P248" s="131">
        <f>O248*H248</f>
        <v>0</v>
      </c>
      <c r="Q248" s="131">
        <v>1.2E-4</v>
      </c>
      <c r="R248" s="131">
        <f>Q248*H248</f>
        <v>1.56E-3</v>
      </c>
      <c r="S248" s="131">
        <v>0</v>
      </c>
      <c r="T248" s="132">
        <f>S248*H248</f>
        <v>0</v>
      </c>
      <c r="AR248" s="133" t="s">
        <v>303</v>
      </c>
      <c r="AT248" s="133" t="s">
        <v>153</v>
      </c>
      <c r="AU248" s="133" t="s">
        <v>77</v>
      </c>
      <c r="AY248" s="16" t="s">
        <v>131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6" t="s">
        <v>77</v>
      </c>
      <c r="BK248" s="134">
        <f>ROUND(I248*H248,2)</f>
        <v>0</v>
      </c>
      <c r="BL248" s="16" t="s">
        <v>225</v>
      </c>
      <c r="BM248" s="133" t="s">
        <v>477</v>
      </c>
    </row>
    <row r="249" spans="2:65" s="1" customFormat="1" ht="16.5" customHeight="1">
      <c r="B249" s="31"/>
      <c r="C249" s="122" t="s">
        <v>478</v>
      </c>
      <c r="D249" s="122" t="s">
        <v>133</v>
      </c>
      <c r="E249" s="123" t="s">
        <v>479</v>
      </c>
      <c r="F249" s="124" t="s">
        <v>480</v>
      </c>
      <c r="G249" s="125" t="s">
        <v>247</v>
      </c>
      <c r="H249" s="126">
        <v>14</v>
      </c>
      <c r="I249" s="127"/>
      <c r="J249" s="128">
        <f>ROUND(I249*H249,2)</f>
        <v>0</v>
      </c>
      <c r="K249" s="124" t="s">
        <v>137</v>
      </c>
      <c r="L249" s="31"/>
      <c r="M249" s="129" t="s">
        <v>19</v>
      </c>
      <c r="N249" s="130" t="s">
        <v>40</v>
      </c>
      <c r="P249" s="131">
        <f>O249*H249</f>
        <v>0</v>
      </c>
      <c r="Q249" s="131">
        <v>0</v>
      </c>
      <c r="R249" s="131">
        <f>Q249*H249</f>
        <v>0</v>
      </c>
      <c r="S249" s="131">
        <v>0</v>
      </c>
      <c r="T249" s="132">
        <f>S249*H249</f>
        <v>0</v>
      </c>
      <c r="AR249" s="133" t="s">
        <v>225</v>
      </c>
      <c r="AT249" s="133" t="s">
        <v>133</v>
      </c>
      <c r="AU249" s="133" t="s">
        <v>77</v>
      </c>
      <c r="AY249" s="16" t="s">
        <v>131</v>
      </c>
      <c r="BE249" s="134">
        <f>IF(N249="základní",J249,0)</f>
        <v>0</v>
      </c>
      <c r="BF249" s="134">
        <f>IF(N249="snížená",J249,0)</f>
        <v>0</v>
      </c>
      <c r="BG249" s="134">
        <f>IF(N249="zákl. přenesená",J249,0)</f>
        <v>0</v>
      </c>
      <c r="BH249" s="134">
        <f>IF(N249="sníž. přenesená",J249,0)</f>
        <v>0</v>
      </c>
      <c r="BI249" s="134">
        <f>IF(N249="nulová",J249,0)</f>
        <v>0</v>
      </c>
      <c r="BJ249" s="16" t="s">
        <v>77</v>
      </c>
      <c r="BK249" s="134">
        <f>ROUND(I249*H249,2)</f>
        <v>0</v>
      </c>
      <c r="BL249" s="16" t="s">
        <v>225</v>
      </c>
      <c r="BM249" s="133" t="s">
        <v>481</v>
      </c>
    </row>
    <row r="250" spans="2:65" s="1" customFormat="1">
      <c r="B250" s="31"/>
      <c r="D250" s="135" t="s">
        <v>140</v>
      </c>
      <c r="F250" s="136" t="s">
        <v>482</v>
      </c>
      <c r="I250" s="137"/>
      <c r="L250" s="31"/>
      <c r="M250" s="138"/>
      <c r="T250" s="52"/>
      <c r="AT250" s="16" t="s">
        <v>140</v>
      </c>
      <c r="AU250" s="16" t="s">
        <v>77</v>
      </c>
    </row>
    <row r="251" spans="2:65" s="1" customFormat="1" ht="16.5" customHeight="1">
      <c r="B251" s="31"/>
      <c r="C251" s="147" t="s">
        <v>483</v>
      </c>
      <c r="D251" s="147" t="s">
        <v>153</v>
      </c>
      <c r="E251" s="148" t="s">
        <v>484</v>
      </c>
      <c r="F251" s="149" t="s">
        <v>485</v>
      </c>
      <c r="G251" s="150" t="s">
        <v>247</v>
      </c>
      <c r="H251" s="151">
        <v>14</v>
      </c>
      <c r="I251" s="152"/>
      <c r="J251" s="153">
        <f>ROUND(I251*H251,2)</f>
        <v>0</v>
      </c>
      <c r="K251" s="149" t="s">
        <v>137</v>
      </c>
      <c r="L251" s="154"/>
      <c r="M251" s="155" t="s">
        <v>19</v>
      </c>
      <c r="N251" s="156" t="s">
        <v>40</v>
      </c>
      <c r="P251" s="131">
        <f>O251*H251</f>
        <v>0</v>
      </c>
      <c r="Q251" s="131">
        <v>3.2000000000000002E-3</v>
      </c>
      <c r="R251" s="131">
        <f>Q251*H251</f>
        <v>4.48E-2</v>
      </c>
      <c r="S251" s="131">
        <v>0</v>
      </c>
      <c r="T251" s="132">
        <f>S251*H251</f>
        <v>0</v>
      </c>
      <c r="AR251" s="133" t="s">
        <v>303</v>
      </c>
      <c r="AT251" s="133" t="s">
        <v>153</v>
      </c>
      <c r="AU251" s="133" t="s">
        <v>77</v>
      </c>
      <c r="AY251" s="16" t="s">
        <v>131</v>
      </c>
      <c r="BE251" s="134">
        <f>IF(N251="základní",J251,0)</f>
        <v>0</v>
      </c>
      <c r="BF251" s="134">
        <f>IF(N251="snížená",J251,0)</f>
        <v>0</v>
      </c>
      <c r="BG251" s="134">
        <f>IF(N251="zákl. přenesená",J251,0)</f>
        <v>0</v>
      </c>
      <c r="BH251" s="134">
        <f>IF(N251="sníž. přenesená",J251,0)</f>
        <v>0</v>
      </c>
      <c r="BI251" s="134">
        <f>IF(N251="nulová",J251,0)</f>
        <v>0</v>
      </c>
      <c r="BJ251" s="16" t="s">
        <v>77</v>
      </c>
      <c r="BK251" s="134">
        <f>ROUND(I251*H251,2)</f>
        <v>0</v>
      </c>
      <c r="BL251" s="16" t="s">
        <v>225</v>
      </c>
      <c r="BM251" s="133" t="s">
        <v>486</v>
      </c>
    </row>
    <row r="252" spans="2:65" s="1" customFormat="1" ht="16.5" customHeight="1">
      <c r="B252" s="31"/>
      <c r="C252" s="122" t="s">
        <v>487</v>
      </c>
      <c r="D252" s="122" t="s">
        <v>133</v>
      </c>
      <c r="E252" s="123" t="s">
        <v>488</v>
      </c>
      <c r="F252" s="124" t="s">
        <v>489</v>
      </c>
      <c r="G252" s="125" t="s">
        <v>247</v>
      </c>
      <c r="H252" s="126">
        <v>4</v>
      </c>
      <c r="I252" s="127"/>
      <c r="J252" s="128">
        <f>ROUND(I252*H252,2)</f>
        <v>0</v>
      </c>
      <c r="K252" s="124" t="s">
        <v>137</v>
      </c>
      <c r="L252" s="31"/>
      <c r="M252" s="129" t="s">
        <v>19</v>
      </c>
      <c r="N252" s="130" t="s">
        <v>40</v>
      </c>
      <c r="P252" s="131">
        <f>O252*H252</f>
        <v>0</v>
      </c>
      <c r="Q252" s="131">
        <v>0</v>
      </c>
      <c r="R252" s="131">
        <f>Q252*H252</f>
        <v>0</v>
      </c>
      <c r="S252" s="131">
        <v>0</v>
      </c>
      <c r="T252" s="132">
        <f>S252*H252</f>
        <v>0</v>
      </c>
      <c r="AR252" s="133" t="s">
        <v>225</v>
      </c>
      <c r="AT252" s="133" t="s">
        <v>133</v>
      </c>
      <c r="AU252" s="133" t="s">
        <v>77</v>
      </c>
      <c r="AY252" s="16" t="s">
        <v>131</v>
      </c>
      <c r="BE252" s="134">
        <f>IF(N252="základní",J252,0)</f>
        <v>0</v>
      </c>
      <c r="BF252" s="134">
        <f>IF(N252="snížená",J252,0)</f>
        <v>0</v>
      </c>
      <c r="BG252" s="134">
        <f>IF(N252="zákl. přenesená",J252,0)</f>
        <v>0</v>
      </c>
      <c r="BH252" s="134">
        <f>IF(N252="sníž. přenesená",J252,0)</f>
        <v>0</v>
      </c>
      <c r="BI252" s="134">
        <f>IF(N252="nulová",J252,0)</f>
        <v>0</v>
      </c>
      <c r="BJ252" s="16" t="s">
        <v>77</v>
      </c>
      <c r="BK252" s="134">
        <f>ROUND(I252*H252,2)</f>
        <v>0</v>
      </c>
      <c r="BL252" s="16" t="s">
        <v>225</v>
      </c>
      <c r="BM252" s="133" t="s">
        <v>490</v>
      </c>
    </row>
    <row r="253" spans="2:65" s="1" customFormat="1">
      <c r="B253" s="31"/>
      <c r="D253" s="135" t="s">
        <v>140</v>
      </c>
      <c r="F253" s="136" t="s">
        <v>491</v>
      </c>
      <c r="I253" s="137"/>
      <c r="L253" s="31"/>
      <c r="M253" s="138"/>
      <c r="T253" s="52"/>
      <c r="AT253" s="16" t="s">
        <v>140</v>
      </c>
      <c r="AU253" s="16" t="s">
        <v>77</v>
      </c>
    </row>
    <row r="254" spans="2:65" s="1" customFormat="1" ht="16.5" customHeight="1">
      <c r="B254" s="31"/>
      <c r="C254" s="147" t="s">
        <v>492</v>
      </c>
      <c r="D254" s="147" t="s">
        <v>153</v>
      </c>
      <c r="E254" s="148" t="s">
        <v>493</v>
      </c>
      <c r="F254" s="149" t="s">
        <v>494</v>
      </c>
      <c r="G254" s="150" t="s">
        <v>247</v>
      </c>
      <c r="H254" s="151">
        <v>4</v>
      </c>
      <c r="I254" s="152"/>
      <c r="J254" s="153">
        <f>ROUND(I254*H254,2)</f>
        <v>0</v>
      </c>
      <c r="K254" s="149" t="s">
        <v>137</v>
      </c>
      <c r="L254" s="154"/>
      <c r="M254" s="155" t="s">
        <v>19</v>
      </c>
      <c r="N254" s="156" t="s">
        <v>40</v>
      </c>
      <c r="P254" s="131">
        <f>O254*H254</f>
        <v>0</v>
      </c>
      <c r="Q254" s="131">
        <v>5.5999999999999999E-3</v>
      </c>
      <c r="R254" s="131">
        <f>Q254*H254</f>
        <v>2.24E-2</v>
      </c>
      <c r="S254" s="131">
        <v>0</v>
      </c>
      <c r="T254" s="132">
        <f>S254*H254</f>
        <v>0</v>
      </c>
      <c r="AR254" s="133" t="s">
        <v>303</v>
      </c>
      <c r="AT254" s="133" t="s">
        <v>153</v>
      </c>
      <c r="AU254" s="133" t="s">
        <v>77</v>
      </c>
      <c r="AY254" s="16" t="s">
        <v>131</v>
      </c>
      <c r="BE254" s="134">
        <f>IF(N254="základní",J254,0)</f>
        <v>0</v>
      </c>
      <c r="BF254" s="134">
        <f>IF(N254="snížená",J254,0)</f>
        <v>0</v>
      </c>
      <c r="BG254" s="134">
        <f>IF(N254="zákl. přenesená",J254,0)</f>
        <v>0</v>
      </c>
      <c r="BH254" s="134">
        <f>IF(N254="sníž. přenesená",J254,0)</f>
        <v>0</v>
      </c>
      <c r="BI254" s="134">
        <f>IF(N254="nulová",J254,0)</f>
        <v>0</v>
      </c>
      <c r="BJ254" s="16" t="s">
        <v>77</v>
      </c>
      <c r="BK254" s="134">
        <f>ROUND(I254*H254,2)</f>
        <v>0</v>
      </c>
      <c r="BL254" s="16" t="s">
        <v>225</v>
      </c>
      <c r="BM254" s="133" t="s">
        <v>495</v>
      </c>
    </row>
    <row r="255" spans="2:65" s="1" customFormat="1" ht="24.2" customHeight="1">
      <c r="B255" s="31"/>
      <c r="C255" s="122" t="s">
        <v>496</v>
      </c>
      <c r="D255" s="122" t="s">
        <v>133</v>
      </c>
      <c r="E255" s="123" t="s">
        <v>497</v>
      </c>
      <c r="F255" s="124" t="s">
        <v>498</v>
      </c>
      <c r="G255" s="125" t="s">
        <v>397</v>
      </c>
      <c r="H255" s="126">
        <v>1</v>
      </c>
      <c r="I255" s="127"/>
      <c r="J255" s="128">
        <f>ROUND(I255*H255,2)</f>
        <v>0</v>
      </c>
      <c r="K255" s="124" t="s">
        <v>137</v>
      </c>
      <c r="L255" s="31"/>
      <c r="M255" s="129" t="s">
        <v>19</v>
      </c>
      <c r="N255" s="130" t="s">
        <v>40</v>
      </c>
      <c r="P255" s="131">
        <f>O255*H255</f>
        <v>0</v>
      </c>
      <c r="Q255" s="131">
        <v>1.525E-2</v>
      </c>
      <c r="R255" s="131">
        <f>Q255*H255</f>
        <v>1.525E-2</v>
      </c>
      <c r="S255" s="131">
        <v>0</v>
      </c>
      <c r="T255" s="132">
        <f>S255*H255</f>
        <v>0</v>
      </c>
      <c r="AR255" s="133" t="s">
        <v>225</v>
      </c>
      <c r="AT255" s="133" t="s">
        <v>133</v>
      </c>
      <c r="AU255" s="133" t="s">
        <v>77</v>
      </c>
      <c r="AY255" s="16" t="s">
        <v>131</v>
      </c>
      <c r="BE255" s="134">
        <f>IF(N255="základní",J255,0)</f>
        <v>0</v>
      </c>
      <c r="BF255" s="134">
        <f>IF(N255="snížená",J255,0)</f>
        <v>0</v>
      </c>
      <c r="BG255" s="134">
        <f>IF(N255="zákl. přenesená",J255,0)</f>
        <v>0</v>
      </c>
      <c r="BH255" s="134">
        <f>IF(N255="sníž. přenesená",J255,0)</f>
        <v>0</v>
      </c>
      <c r="BI255" s="134">
        <f>IF(N255="nulová",J255,0)</f>
        <v>0</v>
      </c>
      <c r="BJ255" s="16" t="s">
        <v>77</v>
      </c>
      <c r="BK255" s="134">
        <f>ROUND(I255*H255,2)</f>
        <v>0</v>
      </c>
      <c r="BL255" s="16" t="s">
        <v>225</v>
      </c>
      <c r="BM255" s="133" t="s">
        <v>499</v>
      </c>
    </row>
    <row r="256" spans="2:65" s="1" customFormat="1">
      <c r="B256" s="31"/>
      <c r="D256" s="135" t="s">
        <v>140</v>
      </c>
      <c r="F256" s="136" t="s">
        <v>500</v>
      </c>
      <c r="I256" s="137"/>
      <c r="L256" s="31"/>
      <c r="M256" s="138"/>
      <c r="T256" s="52"/>
      <c r="AT256" s="16" t="s">
        <v>140</v>
      </c>
      <c r="AU256" s="16" t="s">
        <v>77</v>
      </c>
    </row>
    <row r="257" spans="2:65" s="1" customFormat="1" ht="16.5" customHeight="1">
      <c r="B257" s="31"/>
      <c r="C257" s="122" t="s">
        <v>501</v>
      </c>
      <c r="D257" s="122" t="s">
        <v>133</v>
      </c>
      <c r="E257" s="123" t="s">
        <v>502</v>
      </c>
      <c r="F257" s="124" t="s">
        <v>503</v>
      </c>
      <c r="G257" s="125" t="s">
        <v>397</v>
      </c>
      <c r="H257" s="126">
        <v>1</v>
      </c>
      <c r="I257" s="127"/>
      <c r="J257" s="128">
        <f>ROUND(I257*H257,2)</f>
        <v>0</v>
      </c>
      <c r="K257" s="124" t="s">
        <v>137</v>
      </c>
      <c r="L257" s="31"/>
      <c r="M257" s="129" t="s">
        <v>19</v>
      </c>
      <c r="N257" s="130" t="s">
        <v>40</v>
      </c>
      <c r="P257" s="131">
        <f>O257*H257</f>
        <v>0</v>
      </c>
      <c r="Q257" s="131">
        <v>1.72E-3</v>
      </c>
      <c r="R257" s="131">
        <f>Q257*H257</f>
        <v>1.72E-3</v>
      </c>
      <c r="S257" s="131">
        <v>0</v>
      </c>
      <c r="T257" s="132">
        <f>S257*H257</f>
        <v>0</v>
      </c>
      <c r="AR257" s="133" t="s">
        <v>225</v>
      </c>
      <c r="AT257" s="133" t="s">
        <v>133</v>
      </c>
      <c r="AU257" s="133" t="s">
        <v>77</v>
      </c>
      <c r="AY257" s="16" t="s">
        <v>131</v>
      </c>
      <c r="BE257" s="134">
        <f>IF(N257="základní",J257,0)</f>
        <v>0</v>
      </c>
      <c r="BF257" s="134">
        <f>IF(N257="snížená",J257,0)</f>
        <v>0</v>
      </c>
      <c r="BG257" s="134">
        <f>IF(N257="zákl. přenesená",J257,0)</f>
        <v>0</v>
      </c>
      <c r="BH257" s="134">
        <f>IF(N257="sníž. přenesená",J257,0)</f>
        <v>0</v>
      </c>
      <c r="BI257" s="134">
        <f>IF(N257="nulová",J257,0)</f>
        <v>0</v>
      </c>
      <c r="BJ257" s="16" t="s">
        <v>77</v>
      </c>
      <c r="BK257" s="134">
        <f>ROUND(I257*H257,2)</f>
        <v>0</v>
      </c>
      <c r="BL257" s="16" t="s">
        <v>225</v>
      </c>
      <c r="BM257" s="133" t="s">
        <v>504</v>
      </c>
    </row>
    <row r="258" spans="2:65" s="1" customFormat="1">
      <c r="B258" s="31"/>
      <c r="D258" s="135" t="s">
        <v>140</v>
      </c>
      <c r="F258" s="136" t="s">
        <v>505</v>
      </c>
      <c r="I258" s="137"/>
      <c r="L258" s="31"/>
      <c r="M258" s="138"/>
      <c r="T258" s="52"/>
      <c r="AT258" s="16" t="s">
        <v>140</v>
      </c>
      <c r="AU258" s="16" t="s">
        <v>77</v>
      </c>
    </row>
    <row r="259" spans="2:65" s="1" customFormat="1" ht="16.5" customHeight="1">
      <c r="B259" s="31"/>
      <c r="C259" s="122" t="s">
        <v>506</v>
      </c>
      <c r="D259" s="122" t="s">
        <v>133</v>
      </c>
      <c r="E259" s="123" t="s">
        <v>507</v>
      </c>
      <c r="F259" s="124" t="s">
        <v>508</v>
      </c>
      <c r="G259" s="125" t="s">
        <v>397</v>
      </c>
      <c r="H259" s="126">
        <v>14</v>
      </c>
      <c r="I259" s="127"/>
      <c r="J259" s="128">
        <f>ROUND(I259*H259,2)</f>
        <v>0</v>
      </c>
      <c r="K259" s="124" t="s">
        <v>137</v>
      </c>
      <c r="L259" s="31"/>
      <c r="M259" s="129" t="s">
        <v>19</v>
      </c>
      <c r="N259" s="130" t="s">
        <v>40</v>
      </c>
      <c r="P259" s="131">
        <f>O259*H259</f>
        <v>0</v>
      </c>
      <c r="Q259" s="131">
        <v>1.8400000000000001E-3</v>
      </c>
      <c r="R259" s="131">
        <f>Q259*H259</f>
        <v>2.5760000000000002E-2</v>
      </c>
      <c r="S259" s="131">
        <v>0</v>
      </c>
      <c r="T259" s="132">
        <f>S259*H259</f>
        <v>0</v>
      </c>
      <c r="AR259" s="133" t="s">
        <v>225</v>
      </c>
      <c r="AT259" s="133" t="s">
        <v>133</v>
      </c>
      <c r="AU259" s="133" t="s">
        <v>77</v>
      </c>
      <c r="AY259" s="16" t="s">
        <v>131</v>
      </c>
      <c r="BE259" s="134">
        <f>IF(N259="základní",J259,0)</f>
        <v>0</v>
      </c>
      <c r="BF259" s="134">
        <f>IF(N259="snížená",J259,0)</f>
        <v>0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6" t="s">
        <v>77</v>
      </c>
      <c r="BK259" s="134">
        <f>ROUND(I259*H259,2)</f>
        <v>0</v>
      </c>
      <c r="BL259" s="16" t="s">
        <v>225</v>
      </c>
      <c r="BM259" s="133" t="s">
        <v>509</v>
      </c>
    </row>
    <row r="260" spans="2:65" s="1" customFormat="1">
      <c r="B260" s="31"/>
      <c r="D260" s="135" t="s">
        <v>140</v>
      </c>
      <c r="F260" s="136" t="s">
        <v>510</v>
      </c>
      <c r="I260" s="137"/>
      <c r="L260" s="31"/>
      <c r="M260" s="138"/>
      <c r="T260" s="52"/>
      <c r="AT260" s="16" t="s">
        <v>140</v>
      </c>
      <c r="AU260" s="16" t="s">
        <v>77</v>
      </c>
    </row>
    <row r="261" spans="2:65" s="1" customFormat="1" ht="16.5" customHeight="1">
      <c r="B261" s="31"/>
      <c r="C261" s="122" t="s">
        <v>511</v>
      </c>
      <c r="D261" s="122" t="s">
        <v>133</v>
      </c>
      <c r="E261" s="123" t="s">
        <v>512</v>
      </c>
      <c r="F261" s="124" t="s">
        <v>513</v>
      </c>
      <c r="G261" s="125" t="s">
        <v>397</v>
      </c>
      <c r="H261" s="126">
        <v>2</v>
      </c>
      <c r="I261" s="127"/>
      <c r="J261" s="128">
        <f>ROUND(I261*H261,2)</f>
        <v>0</v>
      </c>
      <c r="K261" s="124" t="s">
        <v>137</v>
      </c>
      <c r="L261" s="31"/>
      <c r="M261" s="129" t="s">
        <v>19</v>
      </c>
      <c r="N261" s="130" t="s">
        <v>40</v>
      </c>
      <c r="P261" s="131">
        <f>O261*H261</f>
        <v>0</v>
      </c>
      <c r="Q261" s="131">
        <v>1.5399999999999999E-3</v>
      </c>
      <c r="R261" s="131">
        <f>Q261*H261</f>
        <v>3.0799999999999998E-3</v>
      </c>
      <c r="S261" s="131">
        <v>0</v>
      </c>
      <c r="T261" s="132">
        <f>S261*H261</f>
        <v>0</v>
      </c>
      <c r="AR261" s="133" t="s">
        <v>225</v>
      </c>
      <c r="AT261" s="133" t="s">
        <v>133</v>
      </c>
      <c r="AU261" s="133" t="s">
        <v>77</v>
      </c>
      <c r="AY261" s="16" t="s">
        <v>131</v>
      </c>
      <c r="BE261" s="134">
        <f>IF(N261="základní",J261,0)</f>
        <v>0</v>
      </c>
      <c r="BF261" s="134">
        <f>IF(N261="snížená",J261,0)</f>
        <v>0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6" t="s">
        <v>77</v>
      </c>
      <c r="BK261" s="134">
        <f>ROUND(I261*H261,2)</f>
        <v>0</v>
      </c>
      <c r="BL261" s="16" t="s">
        <v>225</v>
      </c>
      <c r="BM261" s="133" t="s">
        <v>514</v>
      </c>
    </row>
    <row r="262" spans="2:65" s="1" customFormat="1">
      <c r="B262" s="31"/>
      <c r="D262" s="135" t="s">
        <v>140</v>
      </c>
      <c r="F262" s="136" t="s">
        <v>515</v>
      </c>
      <c r="I262" s="137"/>
      <c r="L262" s="31"/>
      <c r="M262" s="138"/>
      <c r="T262" s="52"/>
      <c r="AT262" s="16" t="s">
        <v>140</v>
      </c>
      <c r="AU262" s="16" t="s">
        <v>77</v>
      </c>
    </row>
    <row r="263" spans="2:65" s="1" customFormat="1" ht="16.5" customHeight="1">
      <c r="B263" s="31"/>
      <c r="C263" s="122" t="s">
        <v>516</v>
      </c>
      <c r="D263" s="122" t="s">
        <v>133</v>
      </c>
      <c r="E263" s="123" t="s">
        <v>517</v>
      </c>
      <c r="F263" s="124" t="s">
        <v>518</v>
      </c>
      <c r="G263" s="125" t="s">
        <v>397</v>
      </c>
      <c r="H263" s="126">
        <v>2</v>
      </c>
      <c r="I263" s="127"/>
      <c r="J263" s="128">
        <f>ROUND(I263*H263,2)</f>
        <v>0</v>
      </c>
      <c r="K263" s="124" t="s">
        <v>137</v>
      </c>
      <c r="L263" s="31"/>
      <c r="M263" s="129" t="s">
        <v>19</v>
      </c>
      <c r="N263" s="130" t="s">
        <v>40</v>
      </c>
      <c r="P263" s="131">
        <f>O263*H263</f>
        <v>0</v>
      </c>
      <c r="Q263" s="131">
        <v>1.8600000000000001E-3</v>
      </c>
      <c r="R263" s="131">
        <f>Q263*H263</f>
        <v>3.7200000000000002E-3</v>
      </c>
      <c r="S263" s="131">
        <v>0</v>
      </c>
      <c r="T263" s="132">
        <f>S263*H263</f>
        <v>0</v>
      </c>
      <c r="AR263" s="133" t="s">
        <v>225</v>
      </c>
      <c r="AT263" s="133" t="s">
        <v>133</v>
      </c>
      <c r="AU263" s="133" t="s">
        <v>77</v>
      </c>
      <c r="AY263" s="16" t="s">
        <v>131</v>
      </c>
      <c r="BE263" s="134">
        <f>IF(N263="základní",J263,0)</f>
        <v>0</v>
      </c>
      <c r="BF263" s="134">
        <f>IF(N263="snížená",J263,0)</f>
        <v>0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6" t="s">
        <v>77</v>
      </c>
      <c r="BK263" s="134">
        <f>ROUND(I263*H263,2)</f>
        <v>0</v>
      </c>
      <c r="BL263" s="16" t="s">
        <v>225</v>
      </c>
      <c r="BM263" s="133" t="s">
        <v>519</v>
      </c>
    </row>
    <row r="264" spans="2:65" s="1" customFormat="1">
      <c r="B264" s="31"/>
      <c r="D264" s="135" t="s">
        <v>140</v>
      </c>
      <c r="F264" s="136" t="s">
        <v>520</v>
      </c>
      <c r="I264" s="137"/>
      <c r="L264" s="31"/>
      <c r="M264" s="138"/>
      <c r="T264" s="52"/>
      <c r="AT264" s="16" t="s">
        <v>140</v>
      </c>
      <c r="AU264" s="16" t="s">
        <v>77</v>
      </c>
    </row>
    <row r="265" spans="2:65" s="1" customFormat="1" ht="24.2" customHeight="1">
      <c r="B265" s="31"/>
      <c r="C265" s="122" t="s">
        <v>521</v>
      </c>
      <c r="D265" s="122" t="s">
        <v>133</v>
      </c>
      <c r="E265" s="123" t="s">
        <v>522</v>
      </c>
      <c r="F265" s="124" t="s">
        <v>523</v>
      </c>
      <c r="G265" s="125" t="s">
        <v>524</v>
      </c>
      <c r="H265" s="164"/>
      <c r="I265" s="127"/>
      <c r="J265" s="128">
        <f>ROUND(I265*H265,2)</f>
        <v>0</v>
      </c>
      <c r="K265" s="124" t="s">
        <v>137</v>
      </c>
      <c r="L265" s="31"/>
      <c r="M265" s="129" t="s">
        <v>19</v>
      </c>
      <c r="N265" s="130" t="s">
        <v>40</v>
      </c>
      <c r="P265" s="131">
        <f>O265*H265</f>
        <v>0</v>
      </c>
      <c r="Q265" s="131">
        <v>0</v>
      </c>
      <c r="R265" s="131">
        <f>Q265*H265</f>
        <v>0</v>
      </c>
      <c r="S265" s="131">
        <v>0</v>
      </c>
      <c r="T265" s="132">
        <f>S265*H265</f>
        <v>0</v>
      </c>
      <c r="AR265" s="133" t="s">
        <v>225</v>
      </c>
      <c r="AT265" s="133" t="s">
        <v>133</v>
      </c>
      <c r="AU265" s="133" t="s">
        <v>77</v>
      </c>
      <c r="AY265" s="16" t="s">
        <v>131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6" t="s">
        <v>77</v>
      </c>
      <c r="BK265" s="134">
        <f>ROUND(I265*H265,2)</f>
        <v>0</v>
      </c>
      <c r="BL265" s="16" t="s">
        <v>225</v>
      </c>
      <c r="BM265" s="133" t="s">
        <v>525</v>
      </c>
    </row>
    <row r="266" spans="2:65" s="1" customFormat="1">
      <c r="B266" s="31"/>
      <c r="D266" s="135" t="s">
        <v>140</v>
      </c>
      <c r="F266" s="136" t="s">
        <v>526</v>
      </c>
      <c r="I266" s="137"/>
      <c r="L266" s="31"/>
      <c r="M266" s="138"/>
      <c r="T266" s="52"/>
      <c r="AT266" s="16" t="s">
        <v>140</v>
      </c>
      <c r="AU266" s="16" t="s">
        <v>77</v>
      </c>
    </row>
    <row r="267" spans="2:65" s="11" customFormat="1" ht="25.9" customHeight="1">
      <c r="B267" s="110"/>
      <c r="D267" s="111" t="s">
        <v>68</v>
      </c>
      <c r="E267" s="112" t="s">
        <v>527</v>
      </c>
      <c r="F267" s="112" t="s">
        <v>528</v>
      </c>
      <c r="I267" s="113"/>
      <c r="J267" s="114">
        <f>BK267</f>
        <v>0</v>
      </c>
      <c r="L267" s="110"/>
      <c r="M267" s="115"/>
      <c r="P267" s="116">
        <f>P268+P271+P274+P278+P322+P325+P332+P355+P370+P392+P414+P424</f>
        <v>0</v>
      </c>
      <c r="R267" s="116">
        <f>R268+R271+R274+R278+R322+R325+R332+R355+R370+R392+R414+R424</f>
        <v>8.3229455341000005</v>
      </c>
      <c r="T267" s="117">
        <f>T268+T271+T274+T278+T322+T325+T332+T355+T370+T392+T414+T424</f>
        <v>1.3364114999999999</v>
      </c>
      <c r="AR267" s="111" t="s">
        <v>79</v>
      </c>
      <c r="AT267" s="118" t="s">
        <v>68</v>
      </c>
      <c r="AU267" s="118" t="s">
        <v>69</v>
      </c>
      <c r="AY267" s="111" t="s">
        <v>131</v>
      </c>
      <c r="BK267" s="119">
        <f>BK268+BK271+BK274+BK278+BK322+BK325+BK332+BK355+BK370+BK392+BK414+BK424</f>
        <v>0</v>
      </c>
    </row>
    <row r="268" spans="2:65" s="11" customFormat="1" ht="22.9" customHeight="1">
      <c r="B268" s="110"/>
      <c r="D268" s="111" t="s">
        <v>68</v>
      </c>
      <c r="E268" s="120" t="s">
        <v>529</v>
      </c>
      <c r="F268" s="120" t="s">
        <v>530</v>
      </c>
      <c r="I268" s="113"/>
      <c r="J268" s="121">
        <f>BK268</f>
        <v>0</v>
      </c>
      <c r="L268" s="110"/>
      <c r="M268" s="115"/>
      <c r="P268" s="116">
        <f>SUM(P269:P270)</f>
        <v>0</v>
      </c>
      <c r="R268" s="116">
        <f>SUM(R269:R270)</f>
        <v>0</v>
      </c>
      <c r="T268" s="117">
        <f>SUM(T269:T270)</f>
        <v>0</v>
      </c>
      <c r="AR268" s="111" t="s">
        <v>79</v>
      </c>
      <c r="AT268" s="118" t="s">
        <v>68</v>
      </c>
      <c r="AU268" s="118" t="s">
        <v>77</v>
      </c>
      <c r="AY268" s="111" t="s">
        <v>131</v>
      </c>
      <c r="BK268" s="119">
        <f>SUM(BK269:BK270)</f>
        <v>0</v>
      </c>
    </row>
    <row r="269" spans="2:65" s="1" customFormat="1" ht="16.5" customHeight="1">
      <c r="B269" s="31"/>
      <c r="C269" s="122" t="s">
        <v>531</v>
      </c>
      <c r="D269" s="122" t="s">
        <v>133</v>
      </c>
      <c r="E269" s="123" t="s">
        <v>532</v>
      </c>
      <c r="F269" s="124" t="s">
        <v>533</v>
      </c>
      <c r="G269" s="125" t="s">
        <v>216</v>
      </c>
      <c r="H269" s="126">
        <v>76</v>
      </c>
      <c r="I269" s="127"/>
      <c r="J269" s="128">
        <f>ROUND(I269*H269,2)</f>
        <v>0</v>
      </c>
      <c r="K269" s="124" t="s">
        <v>137</v>
      </c>
      <c r="L269" s="31"/>
      <c r="M269" s="129" t="s">
        <v>19</v>
      </c>
      <c r="N269" s="130" t="s">
        <v>40</v>
      </c>
      <c r="P269" s="131">
        <f>O269*H269</f>
        <v>0</v>
      </c>
      <c r="Q269" s="131">
        <v>0</v>
      </c>
      <c r="R269" s="131">
        <f>Q269*H269</f>
        <v>0</v>
      </c>
      <c r="S269" s="131">
        <v>0</v>
      </c>
      <c r="T269" s="132">
        <f>S269*H269</f>
        <v>0</v>
      </c>
      <c r="AR269" s="133" t="s">
        <v>225</v>
      </c>
      <c r="AT269" s="133" t="s">
        <v>133</v>
      </c>
      <c r="AU269" s="133" t="s">
        <v>79</v>
      </c>
      <c r="AY269" s="16" t="s">
        <v>131</v>
      </c>
      <c r="BE269" s="134">
        <f>IF(N269="základní",J269,0)</f>
        <v>0</v>
      </c>
      <c r="BF269" s="134">
        <f>IF(N269="snížená",J269,0)</f>
        <v>0</v>
      </c>
      <c r="BG269" s="134">
        <f>IF(N269="zákl. přenesená",J269,0)</f>
        <v>0</v>
      </c>
      <c r="BH269" s="134">
        <f>IF(N269="sníž. přenesená",J269,0)</f>
        <v>0</v>
      </c>
      <c r="BI269" s="134">
        <f>IF(N269="nulová",J269,0)</f>
        <v>0</v>
      </c>
      <c r="BJ269" s="16" t="s">
        <v>77</v>
      </c>
      <c r="BK269" s="134">
        <f>ROUND(I269*H269,2)</f>
        <v>0</v>
      </c>
      <c r="BL269" s="16" t="s">
        <v>225</v>
      </c>
      <c r="BM269" s="133" t="s">
        <v>534</v>
      </c>
    </row>
    <row r="270" spans="2:65" s="1" customFormat="1">
      <c r="B270" s="31"/>
      <c r="D270" s="135" t="s">
        <v>140</v>
      </c>
      <c r="F270" s="136" t="s">
        <v>535</v>
      </c>
      <c r="I270" s="137"/>
      <c r="L270" s="31"/>
      <c r="M270" s="138"/>
      <c r="T270" s="52"/>
      <c r="AT270" s="16" t="s">
        <v>140</v>
      </c>
      <c r="AU270" s="16" t="s">
        <v>79</v>
      </c>
    </row>
    <row r="271" spans="2:65" s="11" customFormat="1" ht="22.9" customHeight="1">
      <c r="B271" s="110"/>
      <c r="D271" s="111" t="s">
        <v>68</v>
      </c>
      <c r="E271" s="120" t="s">
        <v>536</v>
      </c>
      <c r="F271" s="120" t="s">
        <v>537</v>
      </c>
      <c r="I271" s="113"/>
      <c r="J271" s="121">
        <f>BK271</f>
        <v>0</v>
      </c>
      <c r="L271" s="110"/>
      <c r="M271" s="115"/>
      <c r="P271" s="116">
        <f>SUM(P272:P273)</f>
        <v>0</v>
      </c>
      <c r="R271" s="116">
        <f>SUM(R272:R273)</f>
        <v>3.5200000000000001E-3</v>
      </c>
      <c r="T271" s="117">
        <f>SUM(T272:T273)</f>
        <v>0</v>
      </c>
      <c r="AR271" s="111" t="s">
        <v>79</v>
      </c>
      <c r="AT271" s="118" t="s">
        <v>68</v>
      </c>
      <c r="AU271" s="118" t="s">
        <v>77</v>
      </c>
      <c r="AY271" s="111" t="s">
        <v>131</v>
      </c>
      <c r="BK271" s="119">
        <f>SUM(BK272:BK273)</f>
        <v>0</v>
      </c>
    </row>
    <row r="272" spans="2:65" s="1" customFormat="1" ht="24.2" customHeight="1">
      <c r="B272" s="31"/>
      <c r="C272" s="122" t="s">
        <v>538</v>
      </c>
      <c r="D272" s="122" t="s">
        <v>133</v>
      </c>
      <c r="E272" s="123" t="s">
        <v>539</v>
      </c>
      <c r="F272" s="124" t="s">
        <v>540</v>
      </c>
      <c r="G272" s="125" t="s">
        <v>216</v>
      </c>
      <c r="H272" s="126">
        <v>176</v>
      </c>
      <c r="I272" s="127"/>
      <c r="J272" s="128">
        <f>ROUND(I272*H272,2)</f>
        <v>0</v>
      </c>
      <c r="K272" s="124" t="s">
        <v>137</v>
      </c>
      <c r="L272" s="31"/>
      <c r="M272" s="129" t="s">
        <v>19</v>
      </c>
      <c r="N272" s="130" t="s">
        <v>40</v>
      </c>
      <c r="P272" s="131">
        <f>O272*H272</f>
        <v>0</v>
      </c>
      <c r="Q272" s="131">
        <v>2.0000000000000002E-5</v>
      </c>
      <c r="R272" s="131">
        <f>Q272*H272</f>
        <v>3.5200000000000001E-3</v>
      </c>
      <c r="S272" s="131">
        <v>0</v>
      </c>
      <c r="T272" s="132">
        <f>S272*H272</f>
        <v>0</v>
      </c>
      <c r="AR272" s="133" t="s">
        <v>225</v>
      </c>
      <c r="AT272" s="133" t="s">
        <v>133</v>
      </c>
      <c r="AU272" s="133" t="s">
        <v>79</v>
      </c>
      <c r="AY272" s="16" t="s">
        <v>131</v>
      </c>
      <c r="BE272" s="134">
        <f>IF(N272="základní",J272,0)</f>
        <v>0</v>
      </c>
      <c r="BF272" s="134">
        <f>IF(N272="snížená",J272,0)</f>
        <v>0</v>
      </c>
      <c r="BG272" s="134">
        <f>IF(N272="zákl. přenesená",J272,0)</f>
        <v>0</v>
      </c>
      <c r="BH272" s="134">
        <f>IF(N272="sníž. přenesená",J272,0)</f>
        <v>0</v>
      </c>
      <c r="BI272" s="134">
        <f>IF(N272="nulová",J272,0)</f>
        <v>0</v>
      </c>
      <c r="BJ272" s="16" t="s">
        <v>77</v>
      </c>
      <c r="BK272" s="134">
        <f>ROUND(I272*H272,2)</f>
        <v>0</v>
      </c>
      <c r="BL272" s="16" t="s">
        <v>225</v>
      </c>
      <c r="BM272" s="133" t="s">
        <v>541</v>
      </c>
    </row>
    <row r="273" spans="2:65" s="1" customFormat="1">
      <c r="B273" s="31"/>
      <c r="D273" s="135" t="s">
        <v>140</v>
      </c>
      <c r="F273" s="136" t="s">
        <v>542</v>
      </c>
      <c r="I273" s="137"/>
      <c r="L273" s="31"/>
      <c r="M273" s="138"/>
      <c r="T273" s="52"/>
      <c r="AT273" s="16" t="s">
        <v>140</v>
      </c>
      <c r="AU273" s="16" t="s">
        <v>79</v>
      </c>
    </row>
    <row r="274" spans="2:65" s="11" customFormat="1" ht="22.9" customHeight="1">
      <c r="B274" s="110"/>
      <c r="D274" s="111" t="s">
        <v>68</v>
      </c>
      <c r="E274" s="120" t="s">
        <v>385</v>
      </c>
      <c r="F274" s="120" t="s">
        <v>386</v>
      </c>
      <c r="I274" s="113"/>
      <c r="J274" s="121">
        <f>BK274</f>
        <v>0</v>
      </c>
      <c r="L274" s="110"/>
      <c r="M274" s="115"/>
      <c r="P274" s="116">
        <f>SUM(P275:P277)</f>
        <v>0</v>
      </c>
      <c r="R274" s="116">
        <f>SUM(R275:R277)</f>
        <v>0</v>
      </c>
      <c r="T274" s="117">
        <f>SUM(T275:T277)</f>
        <v>0</v>
      </c>
      <c r="AR274" s="111" t="s">
        <v>79</v>
      </c>
      <c r="AT274" s="118" t="s">
        <v>68</v>
      </c>
      <c r="AU274" s="118" t="s">
        <v>77</v>
      </c>
      <c r="AY274" s="111" t="s">
        <v>131</v>
      </c>
      <c r="BK274" s="119">
        <f>SUM(BK275:BK277)</f>
        <v>0</v>
      </c>
    </row>
    <row r="275" spans="2:65" s="1" customFormat="1" ht="16.5" customHeight="1">
      <c r="B275" s="31"/>
      <c r="C275" s="122" t="s">
        <v>543</v>
      </c>
      <c r="D275" s="122" t="s">
        <v>133</v>
      </c>
      <c r="E275" s="123" t="s">
        <v>544</v>
      </c>
      <c r="F275" s="124" t="s">
        <v>545</v>
      </c>
      <c r="G275" s="125" t="s">
        <v>170</v>
      </c>
      <c r="H275" s="126">
        <v>2</v>
      </c>
      <c r="I275" s="127"/>
      <c r="J275" s="128">
        <f>ROUND(I275*H275,2)</f>
        <v>0</v>
      </c>
      <c r="K275" s="124" t="s">
        <v>19</v>
      </c>
      <c r="L275" s="31"/>
      <c r="M275" s="129" t="s">
        <v>19</v>
      </c>
      <c r="N275" s="130" t="s">
        <v>40</v>
      </c>
      <c r="P275" s="131">
        <f>O275*H275</f>
        <v>0</v>
      </c>
      <c r="Q275" s="131">
        <v>0</v>
      </c>
      <c r="R275" s="131">
        <f>Q275*H275</f>
        <v>0</v>
      </c>
      <c r="S275" s="131">
        <v>0</v>
      </c>
      <c r="T275" s="132">
        <f>S275*H275</f>
        <v>0</v>
      </c>
      <c r="AR275" s="133" t="s">
        <v>225</v>
      </c>
      <c r="AT275" s="133" t="s">
        <v>133</v>
      </c>
      <c r="AU275" s="133" t="s">
        <v>79</v>
      </c>
      <c r="AY275" s="16" t="s">
        <v>131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6" t="s">
        <v>77</v>
      </c>
      <c r="BK275" s="134">
        <f>ROUND(I275*H275,2)</f>
        <v>0</v>
      </c>
      <c r="BL275" s="16" t="s">
        <v>225</v>
      </c>
      <c r="BM275" s="133" t="s">
        <v>546</v>
      </c>
    </row>
    <row r="276" spans="2:65" s="1" customFormat="1" ht="16.5" customHeight="1">
      <c r="B276" s="31"/>
      <c r="C276" s="122" t="s">
        <v>547</v>
      </c>
      <c r="D276" s="122" t="s">
        <v>133</v>
      </c>
      <c r="E276" s="123" t="s">
        <v>548</v>
      </c>
      <c r="F276" s="124" t="s">
        <v>549</v>
      </c>
      <c r="G276" s="125" t="s">
        <v>397</v>
      </c>
      <c r="H276" s="126">
        <v>2</v>
      </c>
      <c r="I276" s="127"/>
      <c r="J276" s="128">
        <f>ROUND(I276*H276,2)</f>
        <v>0</v>
      </c>
      <c r="K276" s="124" t="s">
        <v>19</v>
      </c>
      <c r="L276" s="31"/>
      <c r="M276" s="129" t="s">
        <v>19</v>
      </c>
      <c r="N276" s="130" t="s">
        <v>40</v>
      </c>
      <c r="P276" s="131">
        <f>O276*H276</f>
        <v>0</v>
      </c>
      <c r="Q276" s="131">
        <v>0</v>
      </c>
      <c r="R276" s="131">
        <f>Q276*H276</f>
        <v>0</v>
      </c>
      <c r="S276" s="131">
        <v>0</v>
      </c>
      <c r="T276" s="132">
        <f>S276*H276</f>
        <v>0</v>
      </c>
      <c r="AR276" s="133" t="s">
        <v>225</v>
      </c>
      <c r="AT276" s="133" t="s">
        <v>133</v>
      </c>
      <c r="AU276" s="133" t="s">
        <v>79</v>
      </c>
      <c r="AY276" s="16" t="s">
        <v>131</v>
      </c>
      <c r="BE276" s="134">
        <f>IF(N276="základní",J276,0)</f>
        <v>0</v>
      </c>
      <c r="BF276" s="134">
        <f>IF(N276="snížená",J276,0)</f>
        <v>0</v>
      </c>
      <c r="BG276" s="134">
        <f>IF(N276="zákl. přenesená",J276,0)</f>
        <v>0</v>
      </c>
      <c r="BH276" s="134">
        <f>IF(N276="sníž. přenesená",J276,0)</f>
        <v>0</v>
      </c>
      <c r="BI276" s="134">
        <f>IF(N276="nulová",J276,0)</f>
        <v>0</v>
      </c>
      <c r="BJ276" s="16" t="s">
        <v>77</v>
      </c>
      <c r="BK276" s="134">
        <f>ROUND(I276*H276,2)</f>
        <v>0</v>
      </c>
      <c r="BL276" s="16" t="s">
        <v>225</v>
      </c>
      <c r="BM276" s="133" t="s">
        <v>550</v>
      </c>
    </row>
    <row r="277" spans="2:65" s="1" customFormat="1" ht="16.5" customHeight="1">
      <c r="B277" s="31"/>
      <c r="C277" s="122" t="s">
        <v>551</v>
      </c>
      <c r="D277" s="122" t="s">
        <v>133</v>
      </c>
      <c r="E277" s="123" t="s">
        <v>552</v>
      </c>
      <c r="F277" s="124" t="s">
        <v>553</v>
      </c>
      <c r="G277" s="125" t="s">
        <v>397</v>
      </c>
      <c r="H277" s="126">
        <v>2</v>
      </c>
      <c r="I277" s="127"/>
      <c r="J277" s="128">
        <f>ROUND(I277*H277,2)</f>
        <v>0</v>
      </c>
      <c r="K277" s="124" t="s">
        <v>19</v>
      </c>
      <c r="L277" s="31"/>
      <c r="M277" s="129" t="s">
        <v>19</v>
      </c>
      <c r="N277" s="130" t="s">
        <v>40</v>
      </c>
      <c r="P277" s="131">
        <f>O277*H277</f>
        <v>0</v>
      </c>
      <c r="Q277" s="131">
        <v>0</v>
      </c>
      <c r="R277" s="131">
        <f>Q277*H277</f>
        <v>0</v>
      </c>
      <c r="S277" s="131">
        <v>0</v>
      </c>
      <c r="T277" s="132">
        <f>S277*H277</f>
        <v>0</v>
      </c>
      <c r="AR277" s="133" t="s">
        <v>225</v>
      </c>
      <c r="AT277" s="133" t="s">
        <v>133</v>
      </c>
      <c r="AU277" s="133" t="s">
        <v>79</v>
      </c>
      <c r="AY277" s="16" t="s">
        <v>131</v>
      </c>
      <c r="BE277" s="134">
        <f>IF(N277="základní",J277,0)</f>
        <v>0</v>
      </c>
      <c r="BF277" s="134">
        <f>IF(N277="snížená",J277,0)</f>
        <v>0</v>
      </c>
      <c r="BG277" s="134">
        <f>IF(N277="zákl. přenesená",J277,0)</f>
        <v>0</v>
      </c>
      <c r="BH277" s="134">
        <f>IF(N277="sníž. přenesená",J277,0)</f>
        <v>0</v>
      </c>
      <c r="BI277" s="134">
        <f>IF(N277="nulová",J277,0)</f>
        <v>0</v>
      </c>
      <c r="BJ277" s="16" t="s">
        <v>77</v>
      </c>
      <c r="BK277" s="134">
        <f>ROUND(I277*H277,2)</f>
        <v>0</v>
      </c>
      <c r="BL277" s="16" t="s">
        <v>225</v>
      </c>
      <c r="BM277" s="133" t="s">
        <v>554</v>
      </c>
    </row>
    <row r="278" spans="2:65" s="11" customFormat="1" ht="22.9" customHeight="1">
      <c r="B278" s="110"/>
      <c r="D278" s="111" t="s">
        <v>68</v>
      </c>
      <c r="E278" s="120" t="s">
        <v>555</v>
      </c>
      <c r="F278" s="120" t="s">
        <v>556</v>
      </c>
      <c r="I278" s="113"/>
      <c r="J278" s="121">
        <f>BK278</f>
        <v>0</v>
      </c>
      <c r="L278" s="110"/>
      <c r="M278" s="115"/>
      <c r="P278" s="116">
        <f>SUM(P279:P321)</f>
        <v>0</v>
      </c>
      <c r="R278" s="116">
        <f>SUM(R279:R321)</f>
        <v>0</v>
      </c>
      <c r="T278" s="117">
        <f>SUM(T279:T321)</f>
        <v>0</v>
      </c>
      <c r="AR278" s="111" t="s">
        <v>79</v>
      </c>
      <c r="AT278" s="118" t="s">
        <v>68</v>
      </c>
      <c r="AU278" s="118" t="s">
        <v>77</v>
      </c>
      <c r="AY278" s="111" t="s">
        <v>131</v>
      </c>
      <c r="BK278" s="119">
        <f>SUM(BK279:BK321)</f>
        <v>0</v>
      </c>
    </row>
    <row r="279" spans="2:65" s="1" customFormat="1" ht="16.5" customHeight="1">
      <c r="B279" s="31"/>
      <c r="C279" s="122" t="s">
        <v>557</v>
      </c>
      <c r="D279" s="122" t="s">
        <v>133</v>
      </c>
      <c r="E279" s="123" t="s">
        <v>558</v>
      </c>
      <c r="F279" s="124" t="s">
        <v>559</v>
      </c>
      <c r="G279" s="125" t="s">
        <v>240</v>
      </c>
      <c r="H279" s="126">
        <v>210</v>
      </c>
      <c r="I279" s="127"/>
      <c r="J279" s="128">
        <f t="shared" ref="J279:J321" si="0">ROUND(I279*H279,2)</f>
        <v>0</v>
      </c>
      <c r="K279" s="124" t="s">
        <v>19</v>
      </c>
      <c r="L279" s="31"/>
      <c r="M279" s="129" t="s">
        <v>19</v>
      </c>
      <c r="N279" s="130" t="s">
        <v>40</v>
      </c>
      <c r="P279" s="131">
        <f t="shared" ref="P279:P321" si="1">O279*H279</f>
        <v>0</v>
      </c>
      <c r="Q279" s="131">
        <v>0</v>
      </c>
      <c r="R279" s="131">
        <f t="shared" ref="R279:R321" si="2">Q279*H279</f>
        <v>0</v>
      </c>
      <c r="S279" s="131">
        <v>0</v>
      </c>
      <c r="T279" s="132">
        <f t="shared" ref="T279:T321" si="3">S279*H279</f>
        <v>0</v>
      </c>
      <c r="AR279" s="133" t="s">
        <v>225</v>
      </c>
      <c r="AT279" s="133" t="s">
        <v>133</v>
      </c>
      <c r="AU279" s="133" t="s">
        <v>79</v>
      </c>
      <c r="AY279" s="16" t="s">
        <v>131</v>
      </c>
      <c r="BE279" s="134">
        <f t="shared" ref="BE279:BE321" si="4">IF(N279="základní",J279,0)</f>
        <v>0</v>
      </c>
      <c r="BF279" s="134">
        <f t="shared" ref="BF279:BF321" si="5">IF(N279="snížená",J279,0)</f>
        <v>0</v>
      </c>
      <c r="BG279" s="134">
        <f t="shared" ref="BG279:BG321" si="6">IF(N279="zákl. přenesená",J279,0)</f>
        <v>0</v>
      </c>
      <c r="BH279" s="134">
        <f t="shared" ref="BH279:BH321" si="7">IF(N279="sníž. přenesená",J279,0)</f>
        <v>0</v>
      </c>
      <c r="BI279" s="134">
        <f t="shared" ref="BI279:BI321" si="8">IF(N279="nulová",J279,0)</f>
        <v>0</v>
      </c>
      <c r="BJ279" s="16" t="s">
        <v>77</v>
      </c>
      <c r="BK279" s="134">
        <f t="shared" ref="BK279:BK321" si="9">ROUND(I279*H279,2)</f>
        <v>0</v>
      </c>
      <c r="BL279" s="16" t="s">
        <v>225</v>
      </c>
      <c r="BM279" s="133" t="s">
        <v>560</v>
      </c>
    </row>
    <row r="280" spans="2:65" s="1" customFormat="1" ht="16.5" customHeight="1">
      <c r="B280" s="31"/>
      <c r="C280" s="122" t="s">
        <v>561</v>
      </c>
      <c r="D280" s="122" t="s">
        <v>133</v>
      </c>
      <c r="E280" s="123" t="s">
        <v>562</v>
      </c>
      <c r="F280" s="124" t="s">
        <v>563</v>
      </c>
      <c r="G280" s="125" t="s">
        <v>167</v>
      </c>
      <c r="H280" s="126">
        <v>217</v>
      </c>
      <c r="I280" s="127"/>
      <c r="J280" s="128">
        <f t="shared" si="0"/>
        <v>0</v>
      </c>
      <c r="K280" s="124" t="s">
        <v>19</v>
      </c>
      <c r="L280" s="31"/>
      <c r="M280" s="129" t="s">
        <v>19</v>
      </c>
      <c r="N280" s="130" t="s">
        <v>40</v>
      </c>
      <c r="P280" s="131">
        <f t="shared" si="1"/>
        <v>0</v>
      </c>
      <c r="Q280" s="131">
        <v>0</v>
      </c>
      <c r="R280" s="131">
        <f t="shared" si="2"/>
        <v>0</v>
      </c>
      <c r="S280" s="131">
        <v>0</v>
      </c>
      <c r="T280" s="132">
        <f t="shared" si="3"/>
        <v>0</v>
      </c>
      <c r="AR280" s="133" t="s">
        <v>225</v>
      </c>
      <c r="AT280" s="133" t="s">
        <v>133</v>
      </c>
      <c r="AU280" s="133" t="s">
        <v>79</v>
      </c>
      <c r="AY280" s="16" t="s">
        <v>131</v>
      </c>
      <c r="BE280" s="134">
        <f t="shared" si="4"/>
        <v>0</v>
      </c>
      <c r="BF280" s="134">
        <f t="shared" si="5"/>
        <v>0</v>
      </c>
      <c r="BG280" s="134">
        <f t="shared" si="6"/>
        <v>0</v>
      </c>
      <c r="BH280" s="134">
        <f t="shared" si="7"/>
        <v>0</v>
      </c>
      <c r="BI280" s="134">
        <f t="shared" si="8"/>
        <v>0</v>
      </c>
      <c r="BJ280" s="16" t="s">
        <v>77</v>
      </c>
      <c r="BK280" s="134">
        <f t="shared" si="9"/>
        <v>0</v>
      </c>
      <c r="BL280" s="16" t="s">
        <v>225</v>
      </c>
      <c r="BM280" s="133" t="s">
        <v>564</v>
      </c>
    </row>
    <row r="281" spans="2:65" s="1" customFormat="1" ht="16.5" customHeight="1">
      <c r="B281" s="31"/>
      <c r="C281" s="122" t="s">
        <v>565</v>
      </c>
      <c r="D281" s="122" t="s">
        <v>133</v>
      </c>
      <c r="E281" s="123" t="s">
        <v>566</v>
      </c>
      <c r="F281" s="124" t="s">
        <v>567</v>
      </c>
      <c r="G281" s="125" t="s">
        <v>79</v>
      </c>
      <c r="H281" s="126">
        <v>281</v>
      </c>
      <c r="I281" s="127"/>
      <c r="J281" s="128">
        <f t="shared" si="0"/>
        <v>0</v>
      </c>
      <c r="K281" s="124" t="s">
        <v>19</v>
      </c>
      <c r="L281" s="31"/>
      <c r="M281" s="129" t="s">
        <v>19</v>
      </c>
      <c r="N281" s="130" t="s">
        <v>40</v>
      </c>
      <c r="P281" s="131">
        <f t="shared" si="1"/>
        <v>0</v>
      </c>
      <c r="Q281" s="131">
        <v>0</v>
      </c>
      <c r="R281" s="131">
        <f t="shared" si="2"/>
        <v>0</v>
      </c>
      <c r="S281" s="131">
        <v>0</v>
      </c>
      <c r="T281" s="132">
        <f t="shared" si="3"/>
        <v>0</v>
      </c>
      <c r="AR281" s="133" t="s">
        <v>225</v>
      </c>
      <c r="AT281" s="133" t="s">
        <v>133</v>
      </c>
      <c r="AU281" s="133" t="s">
        <v>79</v>
      </c>
      <c r="AY281" s="16" t="s">
        <v>131</v>
      </c>
      <c r="BE281" s="134">
        <f t="shared" si="4"/>
        <v>0</v>
      </c>
      <c r="BF281" s="134">
        <f t="shared" si="5"/>
        <v>0</v>
      </c>
      <c r="BG281" s="134">
        <f t="shared" si="6"/>
        <v>0</v>
      </c>
      <c r="BH281" s="134">
        <f t="shared" si="7"/>
        <v>0</v>
      </c>
      <c r="BI281" s="134">
        <f t="shared" si="8"/>
        <v>0</v>
      </c>
      <c r="BJ281" s="16" t="s">
        <v>77</v>
      </c>
      <c r="BK281" s="134">
        <f t="shared" si="9"/>
        <v>0</v>
      </c>
      <c r="BL281" s="16" t="s">
        <v>225</v>
      </c>
      <c r="BM281" s="133" t="s">
        <v>568</v>
      </c>
    </row>
    <row r="282" spans="2:65" s="1" customFormat="1" ht="16.5" customHeight="1">
      <c r="B282" s="31"/>
      <c r="C282" s="122" t="s">
        <v>569</v>
      </c>
      <c r="D282" s="122" t="s">
        <v>133</v>
      </c>
      <c r="E282" s="123" t="s">
        <v>570</v>
      </c>
      <c r="F282" s="124" t="s">
        <v>571</v>
      </c>
      <c r="G282" s="125" t="s">
        <v>213</v>
      </c>
      <c r="H282" s="126">
        <v>99</v>
      </c>
      <c r="I282" s="127"/>
      <c r="J282" s="128">
        <f t="shared" si="0"/>
        <v>0</v>
      </c>
      <c r="K282" s="124" t="s">
        <v>19</v>
      </c>
      <c r="L282" s="31"/>
      <c r="M282" s="129" t="s">
        <v>19</v>
      </c>
      <c r="N282" s="130" t="s">
        <v>40</v>
      </c>
      <c r="P282" s="131">
        <f t="shared" si="1"/>
        <v>0</v>
      </c>
      <c r="Q282" s="131">
        <v>0</v>
      </c>
      <c r="R282" s="131">
        <f t="shared" si="2"/>
        <v>0</v>
      </c>
      <c r="S282" s="131">
        <v>0</v>
      </c>
      <c r="T282" s="132">
        <f t="shared" si="3"/>
        <v>0</v>
      </c>
      <c r="AR282" s="133" t="s">
        <v>225</v>
      </c>
      <c r="AT282" s="133" t="s">
        <v>133</v>
      </c>
      <c r="AU282" s="133" t="s">
        <v>79</v>
      </c>
      <c r="AY282" s="16" t="s">
        <v>131</v>
      </c>
      <c r="BE282" s="134">
        <f t="shared" si="4"/>
        <v>0</v>
      </c>
      <c r="BF282" s="134">
        <f t="shared" si="5"/>
        <v>0</v>
      </c>
      <c r="BG282" s="134">
        <f t="shared" si="6"/>
        <v>0</v>
      </c>
      <c r="BH282" s="134">
        <f t="shared" si="7"/>
        <v>0</v>
      </c>
      <c r="BI282" s="134">
        <f t="shared" si="8"/>
        <v>0</v>
      </c>
      <c r="BJ282" s="16" t="s">
        <v>77</v>
      </c>
      <c r="BK282" s="134">
        <f t="shared" si="9"/>
        <v>0</v>
      </c>
      <c r="BL282" s="16" t="s">
        <v>225</v>
      </c>
      <c r="BM282" s="133" t="s">
        <v>572</v>
      </c>
    </row>
    <row r="283" spans="2:65" s="1" customFormat="1" ht="16.5" customHeight="1">
      <c r="B283" s="31"/>
      <c r="C283" s="122" t="s">
        <v>573</v>
      </c>
      <c r="D283" s="122" t="s">
        <v>133</v>
      </c>
      <c r="E283" s="123" t="s">
        <v>574</v>
      </c>
      <c r="F283" s="124" t="s">
        <v>575</v>
      </c>
      <c r="G283" s="125" t="s">
        <v>328</v>
      </c>
      <c r="H283" s="126">
        <v>557</v>
      </c>
      <c r="I283" s="127"/>
      <c r="J283" s="128">
        <f t="shared" si="0"/>
        <v>0</v>
      </c>
      <c r="K283" s="124" t="s">
        <v>19</v>
      </c>
      <c r="L283" s="31"/>
      <c r="M283" s="129" t="s">
        <v>19</v>
      </c>
      <c r="N283" s="130" t="s">
        <v>40</v>
      </c>
      <c r="P283" s="131">
        <f t="shared" si="1"/>
        <v>0</v>
      </c>
      <c r="Q283" s="131">
        <v>0</v>
      </c>
      <c r="R283" s="131">
        <f t="shared" si="2"/>
        <v>0</v>
      </c>
      <c r="S283" s="131">
        <v>0</v>
      </c>
      <c r="T283" s="132">
        <f t="shared" si="3"/>
        <v>0</v>
      </c>
      <c r="AR283" s="133" t="s">
        <v>225</v>
      </c>
      <c r="AT283" s="133" t="s">
        <v>133</v>
      </c>
      <c r="AU283" s="133" t="s">
        <v>79</v>
      </c>
      <c r="AY283" s="16" t="s">
        <v>131</v>
      </c>
      <c r="BE283" s="134">
        <f t="shared" si="4"/>
        <v>0</v>
      </c>
      <c r="BF283" s="134">
        <f t="shared" si="5"/>
        <v>0</v>
      </c>
      <c r="BG283" s="134">
        <f t="shared" si="6"/>
        <v>0</v>
      </c>
      <c r="BH283" s="134">
        <f t="shared" si="7"/>
        <v>0</v>
      </c>
      <c r="BI283" s="134">
        <f t="shared" si="8"/>
        <v>0</v>
      </c>
      <c r="BJ283" s="16" t="s">
        <v>77</v>
      </c>
      <c r="BK283" s="134">
        <f t="shared" si="9"/>
        <v>0</v>
      </c>
      <c r="BL283" s="16" t="s">
        <v>225</v>
      </c>
      <c r="BM283" s="133" t="s">
        <v>576</v>
      </c>
    </row>
    <row r="284" spans="2:65" s="1" customFormat="1" ht="16.5" customHeight="1">
      <c r="B284" s="31"/>
      <c r="C284" s="122" t="s">
        <v>577</v>
      </c>
      <c r="D284" s="122" t="s">
        <v>133</v>
      </c>
      <c r="E284" s="123" t="s">
        <v>578</v>
      </c>
      <c r="F284" s="124" t="s">
        <v>579</v>
      </c>
      <c r="G284" s="125" t="s">
        <v>277</v>
      </c>
      <c r="H284" s="126">
        <v>354</v>
      </c>
      <c r="I284" s="127"/>
      <c r="J284" s="128">
        <f t="shared" si="0"/>
        <v>0</v>
      </c>
      <c r="K284" s="124" t="s">
        <v>19</v>
      </c>
      <c r="L284" s="31"/>
      <c r="M284" s="129" t="s">
        <v>19</v>
      </c>
      <c r="N284" s="130" t="s">
        <v>40</v>
      </c>
      <c r="P284" s="131">
        <f t="shared" si="1"/>
        <v>0</v>
      </c>
      <c r="Q284" s="131">
        <v>0</v>
      </c>
      <c r="R284" s="131">
        <f t="shared" si="2"/>
        <v>0</v>
      </c>
      <c r="S284" s="131">
        <v>0</v>
      </c>
      <c r="T284" s="132">
        <f t="shared" si="3"/>
        <v>0</v>
      </c>
      <c r="AR284" s="133" t="s">
        <v>225</v>
      </c>
      <c r="AT284" s="133" t="s">
        <v>133</v>
      </c>
      <c r="AU284" s="133" t="s">
        <v>79</v>
      </c>
      <c r="AY284" s="16" t="s">
        <v>131</v>
      </c>
      <c r="BE284" s="134">
        <f t="shared" si="4"/>
        <v>0</v>
      </c>
      <c r="BF284" s="134">
        <f t="shared" si="5"/>
        <v>0</v>
      </c>
      <c r="BG284" s="134">
        <f t="shared" si="6"/>
        <v>0</v>
      </c>
      <c r="BH284" s="134">
        <f t="shared" si="7"/>
        <v>0</v>
      </c>
      <c r="BI284" s="134">
        <f t="shared" si="8"/>
        <v>0</v>
      </c>
      <c r="BJ284" s="16" t="s">
        <v>77</v>
      </c>
      <c r="BK284" s="134">
        <f t="shared" si="9"/>
        <v>0</v>
      </c>
      <c r="BL284" s="16" t="s">
        <v>225</v>
      </c>
      <c r="BM284" s="133" t="s">
        <v>580</v>
      </c>
    </row>
    <row r="285" spans="2:65" s="1" customFormat="1" ht="16.5" customHeight="1">
      <c r="B285" s="31"/>
      <c r="C285" s="122" t="s">
        <v>581</v>
      </c>
      <c r="D285" s="122" t="s">
        <v>133</v>
      </c>
      <c r="E285" s="123" t="s">
        <v>582</v>
      </c>
      <c r="F285" s="124" t="s">
        <v>583</v>
      </c>
      <c r="G285" s="125" t="s">
        <v>394</v>
      </c>
      <c r="H285" s="126">
        <v>201</v>
      </c>
      <c r="I285" s="127"/>
      <c r="J285" s="128">
        <f t="shared" si="0"/>
        <v>0</v>
      </c>
      <c r="K285" s="124" t="s">
        <v>19</v>
      </c>
      <c r="L285" s="31"/>
      <c r="M285" s="129" t="s">
        <v>19</v>
      </c>
      <c r="N285" s="130" t="s">
        <v>40</v>
      </c>
      <c r="P285" s="131">
        <f t="shared" si="1"/>
        <v>0</v>
      </c>
      <c r="Q285" s="131">
        <v>0</v>
      </c>
      <c r="R285" s="131">
        <f t="shared" si="2"/>
        <v>0</v>
      </c>
      <c r="S285" s="131">
        <v>0</v>
      </c>
      <c r="T285" s="132">
        <f t="shared" si="3"/>
        <v>0</v>
      </c>
      <c r="AR285" s="133" t="s">
        <v>225</v>
      </c>
      <c r="AT285" s="133" t="s">
        <v>133</v>
      </c>
      <c r="AU285" s="133" t="s">
        <v>79</v>
      </c>
      <c r="AY285" s="16" t="s">
        <v>131</v>
      </c>
      <c r="BE285" s="134">
        <f t="shared" si="4"/>
        <v>0</v>
      </c>
      <c r="BF285" s="134">
        <f t="shared" si="5"/>
        <v>0</v>
      </c>
      <c r="BG285" s="134">
        <f t="shared" si="6"/>
        <v>0</v>
      </c>
      <c r="BH285" s="134">
        <f t="shared" si="7"/>
        <v>0</v>
      </c>
      <c r="BI285" s="134">
        <f t="shared" si="8"/>
        <v>0</v>
      </c>
      <c r="BJ285" s="16" t="s">
        <v>77</v>
      </c>
      <c r="BK285" s="134">
        <f t="shared" si="9"/>
        <v>0</v>
      </c>
      <c r="BL285" s="16" t="s">
        <v>225</v>
      </c>
      <c r="BM285" s="133" t="s">
        <v>584</v>
      </c>
    </row>
    <row r="286" spans="2:65" s="1" customFormat="1" ht="16.5" customHeight="1">
      <c r="B286" s="31"/>
      <c r="C286" s="122" t="s">
        <v>585</v>
      </c>
      <c r="D286" s="122" t="s">
        <v>133</v>
      </c>
      <c r="E286" s="123" t="s">
        <v>586</v>
      </c>
      <c r="F286" s="124" t="s">
        <v>587</v>
      </c>
      <c r="G286" s="125" t="s">
        <v>220</v>
      </c>
      <c r="H286" s="126">
        <v>276</v>
      </c>
      <c r="I286" s="127"/>
      <c r="J286" s="128">
        <f t="shared" si="0"/>
        <v>0</v>
      </c>
      <c r="K286" s="124" t="s">
        <v>19</v>
      </c>
      <c r="L286" s="31"/>
      <c r="M286" s="129" t="s">
        <v>19</v>
      </c>
      <c r="N286" s="130" t="s">
        <v>40</v>
      </c>
      <c r="P286" s="131">
        <f t="shared" si="1"/>
        <v>0</v>
      </c>
      <c r="Q286" s="131">
        <v>0</v>
      </c>
      <c r="R286" s="131">
        <f t="shared" si="2"/>
        <v>0</v>
      </c>
      <c r="S286" s="131">
        <v>0</v>
      </c>
      <c r="T286" s="132">
        <f t="shared" si="3"/>
        <v>0</v>
      </c>
      <c r="AR286" s="133" t="s">
        <v>225</v>
      </c>
      <c r="AT286" s="133" t="s">
        <v>133</v>
      </c>
      <c r="AU286" s="133" t="s">
        <v>79</v>
      </c>
      <c r="AY286" s="16" t="s">
        <v>131</v>
      </c>
      <c r="BE286" s="134">
        <f t="shared" si="4"/>
        <v>0</v>
      </c>
      <c r="BF286" s="134">
        <f t="shared" si="5"/>
        <v>0</v>
      </c>
      <c r="BG286" s="134">
        <f t="shared" si="6"/>
        <v>0</v>
      </c>
      <c r="BH286" s="134">
        <f t="shared" si="7"/>
        <v>0</v>
      </c>
      <c r="BI286" s="134">
        <f t="shared" si="8"/>
        <v>0</v>
      </c>
      <c r="BJ286" s="16" t="s">
        <v>77</v>
      </c>
      <c r="BK286" s="134">
        <f t="shared" si="9"/>
        <v>0</v>
      </c>
      <c r="BL286" s="16" t="s">
        <v>225</v>
      </c>
      <c r="BM286" s="133" t="s">
        <v>588</v>
      </c>
    </row>
    <row r="287" spans="2:65" s="1" customFormat="1" ht="16.5" customHeight="1">
      <c r="B287" s="31"/>
      <c r="C287" s="122" t="s">
        <v>589</v>
      </c>
      <c r="D287" s="122" t="s">
        <v>133</v>
      </c>
      <c r="E287" s="123" t="s">
        <v>590</v>
      </c>
      <c r="F287" s="124" t="s">
        <v>591</v>
      </c>
      <c r="G287" s="125" t="s">
        <v>77</v>
      </c>
      <c r="H287" s="126">
        <v>443</v>
      </c>
      <c r="I287" s="127"/>
      <c r="J287" s="128">
        <f t="shared" si="0"/>
        <v>0</v>
      </c>
      <c r="K287" s="124" t="s">
        <v>19</v>
      </c>
      <c r="L287" s="31"/>
      <c r="M287" s="129" t="s">
        <v>19</v>
      </c>
      <c r="N287" s="130" t="s">
        <v>40</v>
      </c>
      <c r="P287" s="131">
        <f t="shared" si="1"/>
        <v>0</v>
      </c>
      <c r="Q287" s="131">
        <v>0</v>
      </c>
      <c r="R287" s="131">
        <f t="shared" si="2"/>
        <v>0</v>
      </c>
      <c r="S287" s="131">
        <v>0</v>
      </c>
      <c r="T287" s="132">
        <f t="shared" si="3"/>
        <v>0</v>
      </c>
      <c r="AR287" s="133" t="s">
        <v>225</v>
      </c>
      <c r="AT287" s="133" t="s">
        <v>133</v>
      </c>
      <c r="AU287" s="133" t="s">
        <v>79</v>
      </c>
      <c r="AY287" s="16" t="s">
        <v>131</v>
      </c>
      <c r="BE287" s="134">
        <f t="shared" si="4"/>
        <v>0</v>
      </c>
      <c r="BF287" s="134">
        <f t="shared" si="5"/>
        <v>0</v>
      </c>
      <c r="BG287" s="134">
        <f t="shared" si="6"/>
        <v>0</v>
      </c>
      <c r="BH287" s="134">
        <f t="shared" si="7"/>
        <v>0</v>
      </c>
      <c r="BI287" s="134">
        <f t="shared" si="8"/>
        <v>0</v>
      </c>
      <c r="BJ287" s="16" t="s">
        <v>77</v>
      </c>
      <c r="BK287" s="134">
        <f t="shared" si="9"/>
        <v>0</v>
      </c>
      <c r="BL287" s="16" t="s">
        <v>225</v>
      </c>
      <c r="BM287" s="133" t="s">
        <v>592</v>
      </c>
    </row>
    <row r="288" spans="2:65" s="1" customFormat="1" ht="16.5" customHeight="1">
      <c r="B288" s="31"/>
      <c r="C288" s="122" t="s">
        <v>593</v>
      </c>
      <c r="D288" s="122" t="s">
        <v>133</v>
      </c>
      <c r="E288" s="123" t="s">
        <v>594</v>
      </c>
      <c r="F288" s="124" t="s">
        <v>595</v>
      </c>
      <c r="G288" s="125" t="s">
        <v>77</v>
      </c>
      <c r="H288" s="126">
        <v>635</v>
      </c>
      <c r="I288" s="127"/>
      <c r="J288" s="128">
        <f t="shared" si="0"/>
        <v>0</v>
      </c>
      <c r="K288" s="124" t="s">
        <v>19</v>
      </c>
      <c r="L288" s="31"/>
      <c r="M288" s="129" t="s">
        <v>19</v>
      </c>
      <c r="N288" s="130" t="s">
        <v>40</v>
      </c>
      <c r="P288" s="131">
        <f t="shared" si="1"/>
        <v>0</v>
      </c>
      <c r="Q288" s="131">
        <v>0</v>
      </c>
      <c r="R288" s="131">
        <f t="shared" si="2"/>
        <v>0</v>
      </c>
      <c r="S288" s="131">
        <v>0</v>
      </c>
      <c r="T288" s="132">
        <f t="shared" si="3"/>
        <v>0</v>
      </c>
      <c r="AR288" s="133" t="s">
        <v>225</v>
      </c>
      <c r="AT288" s="133" t="s">
        <v>133</v>
      </c>
      <c r="AU288" s="133" t="s">
        <v>79</v>
      </c>
      <c r="AY288" s="16" t="s">
        <v>131</v>
      </c>
      <c r="BE288" s="134">
        <f t="shared" si="4"/>
        <v>0</v>
      </c>
      <c r="BF288" s="134">
        <f t="shared" si="5"/>
        <v>0</v>
      </c>
      <c r="BG288" s="134">
        <f t="shared" si="6"/>
        <v>0</v>
      </c>
      <c r="BH288" s="134">
        <f t="shared" si="7"/>
        <v>0</v>
      </c>
      <c r="BI288" s="134">
        <f t="shared" si="8"/>
        <v>0</v>
      </c>
      <c r="BJ288" s="16" t="s">
        <v>77</v>
      </c>
      <c r="BK288" s="134">
        <f t="shared" si="9"/>
        <v>0</v>
      </c>
      <c r="BL288" s="16" t="s">
        <v>225</v>
      </c>
      <c r="BM288" s="133" t="s">
        <v>596</v>
      </c>
    </row>
    <row r="289" spans="2:65" s="1" customFormat="1" ht="16.5" customHeight="1">
      <c r="B289" s="31"/>
      <c r="C289" s="122" t="s">
        <v>597</v>
      </c>
      <c r="D289" s="122" t="s">
        <v>133</v>
      </c>
      <c r="E289" s="123" t="s">
        <v>598</v>
      </c>
      <c r="F289" s="124" t="s">
        <v>599</v>
      </c>
      <c r="G289" s="125" t="s">
        <v>174</v>
      </c>
      <c r="H289" s="126">
        <v>198</v>
      </c>
      <c r="I289" s="127"/>
      <c r="J289" s="128">
        <f t="shared" si="0"/>
        <v>0</v>
      </c>
      <c r="K289" s="124" t="s">
        <v>19</v>
      </c>
      <c r="L289" s="31"/>
      <c r="M289" s="129" t="s">
        <v>19</v>
      </c>
      <c r="N289" s="130" t="s">
        <v>40</v>
      </c>
      <c r="P289" s="131">
        <f t="shared" si="1"/>
        <v>0</v>
      </c>
      <c r="Q289" s="131">
        <v>0</v>
      </c>
      <c r="R289" s="131">
        <f t="shared" si="2"/>
        <v>0</v>
      </c>
      <c r="S289" s="131">
        <v>0</v>
      </c>
      <c r="T289" s="132">
        <f t="shared" si="3"/>
        <v>0</v>
      </c>
      <c r="AR289" s="133" t="s">
        <v>225</v>
      </c>
      <c r="AT289" s="133" t="s">
        <v>133</v>
      </c>
      <c r="AU289" s="133" t="s">
        <v>79</v>
      </c>
      <c r="AY289" s="16" t="s">
        <v>131</v>
      </c>
      <c r="BE289" s="134">
        <f t="shared" si="4"/>
        <v>0</v>
      </c>
      <c r="BF289" s="134">
        <f t="shared" si="5"/>
        <v>0</v>
      </c>
      <c r="BG289" s="134">
        <f t="shared" si="6"/>
        <v>0</v>
      </c>
      <c r="BH289" s="134">
        <f t="shared" si="7"/>
        <v>0</v>
      </c>
      <c r="BI289" s="134">
        <f t="shared" si="8"/>
        <v>0</v>
      </c>
      <c r="BJ289" s="16" t="s">
        <v>77</v>
      </c>
      <c r="BK289" s="134">
        <f t="shared" si="9"/>
        <v>0</v>
      </c>
      <c r="BL289" s="16" t="s">
        <v>225</v>
      </c>
      <c r="BM289" s="133" t="s">
        <v>600</v>
      </c>
    </row>
    <row r="290" spans="2:65" s="1" customFormat="1" ht="16.5" customHeight="1">
      <c r="B290" s="31"/>
      <c r="C290" s="122" t="s">
        <v>601</v>
      </c>
      <c r="D290" s="122" t="s">
        <v>133</v>
      </c>
      <c r="E290" s="123" t="s">
        <v>602</v>
      </c>
      <c r="F290" s="124" t="s">
        <v>603</v>
      </c>
      <c r="G290" s="125" t="s">
        <v>174</v>
      </c>
      <c r="H290" s="126">
        <v>423</v>
      </c>
      <c r="I290" s="127"/>
      <c r="J290" s="128">
        <f t="shared" si="0"/>
        <v>0</v>
      </c>
      <c r="K290" s="124" t="s">
        <v>19</v>
      </c>
      <c r="L290" s="31"/>
      <c r="M290" s="129" t="s">
        <v>19</v>
      </c>
      <c r="N290" s="130" t="s">
        <v>40</v>
      </c>
      <c r="P290" s="131">
        <f t="shared" si="1"/>
        <v>0</v>
      </c>
      <c r="Q290" s="131">
        <v>0</v>
      </c>
      <c r="R290" s="131">
        <f t="shared" si="2"/>
        <v>0</v>
      </c>
      <c r="S290" s="131">
        <v>0</v>
      </c>
      <c r="T290" s="132">
        <f t="shared" si="3"/>
        <v>0</v>
      </c>
      <c r="AR290" s="133" t="s">
        <v>225</v>
      </c>
      <c r="AT290" s="133" t="s">
        <v>133</v>
      </c>
      <c r="AU290" s="133" t="s">
        <v>79</v>
      </c>
      <c r="AY290" s="16" t="s">
        <v>131</v>
      </c>
      <c r="BE290" s="134">
        <f t="shared" si="4"/>
        <v>0</v>
      </c>
      <c r="BF290" s="134">
        <f t="shared" si="5"/>
        <v>0</v>
      </c>
      <c r="BG290" s="134">
        <f t="shared" si="6"/>
        <v>0</v>
      </c>
      <c r="BH290" s="134">
        <f t="shared" si="7"/>
        <v>0</v>
      </c>
      <c r="BI290" s="134">
        <f t="shared" si="8"/>
        <v>0</v>
      </c>
      <c r="BJ290" s="16" t="s">
        <v>77</v>
      </c>
      <c r="BK290" s="134">
        <f t="shared" si="9"/>
        <v>0</v>
      </c>
      <c r="BL290" s="16" t="s">
        <v>225</v>
      </c>
      <c r="BM290" s="133" t="s">
        <v>604</v>
      </c>
    </row>
    <row r="291" spans="2:65" s="1" customFormat="1" ht="16.5" customHeight="1">
      <c r="B291" s="31"/>
      <c r="C291" s="122" t="s">
        <v>605</v>
      </c>
      <c r="D291" s="122" t="s">
        <v>133</v>
      </c>
      <c r="E291" s="123" t="s">
        <v>606</v>
      </c>
      <c r="F291" s="124" t="s">
        <v>607</v>
      </c>
      <c r="G291" s="125" t="s">
        <v>77</v>
      </c>
      <c r="H291" s="126">
        <v>928</v>
      </c>
      <c r="I291" s="127"/>
      <c r="J291" s="128">
        <f t="shared" si="0"/>
        <v>0</v>
      </c>
      <c r="K291" s="124" t="s">
        <v>19</v>
      </c>
      <c r="L291" s="31"/>
      <c r="M291" s="129" t="s">
        <v>19</v>
      </c>
      <c r="N291" s="130" t="s">
        <v>40</v>
      </c>
      <c r="P291" s="131">
        <f t="shared" si="1"/>
        <v>0</v>
      </c>
      <c r="Q291" s="131">
        <v>0</v>
      </c>
      <c r="R291" s="131">
        <f t="shared" si="2"/>
        <v>0</v>
      </c>
      <c r="S291" s="131">
        <v>0</v>
      </c>
      <c r="T291" s="132">
        <f t="shared" si="3"/>
        <v>0</v>
      </c>
      <c r="AR291" s="133" t="s">
        <v>225</v>
      </c>
      <c r="AT291" s="133" t="s">
        <v>133</v>
      </c>
      <c r="AU291" s="133" t="s">
        <v>79</v>
      </c>
      <c r="AY291" s="16" t="s">
        <v>131</v>
      </c>
      <c r="BE291" s="134">
        <f t="shared" si="4"/>
        <v>0</v>
      </c>
      <c r="BF291" s="134">
        <f t="shared" si="5"/>
        <v>0</v>
      </c>
      <c r="BG291" s="134">
        <f t="shared" si="6"/>
        <v>0</v>
      </c>
      <c r="BH291" s="134">
        <f t="shared" si="7"/>
        <v>0</v>
      </c>
      <c r="BI291" s="134">
        <f t="shared" si="8"/>
        <v>0</v>
      </c>
      <c r="BJ291" s="16" t="s">
        <v>77</v>
      </c>
      <c r="BK291" s="134">
        <f t="shared" si="9"/>
        <v>0</v>
      </c>
      <c r="BL291" s="16" t="s">
        <v>225</v>
      </c>
      <c r="BM291" s="133" t="s">
        <v>608</v>
      </c>
    </row>
    <row r="292" spans="2:65" s="1" customFormat="1" ht="16.5" customHeight="1">
      <c r="B292" s="31"/>
      <c r="C292" s="122" t="s">
        <v>609</v>
      </c>
      <c r="D292" s="122" t="s">
        <v>133</v>
      </c>
      <c r="E292" s="123" t="s">
        <v>610</v>
      </c>
      <c r="F292" s="124" t="s">
        <v>611</v>
      </c>
      <c r="G292" s="125" t="s">
        <v>185</v>
      </c>
      <c r="H292" s="126">
        <v>454</v>
      </c>
      <c r="I292" s="127"/>
      <c r="J292" s="128">
        <f t="shared" si="0"/>
        <v>0</v>
      </c>
      <c r="K292" s="124" t="s">
        <v>19</v>
      </c>
      <c r="L292" s="31"/>
      <c r="M292" s="129" t="s">
        <v>19</v>
      </c>
      <c r="N292" s="130" t="s">
        <v>40</v>
      </c>
      <c r="P292" s="131">
        <f t="shared" si="1"/>
        <v>0</v>
      </c>
      <c r="Q292" s="131">
        <v>0</v>
      </c>
      <c r="R292" s="131">
        <f t="shared" si="2"/>
        <v>0</v>
      </c>
      <c r="S292" s="131">
        <v>0</v>
      </c>
      <c r="T292" s="132">
        <f t="shared" si="3"/>
        <v>0</v>
      </c>
      <c r="AR292" s="133" t="s">
        <v>225</v>
      </c>
      <c r="AT292" s="133" t="s">
        <v>133</v>
      </c>
      <c r="AU292" s="133" t="s">
        <v>79</v>
      </c>
      <c r="AY292" s="16" t="s">
        <v>131</v>
      </c>
      <c r="BE292" s="134">
        <f t="shared" si="4"/>
        <v>0</v>
      </c>
      <c r="BF292" s="134">
        <f t="shared" si="5"/>
        <v>0</v>
      </c>
      <c r="BG292" s="134">
        <f t="shared" si="6"/>
        <v>0</v>
      </c>
      <c r="BH292" s="134">
        <f t="shared" si="7"/>
        <v>0</v>
      </c>
      <c r="BI292" s="134">
        <f t="shared" si="8"/>
        <v>0</v>
      </c>
      <c r="BJ292" s="16" t="s">
        <v>77</v>
      </c>
      <c r="BK292" s="134">
        <f t="shared" si="9"/>
        <v>0</v>
      </c>
      <c r="BL292" s="16" t="s">
        <v>225</v>
      </c>
      <c r="BM292" s="133" t="s">
        <v>612</v>
      </c>
    </row>
    <row r="293" spans="2:65" s="1" customFormat="1" ht="16.5" customHeight="1">
      <c r="B293" s="31"/>
      <c r="C293" s="122" t="s">
        <v>613</v>
      </c>
      <c r="D293" s="122" t="s">
        <v>133</v>
      </c>
      <c r="E293" s="123" t="s">
        <v>614</v>
      </c>
      <c r="F293" s="124" t="s">
        <v>615</v>
      </c>
      <c r="G293" s="125" t="s">
        <v>293</v>
      </c>
      <c r="H293" s="126">
        <v>34</v>
      </c>
      <c r="I293" s="127"/>
      <c r="J293" s="128">
        <f t="shared" si="0"/>
        <v>0</v>
      </c>
      <c r="K293" s="124" t="s">
        <v>19</v>
      </c>
      <c r="L293" s="31"/>
      <c r="M293" s="129" t="s">
        <v>19</v>
      </c>
      <c r="N293" s="130" t="s">
        <v>40</v>
      </c>
      <c r="P293" s="131">
        <f t="shared" si="1"/>
        <v>0</v>
      </c>
      <c r="Q293" s="131">
        <v>0</v>
      </c>
      <c r="R293" s="131">
        <f t="shared" si="2"/>
        <v>0</v>
      </c>
      <c r="S293" s="131">
        <v>0</v>
      </c>
      <c r="T293" s="132">
        <f t="shared" si="3"/>
        <v>0</v>
      </c>
      <c r="AR293" s="133" t="s">
        <v>225</v>
      </c>
      <c r="AT293" s="133" t="s">
        <v>133</v>
      </c>
      <c r="AU293" s="133" t="s">
        <v>79</v>
      </c>
      <c r="AY293" s="16" t="s">
        <v>131</v>
      </c>
      <c r="BE293" s="134">
        <f t="shared" si="4"/>
        <v>0</v>
      </c>
      <c r="BF293" s="134">
        <f t="shared" si="5"/>
        <v>0</v>
      </c>
      <c r="BG293" s="134">
        <f t="shared" si="6"/>
        <v>0</v>
      </c>
      <c r="BH293" s="134">
        <f t="shared" si="7"/>
        <v>0</v>
      </c>
      <c r="BI293" s="134">
        <f t="shared" si="8"/>
        <v>0</v>
      </c>
      <c r="BJ293" s="16" t="s">
        <v>77</v>
      </c>
      <c r="BK293" s="134">
        <f t="shared" si="9"/>
        <v>0</v>
      </c>
      <c r="BL293" s="16" t="s">
        <v>225</v>
      </c>
      <c r="BM293" s="133" t="s">
        <v>616</v>
      </c>
    </row>
    <row r="294" spans="2:65" s="1" customFormat="1" ht="16.5" customHeight="1">
      <c r="B294" s="31"/>
      <c r="C294" s="122" t="s">
        <v>617</v>
      </c>
      <c r="D294" s="122" t="s">
        <v>133</v>
      </c>
      <c r="E294" s="123" t="s">
        <v>618</v>
      </c>
      <c r="F294" s="124" t="s">
        <v>619</v>
      </c>
      <c r="G294" s="125" t="s">
        <v>79</v>
      </c>
      <c r="H294" s="126">
        <v>11119</v>
      </c>
      <c r="I294" s="127"/>
      <c r="J294" s="128">
        <f t="shared" si="0"/>
        <v>0</v>
      </c>
      <c r="K294" s="124" t="s">
        <v>19</v>
      </c>
      <c r="L294" s="31"/>
      <c r="M294" s="129" t="s">
        <v>19</v>
      </c>
      <c r="N294" s="130" t="s">
        <v>40</v>
      </c>
      <c r="P294" s="131">
        <f t="shared" si="1"/>
        <v>0</v>
      </c>
      <c r="Q294" s="131">
        <v>0</v>
      </c>
      <c r="R294" s="131">
        <f t="shared" si="2"/>
        <v>0</v>
      </c>
      <c r="S294" s="131">
        <v>0</v>
      </c>
      <c r="T294" s="132">
        <f t="shared" si="3"/>
        <v>0</v>
      </c>
      <c r="AR294" s="133" t="s">
        <v>225</v>
      </c>
      <c r="AT294" s="133" t="s">
        <v>133</v>
      </c>
      <c r="AU294" s="133" t="s">
        <v>79</v>
      </c>
      <c r="AY294" s="16" t="s">
        <v>131</v>
      </c>
      <c r="BE294" s="134">
        <f t="shared" si="4"/>
        <v>0</v>
      </c>
      <c r="BF294" s="134">
        <f t="shared" si="5"/>
        <v>0</v>
      </c>
      <c r="BG294" s="134">
        <f t="shared" si="6"/>
        <v>0</v>
      </c>
      <c r="BH294" s="134">
        <f t="shared" si="7"/>
        <v>0</v>
      </c>
      <c r="BI294" s="134">
        <f t="shared" si="8"/>
        <v>0</v>
      </c>
      <c r="BJ294" s="16" t="s">
        <v>77</v>
      </c>
      <c r="BK294" s="134">
        <f t="shared" si="9"/>
        <v>0</v>
      </c>
      <c r="BL294" s="16" t="s">
        <v>225</v>
      </c>
      <c r="BM294" s="133" t="s">
        <v>620</v>
      </c>
    </row>
    <row r="295" spans="2:65" s="1" customFormat="1" ht="16.5" customHeight="1">
      <c r="B295" s="31"/>
      <c r="C295" s="122" t="s">
        <v>621</v>
      </c>
      <c r="D295" s="122" t="s">
        <v>133</v>
      </c>
      <c r="E295" s="123" t="s">
        <v>622</v>
      </c>
      <c r="F295" s="124" t="s">
        <v>623</v>
      </c>
      <c r="G295" s="125" t="s">
        <v>267</v>
      </c>
      <c r="H295" s="126">
        <v>1094</v>
      </c>
      <c r="I295" s="127"/>
      <c r="J295" s="128">
        <f t="shared" si="0"/>
        <v>0</v>
      </c>
      <c r="K295" s="124" t="s">
        <v>19</v>
      </c>
      <c r="L295" s="31"/>
      <c r="M295" s="129" t="s">
        <v>19</v>
      </c>
      <c r="N295" s="130" t="s">
        <v>40</v>
      </c>
      <c r="P295" s="131">
        <f t="shared" si="1"/>
        <v>0</v>
      </c>
      <c r="Q295" s="131">
        <v>0</v>
      </c>
      <c r="R295" s="131">
        <f t="shared" si="2"/>
        <v>0</v>
      </c>
      <c r="S295" s="131">
        <v>0</v>
      </c>
      <c r="T295" s="132">
        <f t="shared" si="3"/>
        <v>0</v>
      </c>
      <c r="AR295" s="133" t="s">
        <v>225</v>
      </c>
      <c r="AT295" s="133" t="s">
        <v>133</v>
      </c>
      <c r="AU295" s="133" t="s">
        <v>79</v>
      </c>
      <c r="AY295" s="16" t="s">
        <v>131</v>
      </c>
      <c r="BE295" s="134">
        <f t="shared" si="4"/>
        <v>0</v>
      </c>
      <c r="BF295" s="134">
        <f t="shared" si="5"/>
        <v>0</v>
      </c>
      <c r="BG295" s="134">
        <f t="shared" si="6"/>
        <v>0</v>
      </c>
      <c r="BH295" s="134">
        <f t="shared" si="7"/>
        <v>0</v>
      </c>
      <c r="BI295" s="134">
        <f t="shared" si="8"/>
        <v>0</v>
      </c>
      <c r="BJ295" s="16" t="s">
        <v>77</v>
      </c>
      <c r="BK295" s="134">
        <f t="shared" si="9"/>
        <v>0</v>
      </c>
      <c r="BL295" s="16" t="s">
        <v>225</v>
      </c>
      <c r="BM295" s="133" t="s">
        <v>624</v>
      </c>
    </row>
    <row r="296" spans="2:65" s="1" customFormat="1" ht="16.5" customHeight="1">
      <c r="B296" s="31"/>
      <c r="C296" s="122" t="s">
        <v>625</v>
      </c>
      <c r="D296" s="122" t="s">
        <v>133</v>
      </c>
      <c r="E296" s="123" t="s">
        <v>626</v>
      </c>
      <c r="F296" s="124" t="s">
        <v>627</v>
      </c>
      <c r="G296" s="125" t="s">
        <v>267</v>
      </c>
      <c r="H296" s="126">
        <v>939</v>
      </c>
      <c r="I296" s="127"/>
      <c r="J296" s="128">
        <f t="shared" si="0"/>
        <v>0</v>
      </c>
      <c r="K296" s="124" t="s">
        <v>19</v>
      </c>
      <c r="L296" s="31"/>
      <c r="M296" s="129" t="s">
        <v>19</v>
      </c>
      <c r="N296" s="130" t="s">
        <v>40</v>
      </c>
      <c r="P296" s="131">
        <f t="shared" si="1"/>
        <v>0</v>
      </c>
      <c r="Q296" s="131">
        <v>0</v>
      </c>
      <c r="R296" s="131">
        <f t="shared" si="2"/>
        <v>0</v>
      </c>
      <c r="S296" s="131">
        <v>0</v>
      </c>
      <c r="T296" s="132">
        <f t="shared" si="3"/>
        <v>0</v>
      </c>
      <c r="AR296" s="133" t="s">
        <v>225</v>
      </c>
      <c r="AT296" s="133" t="s">
        <v>133</v>
      </c>
      <c r="AU296" s="133" t="s">
        <v>79</v>
      </c>
      <c r="AY296" s="16" t="s">
        <v>131</v>
      </c>
      <c r="BE296" s="134">
        <f t="shared" si="4"/>
        <v>0</v>
      </c>
      <c r="BF296" s="134">
        <f t="shared" si="5"/>
        <v>0</v>
      </c>
      <c r="BG296" s="134">
        <f t="shared" si="6"/>
        <v>0</v>
      </c>
      <c r="BH296" s="134">
        <f t="shared" si="7"/>
        <v>0</v>
      </c>
      <c r="BI296" s="134">
        <f t="shared" si="8"/>
        <v>0</v>
      </c>
      <c r="BJ296" s="16" t="s">
        <v>77</v>
      </c>
      <c r="BK296" s="134">
        <f t="shared" si="9"/>
        <v>0</v>
      </c>
      <c r="BL296" s="16" t="s">
        <v>225</v>
      </c>
      <c r="BM296" s="133" t="s">
        <v>628</v>
      </c>
    </row>
    <row r="297" spans="2:65" s="1" customFormat="1" ht="16.5" customHeight="1">
      <c r="B297" s="31"/>
      <c r="C297" s="122" t="s">
        <v>629</v>
      </c>
      <c r="D297" s="122" t="s">
        <v>133</v>
      </c>
      <c r="E297" s="123" t="s">
        <v>630</v>
      </c>
      <c r="F297" s="124" t="s">
        <v>631</v>
      </c>
      <c r="G297" s="125" t="s">
        <v>77</v>
      </c>
      <c r="H297" s="126">
        <v>1389</v>
      </c>
      <c r="I297" s="127"/>
      <c r="J297" s="128">
        <f t="shared" si="0"/>
        <v>0</v>
      </c>
      <c r="K297" s="124" t="s">
        <v>19</v>
      </c>
      <c r="L297" s="31"/>
      <c r="M297" s="129" t="s">
        <v>19</v>
      </c>
      <c r="N297" s="130" t="s">
        <v>40</v>
      </c>
      <c r="P297" s="131">
        <f t="shared" si="1"/>
        <v>0</v>
      </c>
      <c r="Q297" s="131">
        <v>0</v>
      </c>
      <c r="R297" s="131">
        <f t="shared" si="2"/>
        <v>0</v>
      </c>
      <c r="S297" s="131">
        <v>0</v>
      </c>
      <c r="T297" s="132">
        <f t="shared" si="3"/>
        <v>0</v>
      </c>
      <c r="AR297" s="133" t="s">
        <v>225</v>
      </c>
      <c r="AT297" s="133" t="s">
        <v>133</v>
      </c>
      <c r="AU297" s="133" t="s">
        <v>79</v>
      </c>
      <c r="AY297" s="16" t="s">
        <v>131</v>
      </c>
      <c r="BE297" s="134">
        <f t="shared" si="4"/>
        <v>0</v>
      </c>
      <c r="BF297" s="134">
        <f t="shared" si="5"/>
        <v>0</v>
      </c>
      <c r="BG297" s="134">
        <f t="shared" si="6"/>
        <v>0</v>
      </c>
      <c r="BH297" s="134">
        <f t="shared" si="7"/>
        <v>0</v>
      </c>
      <c r="BI297" s="134">
        <f t="shared" si="8"/>
        <v>0</v>
      </c>
      <c r="BJ297" s="16" t="s">
        <v>77</v>
      </c>
      <c r="BK297" s="134">
        <f t="shared" si="9"/>
        <v>0</v>
      </c>
      <c r="BL297" s="16" t="s">
        <v>225</v>
      </c>
      <c r="BM297" s="133" t="s">
        <v>632</v>
      </c>
    </row>
    <row r="298" spans="2:65" s="1" customFormat="1" ht="16.5" customHeight="1">
      <c r="B298" s="31"/>
      <c r="C298" s="122" t="s">
        <v>633</v>
      </c>
      <c r="D298" s="122" t="s">
        <v>133</v>
      </c>
      <c r="E298" s="123" t="s">
        <v>634</v>
      </c>
      <c r="F298" s="124" t="s">
        <v>635</v>
      </c>
      <c r="G298" s="125" t="s">
        <v>244</v>
      </c>
      <c r="H298" s="126">
        <v>1245</v>
      </c>
      <c r="I298" s="127"/>
      <c r="J298" s="128">
        <f t="shared" si="0"/>
        <v>0</v>
      </c>
      <c r="K298" s="124" t="s">
        <v>19</v>
      </c>
      <c r="L298" s="31"/>
      <c r="M298" s="129" t="s">
        <v>19</v>
      </c>
      <c r="N298" s="130" t="s">
        <v>40</v>
      </c>
      <c r="P298" s="131">
        <f t="shared" si="1"/>
        <v>0</v>
      </c>
      <c r="Q298" s="131">
        <v>0</v>
      </c>
      <c r="R298" s="131">
        <f t="shared" si="2"/>
        <v>0</v>
      </c>
      <c r="S298" s="131">
        <v>0</v>
      </c>
      <c r="T298" s="132">
        <f t="shared" si="3"/>
        <v>0</v>
      </c>
      <c r="AR298" s="133" t="s">
        <v>225</v>
      </c>
      <c r="AT298" s="133" t="s">
        <v>133</v>
      </c>
      <c r="AU298" s="133" t="s">
        <v>79</v>
      </c>
      <c r="AY298" s="16" t="s">
        <v>131</v>
      </c>
      <c r="BE298" s="134">
        <f t="shared" si="4"/>
        <v>0</v>
      </c>
      <c r="BF298" s="134">
        <f t="shared" si="5"/>
        <v>0</v>
      </c>
      <c r="BG298" s="134">
        <f t="shared" si="6"/>
        <v>0</v>
      </c>
      <c r="BH298" s="134">
        <f t="shared" si="7"/>
        <v>0</v>
      </c>
      <c r="BI298" s="134">
        <f t="shared" si="8"/>
        <v>0</v>
      </c>
      <c r="BJ298" s="16" t="s">
        <v>77</v>
      </c>
      <c r="BK298" s="134">
        <f t="shared" si="9"/>
        <v>0</v>
      </c>
      <c r="BL298" s="16" t="s">
        <v>225</v>
      </c>
      <c r="BM298" s="133" t="s">
        <v>636</v>
      </c>
    </row>
    <row r="299" spans="2:65" s="1" customFormat="1" ht="16.5" customHeight="1">
      <c r="B299" s="31"/>
      <c r="C299" s="122" t="s">
        <v>637</v>
      </c>
      <c r="D299" s="122" t="s">
        <v>133</v>
      </c>
      <c r="E299" s="123" t="s">
        <v>638</v>
      </c>
      <c r="F299" s="124" t="s">
        <v>639</v>
      </c>
      <c r="G299" s="125" t="s">
        <v>138</v>
      </c>
      <c r="H299" s="126">
        <v>5090</v>
      </c>
      <c r="I299" s="127"/>
      <c r="J299" s="128">
        <f t="shared" si="0"/>
        <v>0</v>
      </c>
      <c r="K299" s="124" t="s">
        <v>19</v>
      </c>
      <c r="L299" s="31"/>
      <c r="M299" s="129" t="s">
        <v>19</v>
      </c>
      <c r="N299" s="130" t="s">
        <v>40</v>
      </c>
      <c r="P299" s="131">
        <f t="shared" si="1"/>
        <v>0</v>
      </c>
      <c r="Q299" s="131">
        <v>0</v>
      </c>
      <c r="R299" s="131">
        <f t="shared" si="2"/>
        <v>0</v>
      </c>
      <c r="S299" s="131">
        <v>0</v>
      </c>
      <c r="T299" s="132">
        <f t="shared" si="3"/>
        <v>0</v>
      </c>
      <c r="AR299" s="133" t="s">
        <v>225</v>
      </c>
      <c r="AT299" s="133" t="s">
        <v>133</v>
      </c>
      <c r="AU299" s="133" t="s">
        <v>79</v>
      </c>
      <c r="AY299" s="16" t="s">
        <v>131</v>
      </c>
      <c r="BE299" s="134">
        <f t="shared" si="4"/>
        <v>0</v>
      </c>
      <c r="BF299" s="134">
        <f t="shared" si="5"/>
        <v>0</v>
      </c>
      <c r="BG299" s="134">
        <f t="shared" si="6"/>
        <v>0</v>
      </c>
      <c r="BH299" s="134">
        <f t="shared" si="7"/>
        <v>0</v>
      </c>
      <c r="BI299" s="134">
        <f t="shared" si="8"/>
        <v>0</v>
      </c>
      <c r="BJ299" s="16" t="s">
        <v>77</v>
      </c>
      <c r="BK299" s="134">
        <f t="shared" si="9"/>
        <v>0</v>
      </c>
      <c r="BL299" s="16" t="s">
        <v>225</v>
      </c>
      <c r="BM299" s="133" t="s">
        <v>640</v>
      </c>
    </row>
    <row r="300" spans="2:65" s="1" customFormat="1" ht="16.5" customHeight="1">
      <c r="B300" s="31"/>
      <c r="C300" s="122" t="s">
        <v>641</v>
      </c>
      <c r="D300" s="122" t="s">
        <v>133</v>
      </c>
      <c r="E300" s="123" t="s">
        <v>642</v>
      </c>
      <c r="F300" s="124" t="s">
        <v>643</v>
      </c>
      <c r="G300" s="125" t="s">
        <v>271</v>
      </c>
      <c r="H300" s="126">
        <v>1449</v>
      </c>
      <c r="I300" s="127"/>
      <c r="J300" s="128">
        <f t="shared" si="0"/>
        <v>0</v>
      </c>
      <c r="K300" s="124" t="s">
        <v>19</v>
      </c>
      <c r="L300" s="31"/>
      <c r="M300" s="129" t="s">
        <v>19</v>
      </c>
      <c r="N300" s="130" t="s">
        <v>40</v>
      </c>
      <c r="P300" s="131">
        <f t="shared" si="1"/>
        <v>0</v>
      </c>
      <c r="Q300" s="131">
        <v>0</v>
      </c>
      <c r="R300" s="131">
        <f t="shared" si="2"/>
        <v>0</v>
      </c>
      <c r="S300" s="131">
        <v>0</v>
      </c>
      <c r="T300" s="132">
        <f t="shared" si="3"/>
        <v>0</v>
      </c>
      <c r="AR300" s="133" t="s">
        <v>225</v>
      </c>
      <c r="AT300" s="133" t="s">
        <v>133</v>
      </c>
      <c r="AU300" s="133" t="s">
        <v>79</v>
      </c>
      <c r="AY300" s="16" t="s">
        <v>131</v>
      </c>
      <c r="BE300" s="134">
        <f t="shared" si="4"/>
        <v>0</v>
      </c>
      <c r="BF300" s="134">
        <f t="shared" si="5"/>
        <v>0</v>
      </c>
      <c r="BG300" s="134">
        <f t="shared" si="6"/>
        <v>0</v>
      </c>
      <c r="BH300" s="134">
        <f t="shared" si="7"/>
        <v>0</v>
      </c>
      <c r="BI300" s="134">
        <f t="shared" si="8"/>
        <v>0</v>
      </c>
      <c r="BJ300" s="16" t="s">
        <v>77</v>
      </c>
      <c r="BK300" s="134">
        <f t="shared" si="9"/>
        <v>0</v>
      </c>
      <c r="BL300" s="16" t="s">
        <v>225</v>
      </c>
      <c r="BM300" s="133" t="s">
        <v>644</v>
      </c>
    </row>
    <row r="301" spans="2:65" s="1" customFormat="1" ht="16.5" customHeight="1">
      <c r="B301" s="31"/>
      <c r="C301" s="122" t="s">
        <v>645</v>
      </c>
      <c r="D301" s="122" t="s">
        <v>133</v>
      </c>
      <c r="E301" s="123" t="s">
        <v>646</v>
      </c>
      <c r="F301" s="124" t="s">
        <v>647</v>
      </c>
      <c r="G301" s="125" t="s">
        <v>167</v>
      </c>
      <c r="H301" s="126">
        <v>3097</v>
      </c>
      <c r="I301" s="127"/>
      <c r="J301" s="128">
        <f t="shared" si="0"/>
        <v>0</v>
      </c>
      <c r="K301" s="124" t="s">
        <v>19</v>
      </c>
      <c r="L301" s="31"/>
      <c r="M301" s="129" t="s">
        <v>19</v>
      </c>
      <c r="N301" s="130" t="s">
        <v>40</v>
      </c>
      <c r="P301" s="131">
        <f t="shared" si="1"/>
        <v>0</v>
      </c>
      <c r="Q301" s="131">
        <v>0</v>
      </c>
      <c r="R301" s="131">
        <f t="shared" si="2"/>
        <v>0</v>
      </c>
      <c r="S301" s="131">
        <v>0</v>
      </c>
      <c r="T301" s="132">
        <f t="shared" si="3"/>
        <v>0</v>
      </c>
      <c r="AR301" s="133" t="s">
        <v>225</v>
      </c>
      <c r="AT301" s="133" t="s">
        <v>133</v>
      </c>
      <c r="AU301" s="133" t="s">
        <v>79</v>
      </c>
      <c r="AY301" s="16" t="s">
        <v>131</v>
      </c>
      <c r="BE301" s="134">
        <f t="shared" si="4"/>
        <v>0</v>
      </c>
      <c r="BF301" s="134">
        <f t="shared" si="5"/>
        <v>0</v>
      </c>
      <c r="BG301" s="134">
        <f t="shared" si="6"/>
        <v>0</v>
      </c>
      <c r="BH301" s="134">
        <f t="shared" si="7"/>
        <v>0</v>
      </c>
      <c r="BI301" s="134">
        <f t="shared" si="8"/>
        <v>0</v>
      </c>
      <c r="BJ301" s="16" t="s">
        <v>77</v>
      </c>
      <c r="BK301" s="134">
        <f t="shared" si="9"/>
        <v>0</v>
      </c>
      <c r="BL301" s="16" t="s">
        <v>225</v>
      </c>
      <c r="BM301" s="133" t="s">
        <v>648</v>
      </c>
    </row>
    <row r="302" spans="2:65" s="1" customFormat="1" ht="16.5" customHeight="1">
      <c r="B302" s="31"/>
      <c r="C302" s="122" t="s">
        <v>649</v>
      </c>
      <c r="D302" s="122" t="s">
        <v>133</v>
      </c>
      <c r="E302" s="123" t="s">
        <v>650</v>
      </c>
      <c r="F302" s="124" t="s">
        <v>651</v>
      </c>
      <c r="G302" s="125" t="s">
        <v>79</v>
      </c>
      <c r="H302" s="126">
        <v>3490</v>
      </c>
      <c r="I302" s="127"/>
      <c r="J302" s="128">
        <f t="shared" si="0"/>
        <v>0</v>
      </c>
      <c r="K302" s="124" t="s">
        <v>19</v>
      </c>
      <c r="L302" s="31"/>
      <c r="M302" s="129" t="s">
        <v>19</v>
      </c>
      <c r="N302" s="130" t="s">
        <v>40</v>
      </c>
      <c r="P302" s="131">
        <f t="shared" si="1"/>
        <v>0</v>
      </c>
      <c r="Q302" s="131">
        <v>0</v>
      </c>
      <c r="R302" s="131">
        <f t="shared" si="2"/>
        <v>0</v>
      </c>
      <c r="S302" s="131">
        <v>0</v>
      </c>
      <c r="T302" s="132">
        <f t="shared" si="3"/>
        <v>0</v>
      </c>
      <c r="AR302" s="133" t="s">
        <v>225</v>
      </c>
      <c r="AT302" s="133" t="s">
        <v>133</v>
      </c>
      <c r="AU302" s="133" t="s">
        <v>79</v>
      </c>
      <c r="AY302" s="16" t="s">
        <v>131</v>
      </c>
      <c r="BE302" s="134">
        <f t="shared" si="4"/>
        <v>0</v>
      </c>
      <c r="BF302" s="134">
        <f t="shared" si="5"/>
        <v>0</v>
      </c>
      <c r="BG302" s="134">
        <f t="shared" si="6"/>
        <v>0</v>
      </c>
      <c r="BH302" s="134">
        <f t="shared" si="7"/>
        <v>0</v>
      </c>
      <c r="BI302" s="134">
        <f t="shared" si="8"/>
        <v>0</v>
      </c>
      <c r="BJ302" s="16" t="s">
        <v>77</v>
      </c>
      <c r="BK302" s="134">
        <f t="shared" si="9"/>
        <v>0</v>
      </c>
      <c r="BL302" s="16" t="s">
        <v>225</v>
      </c>
      <c r="BM302" s="133" t="s">
        <v>652</v>
      </c>
    </row>
    <row r="303" spans="2:65" s="1" customFormat="1" ht="16.5" customHeight="1">
      <c r="B303" s="31"/>
      <c r="C303" s="122" t="s">
        <v>653</v>
      </c>
      <c r="D303" s="122" t="s">
        <v>133</v>
      </c>
      <c r="E303" s="123" t="s">
        <v>654</v>
      </c>
      <c r="F303" s="124" t="s">
        <v>655</v>
      </c>
      <c r="G303" s="125" t="s">
        <v>77</v>
      </c>
      <c r="H303" s="126">
        <v>1685</v>
      </c>
      <c r="I303" s="127"/>
      <c r="J303" s="128">
        <f t="shared" si="0"/>
        <v>0</v>
      </c>
      <c r="K303" s="124" t="s">
        <v>19</v>
      </c>
      <c r="L303" s="31"/>
      <c r="M303" s="129" t="s">
        <v>19</v>
      </c>
      <c r="N303" s="130" t="s">
        <v>40</v>
      </c>
      <c r="P303" s="131">
        <f t="shared" si="1"/>
        <v>0</v>
      </c>
      <c r="Q303" s="131">
        <v>0</v>
      </c>
      <c r="R303" s="131">
        <f t="shared" si="2"/>
        <v>0</v>
      </c>
      <c r="S303" s="131">
        <v>0</v>
      </c>
      <c r="T303" s="132">
        <f t="shared" si="3"/>
        <v>0</v>
      </c>
      <c r="AR303" s="133" t="s">
        <v>225</v>
      </c>
      <c r="AT303" s="133" t="s">
        <v>133</v>
      </c>
      <c r="AU303" s="133" t="s">
        <v>79</v>
      </c>
      <c r="AY303" s="16" t="s">
        <v>131</v>
      </c>
      <c r="BE303" s="134">
        <f t="shared" si="4"/>
        <v>0</v>
      </c>
      <c r="BF303" s="134">
        <f t="shared" si="5"/>
        <v>0</v>
      </c>
      <c r="BG303" s="134">
        <f t="shared" si="6"/>
        <v>0</v>
      </c>
      <c r="BH303" s="134">
        <f t="shared" si="7"/>
        <v>0</v>
      </c>
      <c r="BI303" s="134">
        <f t="shared" si="8"/>
        <v>0</v>
      </c>
      <c r="BJ303" s="16" t="s">
        <v>77</v>
      </c>
      <c r="BK303" s="134">
        <f t="shared" si="9"/>
        <v>0</v>
      </c>
      <c r="BL303" s="16" t="s">
        <v>225</v>
      </c>
      <c r="BM303" s="133" t="s">
        <v>656</v>
      </c>
    </row>
    <row r="304" spans="2:65" s="1" customFormat="1" ht="16.5" customHeight="1">
      <c r="B304" s="31"/>
      <c r="C304" s="122" t="s">
        <v>657</v>
      </c>
      <c r="D304" s="122" t="s">
        <v>133</v>
      </c>
      <c r="E304" s="123" t="s">
        <v>658</v>
      </c>
      <c r="F304" s="124" t="s">
        <v>659</v>
      </c>
      <c r="G304" s="125" t="s">
        <v>253</v>
      </c>
      <c r="H304" s="126">
        <v>1080</v>
      </c>
      <c r="I304" s="127"/>
      <c r="J304" s="128">
        <f t="shared" si="0"/>
        <v>0</v>
      </c>
      <c r="K304" s="124" t="s">
        <v>19</v>
      </c>
      <c r="L304" s="31"/>
      <c r="M304" s="129" t="s">
        <v>19</v>
      </c>
      <c r="N304" s="130" t="s">
        <v>40</v>
      </c>
      <c r="P304" s="131">
        <f t="shared" si="1"/>
        <v>0</v>
      </c>
      <c r="Q304" s="131">
        <v>0</v>
      </c>
      <c r="R304" s="131">
        <f t="shared" si="2"/>
        <v>0</v>
      </c>
      <c r="S304" s="131">
        <v>0</v>
      </c>
      <c r="T304" s="132">
        <f t="shared" si="3"/>
        <v>0</v>
      </c>
      <c r="AR304" s="133" t="s">
        <v>225</v>
      </c>
      <c r="AT304" s="133" t="s">
        <v>133</v>
      </c>
      <c r="AU304" s="133" t="s">
        <v>79</v>
      </c>
      <c r="AY304" s="16" t="s">
        <v>131</v>
      </c>
      <c r="BE304" s="134">
        <f t="shared" si="4"/>
        <v>0</v>
      </c>
      <c r="BF304" s="134">
        <f t="shared" si="5"/>
        <v>0</v>
      </c>
      <c r="BG304" s="134">
        <f t="shared" si="6"/>
        <v>0</v>
      </c>
      <c r="BH304" s="134">
        <f t="shared" si="7"/>
        <v>0</v>
      </c>
      <c r="BI304" s="134">
        <f t="shared" si="8"/>
        <v>0</v>
      </c>
      <c r="BJ304" s="16" t="s">
        <v>77</v>
      </c>
      <c r="BK304" s="134">
        <f t="shared" si="9"/>
        <v>0</v>
      </c>
      <c r="BL304" s="16" t="s">
        <v>225</v>
      </c>
      <c r="BM304" s="133" t="s">
        <v>660</v>
      </c>
    </row>
    <row r="305" spans="2:65" s="1" customFormat="1" ht="16.5" customHeight="1">
      <c r="B305" s="31"/>
      <c r="C305" s="122" t="s">
        <v>661</v>
      </c>
      <c r="D305" s="122" t="s">
        <v>133</v>
      </c>
      <c r="E305" s="123" t="s">
        <v>662</v>
      </c>
      <c r="F305" s="124" t="s">
        <v>663</v>
      </c>
      <c r="G305" s="125" t="s">
        <v>77</v>
      </c>
      <c r="H305" s="126">
        <v>5960</v>
      </c>
      <c r="I305" s="127"/>
      <c r="J305" s="128">
        <f t="shared" si="0"/>
        <v>0</v>
      </c>
      <c r="K305" s="124" t="s">
        <v>19</v>
      </c>
      <c r="L305" s="31"/>
      <c r="M305" s="129" t="s">
        <v>19</v>
      </c>
      <c r="N305" s="130" t="s">
        <v>40</v>
      </c>
      <c r="P305" s="131">
        <f t="shared" si="1"/>
        <v>0</v>
      </c>
      <c r="Q305" s="131">
        <v>0</v>
      </c>
      <c r="R305" s="131">
        <f t="shared" si="2"/>
        <v>0</v>
      </c>
      <c r="S305" s="131">
        <v>0</v>
      </c>
      <c r="T305" s="132">
        <f t="shared" si="3"/>
        <v>0</v>
      </c>
      <c r="AR305" s="133" t="s">
        <v>225</v>
      </c>
      <c r="AT305" s="133" t="s">
        <v>133</v>
      </c>
      <c r="AU305" s="133" t="s">
        <v>79</v>
      </c>
      <c r="AY305" s="16" t="s">
        <v>131</v>
      </c>
      <c r="BE305" s="134">
        <f t="shared" si="4"/>
        <v>0</v>
      </c>
      <c r="BF305" s="134">
        <f t="shared" si="5"/>
        <v>0</v>
      </c>
      <c r="BG305" s="134">
        <f t="shared" si="6"/>
        <v>0</v>
      </c>
      <c r="BH305" s="134">
        <f t="shared" si="7"/>
        <v>0</v>
      </c>
      <c r="BI305" s="134">
        <f t="shared" si="8"/>
        <v>0</v>
      </c>
      <c r="BJ305" s="16" t="s">
        <v>77</v>
      </c>
      <c r="BK305" s="134">
        <f t="shared" si="9"/>
        <v>0</v>
      </c>
      <c r="BL305" s="16" t="s">
        <v>225</v>
      </c>
      <c r="BM305" s="133" t="s">
        <v>664</v>
      </c>
    </row>
    <row r="306" spans="2:65" s="1" customFormat="1" ht="16.5" customHeight="1">
      <c r="B306" s="31"/>
      <c r="C306" s="122" t="s">
        <v>665</v>
      </c>
      <c r="D306" s="122" t="s">
        <v>133</v>
      </c>
      <c r="E306" s="123" t="s">
        <v>666</v>
      </c>
      <c r="F306" s="124" t="s">
        <v>667</v>
      </c>
      <c r="G306" s="125" t="s">
        <v>79</v>
      </c>
      <c r="H306" s="126">
        <v>2860</v>
      </c>
      <c r="I306" s="127"/>
      <c r="J306" s="128">
        <f t="shared" si="0"/>
        <v>0</v>
      </c>
      <c r="K306" s="124" t="s">
        <v>19</v>
      </c>
      <c r="L306" s="31"/>
      <c r="M306" s="129" t="s">
        <v>19</v>
      </c>
      <c r="N306" s="130" t="s">
        <v>40</v>
      </c>
      <c r="P306" s="131">
        <f t="shared" si="1"/>
        <v>0</v>
      </c>
      <c r="Q306" s="131">
        <v>0</v>
      </c>
      <c r="R306" s="131">
        <f t="shared" si="2"/>
        <v>0</v>
      </c>
      <c r="S306" s="131">
        <v>0</v>
      </c>
      <c r="T306" s="132">
        <f t="shared" si="3"/>
        <v>0</v>
      </c>
      <c r="AR306" s="133" t="s">
        <v>225</v>
      </c>
      <c r="AT306" s="133" t="s">
        <v>133</v>
      </c>
      <c r="AU306" s="133" t="s">
        <v>79</v>
      </c>
      <c r="AY306" s="16" t="s">
        <v>131</v>
      </c>
      <c r="BE306" s="134">
        <f t="shared" si="4"/>
        <v>0</v>
      </c>
      <c r="BF306" s="134">
        <f t="shared" si="5"/>
        <v>0</v>
      </c>
      <c r="BG306" s="134">
        <f t="shared" si="6"/>
        <v>0</v>
      </c>
      <c r="BH306" s="134">
        <f t="shared" si="7"/>
        <v>0</v>
      </c>
      <c r="BI306" s="134">
        <f t="shared" si="8"/>
        <v>0</v>
      </c>
      <c r="BJ306" s="16" t="s">
        <v>77</v>
      </c>
      <c r="BK306" s="134">
        <f t="shared" si="9"/>
        <v>0</v>
      </c>
      <c r="BL306" s="16" t="s">
        <v>225</v>
      </c>
      <c r="BM306" s="133" t="s">
        <v>668</v>
      </c>
    </row>
    <row r="307" spans="2:65" s="1" customFormat="1" ht="16.5" customHeight="1">
      <c r="B307" s="31"/>
      <c r="C307" s="122" t="s">
        <v>669</v>
      </c>
      <c r="D307" s="122" t="s">
        <v>133</v>
      </c>
      <c r="E307" s="123" t="s">
        <v>670</v>
      </c>
      <c r="F307" s="124" t="s">
        <v>671</v>
      </c>
      <c r="G307" s="125" t="s">
        <v>77</v>
      </c>
      <c r="H307" s="126">
        <v>16952</v>
      </c>
      <c r="I307" s="127"/>
      <c r="J307" s="128">
        <f t="shared" si="0"/>
        <v>0</v>
      </c>
      <c r="K307" s="124" t="s">
        <v>19</v>
      </c>
      <c r="L307" s="31"/>
      <c r="M307" s="129" t="s">
        <v>19</v>
      </c>
      <c r="N307" s="130" t="s">
        <v>40</v>
      </c>
      <c r="P307" s="131">
        <f t="shared" si="1"/>
        <v>0</v>
      </c>
      <c r="Q307" s="131">
        <v>0</v>
      </c>
      <c r="R307" s="131">
        <f t="shared" si="2"/>
        <v>0</v>
      </c>
      <c r="S307" s="131">
        <v>0</v>
      </c>
      <c r="T307" s="132">
        <f t="shared" si="3"/>
        <v>0</v>
      </c>
      <c r="AR307" s="133" t="s">
        <v>225</v>
      </c>
      <c r="AT307" s="133" t="s">
        <v>133</v>
      </c>
      <c r="AU307" s="133" t="s">
        <v>79</v>
      </c>
      <c r="AY307" s="16" t="s">
        <v>131</v>
      </c>
      <c r="BE307" s="134">
        <f t="shared" si="4"/>
        <v>0</v>
      </c>
      <c r="BF307" s="134">
        <f t="shared" si="5"/>
        <v>0</v>
      </c>
      <c r="BG307" s="134">
        <f t="shared" si="6"/>
        <v>0</v>
      </c>
      <c r="BH307" s="134">
        <f t="shared" si="7"/>
        <v>0</v>
      </c>
      <c r="BI307" s="134">
        <f t="shared" si="8"/>
        <v>0</v>
      </c>
      <c r="BJ307" s="16" t="s">
        <v>77</v>
      </c>
      <c r="BK307" s="134">
        <f t="shared" si="9"/>
        <v>0</v>
      </c>
      <c r="BL307" s="16" t="s">
        <v>225</v>
      </c>
      <c r="BM307" s="133" t="s">
        <v>672</v>
      </c>
    </row>
    <row r="308" spans="2:65" s="1" customFormat="1" ht="16.5" customHeight="1">
      <c r="B308" s="31"/>
      <c r="C308" s="122" t="s">
        <v>673</v>
      </c>
      <c r="D308" s="122" t="s">
        <v>133</v>
      </c>
      <c r="E308" s="123" t="s">
        <v>674</v>
      </c>
      <c r="F308" s="124" t="s">
        <v>675</v>
      </c>
      <c r="G308" s="125" t="s">
        <v>19</v>
      </c>
      <c r="H308" s="126">
        <v>1</v>
      </c>
      <c r="I308" s="127"/>
      <c r="J308" s="128">
        <f t="shared" si="0"/>
        <v>0</v>
      </c>
      <c r="K308" s="124" t="s">
        <v>19</v>
      </c>
      <c r="L308" s="31"/>
      <c r="M308" s="129" t="s">
        <v>19</v>
      </c>
      <c r="N308" s="130" t="s">
        <v>40</v>
      </c>
      <c r="P308" s="131">
        <f t="shared" si="1"/>
        <v>0</v>
      </c>
      <c r="Q308" s="131">
        <v>0</v>
      </c>
      <c r="R308" s="131">
        <f t="shared" si="2"/>
        <v>0</v>
      </c>
      <c r="S308" s="131">
        <v>0</v>
      </c>
      <c r="T308" s="132">
        <f t="shared" si="3"/>
        <v>0</v>
      </c>
      <c r="AR308" s="133" t="s">
        <v>225</v>
      </c>
      <c r="AT308" s="133" t="s">
        <v>133</v>
      </c>
      <c r="AU308" s="133" t="s">
        <v>79</v>
      </c>
      <c r="AY308" s="16" t="s">
        <v>131</v>
      </c>
      <c r="BE308" s="134">
        <f t="shared" si="4"/>
        <v>0</v>
      </c>
      <c r="BF308" s="134">
        <f t="shared" si="5"/>
        <v>0</v>
      </c>
      <c r="BG308" s="134">
        <f t="shared" si="6"/>
        <v>0</v>
      </c>
      <c r="BH308" s="134">
        <f t="shared" si="7"/>
        <v>0</v>
      </c>
      <c r="BI308" s="134">
        <f t="shared" si="8"/>
        <v>0</v>
      </c>
      <c r="BJ308" s="16" t="s">
        <v>77</v>
      </c>
      <c r="BK308" s="134">
        <f t="shared" si="9"/>
        <v>0</v>
      </c>
      <c r="BL308" s="16" t="s">
        <v>225</v>
      </c>
      <c r="BM308" s="133" t="s">
        <v>676</v>
      </c>
    </row>
    <row r="309" spans="2:65" s="1" customFormat="1" ht="16.5" customHeight="1">
      <c r="B309" s="31"/>
      <c r="C309" s="122" t="s">
        <v>677</v>
      </c>
      <c r="D309" s="122" t="s">
        <v>133</v>
      </c>
      <c r="E309" s="123" t="s">
        <v>678</v>
      </c>
      <c r="F309" s="124" t="s">
        <v>679</v>
      </c>
      <c r="G309" s="125" t="s">
        <v>19</v>
      </c>
      <c r="H309" s="126">
        <v>24</v>
      </c>
      <c r="I309" s="127"/>
      <c r="J309" s="128">
        <f t="shared" si="0"/>
        <v>0</v>
      </c>
      <c r="K309" s="124" t="s">
        <v>19</v>
      </c>
      <c r="L309" s="31"/>
      <c r="M309" s="129" t="s">
        <v>19</v>
      </c>
      <c r="N309" s="130" t="s">
        <v>40</v>
      </c>
      <c r="P309" s="131">
        <f t="shared" si="1"/>
        <v>0</v>
      </c>
      <c r="Q309" s="131">
        <v>0</v>
      </c>
      <c r="R309" s="131">
        <f t="shared" si="2"/>
        <v>0</v>
      </c>
      <c r="S309" s="131">
        <v>0</v>
      </c>
      <c r="T309" s="132">
        <f t="shared" si="3"/>
        <v>0</v>
      </c>
      <c r="AR309" s="133" t="s">
        <v>225</v>
      </c>
      <c r="AT309" s="133" t="s">
        <v>133</v>
      </c>
      <c r="AU309" s="133" t="s">
        <v>79</v>
      </c>
      <c r="AY309" s="16" t="s">
        <v>131</v>
      </c>
      <c r="BE309" s="134">
        <f t="shared" si="4"/>
        <v>0</v>
      </c>
      <c r="BF309" s="134">
        <f t="shared" si="5"/>
        <v>0</v>
      </c>
      <c r="BG309" s="134">
        <f t="shared" si="6"/>
        <v>0</v>
      </c>
      <c r="BH309" s="134">
        <f t="shared" si="7"/>
        <v>0</v>
      </c>
      <c r="BI309" s="134">
        <f t="shared" si="8"/>
        <v>0</v>
      </c>
      <c r="BJ309" s="16" t="s">
        <v>77</v>
      </c>
      <c r="BK309" s="134">
        <f t="shared" si="9"/>
        <v>0</v>
      </c>
      <c r="BL309" s="16" t="s">
        <v>225</v>
      </c>
      <c r="BM309" s="133" t="s">
        <v>680</v>
      </c>
    </row>
    <row r="310" spans="2:65" s="1" customFormat="1" ht="16.5" customHeight="1">
      <c r="B310" s="31"/>
      <c r="C310" s="122" t="s">
        <v>681</v>
      </c>
      <c r="D310" s="122" t="s">
        <v>133</v>
      </c>
      <c r="E310" s="123" t="s">
        <v>682</v>
      </c>
      <c r="F310" s="124" t="s">
        <v>683</v>
      </c>
      <c r="G310" s="125" t="s">
        <v>77</v>
      </c>
      <c r="H310" s="126">
        <v>1</v>
      </c>
      <c r="I310" s="127"/>
      <c r="J310" s="128">
        <f t="shared" si="0"/>
        <v>0</v>
      </c>
      <c r="K310" s="124" t="s">
        <v>19</v>
      </c>
      <c r="L310" s="31"/>
      <c r="M310" s="129" t="s">
        <v>19</v>
      </c>
      <c r="N310" s="130" t="s">
        <v>40</v>
      </c>
      <c r="P310" s="131">
        <f t="shared" si="1"/>
        <v>0</v>
      </c>
      <c r="Q310" s="131">
        <v>0</v>
      </c>
      <c r="R310" s="131">
        <f t="shared" si="2"/>
        <v>0</v>
      </c>
      <c r="S310" s="131">
        <v>0</v>
      </c>
      <c r="T310" s="132">
        <f t="shared" si="3"/>
        <v>0</v>
      </c>
      <c r="AR310" s="133" t="s">
        <v>225</v>
      </c>
      <c r="AT310" s="133" t="s">
        <v>133</v>
      </c>
      <c r="AU310" s="133" t="s">
        <v>79</v>
      </c>
      <c r="AY310" s="16" t="s">
        <v>131</v>
      </c>
      <c r="BE310" s="134">
        <f t="shared" si="4"/>
        <v>0</v>
      </c>
      <c r="BF310" s="134">
        <f t="shared" si="5"/>
        <v>0</v>
      </c>
      <c r="BG310" s="134">
        <f t="shared" si="6"/>
        <v>0</v>
      </c>
      <c r="BH310" s="134">
        <f t="shared" si="7"/>
        <v>0</v>
      </c>
      <c r="BI310" s="134">
        <f t="shared" si="8"/>
        <v>0</v>
      </c>
      <c r="BJ310" s="16" t="s">
        <v>77</v>
      </c>
      <c r="BK310" s="134">
        <f t="shared" si="9"/>
        <v>0</v>
      </c>
      <c r="BL310" s="16" t="s">
        <v>225</v>
      </c>
      <c r="BM310" s="133" t="s">
        <v>684</v>
      </c>
    </row>
    <row r="311" spans="2:65" s="1" customFormat="1" ht="16.5" customHeight="1">
      <c r="B311" s="31"/>
      <c r="C311" s="122" t="s">
        <v>685</v>
      </c>
      <c r="D311" s="122" t="s">
        <v>133</v>
      </c>
      <c r="E311" s="123" t="s">
        <v>686</v>
      </c>
      <c r="F311" s="124" t="s">
        <v>687</v>
      </c>
      <c r="G311" s="125" t="s">
        <v>19</v>
      </c>
      <c r="H311" s="126">
        <v>1</v>
      </c>
      <c r="I311" s="127"/>
      <c r="J311" s="128">
        <f t="shared" si="0"/>
        <v>0</v>
      </c>
      <c r="K311" s="124" t="s">
        <v>19</v>
      </c>
      <c r="L311" s="31"/>
      <c r="M311" s="129" t="s">
        <v>19</v>
      </c>
      <c r="N311" s="130" t="s">
        <v>40</v>
      </c>
      <c r="P311" s="131">
        <f t="shared" si="1"/>
        <v>0</v>
      </c>
      <c r="Q311" s="131">
        <v>0</v>
      </c>
      <c r="R311" s="131">
        <f t="shared" si="2"/>
        <v>0</v>
      </c>
      <c r="S311" s="131">
        <v>0</v>
      </c>
      <c r="T311" s="132">
        <f t="shared" si="3"/>
        <v>0</v>
      </c>
      <c r="AR311" s="133" t="s">
        <v>225</v>
      </c>
      <c r="AT311" s="133" t="s">
        <v>133</v>
      </c>
      <c r="AU311" s="133" t="s">
        <v>79</v>
      </c>
      <c r="AY311" s="16" t="s">
        <v>131</v>
      </c>
      <c r="BE311" s="134">
        <f t="shared" si="4"/>
        <v>0</v>
      </c>
      <c r="BF311" s="134">
        <f t="shared" si="5"/>
        <v>0</v>
      </c>
      <c r="BG311" s="134">
        <f t="shared" si="6"/>
        <v>0</v>
      </c>
      <c r="BH311" s="134">
        <f t="shared" si="7"/>
        <v>0</v>
      </c>
      <c r="BI311" s="134">
        <f t="shared" si="8"/>
        <v>0</v>
      </c>
      <c r="BJ311" s="16" t="s">
        <v>77</v>
      </c>
      <c r="BK311" s="134">
        <f t="shared" si="9"/>
        <v>0</v>
      </c>
      <c r="BL311" s="16" t="s">
        <v>225</v>
      </c>
      <c r="BM311" s="133" t="s">
        <v>688</v>
      </c>
    </row>
    <row r="312" spans="2:65" s="1" customFormat="1" ht="16.5" customHeight="1">
      <c r="B312" s="31"/>
      <c r="C312" s="122" t="s">
        <v>689</v>
      </c>
      <c r="D312" s="122" t="s">
        <v>133</v>
      </c>
      <c r="E312" s="123" t="s">
        <v>690</v>
      </c>
      <c r="F312" s="124" t="s">
        <v>691</v>
      </c>
      <c r="G312" s="125" t="s">
        <v>19</v>
      </c>
      <c r="H312" s="126">
        <v>1</v>
      </c>
      <c r="I312" s="127"/>
      <c r="J312" s="128">
        <f t="shared" si="0"/>
        <v>0</v>
      </c>
      <c r="K312" s="124" t="s">
        <v>19</v>
      </c>
      <c r="L312" s="31"/>
      <c r="M312" s="129" t="s">
        <v>19</v>
      </c>
      <c r="N312" s="130" t="s">
        <v>40</v>
      </c>
      <c r="P312" s="131">
        <f t="shared" si="1"/>
        <v>0</v>
      </c>
      <c r="Q312" s="131">
        <v>0</v>
      </c>
      <c r="R312" s="131">
        <f t="shared" si="2"/>
        <v>0</v>
      </c>
      <c r="S312" s="131">
        <v>0</v>
      </c>
      <c r="T312" s="132">
        <f t="shared" si="3"/>
        <v>0</v>
      </c>
      <c r="AR312" s="133" t="s">
        <v>225</v>
      </c>
      <c r="AT312" s="133" t="s">
        <v>133</v>
      </c>
      <c r="AU312" s="133" t="s">
        <v>79</v>
      </c>
      <c r="AY312" s="16" t="s">
        <v>131</v>
      </c>
      <c r="BE312" s="134">
        <f t="shared" si="4"/>
        <v>0</v>
      </c>
      <c r="BF312" s="134">
        <f t="shared" si="5"/>
        <v>0</v>
      </c>
      <c r="BG312" s="134">
        <f t="shared" si="6"/>
        <v>0</v>
      </c>
      <c r="BH312" s="134">
        <f t="shared" si="7"/>
        <v>0</v>
      </c>
      <c r="BI312" s="134">
        <f t="shared" si="8"/>
        <v>0</v>
      </c>
      <c r="BJ312" s="16" t="s">
        <v>77</v>
      </c>
      <c r="BK312" s="134">
        <f t="shared" si="9"/>
        <v>0</v>
      </c>
      <c r="BL312" s="16" t="s">
        <v>225</v>
      </c>
      <c r="BM312" s="133" t="s">
        <v>692</v>
      </c>
    </row>
    <row r="313" spans="2:65" s="1" customFormat="1" ht="16.5" customHeight="1">
      <c r="B313" s="31"/>
      <c r="C313" s="122" t="s">
        <v>693</v>
      </c>
      <c r="D313" s="122" t="s">
        <v>133</v>
      </c>
      <c r="E313" s="123" t="s">
        <v>694</v>
      </c>
      <c r="F313" s="124" t="s">
        <v>695</v>
      </c>
      <c r="G313" s="125" t="s">
        <v>19</v>
      </c>
      <c r="H313" s="126">
        <v>1</v>
      </c>
      <c r="I313" s="127"/>
      <c r="J313" s="128">
        <f t="shared" si="0"/>
        <v>0</v>
      </c>
      <c r="K313" s="124" t="s">
        <v>19</v>
      </c>
      <c r="L313" s="31"/>
      <c r="M313" s="129" t="s">
        <v>19</v>
      </c>
      <c r="N313" s="130" t="s">
        <v>40</v>
      </c>
      <c r="P313" s="131">
        <f t="shared" si="1"/>
        <v>0</v>
      </c>
      <c r="Q313" s="131">
        <v>0</v>
      </c>
      <c r="R313" s="131">
        <f t="shared" si="2"/>
        <v>0</v>
      </c>
      <c r="S313" s="131">
        <v>0</v>
      </c>
      <c r="T313" s="132">
        <f t="shared" si="3"/>
        <v>0</v>
      </c>
      <c r="AR313" s="133" t="s">
        <v>225</v>
      </c>
      <c r="AT313" s="133" t="s">
        <v>133</v>
      </c>
      <c r="AU313" s="133" t="s">
        <v>79</v>
      </c>
      <c r="AY313" s="16" t="s">
        <v>131</v>
      </c>
      <c r="BE313" s="134">
        <f t="shared" si="4"/>
        <v>0</v>
      </c>
      <c r="BF313" s="134">
        <f t="shared" si="5"/>
        <v>0</v>
      </c>
      <c r="BG313" s="134">
        <f t="shared" si="6"/>
        <v>0</v>
      </c>
      <c r="BH313" s="134">
        <f t="shared" si="7"/>
        <v>0</v>
      </c>
      <c r="BI313" s="134">
        <f t="shared" si="8"/>
        <v>0</v>
      </c>
      <c r="BJ313" s="16" t="s">
        <v>77</v>
      </c>
      <c r="BK313" s="134">
        <f t="shared" si="9"/>
        <v>0</v>
      </c>
      <c r="BL313" s="16" t="s">
        <v>225</v>
      </c>
      <c r="BM313" s="133" t="s">
        <v>696</v>
      </c>
    </row>
    <row r="314" spans="2:65" s="1" customFormat="1" ht="16.5" customHeight="1">
      <c r="B314" s="31"/>
      <c r="C314" s="122" t="s">
        <v>697</v>
      </c>
      <c r="D314" s="122" t="s">
        <v>133</v>
      </c>
      <c r="E314" s="123" t="s">
        <v>698</v>
      </c>
      <c r="F314" s="124" t="s">
        <v>699</v>
      </c>
      <c r="G314" s="125" t="s">
        <v>19</v>
      </c>
      <c r="H314" s="126">
        <v>1</v>
      </c>
      <c r="I314" s="127"/>
      <c r="J314" s="128">
        <f t="shared" si="0"/>
        <v>0</v>
      </c>
      <c r="K314" s="124" t="s">
        <v>19</v>
      </c>
      <c r="L314" s="31"/>
      <c r="M314" s="129" t="s">
        <v>19</v>
      </c>
      <c r="N314" s="130" t="s">
        <v>40</v>
      </c>
      <c r="P314" s="131">
        <f t="shared" si="1"/>
        <v>0</v>
      </c>
      <c r="Q314" s="131">
        <v>0</v>
      </c>
      <c r="R314" s="131">
        <f t="shared" si="2"/>
        <v>0</v>
      </c>
      <c r="S314" s="131">
        <v>0</v>
      </c>
      <c r="T314" s="132">
        <f t="shared" si="3"/>
        <v>0</v>
      </c>
      <c r="AR314" s="133" t="s">
        <v>225</v>
      </c>
      <c r="AT314" s="133" t="s">
        <v>133</v>
      </c>
      <c r="AU314" s="133" t="s">
        <v>79</v>
      </c>
      <c r="AY314" s="16" t="s">
        <v>131</v>
      </c>
      <c r="BE314" s="134">
        <f t="shared" si="4"/>
        <v>0</v>
      </c>
      <c r="BF314" s="134">
        <f t="shared" si="5"/>
        <v>0</v>
      </c>
      <c r="BG314" s="134">
        <f t="shared" si="6"/>
        <v>0</v>
      </c>
      <c r="BH314" s="134">
        <f t="shared" si="7"/>
        <v>0</v>
      </c>
      <c r="BI314" s="134">
        <f t="shared" si="8"/>
        <v>0</v>
      </c>
      <c r="BJ314" s="16" t="s">
        <v>77</v>
      </c>
      <c r="BK314" s="134">
        <f t="shared" si="9"/>
        <v>0</v>
      </c>
      <c r="BL314" s="16" t="s">
        <v>225</v>
      </c>
      <c r="BM314" s="133" t="s">
        <v>700</v>
      </c>
    </row>
    <row r="315" spans="2:65" s="1" customFormat="1" ht="16.5" customHeight="1">
      <c r="B315" s="31"/>
      <c r="C315" s="122" t="s">
        <v>701</v>
      </c>
      <c r="D315" s="122" t="s">
        <v>133</v>
      </c>
      <c r="E315" s="123" t="s">
        <v>702</v>
      </c>
      <c r="F315" s="124" t="s">
        <v>703</v>
      </c>
      <c r="G315" s="125" t="s">
        <v>19</v>
      </c>
      <c r="H315" s="126">
        <v>1</v>
      </c>
      <c r="I315" s="127"/>
      <c r="J315" s="128">
        <f t="shared" si="0"/>
        <v>0</v>
      </c>
      <c r="K315" s="124" t="s">
        <v>19</v>
      </c>
      <c r="L315" s="31"/>
      <c r="M315" s="129" t="s">
        <v>19</v>
      </c>
      <c r="N315" s="130" t="s">
        <v>40</v>
      </c>
      <c r="P315" s="131">
        <f t="shared" si="1"/>
        <v>0</v>
      </c>
      <c r="Q315" s="131">
        <v>0</v>
      </c>
      <c r="R315" s="131">
        <f t="shared" si="2"/>
        <v>0</v>
      </c>
      <c r="S315" s="131">
        <v>0</v>
      </c>
      <c r="T315" s="132">
        <f t="shared" si="3"/>
        <v>0</v>
      </c>
      <c r="AR315" s="133" t="s">
        <v>225</v>
      </c>
      <c r="AT315" s="133" t="s">
        <v>133</v>
      </c>
      <c r="AU315" s="133" t="s">
        <v>79</v>
      </c>
      <c r="AY315" s="16" t="s">
        <v>131</v>
      </c>
      <c r="BE315" s="134">
        <f t="shared" si="4"/>
        <v>0</v>
      </c>
      <c r="BF315" s="134">
        <f t="shared" si="5"/>
        <v>0</v>
      </c>
      <c r="BG315" s="134">
        <f t="shared" si="6"/>
        <v>0</v>
      </c>
      <c r="BH315" s="134">
        <f t="shared" si="7"/>
        <v>0</v>
      </c>
      <c r="BI315" s="134">
        <f t="shared" si="8"/>
        <v>0</v>
      </c>
      <c r="BJ315" s="16" t="s">
        <v>77</v>
      </c>
      <c r="BK315" s="134">
        <f t="shared" si="9"/>
        <v>0</v>
      </c>
      <c r="BL315" s="16" t="s">
        <v>225</v>
      </c>
      <c r="BM315" s="133" t="s">
        <v>704</v>
      </c>
    </row>
    <row r="316" spans="2:65" s="1" customFormat="1" ht="16.5" customHeight="1">
      <c r="B316" s="31"/>
      <c r="C316" s="122" t="s">
        <v>705</v>
      </c>
      <c r="D316" s="122" t="s">
        <v>133</v>
      </c>
      <c r="E316" s="123" t="s">
        <v>706</v>
      </c>
      <c r="F316" s="124" t="s">
        <v>707</v>
      </c>
      <c r="G316" s="125" t="s">
        <v>19</v>
      </c>
      <c r="H316" s="126">
        <v>1</v>
      </c>
      <c r="I316" s="127"/>
      <c r="J316" s="128">
        <f t="shared" si="0"/>
        <v>0</v>
      </c>
      <c r="K316" s="124" t="s">
        <v>19</v>
      </c>
      <c r="L316" s="31"/>
      <c r="M316" s="129" t="s">
        <v>19</v>
      </c>
      <c r="N316" s="130" t="s">
        <v>40</v>
      </c>
      <c r="P316" s="131">
        <f t="shared" si="1"/>
        <v>0</v>
      </c>
      <c r="Q316" s="131">
        <v>0</v>
      </c>
      <c r="R316" s="131">
        <f t="shared" si="2"/>
        <v>0</v>
      </c>
      <c r="S316" s="131">
        <v>0</v>
      </c>
      <c r="T316" s="132">
        <f t="shared" si="3"/>
        <v>0</v>
      </c>
      <c r="AR316" s="133" t="s">
        <v>225</v>
      </c>
      <c r="AT316" s="133" t="s">
        <v>133</v>
      </c>
      <c r="AU316" s="133" t="s">
        <v>79</v>
      </c>
      <c r="AY316" s="16" t="s">
        <v>131</v>
      </c>
      <c r="BE316" s="134">
        <f t="shared" si="4"/>
        <v>0</v>
      </c>
      <c r="BF316" s="134">
        <f t="shared" si="5"/>
        <v>0</v>
      </c>
      <c r="BG316" s="134">
        <f t="shared" si="6"/>
        <v>0</v>
      </c>
      <c r="BH316" s="134">
        <f t="shared" si="7"/>
        <v>0</v>
      </c>
      <c r="BI316" s="134">
        <f t="shared" si="8"/>
        <v>0</v>
      </c>
      <c r="BJ316" s="16" t="s">
        <v>77</v>
      </c>
      <c r="BK316" s="134">
        <f t="shared" si="9"/>
        <v>0</v>
      </c>
      <c r="BL316" s="16" t="s">
        <v>225</v>
      </c>
      <c r="BM316" s="133" t="s">
        <v>708</v>
      </c>
    </row>
    <row r="317" spans="2:65" s="1" customFormat="1" ht="16.5" customHeight="1">
      <c r="B317" s="31"/>
      <c r="C317" s="122" t="s">
        <v>709</v>
      </c>
      <c r="D317" s="122" t="s">
        <v>133</v>
      </c>
      <c r="E317" s="123" t="s">
        <v>710</v>
      </c>
      <c r="F317" s="124" t="s">
        <v>711</v>
      </c>
      <c r="G317" s="125" t="s">
        <v>19</v>
      </c>
      <c r="H317" s="126">
        <v>1</v>
      </c>
      <c r="I317" s="127"/>
      <c r="J317" s="128">
        <f t="shared" si="0"/>
        <v>0</v>
      </c>
      <c r="K317" s="124" t="s">
        <v>19</v>
      </c>
      <c r="L317" s="31"/>
      <c r="M317" s="129" t="s">
        <v>19</v>
      </c>
      <c r="N317" s="130" t="s">
        <v>40</v>
      </c>
      <c r="P317" s="131">
        <f t="shared" si="1"/>
        <v>0</v>
      </c>
      <c r="Q317" s="131">
        <v>0</v>
      </c>
      <c r="R317" s="131">
        <f t="shared" si="2"/>
        <v>0</v>
      </c>
      <c r="S317" s="131">
        <v>0</v>
      </c>
      <c r="T317" s="132">
        <f t="shared" si="3"/>
        <v>0</v>
      </c>
      <c r="AR317" s="133" t="s">
        <v>225</v>
      </c>
      <c r="AT317" s="133" t="s">
        <v>133</v>
      </c>
      <c r="AU317" s="133" t="s">
        <v>79</v>
      </c>
      <c r="AY317" s="16" t="s">
        <v>131</v>
      </c>
      <c r="BE317" s="134">
        <f t="shared" si="4"/>
        <v>0</v>
      </c>
      <c r="BF317" s="134">
        <f t="shared" si="5"/>
        <v>0</v>
      </c>
      <c r="BG317" s="134">
        <f t="shared" si="6"/>
        <v>0</v>
      </c>
      <c r="BH317" s="134">
        <f t="shared" si="7"/>
        <v>0</v>
      </c>
      <c r="BI317" s="134">
        <f t="shared" si="8"/>
        <v>0</v>
      </c>
      <c r="BJ317" s="16" t="s">
        <v>77</v>
      </c>
      <c r="BK317" s="134">
        <f t="shared" si="9"/>
        <v>0</v>
      </c>
      <c r="BL317" s="16" t="s">
        <v>225</v>
      </c>
      <c r="BM317" s="133" t="s">
        <v>712</v>
      </c>
    </row>
    <row r="318" spans="2:65" s="1" customFormat="1" ht="16.5" customHeight="1">
      <c r="B318" s="31"/>
      <c r="C318" s="122" t="s">
        <v>713</v>
      </c>
      <c r="D318" s="122" t="s">
        <v>133</v>
      </c>
      <c r="E318" s="123" t="s">
        <v>714</v>
      </c>
      <c r="F318" s="124" t="s">
        <v>715</v>
      </c>
      <c r="G318" s="125" t="s">
        <v>19</v>
      </c>
      <c r="H318" s="126">
        <v>1</v>
      </c>
      <c r="I318" s="127"/>
      <c r="J318" s="128">
        <f t="shared" si="0"/>
        <v>0</v>
      </c>
      <c r="K318" s="124" t="s">
        <v>19</v>
      </c>
      <c r="L318" s="31"/>
      <c r="M318" s="129" t="s">
        <v>19</v>
      </c>
      <c r="N318" s="130" t="s">
        <v>40</v>
      </c>
      <c r="P318" s="131">
        <f t="shared" si="1"/>
        <v>0</v>
      </c>
      <c r="Q318" s="131">
        <v>0</v>
      </c>
      <c r="R318" s="131">
        <f t="shared" si="2"/>
        <v>0</v>
      </c>
      <c r="S318" s="131">
        <v>0</v>
      </c>
      <c r="T318" s="132">
        <f t="shared" si="3"/>
        <v>0</v>
      </c>
      <c r="AR318" s="133" t="s">
        <v>225</v>
      </c>
      <c r="AT318" s="133" t="s">
        <v>133</v>
      </c>
      <c r="AU318" s="133" t="s">
        <v>79</v>
      </c>
      <c r="AY318" s="16" t="s">
        <v>131</v>
      </c>
      <c r="BE318" s="134">
        <f t="shared" si="4"/>
        <v>0</v>
      </c>
      <c r="BF318" s="134">
        <f t="shared" si="5"/>
        <v>0</v>
      </c>
      <c r="BG318" s="134">
        <f t="shared" si="6"/>
        <v>0</v>
      </c>
      <c r="BH318" s="134">
        <f t="shared" si="7"/>
        <v>0</v>
      </c>
      <c r="BI318" s="134">
        <f t="shared" si="8"/>
        <v>0</v>
      </c>
      <c r="BJ318" s="16" t="s">
        <v>77</v>
      </c>
      <c r="BK318" s="134">
        <f t="shared" si="9"/>
        <v>0</v>
      </c>
      <c r="BL318" s="16" t="s">
        <v>225</v>
      </c>
      <c r="BM318" s="133" t="s">
        <v>716</v>
      </c>
    </row>
    <row r="319" spans="2:65" s="1" customFormat="1" ht="16.5" customHeight="1">
      <c r="B319" s="31"/>
      <c r="C319" s="122" t="s">
        <v>717</v>
      </c>
      <c r="D319" s="122" t="s">
        <v>133</v>
      </c>
      <c r="E319" s="123" t="s">
        <v>718</v>
      </c>
      <c r="F319" s="124" t="s">
        <v>719</v>
      </c>
      <c r="G319" s="125" t="s">
        <v>19</v>
      </c>
      <c r="H319" s="126">
        <v>1</v>
      </c>
      <c r="I319" s="127"/>
      <c r="J319" s="128">
        <f t="shared" si="0"/>
        <v>0</v>
      </c>
      <c r="K319" s="124" t="s">
        <v>19</v>
      </c>
      <c r="L319" s="31"/>
      <c r="M319" s="129" t="s">
        <v>19</v>
      </c>
      <c r="N319" s="130" t="s">
        <v>40</v>
      </c>
      <c r="P319" s="131">
        <f t="shared" si="1"/>
        <v>0</v>
      </c>
      <c r="Q319" s="131">
        <v>0</v>
      </c>
      <c r="R319" s="131">
        <f t="shared" si="2"/>
        <v>0</v>
      </c>
      <c r="S319" s="131">
        <v>0</v>
      </c>
      <c r="T319" s="132">
        <f t="shared" si="3"/>
        <v>0</v>
      </c>
      <c r="AR319" s="133" t="s">
        <v>225</v>
      </c>
      <c r="AT319" s="133" t="s">
        <v>133</v>
      </c>
      <c r="AU319" s="133" t="s">
        <v>79</v>
      </c>
      <c r="AY319" s="16" t="s">
        <v>131</v>
      </c>
      <c r="BE319" s="134">
        <f t="shared" si="4"/>
        <v>0</v>
      </c>
      <c r="BF319" s="134">
        <f t="shared" si="5"/>
        <v>0</v>
      </c>
      <c r="BG319" s="134">
        <f t="shared" si="6"/>
        <v>0</v>
      </c>
      <c r="BH319" s="134">
        <f t="shared" si="7"/>
        <v>0</v>
      </c>
      <c r="BI319" s="134">
        <f t="shared" si="8"/>
        <v>0</v>
      </c>
      <c r="BJ319" s="16" t="s">
        <v>77</v>
      </c>
      <c r="BK319" s="134">
        <f t="shared" si="9"/>
        <v>0</v>
      </c>
      <c r="BL319" s="16" t="s">
        <v>225</v>
      </c>
      <c r="BM319" s="133" t="s">
        <v>720</v>
      </c>
    </row>
    <row r="320" spans="2:65" s="1" customFormat="1" ht="16.5" customHeight="1">
      <c r="B320" s="31"/>
      <c r="C320" s="122" t="s">
        <v>721</v>
      </c>
      <c r="D320" s="122" t="s">
        <v>133</v>
      </c>
      <c r="E320" s="123" t="s">
        <v>722</v>
      </c>
      <c r="F320" s="124" t="s">
        <v>723</v>
      </c>
      <c r="G320" s="125" t="s">
        <v>19</v>
      </c>
      <c r="H320" s="126">
        <v>1</v>
      </c>
      <c r="I320" s="127"/>
      <c r="J320" s="128">
        <f t="shared" si="0"/>
        <v>0</v>
      </c>
      <c r="K320" s="124" t="s">
        <v>19</v>
      </c>
      <c r="L320" s="31"/>
      <c r="M320" s="129" t="s">
        <v>19</v>
      </c>
      <c r="N320" s="130" t="s">
        <v>40</v>
      </c>
      <c r="P320" s="131">
        <f t="shared" si="1"/>
        <v>0</v>
      </c>
      <c r="Q320" s="131">
        <v>0</v>
      </c>
      <c r="R320" s="131">
        <f t="shared" si="2"/>
        <v>0</v>
      </c>
      <c r="S320" s="131">
        <v>0</v>
      </c>
      <c r="T320" s="132">
        <f t="shared" si="3"/>
        <v>0</v>
      </c>
      <c r="AR320" s="133" t="s">
        <v>225</v>
      </c>
      <c r="AT320" s="133" t="s">
        <v>133</v>
      </c>
      <c r="AU320" s="133" t="s">
        <v>79</v>
      </c>
      <c r="AY320" s="16" t="s">
        <v>131</v>
      </c>
      <c r="BE320" s="134">
        <f t="shared" si="4"/>
        <v>0</v>
      </c>
      <c r="BF320" s="134">
        <f t="shared" si="5"/>
        <v>0</v>
      </c>
      <c r="BG320" s="134">
        <f t="shared" si="6"/>
        <v>0</v>
      </c>
      <c r="BH320" s="134">
        <f t="shared" si="7"/>
        <v>0</v>
      </c>
      <c r="BI320" s="134">
        <f t="shared" si="8"/>
        <v>0</v>
      </c>
      <c r="BJ320" s="16" t="s">
        <v>77</v>
      </c>
      <c r="BK320" s="134">
        <f t="shared" si="9"/>
        <v>0</v>
      </c>
      <c r="BL320" s="16" t="s">
        <v>225</v>
      </c>
      <c r="BM320" s="133" t="s">
        <v>724</v>
      </c>
    </row>
    <row r="321" spans="2:65" s="1" customFormat="1" ht="16.5" customHeight="1">
      <c r="B321" s="31"/>
      <c r="C321" s="122" t="s">
        <v>725</v>
      </c>
      <c r="D321" s="122" t="s">
        <v>133</v>
      </c>
      <c r="E321" s="123" t="s">
        <v>726</v>
      </c>
      <c r="F321" s="124" t="s">
        <v>727</v>
      </c>
      <c r="G321" s="125" t="s">
        <v>19</v>
      </c>
      <c r="H321" s="126">
        <v>18</v>
      </c>
      <c r="I321" s="127"/>
      <c r="J321" s="128">
        <f t="shared" si="0"/>
        <v>0</v>
      </c>
      <c r="K321" s="124" t="s">
        <v>19</v>
      </c>
      <c r="L321" s="31"/>
      <c r="M321" s="129" t="s">
        <v>19</v>
      </c>
      <c r="N321" s="130" t="s">
        <v>40</v>
      </c>
      <c r="P321" s="131">
        <f t="shared" si="1"/>
        <v>0</v>
      </c>
      <c r="Q321" s="131">
        <v>0</v>
      </c>
      <c r="R321" s="131">
        <f t="shared" si="2"/>
        <v>0</v>
      </c>
      <c r="S321" s="131">
        <v>0</v>
      </c>
      <c r="T321" s="132">
        <f t="shared" si="3"/>
        <v>0</v>
      </c>
      <c r="AR321" s="133" t="s">
        <v>225</v>
      </c>
      <c r="AT321" s="133" t="s">
        <v>133</v>
      </c>
      <c r="AU321" s="133" t="s">
        <v>79</v>
      </c>
      <c r="AY321" s="16" t="s">
        <v>131</v>
      </c>
      <c r="BE321" s="134">
        <f t="shared" si="4"/>
        <v>0</v>
      </c>
      <c r="BF321" s="134">
        <f t="shared" si="5"/>
        <v>0</v>
      </c>
      <c r="BG321" s="134">
        <f t="shared" si="6"/>
        <v>0</v>
      </c>
      <c r="BH321" s="134">
        <f t="shared" si="7"/>
        <v>0</v>
      </c>
      <c r="BI321" s="134">
        <f t="shared" si="8"/>
        <v>0</v>
      </c>
      <c r="BJ321" s="16" t="s">
        <v>77</v>
      </c>
      <c r="BK321" s="134">
        <f t="shared" si="9"/>
        <v>0</v>
      </c>
      <c r="BL321" s="16" t="s">
        <v>225</v>
      </c>
      <c r="BM321" s="133" t="s">
        <v>728</v>
      </c>
    </row>
    <row r="322" spans="2:65" s="11" customFormat="1" ht="22.9" customHeight="1">
      <c r="B322" s="110"/>
      <c r="D322" s="111" t="s">
        <v>68</v>
      </c>
      <c r="E322" s="120" t="s">
        <v>729</v>
      </c>
      <c r="F322" s="120" t="s">
        <v>730</v>
      </c>
      <c r="I322" s="113"/>
      <c r="J322" s="121">
        <f>BK322</f>
        <v>0</v>
      </c>
      <c r="L322" s="110"/>
      <c r="M322" s="115"/>
      <c r="P322" s="116">
        <f>SUM(P323:P324)</f>
        <v>0</v>
      </c>
      <c r="R322" s="116">
        <f>SUM(R323:R324)</f>
        <v>0</v>
      </c>
      <c r="T322" s="117">
        <f>SUM(T323:T324)</f>
        <v>0</v>
      </c>
      <c r="AR322" s="111" t="s">
        <v>79</v>
      </c>
      <c r="AT322" s="118" t="s">
        <v>68</v>
      </c>
      <c r="AU322" s="118" t="s">
        <v>77</v>
      </c>
      <c r="AY322" s="111" t="s">
        <v>131</v>
      </c>
      <c r="BK322" s="119">
        <f>SUM(BK323:BK324)</f>
        <v>0</v>
      </c>
    </row>
    <row r="323" spans="2:65" s="1" customFormat="1" ht="16.5" customHeight="1">
      <c r="B323" s="31"/>
      <c r="C323" s="122" t="s">
        <v>731</v>
      </c>
      <c r="D323" s="122" t="s">
        <v>133</v>
      </c>
      <c r="E323" s="123" t="s">
        <v>732</v>
      </c>
      <c r="F323" s="124" t="s">
        <v>733</v>
      </c>
      <c r="G323" s="125" t="s">
        <v>199</v>
      </c>
      <c r="H323" s="126">
        <v>1</v>
      </c>
      <c r="I323" s="127"/>
      <c r="J323" s="128">
        <f>ROUND(I323*H323,2)</f>
        <v>0</v>
      </c>
      <c r="K323" s="124" t="s">
        <v>19</v>
      </c>
      <c r="L323" s="31"/>
      <c r="M323" s="129" t="s">
        <v>19</v>
      </c>
      <c r="N323" s="130" t="s">
        <v>40</v>
      </c>
      <c r="P323" s="131">
        <f>O323*H323</f>
        <v>0</v>
      </c>
      <c r="Q323" s="131">
        <v>0</v>
      </c>
      <c r="R323" s="131">
        <f>Q323*H323</f>
        <v>0</v>
      </c>
      <c r="S323" s="131">
        <v>0</v>
      </c>
      <c r="T323" s="132">
        <f>S323*H323</f>
        <v>0</v>
      </c>
      <c r="AR323" s="133" t="s">
        <v>225</v>
      </c>
      <c r="AT323" s="133" t="s">
        <v>133</v>
      </c>
      <c r="AU323" s="133" t="s">
        <v>79</v>
      </c>
      <c r="AY323" s="16" t="s">
        <v>131</v>
      </c>
      <c r="BE323" s="134">
        <f>IF(N323="základní",J323,0)</f>
        <v>0</v>
      </c>
      <c r="BF323" s="134">
        <f>IF(N323="snížená",J323,0)</f>
        <v>0</v>
      </c>
      <c r="BG323" s="134">
        <f>IF(N323="zákl. přenesená",J323,0)</f>
        <v>0</v>
      </c>
      <c r="BH323" s="134">
        <f>IF(N323="sníž. přenesená",J323,0)</f>
        <v>0</v>
      </c>
      <c r="BI323" s="134">
        <f>IF(N323="nulová",J323,0)</f>
        <v>0</v>
      </c>
      <c r="BJ323" s="16" t="s">
        <v>77</v>
      </c>
      <c r="BK323" s="134">
        <f>ROUND(I323*H323,2)</f>
        <v>0</v>
      </c>
      <c r="BL323" s="16" t="s">
        <v>225</v>
      </c>
      <c r="BM323" s="133" t="s">
        <v>734</v>
      </c>
    </row>
    <row r="324" spans="2:65" s="1" customFormat="1" ht="16.5" customHeight="1">
      <c r="B324" s="31"/>
      <c r="C324" s="122" t="s">
        <v>735</v>
      </c>
      <c r="D324" s="122" t="s">
        <v>133</v>
      </c>
      <c r="E324" s="123" t="s">
        <v>736</v>
      </c>
      <c r="F324" s="124" t="s">
        <v>737</v>
      </c>
      <c r="G324" s="125" t="s">
        <v>199</v>
      </c>
      <c r="H324" s="126">
        <v>1</v>
      </c>
      <c r="I324" s="127"/>
      <c r="J324" s="128">
        <f>ROUND(I324*H324,2)</f>
        <v>0</v>
      </c>
      <c r="K324" s="124" t="s">
        <v>19</v>
      </c>
      <c r="L324" s="31"/>
      <c r="M324" s="129" t="s">
        <v>19</v>
      </c>
      <c r="N324" s="130" t="s">
        <v>40</v>
      </c>
      <c r="P324" s="131">
        <f>O324*H324</f>
        <v>0</v>
      </c>
      <c r="Q324" s="131">
        <v>0</v>
      </c>
      <c r="R324" s="131">
        <f>Q324*H324</f>
        <v>0</v>
      </c>
      <c r="S324" s="131">
        <v>0</v>
      </c>
      <c r="T324" s="132">
        <f>S324*H324</f>
        <v>0</v>
      </c>
      <c r="AR324" s="133" t="s">
        <v>225</v>
      </c>
      <c r="AT324" s="133" t="s">
        <v>133</v>
      </c>
      <c r="AU324" s="133" t="s">
        <v>79</v>
      </c>
      <c r="AY324" s="16" t="s">
        <v>131</v>
      </c>
      <c r="BE324" s="134">
        <f>IF(N324="základní",J324,0)</f>
        <v>0</v>
      </c>
      <c r="BF324" s="134">
        <f>IF(N324="snížená",J324,0)</f>
        <v>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6" t="s">
        <v>77</v>
      </c>
      <c r="BK324" s="134">
        <f>ROUND(I324*H324,2)</f>
        <v>0</v>
      </c>
      <c r="BL324" s="16" t="s">
        <v>225</v>
      </c>
      <c r="BM324" s="133" t="s">
        <v>738</v>
      </c>
    </row>
    <row r="325" spans="2:65" s="11" customFormat="1" ht="22.9" customHeight="1">
      <c r="B325" s="110"/>
      <c r="D325" s="111" t="s">
        <v>68</v>
      </c>
      <c r="E325" s="120" t="s">
        <v>739</v>
      </c>
      <c r="F325" s="120" t="s">
        <v>740</v>
      </c>
      <c r="I325" s="113"/>
      <c r="J325" s="121">
        <f>BK325</f>
        <v>0</v>
      </c>
      <c r="L325" s="110"/>
      <c r="M325" s="115"/>
      <c r="P325" s="116">
        <f>SUM(P326:P331)</f>
        <v>0</v>
      </c>
      <c r="R325" s="116">
        <f>SUM(R326:R331)</f>
        <v>3.6684471599999997E-2</v>
      </c>
      <c r="T325" s="117">
        <f>SUM(T326:T331)</f>
        <v>3.0811499999999999E-2</v>
      </c>
      <c r="AR325" s="111" t="s">
        <v>79</v>
      </c>
      <c r="AT325" s="118" t="s">
        <v>68</v>
      </c>
      <c r="AU325" s="118" t="s">
        <v>77</v>
      </c>
      <c r="AY325" s="111" t="s">
        <v>131</v>
      </c>
      <c r="BK325" s="119">
        <f>SUM(BK326:BK331)</f>
        <v>0</v>
      </c>
    </row>
    <row r="326" spans="2:65" s="1" customFormat="1" ht="16.5" customHeight="1">
      <c r="B326" s="31"/>
      <c r="C326" s="122" t="s">
        <v>741</v>
      </c>
      <c r="D326" s="122" t="s">
        <v>133</v>
      </c>
      <c r="E326" s="123" t="s">
        <v>742</v>
      </c>
      <c r="F326" s="124" t="s">
        <v>743</v>
      </c>
      <c r="G326" s="125" t="s">
        <v>216</v>
      </c>
      <c r="H326" s="126">
        <v>18.45</v>
      </c>
      <c r="I326" s="127"/>
      <c r="J326" s="128">
        <f>ROUND(I326*H326,2)</f>
        <v>0</v>
      </c>
      <c r="K326" s="124" t="s">
        <v>137</v>
      </c>
      <c r="L326" s="31"/>
      <c r="M326" s="129" t="s">
        <v>19</v>
      </c>
      <c r="N326" s="130" t="s">
        <v>40</v>
      </c>
      <c r="P326" s="131">
        <f>O326*H326</f>
        <v>0</v>
      </c>
      <c r="Q326" s="131">
        <v>0</v>
      </c>
      <c r="R326" s="131">
        <f>Q326*H326</f>
        <v>0</v>
      </c>
      <c r="S326" s="131">
        <v>1.67E-3</v>
      </c>
      <c r="T326" s="132">
        <f>S326*H326</f>
        <v>3.0811499999999999E-2</v>
      </c>
      <c r="AR326" s="133" t="s">
        <v>225</v>
      </c>
      <c r="AT326" s="133" t="s">
        <v>133</v>
      </c>
      <c r="AU326" s="133" t="s">
        <v>79</v>
      </c>
      <c r="AY326" s="16" t="s">
        <v>131</v>
      </c>
      <c r="BE326" s="134">
        <f>IF(N326="základní",J326,0)</f>
        <v>0</v>
      </c>
      <c r="BF326" s="134">
        <f>IF(N326="snížená",J326,0)</f>
        <v>0</v>
      </c>
      <c r="BG326" s="134">
        <f>IF(N326="zákl. přenesená",J326,0)</f>
        <v>0</v>
      </c>
      <c r="BH326" s="134">
        <f>IF(N326="sníž. přenesená",J326,0)</f>
        <v>0</v>
      </c>
      <c r="BI326" s="134">
        <f>IF(N326="nulová",J326,0)</f>
        <v>0</v>
      </c>
      <c r="BJ326" s="16" t="s">
        <v>77</v>
      </c>
      <c r="BK326" s="134">
        <f>ROUND(I326*H326,2)</f>
        <v>0</v>
      </c>
      <c r="BL326" s="16" t="s">
        <v>225</v>
      </c>
      <c r="BM326" s="133" t="s">
        <v>744</v>
      </c>
    </row>
    <row r="327" spans="2:65" s="1" customFormat="1">
      <c r="B327" s="31"/>
      <c r="D327" s="135" t="s">
        <v>140</v>
      </c>
      <c r="F327" s="136" t="s">
        <v>745</v>
      </c>
      <c r="I327" s="137"/>
      <c r="L327" s="31"/>
      <c r="M327" s="138"/>
      <c r="T327" s="52"/>
      <c r="AT327" s="16" t="s">
        <v>140</v>
      </c>
      <c r="AU327" s="16" t="s">
        <v>79</v>
      </c>
    </row>
    <row r="328" spans="2:65" s="1" customFormat="1" ht="24.2" customHeight="1">
      <c r="B328" s="31"/>
      <c r="C328" s="122" t="s">
        <v>746</v>
      </c>
      <c r="D328" s="122" t="s">
        <v>133</v>
      </c>
      <c r="E328" s="123" t="s">
        <v>747</v>
      </c>
      <c r="F328" s="124" t="s">
        <v>748</v>
      </c>
      <c r="G328" s="125" t="s">
        <v>216</v>
      </c>
      <c r="H328" s="126">
        <v>12.6</v>
      </c>
      <c r="I328" s="127"/>
      <c r="J328" s="128">
        <f>ROUND(I328*H328,2)</f>
        <v>0</v>
      </c>
      <c r="K328" s="124" t="s">
        <v>137</v>
      </c>
      <c r="L328" s="31"/>
      <c r="M328" s="129" t="s">
        <v>19</v>
      </c>
      <c r="N328" s="130" t="s">
        <v>40</v>
      </c>
      <c r="P328" s="131">
        <f>O328*H328</f>
        <v>0</v>
      </c>
      <c r="Q328" s="131">
        <v>2.9114660000000001E-3</v>
      </c>
      <c r="R328" s="131">
        <f>Q328*H328</f>
        <v>3.6684471599999997E-2</v>
      </c>
      <c r="S328" s="131">
        <v>0</v>
      </c>
      <c r="T328" s="132">
        <f>S328*H328</f>
        <v>0</v>
      </c>
      <c r="AR328" s="133" t="s">
        <v>225</v>
      </c>
      <c r="AT328" s="133" t="s">
        <v>133</v>
      </c>
      <c r="AU328" s="133" t="s">
        <v>79</v>
      </c>
      <c r="AY328" s="16" t="s">
        <v>131</v>
      </c>
      <c r="BE328" s="134">
        <f>IF(N328="základní",J328,0)</f>
        <v>0</v>
      </c>
      <c r="BF328" s="134">
        <f>IF(N328="snížená",J328,0)</f>
        <v>0</v>
      </c>
      <c r="BG328" s="134">
        <f>IF(N328="zákl. přenesená",J328,0)</f>
        <v>0</v>
      </c>
      <c r="BH328" s="134">
        <f>IF(N328="sníž. přenesená",J328,0)</f>
        <v>0</v>
      </c>
      <c r="BI328" s="134">
        <f>IF(N328="nulová",J328,0)</f>
        <v>0</v>
      </c>
      <c r="BJ328" s="16" t="s">
        <v>77</v>
      </c>
      <c r="BK328" s="134">
        <f>ROUND(I328*H328,2)</f>
        <v>0</v>
      </c>
      <c r="BL328" s="16" t="s">
        <v>225</v>
      </c>
      <c r="BM328" s="133" t="s">
        <v>749</v>
      </c>
    </row>
    <row r="329" spans="2:65" s="1" customFormat="1">
      <c r="B329" s="31"/>
      <c r="D329" s="135" t="s">
        <v>140</v>
      </c>
      <c r="F329" s="136" t="s">
        <v>750</v>
      </c>
      <c r="I329" s="137"/>
      <c r="L329" s="31"/>
      <c r="M329" s="138"/>
      <c r="T329" s="52"/>
      <c r="AT329" s="16" t="s">
        <v>140</v>
      </c>
      <c r="AU329" s="16" t="s">
        <v>79</v>
      </c>
    </row>
    <row r="330" spans="2:65" s="1" customFormat="1" ht="24.2" customHeight="1">
      <c r="B330" s="31"/>
      <c r="C330" s="122" t="s">
        <v>751</v>
      </c>
      <c r="D330" s="122" t="s">
        <v>133</v>
      </c>
      <c r="E330" s="123" t="s">
        <v>752</v>
      </c>
      <c r="F330" s="124" t="s">
        <v>753</v>
      </c>
      <c r="G330" s="125" t="s">
        <v>524</v>
      </c>
      <c r="H330" s="164"/>
      <c r="I330" s="127"/>
      <c r="J330" s="128">
        <f>ROUND(I330*H330,2)</f>
        <v>0</v>
      </c>
      <c r="K330" s="124" t="s">
        <v>137</v>
      </c>
      <c r="L330" s="31"/>
      <c r="M330" s="129" t="s">
        <v>19</v>
      </c>
      <c r="N330" s="130" t="s">
        <v>40</v>
      </c>
      <c r="P330" s="131">
        <f>O330*H330</f>
        <v>0</v>
      </c>
      <c r="Q330" s="131">
        <v>0</v>
      </c>
      <c r="R330" s="131">
        <f>Q330*H330</f>
        <v>0</v>
      </c>
      <c r="S330" s="131">
        <v>0</v>
      </c>
      <c r="T330" s="132">
        <f>S330*H330</f>
        <v>0</v>
      </c>
      <c r="AR330" s="133" t="s">
        <v>225</v>
      </c>
      <c r="AT330" s="133" t="s">
        <v>133</v>
      </c>
      <c r="AU330" s="133" t="s">
        <v>79</v>
      </c>
      <c r="AY330" s="16" t="s">
        <v>131</v>
      </c>
      <c r="BE330" s="134">
        <f>IF(N330="základní",J330,0)</f>
        <v>0</v>
      </c>
      <c r="BF330" s="134">
        <f>IF(N330="snížená",J330,0)</f>
        <v>0</v>
      </c>
      <c r="BG330" s="134">
        <f>IF(N330="zákl. přenesená",J330,0)</f>
        <v>0</v>
      </c>
      <c r="BH330" s="134">
        <f>IF(N330="sníž. přenesená",J330,0)</f>
        <v>0</v>
      </c>
      <c r="BI330" s="134">
        <f>IF(N330="nulová",J330,0)</f>
        <v>0</v>
      </c>
      <c r="BJ330" s="16" t="s">
        <v>77</v>
      </c>
      <c r="BK330" s="134">
        <f>ROUND(I330*H330,2)</f>
        <v>0</v>
      </c>
      <c r="BL330" s="16" t="s">
        <v>225</v>
      </c>
      <c r="BM330" s="133" t="s">
        <v>754</v>
      </c>
    </row>
    <row r="331" spans="2:65" s="1" customFormat="1">
      <c r="B331" s="31"/>
      <c r="D331" s="135" t="s">
        <v>140</v>
      </c>
      <c r="F331" s="136" t="s">
        <v>755</v>
      </c>
      <c r="I331" s="137"/>
      <c r="L331" s="31"/>
      <c r="M331" s="138"/>
      <c r="T331" s="52"/>
      <c r="AT331" s="16" t="s">
        <v>140</v>
      </c>
      <c r="AU331" s="16" t="s">
        <v>79</v>
      </c>
    </row>
    <row r="332" spans="2:65" s="11" customFormat="1" ht="22.9" customHeight="1">
      <c r="B332" s="110"/>
      <c r="D332" s="111" t="s">
        <v>68</v>
      </c>
      <c r="E332" s="120" t="s">
        <v>756</v>
      </c>
      <c r="F332" s="120" t="s">
        <v>757</v>
      </c>
      <c r="I332" s="113"/>
      <c r="J332" s="121">
        <f>BK332</f>
        <v>0</v>
      </c>
      <c r="L332" s="110"/>
      <c r="M332" s="115"/>
      <c r="P332" s="116">
        <f>SUM(P333:P354)</f>
        <v>0</v>
      </c>
      <c r="R332" s="116">
        <f>SUM(R333:R354)</f>
        <v>5.2439662499999998E-2</v>
      </c>
      <c r="T332" s="117">
        <f>SUM(T333:T354)</f>
        <v>0</v>
      </c>
      <c r="AR332" s="111" t="s">
        <v>79</v>
      </c>
      <c r="AT332" s="118" t="s">
        <v>68</v>
      </c>
      <c r="AU332" s="118" t="s">
        <v>77</v>
      </c>
      <c r="AY332" s="111" t="s">
        <v>131</v>
      </c>
      <c r="BK332" s="119">
        <f>SUM(BK333:BK354)</f>
        <v>0</v>
      </c>
    </row>
    <row r="333" spans="2:65" s="1" customFormat="1" ht="16.5" customHeight="1">
      <c r="B333" s="31"/>
      <c r="C333" s="122" t="s">
        <v>758</v>
      </c>
      <c r="D333" s="122" t="s">
        <v>133</v>
      </c>
      <c r="E333" s="123" t="s">
        <v>759</v>
      </c>
      <c r="F333" s="124" t="s">
        <v>760</v>
      </c>
      <c r="G333" s="125" t="s">
        <v>199</v>
      </c>
      <c r="H333" s="126">
        <v>1</v>
      </c>
      <c r="I333" s="127"/>
      <c r="J333" s="128">
        <f>ROUND(I333*H333,2)</f>
        <v>0</v>
      </c>
      <c r="K333" s="124" t="s">
        <v>19</v>
      </c>
      <c r="L333" s="31"/>
      <c r="M333" s="129" t="s">
        <v>19</v>
      </c>
      <c r="N333" s="130" t="s">
        <v>40</v>
      </c>
      <c r="P333" s="131">
        <f>O333*H333</f>
        <v>0</v>
      </c>
      <c r="Q333" s="131">
        <v>0</v>
      </c>
      <c r="R333" s="131">
        <f>Q333*H333</f>
        <v>0</v>
      </c>
      <c r="S333" s="131">
        <v>0</v>
      </c>
      <c r="T333" s="132">
        <f>S333*H333</f>
        <v>0</v>
      </c>
      <c r="AR333" s="133" t="s">
        <v>225</v>
      </c>
      <c r="AT333" s="133" t="s">
        <v>133</v>
      </c>
      <c r="AU333" s="133" t="s">
        <v>79</v>
      </c>
      <c r="AY333" s="16" t="s">
        <v>131</v>
      </c>
      <c r="BE333" s="134">
        <f>IF(N333="základní",J333,0)</f>
        <v>0</v>
      </c>
      <c r="BF333" s="134">
        <f>IF(N333="snížená",J333,0)</f>
        <v>0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6" t="s">
        <v>77</v>
      </c>
      <c r="BK333" s="134">
        <f>ROUND(I333*H333,2)</f>
        <v>0</v>
      </c>
      <c r="BL333" s="16" t="s">
        <v>225</v>
      </c>
      <c r="BM333" s="133" t="s">
        <v>761</v>
      </c>
    </row>
    <row r="334" spans="2:65" s="1" customFormat="1" ht="16.5" customHeight="1">
      <c r="B334" s="31"/>
      <c r="C334" s="122" t="s">
        <v>762</v>
      </c>
      <c r="D334" s="122" t="s">
        <v>133</v>
      </c>
      <c r="E334" s="123" t="s">
        <v>763</v>
      </c>
      <c r="F334" s="124" t="s">
        <v>764</v>
      </c>
      <c r="G334" s="125" t="s">
        <v>170</v>
      </c>
      <c r="H334" s="126">
        <v>14</v>
      </c>
      <c r="I334" s="127"/>
      <c r="J334" s="128">
        <f>ROUND(I334*H334,2)</f>
        <v>0</v>
      </c>
      <c r="K334" s="124" t="s">
        <v>137</v>
      </c>
      <c r="L334" s="31"/>
      <c r="M334" s="129" t="s">
        <v>19</v>
      </c>
      <c r="N334" s="130" t="s">
        <v>40</v>
      </c>
      <c r="P334" s="131">
        <f>O334*H334</f>
        <v>0</v>
      </c>
      <c r="Q334" s="131">
        <v>0</v>
      </c>
      <c r="R334" s="131">
        <f>Q334*H334</f>
        <v>0</v>
      </c>
      <c r="S334" s="131">
        <v>0</v>
      </c>
      <c r="T334" s="132">
        <f>S334*H334</f>
        <v>0</v>
      </c>
      <c r="AR334" s="133" t="s">
        <v>225</v>
      </c>
      <c r="AT334" s="133" t="s">
        <v>133</v>
      </c>
      <c r="AU334" s="133" t="s">
        <v>79</v>
      </c>
      <c r="AY334" s="16" t="s">
        <v>131</v>
      </c>
      <c r="BE334" s="134">
        <f>IF(N334="základní",J334,0)</f>
        <v>0</v>
      </c>
      <c r="BF334" s="134">
        <f>IF(N334="snížená",J334,0)</f>
        <v>0</v>
      </c>
      <c r="BG334" s="134">
        <f>IF(N334="zákl. přenesená",J334,0)</f>
        <v>0</v>
      </c>
      <c r="BH334" s="134">
        <f>IF(N334="sníž. přenesená",J334,0)</f>
        <v>0</v>
      </c>
      <c r="BI334" s="134">
        <f>IF(N334="nulová",J334,0)</f>
        <v>0</v>
      </c>
      <c r="BJ334" s="16" t="s">
        <v>77</v>
      </c>
      <c r="BK334" s="134">
        <f>ROUND(I334*H334,2)</f>
        <v>0</v>
      </c>
      <c r="BL334" s="16" t="s">
        <v>225</v>
      </c>
      <c r="BM334" s="133" t="s">
        <v>765</v>
      </c>
    </row>
    <row r="335" spans="2:65" s="1" customFormat="1">
      <c r="B335" s="31"/>
      <c r="D335" s="135" t="s">
        <v>140</v>
      </c>
      <c r="F335" s="136" t="s">
        <v>766</v>
      </c>
      <c r="I335" s="137"/>
      <c r="L335" s="31"/>
      <c r="M335" s="138"/>
      <c r="T335" s="52"/>
      <c r="AT335" s="16" t="s">
        <v>140</v>
      </c>
      <c r="AU335" s="16" t="s">
        <v>79</v>
      </c>
    </row>
    <row r="336" spans="2:65" s="1" customFormat="1" ht="16.5" customHeight="1">
      <c r="B336" s="31"/>
      <c r="C336" s="122" t="s">
        <v>767</v>
      </c>
      <c r="D336" s="122" t="s">
        <v>133</v>
      </c>
      <c r="E336" s="123" t="s">
        <v>768</v>
      </c>
      <c r="F336" s="124" t="s">
        <v>769</v>
      </c>
      <c r="G336" s="125" t="s">
        <v>170</v>
      </c>
      <c r="H336" s="126">
        <v>2</v>
      </c>
      <c r="I336" s="127"/>
      <c r="J336" s="128">
        <f>ROUND(I336*H336,2)</f>
        <v>0</v>
      </c>
      <c r="K336" s="124" t="s">
        <v>19</v>
      </c>
      <c r="L336" s="31"/>
      <c r="M336" s="129" t="s">
        <v>19</v>
      </c>
      <c r="N336" s="130" t="s">
        <v>40</v>
      </c>
      <c r="P336" s="131">
        <f>O336*H336</f>
        <v>0</v>
      </c>
      <c r="Q336" s="131">
        <v>0</v>
      </c>
      <c r="R336" s="131">
        <f>Q336*H336</f>
        <v>0</v>
      </c>
      <c r="S336" s="131">
        <v>0</v>
      </c>
      <c r="T336" s="132">
        <f>S336*H336</f>
        <v>0</v>
      </c>
      <c r="AR336" s="133" t="s">
        <v>225</v>
      </c>
      <c r="AT336" s="133" t="s">
        <v>133</v>
      </c>
      <c r="AU336" s="133" t="s">
        <v>79</v>
      </c>
      <c r="AY336" s="16" t="s">
        <v>131</v>
      </c>
      <c r="BE336" s="134">
        <f>IF(N336="základní",J336,0)</f>
        <v>0</v>
      </c>
      <c r="BF336" s="134">
        <f>IF(N336="snížená",J336,0)</f>
        <v>0</v>
      </c>
      <c r="BG336" s="134">
        <f>IF(N336="zákl. přenesená",J336,0)</f>
        <v>0</v>
      </c>
      <c r="BH336" s="134">
        <f>IF(N336="sníž. přenesená",J336,0)</f>
        <v>0</v>
      </c>
      <c r="BI336" s="134">
        <f>IF(N336="nulová",J336,0)</f>
        <v>0</v>
      </c>
      <c r="BJ336" s="16" t="s">
        <v>77</v>
      </c>
      <c r="BK336" s="134">
        <f>ROUND(I336*H336,2)</f>
        <v>0</v>
      </c>
      <c r="BL336" s="16" t="s">
        <v>225</v>
      </c>
      <c r="BM336" s="133" t="s">
        <v>770</v>
      </c>
    </row>
    <row r="337" spans="2:65" s="1" customFormat="1" ht="16.5" customHeight="1">
      <c r="B337" s="31"/>
      <c r="C337" s="122" t="s">
        <v>771</v>
      </c>
      <c r="D337" s="122" t="s">
        <v>133</v>
      </c>
      <c r="E337" s="123" t="s">
        <v>772</v>
      </c>
      <c r="F337" s="124" t="s">
        <v>773</v>
      </c>
      <c r="G337" s="125" t="s">
        <v>199</v>
      </c>
      <c r="H337" s="126">
        <v>1</v>
      </c>
      <c r="I337" s="127"/>
      <c r="J337" s="128">
        <f>ROUND(I337*H337,2)</f>
        <v>0</v>
      </c>
      <c r="K337" s="124" t="s">
        <v>137</v>
      </c>
      <c r="L337" s="31"/>
      <c r="M337" s="129" t="s">
        <v>19</v>
      </c>
      <c r="N337" s="130" t="s">
        <v>40</v>
      </c>
      <c r="P337" s="131">
        <f>O337*H337</f>
        <v>0</v>
      </c>
      <c r="Q337" s="131">
        <v>0</v>
      </c>
      <c r="R337" s="131">
        <f>Q337*H337</f>
        <v>0</v>
      </c>
      <c r="S337" s="131">
        <v>0</v>
      </c>
      <c r="T337" s="132">
        <f>S337*H337</f>
        <v>0</v>
      </c>
      <c r="AR337" s="133" t="s">
        <v>225</v>
      </c>
      <c r="AT337" s="133" t="s">
        <v>133</v>
      </c>
      <c r="AU337" s="133" t="s">
        <v>79</v>
      </c>
      <c r="AY337" s="16" t="s">
        <v>131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6" t="s">
        <v>77</v>
      </c>
      <c r="BK337" s="134">
        <f>ROUND(I337*H337,2)</f>
        <v>0</v>
      </c>
      <c r="BL337" s="16" t="s">
        <v>225</v>
      </c>
      <c r="BM337" s="133" t="s">
        <v>774</v>
      </c>
    </row>
    <row r="338" spans="2:65" s="1" customFormat="1">
      <c r="B338" s="31"/>
      <c r="D338" s="135" t="s">
        <v>140</v>
      </c>
      <c r="F338" s="136" t="s">
        <v>775</v>
      </c>
      <c r="I338" s="137"/>
      <c r="L338" s="31"/>
      <c r="M338" s="138"/>
      <c r="T338" s="52"/>
      <c r="AT338" s="16" t="s">
        <v>140</v>
      </c>
      <c r="AU338" s="16" t="s">
        <v>79</v>
      </c>
    </row>
    <row r="339" spans="2:65" s="1" customFormat="1" ht="16.5" customHeight="1">
      <c r="B339" s="31"/>
      <c r="C339" s="122" t="s">
        <v>776</v>
      </c>
      <c r="D339" s="122" t="s">
        <v>133</v>
      </c>
      <c r="E339" s="123" t="s">
        <v>777</v>
      </c>
      <c r="F339" s="124" t="s">
        <v>778</v>
      </c>
      <c r="G339" s="125" t="s">
        <v>247</v>
      </c>
      <c r="H339" s="126">
        <v>1</v>
      </c>
      <c r="I339" s="127"/>
      <c r="J339" s="128">
        <f>ROUND(I339*H339,2)</f>
        <v>0</v>
      </c>
      <c r="K339" s="124" t="s">
        <v>137</v>
      </c>
      <c r="L339" s="31"/>
      <c r="M339" s="129" t="s">
        <v>19</v>
      </c>
      <c r="N339" s="130" t="s">
        <v>40</v>
      </c>
      <c r="P339" s="131">
        <f>O339*H339</f>
        <v>0</v>
      </c>
      <c r="Q339" s="131">
        <v>4.3966250000000001E-4</v>
      </c>
      <c r="R339" s="131">
        <f>Q339*H339</f>
        <v>4.3966250000000001E-4</v>
      </c>
      <c r="S339" s="131">
        <v>0</v>
      </c>
      <c r="T339" s="132">
        <f>S339*H339</f>
        <v>0</v>
      </c>
      <c r="AR339" s="133" t="s">
        <v>225</v>
      </c>
      <c r="AT339" s="133" t="s">
        <v>133</v>
      </c>
      <c r="AU339" s="133" t="s">
        <v>79</v>
      </c>
      <c r="AY339" s="16" t="s">
        <v>131</v>
      </c>
      <c r="BE339" s="134">
        <f>IF(N339="základní",J339,0)</f>
        <v>0</v>
      </c>
      <c r="BF339" s="134">
        <f>IF(N339="snížená",J339,0)</f>
        <v>0</v>
      </c>
      <c r="BG339" s="134">
        <f>IF(N339="zákl. přenesená",J339,0)</f>
        <v>0</v>
      </c>
      <c r="BH339" s="134">
        <f>IF(N339="sníž. přenesená",J339,0)</f>
        <v>0</v>
      </c>
      <c r="BI339" s="134">
        <f>IF(N339="nulová",J339,0)</f>
        <v>0</v>
      </c>
      <c r="BJ339" s="16" t="s">
        <v>77</v>
      </c>
      <c r="BK339" s="134">
        <f>ROUND(I339*H339,2)</f>
        <v>0</v>
      </c>
      <c r="BL339" s="16" t="s">
        <v>225</v>
      </c>
      <c r="BM339" s="133" t="s">
        <v>779</v>
      </c>
    </row>
    <row r="340" spans="2:65" s="1" customFormat="1">
      <c r="B340" s="31"/>
      <c r="D340" s="135" t="s">
        <v>140</v>
      </c>
      <c r="F340" s="136" t="s">
        <v>780</v>
      </c>
      <c r="I340" s="137"/>
      <c r="L340" s="31"/>
      <c r="M340" s="138"/>
      <c r="T340" s="52"/>
      <c r="AT340" s="16" t="s">
        <v>140</v>
      </c>
      <c r="AU340" s="16" t="s">
        <v>79</v>
      </c>
    </row>
    <row r="341" spans="2:65" s="1" customFormat="1" ht="21.75" customHeight="1">
      <c r="B341" s="31"/>
      <c r="C341" s="147" t="s">
        <v>781</v>
      </c>
      <c r="D341" s="147" t="s">
        <v>153</v>
      </c>
      <c r="E341" s="148" t="s">
        <v>782</v>
      </c>
      <c r="F341" s="149" t="s">
        <v>783</v>
      </c>
      <c r="G341" s="150" t="s">
        <v>247</v>
      </c>
      <c r="H341" s="151">
        <v>1</v>
      </c>
      <c r="I341" s="152"/>
      <c r="J341" s="153">
        <f>ROUND(I341*H341,2)</f>
        <v>0</v>
      </c>
      <c r="K341" s="149" t="s">
        <v>137</v>
      </c>
      <c r="L341" s="154"/>
      <c r="M341" s="155" t="s">
        <v>19</v>
      </c>
      <c r="N341" s="156" t="s">
        <v>40</v>
      </c>
      <c r="P341" s="131">
        <f>O341*H341</f>
        <v>0</v>
      </c>
      <c r="Q341" s="131">
        <v>5.1999999999999998E-2</v>
      </c>
      <c r="R341" s="131">
        <f>Q341*H341</f>
        <v>5.1999999999999998E-2</v>
      </c>
      <c r="S341" s="131">
        <v>0</v>
      </c>
      <c r="T341" s="132">
        <f>S341*H341</f>
        <v>0</v>
      </c>
      <c r="AR341" s="133" t="s">
        <v>303</v>
      </c>
      <c r="AT341" s="133" t="s">
        <v>153</v>
      </c>
      <c r="AU341" s="133" t="s">
        <v>79</v>
      </c>
      <c r="AY341" s="16" t="s">
        <v>131</v>
      </c>
      <c r="BE341" s="134">
        <f>IF(N341="základní",J341,0)</f>
        <v>0</v>
      </c>
      <c r="BF341" s="134">
        <f>IF(N341="snížená",J341,0)</f>
        <v>0</v>
      </c>
      <c r="BG341" s="134">
        <f>IF(N341="zákl. přenesená",J341,0)</f>
        <v>0</v>
      </c>
      <c r="BH341" s="134">
        <f>IF(N341="sníž. přenesená",J341,0)</f>
        <v>0</v>
      </c>
      <c r="BI341" s="134">
        <f>IF(N341="nulová",J341,0)</f>
        <v>0</v>
      </c>
      <c r="BJ341" s="16" t="s">
        <v>77</v>
      </c>
      <c r="BK341" s="134">
        <f>ROUND(I341*H341,2)</f>
        <v>0</v>
      </c>
      <c r="BL341" s="16" t="s">
        <v>225</v>
      </c>
      <c r="BM341" s="133" t="s">
        <v>784</v>
      </c>
    </row>
    <row r="342" spans="2:65" s="1" customFormat="1" ht="16.5" customHeight="1">
      <c r="B342" s="31"/>
      <c r="C342" s="122" t="s">
        <v>785</v>
      </c>
      <c r="D342" s="122" t="s">
        <v>133</v>
      </c>
      <c r="E342" s="123" t="s">
        <v>786</v>
      </c>
      <c r="F342" s="124" t="s">
        <v>787</v>
      </c>
      <c r="G342" s="125" t="s">
        <v>170</v>
      </c>
      <c r="H342" s="126">
        <v>1</v>
      </c>
      <c r="I342" s="127"/>
      <c r="J342" s="128">
        <f>ROUND(I342*H342,2)</f>
        <v>0</v>
      </c>
      <c r="K342" s="124" t="s">
        <v>19</v>
      </c>
      <c r="L342" s="31"/>
      <c r="M342" s="129" t="s">
        <v>19</v>
      </c>
      <c r="N342" s="130" t="s">
        <v>40</v>
      </c>
      <c r="P342" s="131">
        <f>O342*H342</f>
        <v>0</v>
      </c>
      <c r="Q342" s="131">
        <v>0</v>
      </c>
      <c r="R342" s="131">
        <f>Q342*H342</f>
        <v>0</v>
      </c>
      <c r="S342" s="131">
        <v>0</v>
      </c>
      <c r="T342" s="132">
        <f>S342*H342</f>
        <v>0</v>
      </c>
      <c r="AR342" s="133" t="s">
        <v>225</v>
      </c>
      <c r="AT342" s="133" t="s">
        <v>133</v>
      </c>
      <c r="AU342" s="133" t="s">
        <v>79</v>
      </c>
      <c r="AY342" s="16" t="s">
        <v>131</v>
      </c>
      <c r="BE342" s="134">
        <f>IF(N342="základní",J342,0)</f>
        <v>0</v>
      </c>
      <c r="BF342" s="134">
        <f>IF(N342="snížená",J342,0)</f>
        <v>0</v>
      </c>
      <c r="BG342" s="134">
        <f>IF(N342="zákl. přenesená",J342,0)</f>
        <v>0</v>
      </c>
      <c r="BH342" s="134">
        <f>IF(N342="sníž. přenesená",J342,0)</f>
        <v>0</v>
      </c>
      <c r="BI342" s="134">
        <f>IF(N342="nulová",J342,0)</f>
        <v>0</v>
      </c>
      <c r="BJ342" s="16" t="s">
        <v>77</v>
      </c>
      <c r="BK342" s="134">
        <f>ROUND(I342*H342,2)</f>
        <v>0</v>
      </c>
      <c r="BL342" s="16" t="s">
        <v>225</v>
      </c>
      <c r="BM342" s="133" t="s">
        <v>788</v>
      </c>
    </row>
    <row r="343" spans="2:65" s="1" customFormat="1" ht="16.5" customHeight="1">
      <c r="B343" s="31"/>
      <c r="C343" s="122" t="s">
        <v>789</v>
      </c>
      <c r="D343" s="122" t="s">
        <v>133</v>
      </c>
      <c r="E343" s="123" t="s">
        <v>790</v>
      </c>
      <c r="F343" s="124" t="s">
        <v>791</v>
      </c>
      <c r="G343" s="125" t="s">
        <v>170</v>
      </c>
      <c r="H343" s="126">
        <v>1</v>
      </c>
      <c r="I343" s="127"/>
      <c r="J343" s="128">
        <f>ROUND(I343*H343,2)</f>
        <v>0</v>
      </c>
      <c r="K343" s="124" t="s">
        <v>137</v>
      </c>
      <c r="L343" s="31"/>
      <c r="M343" s="129" t="s">
        <v>19</v>
      </c>
      <c r="N343" s="130" t="s">
        <v>40</v>
      </c>
      <c r="P343" s="131">
        <f>O343*H343</f>
        <v>0</v>
      </c>
      <c r="Q343" s="131">
        <v>0</v>
      </c>
      <c r="R343" s="131">
        <f>Q343*H343</f>
        <v>0</v>
      </c>
      <c r="S343" s="131">
        <v>0</v>
      </c>
      <c r="T343" s="132">
        <f>S343*H343</f>
        <v>0</v>
      </c>
      <c r="AR343" s="133" t="s">
        <v>225</v>
      </c>
      <c r="AT343" s="133" t="s">
        <v>133</v>
      </c>
      <c r="AU343" s="133" t="s">
        <v>79</v>
      </c>
      <c r="AY343" s="16" t="s">
        <v>131</v>
      </c>
      <c r="BE343" s="134">
        <f>IF(N343="základní",J343,0)</f>
        <v>0</v>
      </c>
      <c r="BF343" s="134">
        <f>IF(N343="snížená",J343,0)</f>
        <v>0</v>
      </c>
      <c r="BG343" s="134">
        <f>IF(N343="zákl. přenesená",J343,0)</f>
        <v>0</v>
      </c>
      <c r="BH343" s="134">
        <f>IF(N343="sníž. přenesená",J343,0)</f>
        <v>0</v>
      </c>
      <c r="BI343" s="134">
        <f>IF(N343="nulová",J343,0)</f>
        <v>0</v>
      </c>
      <c r="BJ343" s="16" t="s">
        <v>77</v>
      </c>
      <c r="BK343" s="134">
        <f>ROUND(I343*H343,2)</f>
        <v>0</v>
      </c>
      <c r="BL343" s="16" t="s">
        <v>225</v>
      </c>
      <c r="BM343" s="133" t="s">
        <v>792</v>
      </c>
    </row>
    <row r="344" spans="2:65" s="1" customFormat="1">
      <c r="B344" s="31"/>
      <c r="D344" s="135" t="s">
        <v>140</v>
      </c>
      <c r="F344" s="136" t="s">
        <v>793</v>
      </c>
      <c r="I344" s="137"/>
      <c r="L344" s="31"/>
      <c r="M344" s="138"/>
      <c r="T344" s="52"/>
      <c r="AT344" s="16" t="s">
        <v>140</v>
      </c>
      <c r="AU344" s="16" t="s">
        <v>79</v>
      </c>
    </row>
    <row r="345" spans="2:65" s="1" customFormat="1" ht="16.5" customHeight="1">
      <c r="B345" s="31"/>
      <c r="C345" s="122" t="s">
        <v>794</v>
      </c>
      <c r="D345" s="122" t="s">
        <v>133</v>
      </c>
      <c r="E345" s="123" t="s">
        <v>795</v>
      </c>
      <c r="F345" s="124" t="s">
        <v>796</v>
      </c>
      <c r="G345" s="125" t="s">
        <v>170</v>
      </c>
      <c r="H345" s="126">
        <v>4</v>
      </c>
      <c r="I345" s="127"/>
      <c r="J345" s="128">
        <f>ROUND(I345*H345,2)</f>
        <v>0</v>
      </c>
      <c r="K345" s="124" t="s">
        <v>19</v>
      </c>
      <c r="L345" s="31"/>
      <c r="M345" s="129" t="s">
        <v>19</v>
      </c>
      <c r="N345" s="130" t="s">
        <v>40</v>
      </c>
      <c r="P345" s="131">
        <f>O345*H345</f>
        <v>0</v>
      </c>
      <c r="Q345" s="131">
        <v>0</v>
      </c>
      <c r="R345" s="131">
        <f>Q345*H345</f>
        <v>0</v>
      </c>
      <c r="S345" s="131">
        <v>0</v>
      </c>
      <c r="T345" s="132">
        <f>S345*H345</f>
        <v>0</v>
      </c>
      <c r="AR345" s="133" t="s">
        <v>225</v>
      </c>
      <c r="AT345" s="133" t="s">
        <v>133</v>
      </c>
      <c r="AU345" s="133" t="s">
        <v>79</v>
      </c>
      <c r="AY345" s="16" t="s">
        <v>131</v>
      </c>
      <c r="BE345" s="134">
        <f>IF(N345="základní",J345,0)</f>
        <v>0</v>
      </c>
      <c r="BF345" s="134">
        <f>IF(N345="snížená",J345,0)</f>
        <v>0</v>
      </c>
      <c r="BG345" s="134">
        <f>IF(N345="zákl. přenesená",J345,0)</f>
        <v>0</v>
      </c>
      <c r="BH345" s="134">
        <f>IF(N345="sníž. přenesená",J345,0)</f>
        <v>0</v>
      </c>
      <c r="BI345" s="134">
        <f>IF(N345="nulová",J345,0)</f>
        <v>0</v>
      </c>
      <c r="BJ345" s="16" t="s">
        <v>77</v>
      </c>
      <c r="BK345" s="134">
        <f>ROUND(I345*H345,2)</f>
        <v>0</v>
      </c>
      <c r="BL345" s="16" t="s">
        <v>225</v>
      </c>
      <c r="BM345" s="133" t="s">
        <v>797</v>
      </c>
    </row>
    <row r="346" spans="2:65" s="1" customFormat="1" ht="16.5" customHeight="1">
      <c r="B346" s="31"/>
      <c r="C346" s="122" t="s">
        <v>798</v>
      </c>
      <c r="D346" s="122" t="s">
        <v>133</v>
      </c>
      <c r="E346" s="123" t="s">
        <v>799</v>
      </c>
      <c r="F346" s="124" t="s">
        <v>800</v>
      </c>
      <c r="G346" s="125" t="s">
        <v>170</v>
      </c>
      <c r="H346" s="126">
        <v>6</v>
      </c>
      <c r="I346" s="127"/>
      <c r="J346" s="128">
        <f>ROUND(I346*H346,2)</f>
        <v>0</v>
      </c>
      <c r="K346" s="124" t="s">
        <v>801</v>
      </c>
      <c r="L346" s="31"/>
      <c r="M346" s="129" t="s">
        <v>19</v>
      </c>
      <c r="N346" s="130" t="s">
        <v>40</v>
      </c>
      <c r="P346" s="131">
        <f>O346*H346</f>
        <v>0</v>
      </c>
      <c r="Q346" s="131">
        <v>0</v>
      </c>
      <c r="R346" s="131">
        <f>Q346*H346</f>
        <v>0</v>
      </c>
      <c r="S346" s="131">
        <v>0</v>
      </c>
      <c r="T346" s="132">
        <f>S346*H346</f>
        <v>0</v>
      </c>
      <c r="AR346" s="133" t="s">
        <v>225</v>
      </c>
      <c r="AT346" s="133" t="s">
        <v>133</v>
      </c>
      <c r="AU346" s="133" t="s">
        <v>79</v>
      </c>
      <c r="AY346" s="16" t="s">
        <v>131</v>
      </c>
      <c r="BE346" s="134">
        <f>IF(N346="základní",J346,0)</f>
        <v>0</v>
      </c>
      <c r="BF346" s="134">
        <f>IF(N346="snížená",J346,0)</f>
        <v>0</v>
      </c>
      <c r="BG346" s="134">
        <f>IF(N346="zákl. přenesená",J346,0)</f>
        <v>0</v>
      </c>
      <c r="BH346" s="134">
        <f>IF(N346="sníž. přenesená",J346,0)</f>
        <v>0</v>
      </c>
      <c r="BI346" s="134">
        <f>IF(N346="nulová",J346,0)</f>
        <v>0</v>
      </c>
      <c r="BJ346" s="16" t="s">
        <v>77</v>
      </c>
      <c r="BK346" s="134">
        <f>ROUND(I346*H346,2)</f>
        <v>0</v>
      </c>
      <c r="BL346" s="16" t="s">
        <v>225</v>
      </c>
      <c r="BM346" s="133" t="s">
        <v>802</v>
      </c>
    </row>
    <row r="347" spans="2:65" s="1" customFormat="1" ht="24.2" customHeight="1">
      <c r="B347" s="31"/>
      <c r="C347" s="122" t="s">
        <v>803</v>
      </c>
      <c r="D347" s="122" t="s">
        <v>133</v>
      </c>
      <c r="E347" s="123" t="s">
        <v>804</v>
      </c>
      <c r="F347" s="124" t="s">
        <v>805</v>
      </c>
      <c r="G347" s="125" t="s">
        <v>247</v>
      </c>
      <c r="H347" s="126">
        <v>14</v>
      </c>
      <c r="I347" s="127"/>
      <c r="J347" s="128">
        <f>ROUND(I347*H347,2)</f>
        <v>0</v>
      </c>
      <c r="K347" s="124" t="s">
        <v>137</v>
      </c>
      <c r="L347" s="31"/>
      <c r="M347" s="129" t="s">
        <v>19</v>
      </c>
      <c r="N347" s="130" t="s">
        <v>40</v>
      </c>
      <c r="P347" s="131">
        <f>O347*H347</f>
        <v>0</v>
      </c>
      <c r="Q347" s="131">
        <v>0</v>
      </c>
      <c r="R347" s="131">
        <f>Q347*H347</f>
        <v>0</v>
      </c>
      <c r="S347" s="131">
        <v>0</v>
      </c>
      <c r="T347" s="132">
        <f>S347*H347</f>
        <v>0</v>
      </c>
      <c r="AR347" s="133" t="s">
        <v>225</v>
      </c>
      <c r="AT347" s="133" t="s">
        <v>133</v>
      </c>
      <c r="AU347" s="133" t="s">
        <v>79</v>
      </c>
      <c r="AY347" s="16" t="s">
        <v>131</v>
      </c>
      <c r="BE347" s="134">
        <f>IF(N347="základní",J347,0)</f>
        <v>0</v>
      </c>
      <c r="BF347" s="134">
        <f>IF(N347="snížená",J347,0)</f>
        <v>0</v>
      </c>
      <c r="BG347" s="134">
        <f>IF(N347="zákl. přenesená",J347,0)</f>
        <v>0</v>
      </c>
      <c r="BH347" s="134">
        <f>IF(N347="sníž. přenesená",J347,0)</f>
        <v>0</v>
      </c>
      <c r="BI347" s="134">
        <f>IF(N347="nulová",J347,0)</f>
        <v>0</v>
      </c>
      <c r="BJ347" s="16" t="s">
        <v>77</v>
      </c>
      <c r="BK347" s="134">
        <f>ROUND(I347*H347,2)</f>
        <v>0</v>
      </c>
      <c r="BL347" s="16" t="s">
        <v>225</v>
      </c>
      <c r="BM347" s="133" t="s">
        <v>806</v>
      </c>
    </row>
    <row r="348" spans="2:65" s="1" customFormat="1">
      <c r="B348" s="31"/>
      <c r="D348" s="135" t="s">
        <v>140</v>
      </c>
      <c r="F348" s="136" t="s">
        <v>807</v>
      </c>
      <c r="I348" s="137"/>
      <c r="L348" s="31"/>
      <c r="M348" s="138"/>
      <c r="T348" s="52"/>
      <c r="AT348" s="16" t="s">
        <v>140</v>
      </c>
      <c r="AU348" s="16" t="s">
        <v>79</v>
      </c>
    </row>
    <row r="349" spans="2:65" s="1" customFormat="1" ht="24.2" customHeight="1">
      <c r="B349" s="31"/>
      <c r="C349" s="147" t="s">
        <v>808</v>
      </c>
      <c r="D349" s="147" t="s">
        <v>153</v>
      </c>
      <c r="E349" s="148" t="s">
        <v>809</v>
      </c>
      <c r="F349" s="149" t="s">
        <v>810</v>
      </c>
      <c r="G349" s="150" t="s">
        <v>170</v>
      </c>
      <c r="H349" s="151">
        <v>6</v>
      </c>
      <c r="I349" s="152"/>
      <c r="J349" s="153">
        <f>ROUND(I349*H349,2)</f>
        <v>0</v>
      </c>
      <c r="K349" s="149" t="s">
        <v>19</v>
      </c>
      <c r="L349" s="154"/>
      <c r="M349" s="155" t="s">
        <v>19</v>
      </c>
      <c r="N349" s="156" t="s">
        <v>40</v>
      </c>
      <c r="P349" s="131">
        <f>O349*H349</f>
        <v>0</v>
      </c>
      <c r="Q349" s="131">
        <v>0</v>
      </c>
      <c r="R349" s="131">
        <f>Q349*H349</f>
        <v>0</v>
      </c>
      <c r="S349" s="131">
        <v>0</v>
      </c>
      <c r="T349" s="132">
        <f>S349*H349</f>
        <v>0</v>
      </c>
      <c r="AR349" s="133" t="s">
        <v>303</v>
      </c>
      <c r="AT349" s="133" t="s">
        <v>153</v>
      </c>
      <c r="AU349" s="133" t="s">
        <v>79</v>
      </c>
      <c r="AY349" s="16" t="s">
        <v>131</v>
      </c>
      <c r="BE349" s="134">
        <f>IF(N349="základní",J349,0)</f>
        <v>0</v>
      </c>
      <c r="BF349" s="134">
        <f>IF(N349="snížená",J349,0)</f>
        <v>0</v>
      </c>
      <c r="BG349" s="134">
        <f>IF(N349="zákl. přenesená",J349,0)</f>
        <v>0</v>
      </c>
      <c r="BH349" s="134">
        <f>IF(N349="sníž. přenesená",J349,0)</f>
        <v>0</v>
      </c>
      <c r="BI349" s="134">
        <f>IF(N349="nulová",J349,0)</f>
        <v>0</v>
      </c>
      <c r="BJ349" s="16" t="s">
        <v>77</v>
      </c>
      <c r="BK349" s="134">
        <f>ROUND(I349*H349,2)</f>
        <v>0</v>
      </c>
      <c r="BL349" s="16" t="s">
        <v>225</v>
      </c>
      <c r="BM349" s="133" t="s">
        <v>811</v>
      </c>
    </row>
    <row r="350" spans="2:65" s="1" customFormat="1" ht="24.2" customHeight="1">
      <c r="B350" s="31"/>
      <c r="C350" s="147" t="s">
        <v>812</v>
      </c>
      <c r="D350" s="147" t="s">
        <v>153</v>
      </c>
      <c r="E350" s="148" t="s">
        <v>813</v>
      </c>
      <c r="F350" s="149" t="s">
        <v>814</v>
      </c>
      <c r="G350" s="150" t="s">
        <v>170</v>
      </c>
      <c r="H350" s="151">
        <v>5</v>
      </c>
      <c r="I350" s="152"/>
      <c r="J350" s="153">
        <f>ROUND(I350*H350,2)</f>
        <v>0</v>
      </c>
      <c r="K350" s="149" t="s">
        <v>19</v>
      </c>
      <c r="L350" s="154"/>
      <c r="M350" s="155" t="s">
        <v>19</v>
      </c>
      <c r="N350" s="156" t="s">
        <v>40</v>
      </c>
      <c r="P350" s="131">
        <f>O350*H350</f>
        <v>0</v>
      </c>
      <c r="Q350" s="131">
        <v>0</v>
      </c>
      <c r="R350" s="131">
        <f>Q350*H350</f>
        <v>0</v>
      </c>
      <c r="S350" s="131">
        <v>0</v>
      </c>
      <c r="T350" s="132">
        <f>S350*H350</f>
        <v>0</v>
      </c>
      <c r="AR350" s="133" t="s">
        <v>303</v>
      </c>
      <c r="AT350" s="133" t="s">
        <v>153</v>
      </c>
      <c r="AU350" s="133" t="s">
        <v>79</v>
      </c>
      <c r="AY350" s="16" t="s">
        <v>131</v>
      </c>
      <c r="BE350" s="134">
        <f>IF(N350="základní",J350,0)</f>
        <v>0</v>
      </c>
      <c r="BF350" s="134">
        <f>IF(N350="snížená",J350,0)</f>
        <v>0</v>
      </c>
      <c r="BG350" s="134">
        <f>IF(N350="zákl. přenesená",J350,0)</f>
        <v>0</v>
      </c>
      <c r="BH350" s="134">
        <f>IF(N350="sníž. přenesená",J350,0)</f>
        <v>0</v>
      </c>
      <c r="BI350" s="134">
        <f>IF(N350="nulová",J350,0)</f>
        <v>0</v>
      </c>
      <c r="BJ350" s="16" t="s">
        <v>77</v>
      </c>
      <c r="BK350" s="134">
        <f>ROUND(I350*H350,2)</f>
        <v>0</v>
      </c>
      <c r="BL350" s="16" t="s">
        <v>225</v>
      </c>
      <c r="BM350" s="133" t="s">
        <v>815</v>
      </c>
    </row>
    <row r="351" spans="2:65" s="1" customFormat="1" ht="24.2" customHeight="1">
      <c r="B351" s="31"/>
      <c r="C351" s="147" t="s">
        <v>816</v>
      </c>
      <c r="D351" s="147" t="s">
        <v>153</v>
      </c>
      <c r="E351" s="148" t="s">
        <v>817</v>
      </c>
      <c r="F351" s="149" t="s">
        <v>818</v>
      </c>
      <c r="G351" s="150" t="s">
        <v>170</v>
      </c>
      <c r="H351" s="151">
        <v>3</v>
      </c>
      <c r="I351" s="152"/>
      <c r="J351" s="153">
        <f>ROUND(I351*H351,2)</f>
        <v>0</v>
      </c>
      <c r="K351" s="149" t="s">
        <v>19</v>
      </c>
      <c r="L351" s="154"/>
      <c r="M351" s="155" t="s">
        <v>19</v>
      </c>
      <c r="N351" s="156" t="s">
        <v>40</v>
      </c>
      <c r="P351" s="131">
        <f>O351*H351</f>
        <v>0</v>
      </c>
      <c r="Q351" s="131">
        <v>0</v>
      </c>
      <c r="R351" s="131">
        <f>Q351*H351</f>
        <v>0</v>
      </c>
      <c r="S351" s="131">
        <v>0</v>
      </c>
      <c r="T351" s="132">
        <f>S351*H351</f>
        <v>0</v>
      </c>
      <c r="AR351" s="133" t="s">
        <v>303</v>
      </c>
      <c r="AT351" s="133" t="s">
        <v>153</v>
      </c>
      <c r="AU351" s="133" t="s">
        <v>79</v>
      </c>
      <c r="AY351" s="16" t="s">
        <v>131</v>
      </c>
      <c r="BE351" s="134">
        <f>IF(N351="základní",J351,0)</f>
        <v>0</v>
      </c>
      <c r="BF351" s="134">
        <f>IF(N351="snížená",J351,0)</f>
        <v>0</v>
      </c>
      <c r="BG351" s="134">
        <f>IF(N351="zákl. přenesená",J351,0)</f>
        <v>0</v>
      </c>
      <c r="BH351" s="134">
        <f>IF(N351="sníž. přenesená",J351,0)</f>
        <v>0</v>
      </c>
      <c r="BI351" s="134">
        <f>IF(N351="nulová",J351,0)</f>
        <v>0</v>
      </c>
      <c r="BJ351" s="16" t="s">
        <v>77</v>
      </c>
      <c r="BK351" s="134">
        <f>ROUND(I351*H351,2)</f>
        <v>0</v>
      </c>
      <c r="BL351" s="16" t="s">
        <v>225</v>
      </c>
      <c r="BM351" s="133" t="s">
        <v>819</v>
      </c>
    </row>
    <row r="352" spans="2:65" s="1" customFormat="1" ht="16.5" customHeight="1">
      <c r="B352" s="31"/>
      <c r="C352" s="147" t="s">
        <v>820</v>
      </c>
      <c r="D352" s="147" t="s">
        <v>153</v>
      </c>
      <c r="E352" s="148" t="s">
        <v>821</v>
      </c>
      <c r="F352" s="149" t="s">
        <v>822</v>
      </c>
      <c r="G352" s="150" t="s">
        <v>170</v>
      </c>
      <c r="H352" s="151">
        <v>2</v>
      </c>
      <c r="I352" s="152"/>
      <c r="J352" s="153">
        <f>ROUND(I352*H352,2)</f>
        <v>0</v>
      </c>
      <c r="K352" s="149" t="s">
        <v>19</v>
      </c>
      <c r="L352" s="154"/>
      <c r="M352" s="155" t="s">
        <v>19</v>
      </c>
      <c r="N352" s="156" t="s">
        <v>40</v>
      </c>
      <c r="P352" s="131">
        <f>O352*H352</f>
        <v>0</v>
      </c>
      <c r="Q352" s="131">
        <v>0</v>
      </c>
      <c r="R352" s="131">
        <f>Q352*H352</f>
        <v>0</v>
      </c>
      <c r="S352" s="131">
        <v>0</v>
      </c>
      <c r="T352" s="132">
        <f>S352*H352</f>
        <v>0</v>
      </c>
      <c r="AR352" s="133" t="s">
        <v>303</v>
      </c>
      <c r="AT352" s="133" t="s">
        <v>153</v>
      </c>
      <c r="AU352" s="133" t="s">
        <v>79</v>
      </c>
      <c r="AY352" s="16" t="s">
        <v>131</v>
      </c>
      <c r="BE352" s="134">
        <f>IF(N352="základní",J352,0)</f>
        <v>0</v>
      </c>
      <c r="BF352" s="134">
        <f>IF(N352="snížená",J352,0)</f>
        <v>0</v>
      </c>
      <c r="BG352" s="134">
        <f>IF(N352="zákl. přenesená",J352,0)</f>
        <v>0</v>
      </c>
      <c r="BH352" s="134">
        <f>IF(N352="sníž. přenesená",J352,0)</f>
        <v>0</v>
      </c>
      <c r="BI352" s="134">
        <f>IF(N352="nulová",J352,0)</f>
        <v>0</v>
      </c>
      <c r="BJ352" s="16" t="s">
        <v>77</v>
      </c>
      <c r="BK352" s="134">
        <f>ROUND(I352*H352,2)</f>
        <v>0</v>
      </c>
      <c r="BL352" s="16" t="s">
        <v>225</v>
      </c>
      <c r="BM352" s="133" t="s">
        <v>823</v>
      </c>
    </row>
    <row r="353" spans="2:65" s="1" customFormat="1" ht="24.2" customHeight="1">
      <c r="B353" s="31"/>
      <c r="C353" s="122" t="s">
        <v>824</v>
      </c>
      <c r="D353" s="122" t="s">
        <v>133</v>
      </c>
      <c r="E353" s="123" t="s">
        <v>825</v>
      </c>
      <c r="F353" s="124" t="s">
        <v>826</v>
      </c>
      <c r="G353" s="125" t="s">
        <v>524</v>
      </c>
      <c r="H353" s="164"/>
      <c r="I353" s="127"/>
      <c r="J353" s="128">
        <f>ROUND(I353*H353,2)</f>
        <v>0</v>
      </c>
      <c r="K353" s="124" t="s">
        <v>137</v>
      </c>
      <c r="L353" s="31"/>
      <c r="M353" s="129" t="s">
        <v>19</v>
      </c>
      <c r="N353" s="130" t="s">
        <v>40</v>
      </c>
      <c r="P353" s="131">
        <f>O353*H353</f>
        <v>0</v>
      </c>
      <c r="Q353" s="131">
        <v>0</v>
      </c>
      <c r="R353" s="131">
        <f>Q353*H353</f>
        <v>0</v>
      </c>
      <c r="S353" s="131">
        <v>0</v>
      </c>
      <c r="T353" s="132">
        <f>S353*H353</f>
        <v>0</v>
      </c>
      <c r="AR353" s="133" t="s">
        <v>225</v>
      </c>
      <c r="AT353" s="133" t="s">
        <v>133</v>
      </c>
      <c r="AU353" s="133" t="s">
        <v>79</v>
      </c>
      <c r="AY353" s="16" t="s">
        <v>131</v>
      </c>
      <c r="BE353" s="134">
        <f>IF(N353="základní",J353,0)</f>
        <v>0</v>
      </c>
      <c r="BF353" s="134">
        <f>IF(N353="snížená",J353,0)</f>
        <v>0</v>
      </c>
      <c r="BG353" s="134">
        <f>IF(N353="zákl. přenesená",J353,0)</f>
        <v>0</v>
      </c>
      <c r="BH353" s="134">
        <f>IF(N353="sníž. přenesená",J353,0)</f>
        <v>0</v>
      </c>
      <c r="BI353" s="134">
        <f>IF(N353="nulová",J353,0)</f>
        <v>0</v>
      </c>
      <c r="BJ353" s="16" t="s">
        <v>77</v>
      </c>
      <c r="BK353" s="134">
        <f>ROUND(I353*H353,2)</f>
        <v>0</v>
      </c>
      <c r="BL353" s="16" t="s">
        <v>225</v>
      </c>
      <c r="BM353" s="133" t="s">
        <v>827</v>
      </c>
    </row>
    <row r="354" spans="2:65" s="1" customFormat="1">
      <c r="B354" s="31"/>
      <c r="D354" s="135" t="s">
        <v>140</v>
      </c>
      <c r="F354" s="136" t="s">
        <v>828</v>
      </c>
      <c r="I354" s="137"/>
      <c r="L354" s="31"/>
      <c r="M354" s="138"/>
      <c r="T354" s="52"/>
      <c r="AT354" s="16" t="s">
        <v>140</v>
      </c>
      <c r="AU354" s="16" t="s">
        <v>79</v>
      </c>
    </row>
    <row r="355" spans="2:65" s="11" customFormat="1" ht="22.9" customHeight="1">
      <c r="B355" s="110"/>
      <c r="D355" s="111" t="s">
        <v>68</v>
      </c>
      <c r="E355" s="120" t="s">
        <v>829</v>
      </c>
      <c r="F355" s="120" t="s">
        <v>830</v>
      </c>
      <c r="I355" s="113"/>
      <c r="J355" s="121">
        <f>BK355</f>
        <v>0</v>
      </c>
      <c r="L355" s="110"/>
      <c r="M355" s="115"/>
      <c r="P355" s="116">
        <f>SUM(P356:P369)</f>
        <v>0</v>
      </c>
      <c r="R355" s="116">
        <f>SUM(R356:R369)</f>
        <v>0.148896</v>
      </c>
      <c r="T355" s="117">
        <f>SUM(T356:T369)</f>
        <v>0</v>
      </c>
      <c r="AR355" s="111" t="s">
        <v>79</v>
      </c>
      <c r="AT355" s="118" t="s">
        <v>68</v>
      </c>
      <c r="AU355" s="118" t="s">
        <v>77</v>
      </c>
      <c r="AY355" s="111" t="s">
        <v>131</v>
      </c>
      <c r="BK355" s="119">
        <f>SUM(BK356:BK369)</f>
        <v>0</v>
      </c>
    </row>
    <row r="356" spans="2:65" s="1" customFormat="1" ht="16.5" customHeight="1">
      <c r="B356" s="31"/>
      <c r="C356" s="122" t="s">
        <v>831</v>
      </c>
      <c r="D356" s="122" t="s">
        <v>133</v>
      </c>
      <c r="E356" s="123" t="s">
        <v>832</v>
      </c>
      <c r="F356" s="124" t="s">
        <v>833</v>
      </c>
      <c r="G356" s="125" t="s">
        <v>170</v>
      </c>
      <c r="H356" s="126">
        <v>1</v>
      </c>
      <c r="I356" s="127"/>
      <c r="J356" s="128">
        <f>ROUND(I356*H356,2)</f>
        <v>0</v>
      </c>
      <c r="K356" s="124" t="s">
        <v>19</v>
      </c>
      <c r="L356" s="31"/>
      <c r="M356" s="129" t="s">
        <v>19</v>
      </c>
      <c r="N356" s="130" t="s">
        <v>40</v>
      </c>
      <c r="P356" s="131">
        <f>O356*H356</f>
        <v>0</v>
      </c>
      <c r="Q356" s="131">
        <v>0</v>
      </c>
      <c r="R356" s="131">
        <f>Q356*H356</f>
        <v>0</v>
      </c>
      <c r="S356" s="131">
        <v>0</v>
      </c>
      <c r="T356" s="132">
        <f>S356*H356</f>
        <v>0</v>
      </c>
      <c r="AR356" s="133" t="s">
        <v>225</v>
      </c>
      <c r="AT356" s="133" t="s">
        <v>133</v>
      </c>
      <c r="AU356" s="133" t="s">
        <v>79</v>
      </c>
      <c r="AY356" s="16" t="s">
        <v>131</v>
      </c>
      <c r="BE356" s="134">
        <f>IF(N356="základní",J356,0)</f>
        <v>0</v>
      </c>
      <c r="BF356" s="134">
        <f>IF(N356="snížená",J356,0)</f>
        <v>0</v>
      </c>
      <c r="BG356" s="134">
        <f>IF(N356="zákl. přenesená",J356,0)</f>
        <v>0</v>
      </c>
      <c r="BH356" s="134">
        <f>IF(N356="sníž. přenesená",J356,0)</f>
        <v>0</v>
      </c>
      <c r="BI356" s="134">
        <f>IF(N356="nulová",J356,0)</f>
        <v>0</v>
      </c>
      <c r="BJ356" s="16" t="s">
        <v>77</v>
      </c>
      <c r="BK356" s="134">
        <f>ROUND(I356*H356,2)</f>
        <v>0</v>
      </c>
      <c r="BL356" s="16" t="s">
        <v>225</v>
      </c>
      <c r="BM356" s="133" t="s">
        <v>834</v>
      </c>
    </row>
    <row r="357" spans="2:65" s="1" customFormat="1" ht="16.5" customHeight="1">
      <c r="B357" s="31"/>
      <c r="C357" s="122" t="s">
        <v>835</v>
      </c>
      <c r="D357" s="122" t="s">
        <v>133</v>
      </c>
      <c r="E357" s="123" t="s">
        <v>836</v>
      </c>
      <c r="F357" s="124" t="s">
        <v>837</v>
      </c>
      <c r="G357" s="125" t="s">
        <v>136</v>
      </c>
      <c r="H357" s="126">
        <v>8.4600000000000009</v>
      </c>
      <c r="I357" s="127"/>
      <c r="J357" s="128">
        <f>ROUND(I357*H357,2)</f>
        <v>0</v>
      </c>
      <c r="K357" s="124" t="s">
        <v>137</v>
      </c>
      <c r="L357" s="31"/>
      <c r="M357" s="129" t="s">
        <v>19</v>
      </c>
      <c r="N357" s="130" t="s">
        <v>40</v>
      </c>
      <c r="P357" s="131">
        <f>O357*H357</f>
        <v>0</v>
      </c>
      <c r="Q357" s="131">
        <v>0</v>
      </c>
      <c r="R357" s="131">
        <f>Q357*H357</f>
        <v>0</v>
      </c>
      <c r="S357" s="131">
        <v>0</v>
      </c>
      <c r="T357" s="132">
        <f>S357*H357</f>
        <v>0</v>
      </c>
      <c r="AR357" s="133" t="s">
        <v>225</v>
      </c>
      <c r="AT357" s="133" t="s">
        <v>133</v>
      </c>
      <c r="AU357" s="133" t="s">
        <v>79</v>
      </c>
      <c r="AY357" s="16" t="s">
        <v>131</v>
      </c>
      <c r="BE357" s="134">
        <f>IF(N357="základní",J357,0)</f>
        <v>0</v>
      </c>
      <c r="BF357" s="134">
        <f>IF(N357="snížená",J357,0)</f>
        <v>0</v>
      </c>
      <c r="BG357" s="134">
        <f>IF(N357="zákl. přenesená",J357,0)</f>
        <v>0</v>
      </c>
      <c r="BH357" s="134">
        <f>IF(N357="sníž. přenesená",J357,0)</f>
        <v>0</v>
      </c>
      <c r="BI357" s="134">
        <f>IF(N357="nulová",J357,0)</f>
        <v>0</v>
      </c>
      <c r="BJ357" s="16" t="s">
        <v>77</v>
      </c>
      <c r="BK357" s="134">
        <f>ROUND(I357*H357,2)</f>
        <v>0</v>
      </c>
      <c r="BL357" s="16" t="s">
        <v>225</v>
      </c>
      <c r="BM357" s="133" t="s">
        <v>838</v>
      </c>
    </row>
    <row r="358" spans="2:65" s="1" customFormat="1">
      <c r="B358" s="31"/>
      <c r="D358" s="135" t="s">
        <v>140</v>
      </c>
      <c r="F358" s="136" t="s">
        <v>839</v>
      </c>
      <c r="I358" s="137"/>
      <c r="L358" s="31"/>
      <c r="M358" s="138"/>
      <c r="T358" s="52"/>
      <c r="AT358" s="16" t="s">
        <v>140</v>
      </c>
      <c r="AU358" s="16" t="s">
        <v>79</v>
      </c>
    </row>
    <row r="359" spans="2:65" s="1" customFormat="1" ht="16.5" customHeight="1">
      <c r="B359" s="31"/>
      <c r="C359" s="147" t="s">
        <v>840</v>
      </c>
      <c r="D359" s="147" t="s">
        <v>153</v>
      </c>
      <c r="E359" s="148" t="s">
        <v>841</v>
      </c>
      <c r="F359" s="149" t="s">
        <v>842</v>
      </c>
      <c r="G359" s="150" t="s">
        <v>136</v>
      </c>
      <c r="H359" s="151">
        <v>8.4600000000000009</v>
      </c>
      <c r="I359" s="152"/>
      <c r="J359" s="153">
        <f>ROUND(I359*H359,2)</f>
        <v>0</v>
      </c>
      <c r="K359" s="149" t="s">
        <v>137</v>
      </c>
      <c r="L359" s="154"/>
      <c r="M359" s="155" t="s">
        <v>19</v>
      </c>
      <c r="N359" s="156" t="s">
        <v>40</v>
      </c>
      <c r="P359" s="131">
        <f>O359*H359</f>
        <v>0</v>
      </c>
      <c r="Q359" s="131">
        <v>1.6E-2</v>
      </c>
      <c r="R359" s="131">
        <f>Q359*H359</f>
        <v>0.13536000000000001</v>
      </c>
      <c r="S359" s="131">
        <v>0</v>
      </c>
      <c r="T359" s="132">
        <f>S359*H359</f>
        <v>0</v>
      </c>
      <c r="AR359" s="133" t="s">
        <v>303</v>
      </c>
      <c r="AT359" s="133" t="s">
        <v>153</v>
      </c>
      <c r="AU359" s="133" t="s">
        <v>79</v>
      </c>
      <c r="AY359" s="16" t="s">
        <v>131</v>
      </c>
      <c r="BE359" s="134">
        <f>IF(N359="základní",J359,0)</f>
        <v>0</v>
      </c>
      <c r="BF359" s="134">
        <f>IF(N359="snížená",J359,0)</f>
        <v>0</v>
      </c>
      <c r="BG359" s="134">
        <f>IF(N359="zákl. přenesená",J359,0)</f>
        <v>0</v>
      </c>
      <c r="BH359" s="134">
        <f>IF(N359="sníž. přenesená",J359,0)</f>
        <v>0</v>
      </c>
      <c r="BI359" s="134">
        <f>IF(N359="nulová",J359,0)</f>
        <v>0</v>
      </c>
      <c r="BJ359" s="16" t="s">
        <v>77</v>
      </c>
      <c r="BK359" s="134">
        <f>ROUND(I359*H359,2)</f>
        <v>0</v>
      </c>
      <c r="BL359" s="16" t="s">
        <v>225</v>
      </c>
      <c r="BM359" s="133" t="s">
        <v>843</v>
      </c>
    </row>
    <row r="360" spans="2:65" s="1" customFormat="1" ht="21.75" customHeight="1">
      <c r="B360" s="31"/>
      <c r="C360" s="122" t="s">
        <v>844</v>
      </c>
      <c r="D360" s="122" t="s">
        <v>133</v>
      </c>
      <c r="E360" s="123" t="s">
        <v>845</v>
      </c>
      <c r="F360" s="124" t="s">
        <v>846</v>
      </c>
      <c r="G360" s="125" t="s">
        <v>216</v>
      </c>
      <c r="H360" s="126">
        <v>19.68</v>
      </c>
      <c r="I360" s="127"/>
      <c r="J360" s="128">
        <f>ROUND(I360*H360,2)</f>
        <v>0</v>
      </c>
      <c r="K360" s="124" t="s">
        <v>137</v>
      </c>
      <c r="L360" s="31"/>
      <c r="M360" s="129" t="s">
        <v>19</v>
      </c>
      <c r="N360" s="130" t="s">
        <v>40</v>
      </c>
      <c r="P360" s="131">
        <f>O360*H360</f>
        <v>0</v>
      </c>
      <c r="Q360" s="131">
        <v>0</v>
      </c>
      <c r="R360" s="131">
        <f>Q360*H360</f>
        <v>0</v>
      </c>
      <c r="S360" s="131">
        <v>0</v>
      </c>
      <c r="T360" s="132">
        <f>S360*H360</f>
        <v>0</v>
      </c>
      <c r="AR360" s="133" t="s">
        <v>225</v>
      </c>
      <c r="AT360" s="133" t="s">
        <v>133</v>
      </c>
      <c r="AU360" s="133" t="s">
        <v>79</v>
      </c>
      <c r="AY360" s="16" t="s">
        <v>131</v>
      </c>
      <c r="BE360" s="134">
        <f>IF(N360="základní",J360,0)</f>
        <v>0</v>
      </c>
      <c r="BF360" s="134">
        <f>IF(N360="snížená",J360,0)</f>
        <v>0</v>
      </c>
      <c r="BG360" s="134">
        <f>IF(N360="zákl. přenesená",J360,0)</f>
        <v>0</v>
      </c>
      <c r="BH360" s="134">
        <f>IF(N360="sníž. přenesená",J360,0)</f>
        <v>0</v>
      </c>
      <c r="BI360" s="134">
        <f>IF(N360="nulová",J360,0)</f>
        <v>0</v>
      </c>
      <c r="BJ360" s="16" t="s">
        <v>77</v>
      </c>
      <c r="BK360" s="134">
        <f>ROUND(I360*H360,2)</f>
        <v>0</v>
      </c>
      <c r="BL360" s="16" t="s">
        <v>225</v>
      </c>
      <c r="BM360" s="133" t="s">
        <v>847</v>
      </c>
    </row>
    <row r="361" spans="2:65" s="1" customFormat="1">
      <c r="B361" s="31"/>
      <c r="D361" s="135" t="s">
        <v>140</v>
      </c>
      <c r="F361" s="136" t="s">
        <v>848</v>
      </c>
      <c r="I361" s="137"/>
      <c r="L361" s="31"/>
      <c r="M361" s="138"/>
      <c r="T361" s="52"/>
      <c r="AT361" s="16" t="s">
        <v>140</v>
      </c>
      <c r="AU361" s="16" t="s">
        <v>79</v>
      </c>
    </row>
    <row r="362" spans="2:65" s="1" customFormat="1" ht="16.5" customHeight="1">
      <c r="B362" s="31"/>
      <c r="C362" s="147" t="s">
        <v>849</v>
      </c>
      <c r="D362" s="147" t="s">
        <v>153</v>
      </c>
      <c r="E362" s="148" t="s">
        <v>850</v>
      </c>
      <c r="F362" s="149" t="s">
        <v>851</v>
      </c>
      <c r="G362" s="150" t="s">
        <v>216</v>
      </c>
      <c r="H362" s="151">
        <v>19.68</v>
      </c>
      <c r="I362" s="152"/>
      <c r="J362" s="153">
        <f>ROUND(I362*H362,2)</f>
        <v>0</v>
      </c>
      <c r="K362" s="149" t="s">
        <v>137</v>
      </c>
      <c r="L362" s="154"/>
      <c r="M362" s="155" t="s">
        <v>19</v>
      </c>
      <c r="N362" s="156" t="s">
        <v>40</v>
      </c>
      <c r="P362" s="131">
        <f>O362*H362</f>
        <v>0</v>
      </c>
      <c r="Q362" s="131">
        <v>2.0000000000000001E-4</v>
      </c>
      <c r="R362" s="131">
        <f>Q362*H362</f>
        <v>3.9360000000000003E-3</v>
      </c>
      <c r="S362" s="131">
        <v>0</v>
      </c>
      <c r="T362" s="132">
        <f>S362*H362</f>
        <v>0</v>
      </c>
      <c r="AR362" s="133" t="s">
        <v>303</v>
      </c>
      <c r="AT362" s="133" t="s">
        <v>153</v>
      </c>
      <c r="AU362" s="133" t="s">
        <v>79</v>
      </c>
      <c r="AY362" s="16" t="s">
        <v>131</v>
      </c>
      <c r="BE362" s="134">
        <f>IF(N362="základní",J362,0)</f>
        <v>0</v>
      </c>
      <c r="BF362" s="134">
        <f>IF(N362="snížená",J362,0)</f>
        <v>0</v>
      </c>
      <c r="BG362" s="134">
        <f>IF(N362="zákl. přenesená",J362,0)</f>
        <v>0</v>
      </c>
      <c r="BH362" s="134">
        <f>IF(N362="sníž. přenesená",J362,0)</f>
        <v>0</v>
      </c>
      <c r="BI362" s="134">
        <f>IF(N362="nulová",J362,0)</f>
        <v>0</v>
      </c>
      <c r="BJ362" s="16" t="s">
        <v>77</v>
      </c>
      <c r="BK362" s="134">
        <f>ROUND(I362*H362,2)</f>
        <v>0</v>
      </c>
      <c r="BL362" s="16" t="s">
        <v>225</v>
      </c>
      <c r="BM362" s="133" t="s">
        <v>852</v>
      </c>
    </row>
    <row r="363" spans="2:65" s="1" customFormat="1" ht="16.5" customHeight="1">
      <c r="B363" s="31"/>
      <c r="C363" s="122" t="s">
        <v>853</v>
      </c>
      <c r="D363" s="122" t="s">
        <v>133</v>
      </c>
      <c r="E363" s="123" t="s">
        <v>854</v>
      </c>
      <c r="F363" s="124" t="s">
        <v>855</v>
      </c>
      <c r="G363" s="125" t="s">
        <v>247</v>
      </c>
      <c r="H363" s="126">
        <v>4</v>
      </c>
      <c r="I363" s="127"/>
      <c r="J363" s="128">
        <f>ROUND(I363*H363,2)</f>
        <v>0</v>
      </c>
      <c r="K363" s="124" t="s">
        <v>137</v>
      </c>
      <c r="L363" s="31"/>
      <c r="M363" s="129" t="s">
        <v>19</v>
      </c>
      <c r="N363" s="130" t="s">
        <v>40</v>
      </c>
      <c r="P363" s="131">
        <f>O363*H363</f>
        <v>0</v>
      </c>
      <c r="Q363" s="131">
        <v>0</v>
      </c>
      <c r="R363" s="131">
        <f>Q363*H363</f>
        <v>0</v>
      </c>
      <c r="S363" s="131">
        <v>0</v>
      </c>
      <c r="T363" s="132">
        <f>S363*H363</f>
        <v>0</v>
      </c>
      <c r="AR363" s="133" t="s">
        <v>225</v>
      </c>
      <c r="AT363" s="133" t="s">
        <v>133</v>
      </c>
      <c r="AU363" s="133" t="s">
        <v>79</v>
      </c>
      <c r="AY363" s="16" t="s">
        <v>131</v>
      </c>
      <c r="BE363" s="134">
        <f>IF(N363="základní",J363,0)</f>
        <v>0</v>
      </c>
      <c r="BF363" s="134">
        <f>IF(N363="snížená",J363,0)</f>
        <v>0</v>
      </c>
      <c r="BG363" s="134">
        <f>IF(N363="zákl. přenesená",J363,0)</f>
        <v>0</v>
      </c>
      <c r="BH363" s="134">
        <f>IF(N363="sníž. přenesená",J363,0)</f>
        <v>0</v>
      </c>
      <c r="BI363" s="134">
        <f>IF(N363="nulová",J363,0)</f>
        <v>0</v>
      </c>
      <c r="BJ363" s="16" t="s">
        <v>77</v>
      </c>
      <c r="BK363" s="134">
        <f>ROUND(I363*H363,2)</f>
        <v>0</v>
      </c>
      <c r="BL363" s="16" t="s">
        <v>225</v>
      </c>
      <c r="BM363" s="133" t="s">
        <v>856</v>
      </c>
    </row>
    <row r="364" spans="2:65" s="1" customFormat="1">
      <c r="B364" s="31"/>
      <c r="D364" s="135" t="s">
        <v>140</v>
      </c>
      <c r="F364" s="136" t="s">
        <v>857</v>
      </c>
      <c r="I364" s="137"/>
      <c r="L364" s="31"/>
      <c r="M364" s="138"/>
      <c r="T364" s="52"/>
      <c r="AT364" s="16" t="s">
        <v>140</v>
      </c>
      <c r="AU364" s="16" t="s">
        <v>79</v>
      </c>
    </row>
    <row r="365" spans="2:65" s="12" customFormat="1">
      <c r="B365" s="139"/>
      <c r="D365" s="140" t="s">
        <v>146</v>
      </c>
      <c r="E365" s="141" t="s">
        <v>19</v>
      </c>
      <c r="F365" s="142" t="s">
        <v>138</v>
      </c>
      <c r="H365" s="143">
        <v>4</v>
      </c>
      <c r="I365" s="144"/>
      <c r="L365" s="139"/>
      <c r="M365" s="145"/>
      <c r="T365" s="146"/>
      <c r="AT365" s="141" t="s">
        <v>146</v>
      </c>
      <c r="AU365" s="141" t="s">
        <v>79</v>
      </c>
      <c r="AV365" s="12" t="s">
        <v>79</v>
      </c>
      <c r="AW365" s="12" t="s">
        <v>31</v>
      </c>
      <c r="AX365" s="12" t="s">
        <v>77</v>
      </c>
      <c r="AY365" s="141" t="s">
        <v>131</v>
      </c>
    </row>
    <row r="366" spans="2:65" s="1" customFormat="1" ht="16.5" customHeight="1">
      <c r="B366" s="31"/>
      <c r="C366" s="147" t="s">
        <v>858</v>
      </c>
      <c r="D366" s="147" t="s">
        <v>153</v>
      </c>
      <c r="E366" s="148" t="s">
        <v>859</v>
      </c>
      <c r="F366" s="149" t="s">
        <v>860</v>
      </c>
      <c r="G366" s="150" t="s">
        <v>247</v>
      </c>
      <c r="H366" s="151">
        <v>4</v>
      </c>
      <c r="I366" s="152"/>
      <c r="J366" s="153">
        <f>ROUND(I366*H366,2)</f>
        <v>0</v>
      </c>
      <c r="K366" s="149" t="s">
        <v>137</v>
      </c>
      <c r="L366" s="154"/>
      <c r="M366" s="155" t="s">
        <v>19</v>
      </c>
      <c r="N366" s="156" t="s">
        <v>40</v>
      </c>
      <c r="P366" s="131">
        <f>O366*H366</f>
        <v>0</v>
      </c>
      <c r="Q366" s="131">
        <v>2.3999999999999998E-3</v>
      </c>
      <c r="R366" s="131">
        <f>Q366*H366</f>
        <v>9.5999999999999992E-3</v>
      </c>
      <c r="S366" s="131">
        <v>0</v>
      </c>
      <c r="T366" s="132">
        <f>S366*H366</f>
        <v>0</v>
      </c>
      <c r="AR366" s="133" t="s">
        <v>303</v>
      </c>
      <c r="AT366" s="133" t="s">
        <v>153</v>
      </c>
      <c r="AU366" s="133" t="s">
        <v>79</v>
      </c>
      <c r="AY366" s="16" t="s">
        <v>131</v>
      </c>
      <c r="BE366" s="134">
        <f>IF(N366="základní",J366,0)</f>
        <v>0</v>
      </c>
      <c r="BF366" s="134">
        <f>IF(N366="snížená",J366,0)</f>
        <v>0</v>
      </c>
      <c r="BG366" s="134">
        <f>IF(N366="zákl. přenesená",J366,0)</f>
        <v>0</v>
      </c>
      <c r="BH366" s="134">
        <f>IF(N366="sníž. přenesená",J366,0)</f>
        <v>0</v>
      </c>
      <c r="BI366" s="134">
        <f>IF(N366="nulová",J366,0)</f>
        <v>0</v>
      </c>
      <c r="BJ366" s="16" t="s">
        <v>77</v>
      </c>
      <c r="BK366" s="134">
        <f>ROUND(I366*H366,2)</f>
        <v>0</v>
      </c>
      <c r="BL366" s="16" t="s">
        <v>225</v>
      </c>
      <c r="BM366" s="133" t="s">
        <v>861</v>
      </c>
    </row>
    <row r="367" spans="2:65" s="1" customFormat="1" ht="16.5" customHeight="1">
      <c r="B367" s="31"/>
      <c r="C367" s="147" t="s">
        <v>862</v>
      </c>
      <c r="D367" s="147" t="s">
        <v>153</v>
      </c>
      <c r="E367" s="148" t="s">
        <v>863</v>
      </c>
      <c r="F367" s="149" t="s">
        <v>864</v>
      </c>
      <c r="G367" s="150" t="s">
        <v>170</v>
      </c>
      <c r="H367" s="151">
        <v>4</v>
      </c>
      <c r="I367" s="152"/>
      <c r="J367" s="153">
        <f>ROUND(I367*H367,2)</f>
        <v>0</v>
      </c>
      <c r="K367" s="149" t="s">
        <v>137</v>
      </c>
      <c r="L367" s="154"/>
      <c r="M367" s="155" t="s">
        <v>19</v>
      </c>
      <c r="N367" s="156" t="s">
        <v>40</v>
      </c>
      <c r="P367" s="131">
        <f>O367*H367</f>
        <v>0</v>
      </c>
      <c r="Q367" s="131">
        <v>0</v>
      </c>
      <c r="R367" s="131">
        <f>Q367*H367</f>
        <v>0</v>
      </c>
      <c r="S367" s="131">
        <v>0</v>
      </c>
      <c r="T367" s="132">
        <f>S367*H367</f>
        <v>0</v>
      </c>
      <c r="AR367" s="133" t="s">
        <v>303</v>
      </c>
      <c r="AT367" s="133" t="s">
        <v>153</v>
      </c>
      <c r="AU367" s="133" t="s">
        <v>79</v>
      </c>
      <c r="AY367" s="16" t="s">
        <v>131</v>
      </c>
      <c r="BE367" s="134">
        <f>IF(N367="základní",J367,0)</f>
        <v>0</v>
      </c>
      <c r="BF367" s="134">
        <f>IF(N367="snížená",J367,0)</f>
        <v>0</v>
      </c>
      <c r="BG367" s="134">
        <f>IF(N367="zákl. přenesená",J367,0)</f>
        <v>0</v>
      </c>
      <c r="BH367" s="134">
        <f>IF(N367="sníž. přenesená",J367,0)</f>
        <v>0</v>
      </c>
      <c r="BI367" s="134">
        <f>IF(N367="nulová",J367,0)</f>
        <v>0</v>
      </c>
      <c r="BJ367" s="16" t="s">
        <v>77</v>
      </c>
      <c r="BK367" s="134">
        <f>ROUND(I367*H367,2)</f>
        <v>0</v>
      </c>
      <c r="BL367" s="16" t="s">
        <v>225</v>
      </c>
      <c r="BM367" s="133" t="s">
        <v>865</v>
      </c>
    </row>
    <row r="368" spans="2:65" s="1" customFormat="1" ht="24.2" customHeight="1">
      <c r="B368" s="31"/>
      <c r="C368" s="122" t="s">
        <v>866</v>
      </c>
      <c r="D368" s="122" t="s">
        <v>133</v>
      </c>
      <c r="E368" s="123" t="s">
        <v>867</v>
      </c>
      <c r="F368" s="124" t="s">
        <v>868</v>
      </c>
      <c r="G368" s="125" t="s">
        <v>524</v>
      </c>
      <c r="H368" s="164"/>
      <c r="I368" s="127"/>
      <c r="J368" s="128">
        <f>ROUND(I368*H368,2)</f>
        <v>0</v>
      </c>
      <c r="K368" s="124" t="s">
        <v>137</v>
      </c>
      <c r="L368" s="31"/>
      <c r="M368" s="129" t="s">
        <v>19</v>
      </c>
      <c r="N368" s="130" t="s">
        <v>40</v>
      </c>
      <c r="P368" s="131">
        <f>O368*H368</f>
        <v>0</v>
      </c>
      <c r="Q368" s="131">
        <v>0</v>
      </c>
      <c r="R368" s="131">
        <f>Q368*H368</f>
        <v>0</v>
      </c>
      <c r="S368" s="131">
        <v>0</v>
      </c>
      <c r="T368" s="132">
        <f>S368*H368</f>
        <v>0</v>
      </c>
      <c r="AR368" s="133" t="s">
        <v>225</v>
      </c>
      <c r="AT368" s="133" t="s">
        <v>133</v>
      </c>
      <c r="AU368" s="133" t="s">
        <v>79</v>
      </c>
      <c r="AY368" s="16" t="s">
        <v>131</v>
      </c>
      <c r="BE368" s="134">
        <f>IF(N368="základní",J368,0)</f>
        <v>0</v>
      </c>
      <c r="BF368" s="134">
        <f>IF(N368="snížená",J368,0)</f>
        <v>0</v>
      </c>
      <c r="BG368" s="134">
        <f>IF(N368="zákl. přenesená",J368,0)</f>
        <v>0</v>
      </c>
      <c r="BH368" s="134">
        <f>IF(N368="sníž. přenesená",J368,0)</f>
        <v>0</v>
      </c>
      <c r="BI368" s="134">
        <f>IF(N368="nulová",J368,0)</f>
        <v>0</v>
      </c>
      <c r="BJ368" s="16" t="s">
        <v>77</v>
      </c>
      <c r="BK368" s="134">
        <f>ROUND(I368*H368,2)</f>
        <v>0</v>
      </c>
      <c r="BL368" s="16" t="s">
        <v>225</v>
      </c>
      <c r="BM368" s="133" t="s">
        <v>869</v>
      </c>
    </row>
    <row r="369" spans="2:65" s="1" customFormat="1">
      <c r="B369" s="31"/>
      <c r="D369" s="135" t="s">
        <v>140</v>
      </c>
      <c r="F369" s="136" t="s">
        <v>870</v>
      </c>
      <c r="I369" s="137"/>
      <c r="L369" s="31"/>
      <c r="M369" s="138"/>
      <c r="T369" s="52"/>
      <c r="AT369" s="16" t="s">
        <v>140</v>
      </c>
      <c r="AU369" s="16" t="s">
        <v>79</v>
      </c>
    </row>
    <row r="370" spans="2:65" s="11" customFormat="1" ht="22.9" customHeight="1">
      <c r="B370" s="110"/>
      <c r="D370" s="111" t="s">
        <v>68</v>
      </c>
      <c r="E370" s="120" t="s">
        <v>871</v>
      </c>
      <c r="F370" s="120" t="s">
        <v>872</v>
      </c>
      <c r="I370" s="113"/>
      <c r="J370" s="121">
        <f>BK370</f>
        <v>0</v>
      </c>
      <c r="L370" s="110"/>
      <c r="M370" s="115"/>
      <c r="P370" s="116">
        <f>SUM(P371:P391)</f>
        <v>0</v>
      </c>
      <c r="R370" s="116">
        <f>SUM(R371:R391)</f>
        <v>4.6090950000000008</v>
      </c>
      <c r="T370" s="117">
        <f>SUM(T371:T391)</f>
        <v>0</v>
      </c>
      <c r="AR370" s="111" t="s">
        <v>79</v>
      </c>
      <c r="AT370" s="118" t="s">
        <v>68</v>
      </c>
      <c r="AU370" s="118" t="s">
        <v>77</v>
      </c>
      <c r="AY370" s="111" t="s">
        <v>131</v>
      </c>
      <c r="BK370" s="119">
        <f>SUM(BK371:BK391)</f>
        <v>0</v>
      </c>
    </row>
    <row r="371" spans="2:65" s="1" customFormat="1" ht="16.5" customHeight="1">
      <c r="B371" s="31"/>
      <c r="C371" s="122" t="s">
        <v>873</v>
      </c>
      <c r="D371" s="122" t="s">
        <v>133</v>
      </c>
      <c r="E371" s="123" t="s">
        <v>874</v>
      </c>
      <c r="F371" s="124" t="s">
        <v>875</v>
      </c>
      <c r="G371" s="125" t="s">
        <v>199</v>
      </c>
      <c r="H371" s="126">
        <v>1</v>
      </c>
      <c r="I371" s="127"/>
      <c r="J371" s="128">
        <f>ROUND(I371*H371,2)</f>
        <v>0</v>
      </c>
      <c r="K371" s="124" t="s">
        <v>19</v>
      </c>
      <c r="L371" s="31"/>
      <c r="M371" s="129" t="s">
        <v>19</v>
      </c>
      <c r="N371" s="130" t="s">
        <v>40</v>
      </c>
      <c r="P371" s="131">
        <f>O371*H371</f>
        <v>0</v>
      </c>
      <c r="Q371" s="131">
        <v>0</v>
      </c>
      <c r="R371" s="131">
        <f>Q371*H371</f>
        <v>0</v>
      </c>
      <c r="S371" s="131">
        <v>0</v>
      </c>
      <c r="T371" s="132">
        <f>S371*H371</f>
        <v>0</v>
      </c>
      <c r="AR371" s="133" t="s">
        <v>225</v>
      </c>
      <c r="AT371" s="133" t="s">
        <v>133</v>
      </c>
      <c r="AU371" s="133" t="s">
        <v>79</v>
      </c>
      <c r="AY371" s="16" t="s">
        <v>131</v>
      </c>
      <c r="BE371" s="134">
        <f>IF(N371="základní",J371,0)</f>
        <v>0</v>
      </c>
      <c r="BF371" s="134">
        <f>IF(N371="snížená",J371,0)</f>
        <v>0</v>
      </c>
      <c r="BG371" s="134">
        <f>IF(N371="zákl. přenesená",J371,0)</f>
        <v>0</v>
      </c>
      <c r="BH371" s="134">
        <f>IF(N371="sníž. přenesená",J371,0)</f>
        <v>0</v>
      </c>
      <c r="BI371" s="134">
        <f>IF(N371="nulová",J371,0)</f>
        <v>0</v>
      </c>
      <c r="BJ371" s="16" t="s">
        <v>77</v>
      </c>
      <c r="BK371" s="134">
        <f>ROUND(I371*H371,2)</f>
        <v>0</v>
      </c>
      <c r="BL371" s="16" t="s">
        <v>225</v>
      </c>
      <c r="BM371" s="133" t="s">
        <v>876</v>
      </c>
    </row>
    <row r="372" spans="2:65" s="1" customFormat="1" ht="16.5" customHeight="1">
      <c r="B372" s="31"/>
      <c r="C372" s="122" t="s">
        <v>877</v>
      </c>
      <c r="D372" s="122" t="s">
        <v>133</v>
      </c>
      <c r="E372" s="123" t="s">
        <v>878</v>
      </c>
      <c r="F372" s="124" t="s">
        <v>879</v>
      </c>
      <c r="G372" s="125" t="s">
        <v>136</v>
      </c>
      <c r="H372" s="126">
        <v>130.1</v>
      </c>
      <c r="I372" s="127"/>
      <c r="J372" s="128">
        <f>ROUND(I372*H372,2)</f>
        <v>0</v>
      </c>
      <c r="K372" s="124" t="s">
        <v>137</v>
      </c>
      <c r="L372" s="31"/>
      <c r="M372" s="129" t="s">
        <v>19</v>
      </c>
      <c r="N372" s="130" t="s">
        <v>40</v>
      </c>
      <c r="P372" s="131">
        <f>O372*H372</f>
        <v>0</v>
      </c>
      <c r="Q372" s="131">
        <v>2.9999999999999997E-4</v>
      </c>
      <c r="R372" s="131">
        <f>Q372*H372</f>
        <v>3.9029999999999995E-2</v>
      </c>
      <c r="S372" s="131">
        <v>0</v>
      </c>
      <c r="T372" s="132">
        <f>S372*H372</f>
        <v>0</v>
      </c>
      <c r="AR372" s="133" t="s">
        <v>225</v>
      </c>
      <c r="AT372" s="133" t="s">
        <v>133</v>
      </c>
      <c r="AU372" s="133" t="s">
        <v>79</v>
      </c>
      <c r="AY372" s="16" t="s">
        <v>131</v>
      </c>
      <c r="BE372" s="134">
        <f>IF(N372="základní",J372,0)</f>
        <v>0</v>
      </c>
      <c r="BF372" s="134">
        <f>IF(N372="snížená",J372,0)</f>
        <v>0</v>
      </c>
      <c r="BG372" s="134">
        <f>IF(N372="zákl. přenesená",J372,0)</f>
        <v>0</v>
      </c>
      <c r="BH372" s="134">
        <f>IF(N372="sníž. přenesená",J372,0)</f>
        <v>0</v>
      </c>
      <c r="BI372" s="134">
        <f>IF(N372="nulová",J372,0)</f>
        <v>0</v>
      </c>
      <c r="BJ372" s="16" t="s">
        <v>77</v>
      </c>
      <c r="BK372" s="134">
        <f>ROUND(I372*H372,2)</f>
        <v>0</v>
      </c>
      <c r="BL372" s="16" t="s">
        <v>225</v>
      </c>
      <c r="BM372" s="133" t="s">
        <v>880</v>
      </c>
    </row>
    <row r="373" spans="2:65" s="1" customFormat="1">
      <c r="B373" s="31"/>
      <c r="D373" s="135" t="s">
        <v>140</v>
      </c>
      <c r="F373" s="136" t="s">
        <v>881</v>
      </c>
      <c r="I373" s="137"/>
      <c r="L373" s="31"/>
      <c r="M373" s="138"/>
      <c r="T373" s="52"/>
      <c r="AT373" s="16" t="s">
        <v>140</v>
      </c>
      <c r="AU373" s="16" t="s">
        <v>79</v>
      </c>
    </row>
    <row r="374" spans="2:65" s="1" customFormat="1" ht="24.2" customHeight="1">
      <c r="B374" s="31"/>
      <c r="C374" s="122" t="s">
        <v>882</v>
      </c>
      <c r="D374" s="122" t="s">
        <v>133</v>
      </c>
      <c r="E374" s="123" t="s">
        <v>883</v>
      </c>
      <c r="F374" s="124" t="s">
        <v>884</v>
      </c>
      <c r="G374" s="125" t="s">
        <v>216</v>
      </c>
      <c r="H374" s="126">
        <v>9</v>
      </c>
      <c r="I374" s="127"/>
      <c r="J374" s="128">
        <f>ROUND(I374*H374,2)</f>
        <v>0</v>
      </c>
      <c r="K374" s="124" t="s">
        <v>137</v>
      </c>
      <c r="L374" s="31"/>
      <c r="M374" s="129" t="s">
        <v>19</v>
      </c>
      <c r="N374" s="130" t="s">
        <v>40</v>
      </c>
      <c r="P374" s="131">
        <f>O374*H374</f>
        <v>0</v>
      </c>
      <c r="Q374" s="131">
        <v>5.8E-4</v>
      </c>
      <c r="R374" s="131">
        <f>Q374*H374</f>
        <v>5.2199999999999998E-3</v>
      </c>
      <c r="S374" s="131">
        <v>0</v>
      </c>
      <c r="T374" s="132">
        <f>S374*H374</f>
        <v>0</v>
      </c>
      <c r="AR374" s="133" t="s">
        <v>225</v>
      </c>
      <c r="AT374" s="133" t="s">
        <v>133</v>
      </c>
      <c r="AU374" s="133" t="s">
        <v>79</v>
      </c>
      <c r="AY374" s="16" t="s">
        <v>131</v>
      </c>
      <c r="BE374" s="134">
        <f>IF(N374="základní",J374,0)</f>
        <v>0</v>
      </c>
      <c r="BF374" s="134">
        <f>IF(N374="snížená",J374,0)</f>
        <v>0</v>
      </c>
      <c r="BG374" s="134">
        <f>IF(N374="zákl. přenesená",J374,0)</f>
        <v>0</v>
      </c>
      <c r="BH374" s="134">
        <f>IF(N374="sníž. přenesená",J374,0)</f>
        <v>0</v>
      </c>
      <c r="BI374" s="134">
        <f>IF(N374="nulová",J374,0)</f>
        <v>0</v>
      </c>
      <c r="BJ374" s="16" t="s">
        <v>77</v>
      </c>
      <c r="BK374" s="134">
        <f>ROUND(I374*H374,2)</f>
        <v>0</v>
      </c>
      <c r="BL374" s="16" t="s">
        <v>225</v>
      </c>
      <c r="BM374" s="133" t="s">
        <v>885</v>
      </c>
    </row>
    <row r="375" spans="2:65" s="1" customFormat="1">
      <c r="B375" s="31"/>
      <c r="D375" s="135" t="s">
        <v>140</v>
      </c>
      <c r="F375" s="136" t="s">
        <v>886</v>
      </c>
      <c r="I375" s="137"/>
      <c r="L375" s="31"/>
      <c r="M375" s="138"/>
      <c r="T375" s="52"/>
      <c r="AT375" s="16" t="s">
        <v>140</v>
      </c>
      <c r="AU375" s="16" t="s">
        <v>79</v>
      </c>
    </row>
    <row r="376" spans="2:65" s="12" customFormat="1">
      <c r="B376" s="139"/>
      <c r="D376" s="140" t="s">
        <v>146</v>
      </c>
      <c r="E376" s="141" t="s">
        <v>19</v>
      </c>
      <c r="F376" s="142" t="s">
        <v>887</v>
      </c>
      <c r="H376" s="143">
        <v>9</v>
      </c>
      <c r="I376" s="144"/>
      <c r="L376" s="139"/>
      <c r="M376" s="145"/>
      <c r="T376" s="146"/>
      <c r="AT376" s="141" t="s">
        <v>146</v>
      </c>
      <c r="AU376" s="141" t="s">
        <v>79</v>
      </c>
      <c r="AV376" s="12" t="s">
        <v>79</v>
      </c>
      <c r="AW376" s="12" t="s">
        <v>31</v>
      </c>
      <c r="AX376" s="12" t="s">
        <v>77</v>
      </c>
      <c r="AY376" s="141" t="s">
        <v>131</v>
      </c>
    </row>
    <row r="377" spans="2:65" s="1" customFormat="1" ht="16.5" customHeight="1">
      <c r="B377" s="31"/>
      <c r="C377" s="147" t="s">
        <v>888</v>
      </c>
      <c r="D377" s="147" t="s">
        <v>153</v>
      </c>
      <c r="E377" s="148" t="s">
        <v>889</v>
      </c>
      <c r="F377" s="149" t="s">
        <v>890</v>
      </c>
      <c r="G377" s="150" t="s">
        <v>136</v>
      </c>
      <c r="H377" s="151">
        <v>158.51</v>
      </c>
      <c r="I377" s="152"/>
      <c r="J377" s="153">
        <f>ROUND(I377*H377,2)</f>
        <v>0</v>
      </c>
      <c r="K377" s="149" t="s">
        <v>137</v>
      </c>
      <c r="L377" s="154"/>
      <c r="M377" s="155" t="s">
        <v>19</v>
      </c>
      <c r="N377" s="156" t="s">
        <v>40</v>
      </c>
      <c r="P377" s="131">
        <f>O377*H377</f>
        <v>0</v>
      </c>
      <c r="Q377" s="131">
        <v>2.1999999999999999E-2</v>
      </c>
      <c r="R377" s="131">
        <f>Q377*H377</f>
        <v>3.4872199999999998</v>
      </c>
      <c r="S377" s="131">
        <v>0</v>
      </c>
      <c r="T377" s="132">
        <f>S377*H377</f>
        <v>0</v>
      </c>
      <c r="AR377" s="133" t="s">
        <v>303</v>
      </c>
      <c r="AT377" s="133" t="s">
        <v>153</v>
      </c>
      <c r="AU377" s="133" t="s">
        <v>79</v>
      </c>
      <c r="AY377" s="16" t="s">
        <v>131</v>
      </c>
      <c r="BE377" s="134">
        <f>IF(N377="základní",J377,0)</f>
        <v>0</v>
      </c>
      <c r="BF377" s="134">
        <f>IF(N377="snížená",J377,0)</f>
        <v>0</v>
      </c>
      <c r="BG377" s="134">
        <f>IF(N377="zákl. přenesená",J377,0)</f>
        <v>0</v>
      </c>
      <c r="BH377" s="134">
        <f>IF(N377="sníž. přenesená",J377,0)</f>
        <v>0</v>
      </c>
      <c r="BI377" s="134">
        <f>IF(N377="nulová",J377,0)</f>
        <v>0</v>
      </c>
      <c r="BJ377" s="16" t="s">
        <v>77</v>
      </c>
      <c r="BK377" s="134">
        <f>ROUND(I377*H377,2)</f>
        <v>0</v>
      </c>
      <c r="BL377" s="16" t="s">
        <v>225</v>
      </c>
      <c r="BM377" s="133" t="s">
        <v>891</v>
      </c>
    </row>
    <row r="378" spans="2:65" s="1" customFormat="1" ht="24.2" customHeight="1">
      <c r="B378" s="31"/>
      <c r="C378" s="122" t="s">
        <v>892</v>
      </c>
      <c r="D378" s="122" t="s">
        <v>133</v>
      </c>
      <c r="E378" s="123" t="s">
        <v>893</v>
      </c>
      <c r="F378" s="124" t="s">
        <v>894</v>
      </c>
      <c r="G378" s="125" t="s">
        <v>136</v>
      </c>
      <c r="H378" s="126">
        <v>130.1</v>
      </c>
      <c r="I378" s="127"/>
      <c r="J378" s="128">
        <f>ROUND(I378*H378,2)</f>
        <v>0</v>
      </c>
      <c r="K378" s="124" t="s">
        <v>137</v>
      </c>
      <c r="L378" s="31"/>
      <c r="M378" s="129" t="s">
        <v>19</v>
      </c>
      <c r="N378" s="130" t="s">
        <v>40</v>
      </c>
      <c r="P378" s="131">
        <f>O378*H378</f>
        <v>0</v>
      </c>
      <c r="Q378" s="131">
        <v>5.3E-3</v>
      </c>
      <c r="R378" s="131">
        <f>Q378*H378</f>
        <v>0.68952999999999998</v>
      </c>
      <c r="S378" s="131">
        <v>0</v>
      </c>
      <c r="T378" s="132">
        <f>S378*H378</f>
        <v>0</v>
      </c>
      <c r="AR378" s="133" t="s">
        <v>225</v>
      </c>
      <c r="AT378" s="133" t="s">
        <v>133</v>
      </c>
      <c r="AU378" s="133" t="s">
        <v>79</v>
      </c>
      <c r="AY378" s="16" t="s">
        <v>131</v>
      </c>
      <c r="BE378" s="134">
        <f>IF(N378="základní",J378,0)</f>
        <v>0</v>
      </c>
      <c r="BF378" s="134">
        <f>IF(N378="snížená",J378,0)</f>
        <v>0</v>
      </c>
      <c r="BG378" s="134">
        <f>IF(N378="zákl. přenesená",J378,0)</f>
        <v>0</v>
      </c>
      <c r="BH378" s="134">
        <f>IF(N378="sníž. přenesená",J378,0)</f>
        <v>0</v>
      </c>
      <c r="BI378" s="134">
        <f>IF(N378="nulová",J378,0)</f>
        <v>0</v>
      </c>
      <c r="BJ378" s="16" t="s">
        <v>77</v>
      </c>
      <c r="BK378" s="134">
        <f>ROUND(I378*H378,2)</f>
        <v>0</v>
      </c>
      <c r="BL378" s="16" t="s">
        <v>225</v>
      </c>
      <c r="BM378" s="133" t="s">
        <v>895</v>
      </c>
    </row>
    <row r="379" spans="2:65" s="1" customFormat="1">
      <c r="B379" s="31"/>
      <c r="D379" s="135" t="s">
        <v>140</v>
      </c>
      <c r="F379" s="136" t="s">
        <v>896</v>
      </c>
      <c r="I379" s="137"/>
      <c r="L379" s="31"/>
      <c r="M379" s="138"/>
      <c r="T379" s="52"/>
      <c r="AT379" s="16" t="s">
        <v>140</v>
      </c>
      <c r="AU379" s="16" t="s">
        <v>79</v>
      </c>
    </row>
    <row r="380" spans="2:65" s="12" customFormat="1">
      <c r="B380" s="139"/>
      <c r="D380" s="140" t="s">
        <v>146</v>
      </c>
      <c r="E380" s="141" t="s">
        <v>19</v>
      </c>
      <c r="F380" s="142" t="s">
        <v>342</v>
      </c>
      <c r="H380" s="143">
        <v>117.97</v>
      </c>
      <c r="I380" s="144"/>
      <c r="L380" s="139"/>
      <c r="M380" s="145"/>
      <c r="T380" s="146"/>
      <c r="AT380" s="141" t="s">
        <v>146</v>
      </c>
      <c r="AU380" s="141" t="s">
        <v>79</v>
      </c>
      <c r="AV380" s="12" t="s">
        <v>79</v>
      </c>
      <c r="AW380" s="12" t="s">
        <v>31</v>
      </c>
      <c r="AX380" s="12" t="s">
        <v>69</v>
      </c>
      <c r="AY380" s="141" t="s">
        <v>131</v>
      </c>
    </row>
    <row r="381" spans="2:65" s="12" customFormat="1">
      <c r="B381" s="139"/>
      <c r="D381" s="140" t="s">
        <v>146</v>
      </c>
      <c r="E381" s="141" t="s">
        <v>19</v>
      </c>
      <c r="F381" s="142" t="s">
        <v>897</v>
      </c>
      <c r="H381" s="143">
        <v>1.1200000000000001</v>
      </c>
      <c r="I381" s="144"/>
      <c r="L381" s="139"/>
      <c r="M381" s="145"/>
      <c r="T381" s="146"/>
      <c r="AT381" s="141" t="s">
        <v>146</v>
      </c>
      <c r="AU381" s="141" t="s">
        <v>79</v>
      </c>
      <c r="AV381" s="12" t="s">
        <v>79</v>
      </c>
      <c r="AW381" s="12" t="s">
        <v>31</v>
      </c>
      <c r="AX381" s="12" t="s">
        <v>69</v>
      </c>
      <c r="AY381" s="141" t="s">
        <v>131</v>
      </c>
    </row>
    <row r="382" spans="2:65" s="12" customFormat="1">
      <c r="B382" s="139"/>
      <c r="D382" s="140" t="s">
        <v>146</v>
      </c>
      <c r="E382" s="141" t="s">
        <v>19</v>
      </c>
      <c r="F382" s="142" t="s">
        <v>898</v>
      </c>
      <c r="H382" s="143">
        <v>11.01</v>
      </c>
      <c r="I382" s="144"/>
      <c r="L382" s="139"/>
      <c r="M382" s="145"/>
      <c r="T382" s="146"/>
      <c r="AT382" s="141" t="s">
        <v>146</v>
      </c>
      <c r="AU382" s="141" t="s">
        <v>79</v>
      </c>
      <c r="AV382" s="12" t="s">
        <v>79</v>
      </c>
      <c r="AW382" s="12" t="s">
        <v>31</v>
      </c>
      <c r="AX382" s="12" t="s">
        <v>69</v>
      </c>
      <c r="AY382" s="141" t="s">
        <v>131</v>
      </c>
    </row>
    <row r="383" spans="2:65" s="13" customFormat="1">
      <c r="B383" s="157"/>
      <c r="D383" s="140" t="s">
        <v>146</v>
      </c>
      <c r="E383" s="158" t="s">
        <v>19</v>
      </c>
      <c r="F383" s="159" t="s">
        <v>336</v>
      </c>
      <c r="H383" s="160">
        <v>130.1</v>
      </c>
      <c r="I383" s="161"/>
      <c r="L383" s="157"/>
      <c r="M383" s="162"/>
      <c r="T383" s="163"/>
      <c r="AT383" s="158" t="s">
        <v>146</v>
      </c>
      <c r="AU383" s="158" t="s">
        <v>79</v>
      </c>
      <c r="AV383" s="13" t="s">
        <v>138</v>
      </c>
      <c r="AW383" s="13" t="s">
        <v>31</v>
      </c>
      <c r="AX383" s="13" t="s">
        <v>77</v>
      </c>
      <c r="AY383" s="158" t="s">
        <v>131</v>
      </c>
    </row>
    <row r="384" spans="2:65" s="1" customFormat="1" ht="16.5" customHeight="1">
      <c r="B384" s="31"/>
      <c r="C384" s="122" t="s">
        <v>899</v>
      </c>
      <c r="D384" s="122" t="s">
        <v>133</v>
      </c>
      <c r="E384" s="123" t="s">
        <v>900</v>
      </c>
      <c r="F384" s="124" t="s">
        <v>901</v>
      </c>
      <c r="G384" s="125" t="s">
        <v>136</v>
      </c>
      <c r="H384" s="126">
        <v>147.97</v>
      </c>
      <c r="I384" s="127"/>
      <c r="J384" s="128">
        <f>ROUND(I384*H384,2)</f>
        <v>0</v>
      </c>
      <c r="K384" s="124" t="s">
        <v>137</v>
      </c>
      <c r="L384" s="31"/>
      <c r="M384" s="129" t="s">
        <v>19</v>
      </c>
      <c r="N384" s="130" t="s">
        <v>40</v>
      </c>
      <c r="P384" s="131">
        <f>O384*H384</f>
        <v>0</v>
      </c>
      <c r="Q384" s="131">
        <v>1.5E-3</v>
      </c>
      <c r="R384" s="131">
        <f>Q384*H384</f>
        <v>0.22195500000000001</v>
      </c>
      <c r="S384" s="131">
        <v>0</v>
      </c>
      <c r="T384" s="132">
        <f>S384*H384</f>
        <v>0</v>
      </c>
      <c r="AR384" s="133" t="s">
        <v>225</v>
      </c>
      <c r="AT384" s="133" t="s">
        <v>133</v>
      </c>
      <c r="AU384" s="133" t="s">
        <v>79</v>
      </c>
      <c r="AY384" s="16" t="s">
        <v>131</v>
      </c>
      <c r="BE384" s="134">
        <f>IF(N384="základní",J384,0)</f>
        <v>0</v>
      </c>
      <c r="BF384" s="134">
        <f>IF(N384="snížená",J384,0)</f>
        <v>0</v>
      </c>
      <c r="BG384" s="134">
        <f>IF(N384="zákl. přenesená",J384,0)</f>
        <v>0</v>
      </c>
      <c r="BH384" s="134">
        <f>IF(N384="sníž. přenesená",J384,0)</f>
        <v>0</v>
      </c>
      <c r="BI384" s="134">
        <f>IF(N384="nulová",J384,0)</f>
        <v>0</v>
      </c>
      <c r="BJ384" s="16" t="s">
        <v>77</v>
      </c>
      <c r="BK384" s="134">
        <f>ROUND(I384*H384,2)</f>
        <v>0</v>
      </c>
      <c r="BL384" s="16" t="s">
        <v>225</v>
      </c>
      <c r="BM384" s="133" t="s">
        <v>902</v>
      </c>
    </row>
    <row r="385" spans="2:65" s="1" customFormat="1">
      <c r="B385" s="31"/>
      <c r="D385" s="135" t="s">
        <v>140</v>
      </c>
      <c r="F385" s="136" t="s">
        <v>903</v>
      </c>
      <c r="I385" s="137"/>
      <c r="L385" s="31"/>
      <c r="M385" s="138"/>
      <c r="T385" s="52"/>
      <c r="AT385" s="16" t="s">
        <v>140</v>
      </c>
      <c r="AU385" s="16" t="s">
        <v>79</v>
      </c>
    </row>
    <row r="386" spans="2:65" s="12" customFormat="1">
      <c r="B386" s="139"/>
      <c r="D386" s="140" t="s">
        <v>146</v>
      </c>
      <c r="E386" s="141" t="s">
        <v>19</v>
      </c>
      <c r="F386" s="142" t="s">
        <v>904</v>
      </c>
      <c r="H386" s="143">
        <v>147.97</v>
      </c>
      <c r="I386" s="144"/>
      <c r="L386" s="139"/>
      <c r="M386" s="145"/>
      <c r="T386" s="146"/>
      <c r="AT386" s="141" t="s">
        <v>146</v>
      </c>
      <c r="AU386" s="141" t="s">
        <v>79</v>
      </c>
      <c r="AV386" s="12" t="s">
        <v>79</v>
      </c>
      <c r="AW386" s="12" t="s">
        <v>31</v>
      </c>
      <c r="AX386" s="12" t="s">
        <v>77</v>
      </c>
      <c r="AY386" s="141" t="s">
        <v>131</v>
      </c>
    </row>
    <row r="387" spans="2:65" s="1" customFormat="1" ht="16.5" customHeight="1">
      <c r="B387" s="31"/>
      <c r="C387" s="122" t="s">
        <v>905</v>
      </c>
      <c r="D387" s="122" t="s">
        <v>133</v>
      </c>
      <c r="E387" s="123" t="s">
        <v>906</v>
      </c>
      <c r="F387" s="124" t="s">
        <v>907</v>
      </c>
      <c r="G387" s="125" t="s">
        <v>216</v>
      </c>
      <c r="H387" s="126">
        <v>117</v>
      </c>
      <c r="I387" s="127"/>
      <c r="J387" s="128">
        <f>ROUND(I387*H387,2)</f>
        <v>0</v>
      </c>
      <c r="K387" s="124" t="s">
        <v>137</v>
      </c>
      <c r="L387" s="31"/>
      <c r="M387" s="129" t="s">
        <v>19</v>
      </c>
      <c r="N387" s="130" t="s">
        <v>40</v>
      </c>
      <c r="P387" s="131">
        <f>O387*H387</f>
        <v>0</v>
      </c>
      <c r="Q387" s="131">
        <v>1.42E-3</v>
      </c>
      <c r="R387" s="131">
        <f>Q387*H387</f>
        <v>0.16614000000000001</v>
      </c>
      <c r="S387" s="131">
        <v>0</v>
      </c>
      <c r="T387" s="132">
        <f>S387*H387</f>
        <v>0</v>
      </c>
      <c r="AR387" s="133" t="s">
        <v>225</v>
      </c>
      <c r="AT387" s="133" t="s">
        <v>133</v>
      </c>
      <c r="AU387" s="133" t="s">
        <v>79</v>
      </c>
      <c r="AY387" s="16" t="s">
        <v>131</v>
      </c>
      <c r="BE387" s="134">
        <f>IF(N387="základní",J387,0)</f>
        <v>0</v>
      </c>
      <c r="BF387" s="134">
        <f>IF(N387="snížená",J387,0)</f>
        <v>0</v>
      </c>
      <c r="BG387" s="134">
        <f>IF(N387="zákl. přenesená",J387,0)</f>
        <v>0</v>
      </c>
      <c r="BH387" s="134">
        <f>IF(N387="sníž. přenesená",J387,0)</f>
        <v>0</v>
      </c>
      <c r="BI387" s="134">
        <f>IF(N387="nulová",J387,0)</f>
        <v>0</v>
      </c>
      <c r="BJ387" s="16" t="s">
        <v>77</v>
      </c>
      <c r="BK387" s="134">
        <f>ROUND(I387*H387,2)</f>
        <v>0</v>
      </c>
      <c r="BL387" s="16" t="s">
        <v>225</v>
      </c>
      <c r="BM387" s="133" t="s">
        <v>908</v>
      </c>
    </row>
    <row r="388" spans="2:65" s="1" customFormat="1">
      <c r="B388" s="31"/>
      <c r="D388" s="135" t="s">
        <v>140</v>
      </c>
      <c r="F388" s="136" t="s">
        <v>909</v>
      </c>
      <c r="I388" s="137"/>
      <c r="L388" s="31"/>
      <c r="M388" s="138"/>
      <c r="T388" s="52"/>
      <c r="AT388" s="16" t="s">
        <v>140</v>
      </c>
      <c r="AU388" s="16" t="s">
        <v>79</v>
      </c>
    </row>
    <row r="389" spans="2:65" s="12" customFormat="1">
      <c r="B389" s="139"/>
      <c r="D389" s="140" t="s">
        <v>146</v>
      </c>
      <c r="E389" s="141" t="s">
        <v>19</v>
      </c>
      <c r="F389" s="142" t="s">
        <v>701</v>
      </c>
      <c r="H389" s="143">
        <v>117</v>
      </c>
      <c r="I389" s="144"/>
      <c r="L389" s="139"/>
      <c r="M389" s="145"/>
      <c r="T389" s="146"/>
      <c r="AT389" s="141" t="s">
        <v>146</v>
      </c>
      <c r="AU389" s="141" t="s">
        <v>79</v>
      </c>
      <c r="AV389" s="12" t="s">
        <v>79</v>
      </c>
      <c r="AW389" s="12" t="s">
        <v>31</v>
      </c>
      <c r="AX389" s="12" t="s">
        <v>77</v>
      </c>
      <c r="AY389" s="141" t="s">
        <v>131</v>
      </c>
    </row>
    <row r="390" spans="2:65" s="1" customFormat="1" ht="24.2" customHeight="1">
      <c r="B390" s="31"/>
      <c r="C390" s="122" t="s">
        <v>910</v>
      </c>
      <c r="D390" s="122" t="s">
        <v>133</v>
      </c>
      <c r="E390" s="123" t="s">
        <v>911</v>
      </c>
      <c r="F390" s="124" t="s">
        <v>912</v>
      </c>
      <c r="G390" s="125" t="s">
        <v>524</v>
      </c>
      <c r="H390" s="164"/>
      <c r="I390" s="127"/>
      <c r="J390" s="128">
        <f>ROUND(I390*H390,2)</f>
        <v>0</v>
      </c>
      <c r="K390" s="124" t="s">
        <v>137</v>
      </c>
      <c r="L390" s="31"/>
      <c r="M390" s="129" t="s">
        <v>19</v>
      </c>
      <c r="N390" s="130" t="s">
        <v>40</v>
      </c>
      <c r="P390" s="131">
        <f>O390*H390</f>
        <v>0</v>
      </c>
      <c r="Q390" s="131">
        <v>0</v>
      </c>
      <c r="R390" s="131">
        <f>Q390*H390</f>
        <v>0</v>
      </c>
      <c r="S390" s="131">
        <v>0</v>
      </c>
      <c r="T390" s="132">
        <f>S390*H390</f>
        <v>0</v>
      </c>
      <c r="AR390" s="133" t="s">
        <v>225</v>
      </c>
      <c r="AT390" s="133" t="s">
        <v>133</v>
      </c>
      <c r="AU390" s="133" t="s">
        <v>79</v>
      </c>
      <c r="AY390" s="16" t="s">
        <v>131</v>
      </c>
      <c r="BE390" s="134">
        <f>IF(N390="základní",J390,0)</f>
        <v>0</v>
      </c>
      <c r="BF390" s="134">
        <f>IF(N390="snížená",J390,0)</f>
        <v>0</v>
      </c>
      <c r="BG390" s="134">
        <f>IF(N390="zákl. přenesená",J390,0)</f>
        <v>0</v>
      </c>
      <c r="BH390" s="134">
        <f>IF(N390="sníž. přenesená",J390,0)</f>
        <v>0</v>
      </c>
      <c r="BI390" s="134">
        <f>IF(N390="nulová",J390,0)</f>
        <v>0</v>
      </c>
      <c r="BJ390" s="16" t="s">
        <v>77</v>
      </c>
      <c r="BK390" s="134">
        <f>ROUND(I390*H390,2)</f>
        <v>0</v>
      </c>
      <c r="BL390" s="16" t="s">
        <v>225</v>
      </c>
      <c r="BM390" s="133" t="s">
        <v>913</v>
      </c>
    </row>
    <row r="391" spans="2:65" s="1" customFormat="1">
      <c r="B391" s="31"/>
      <c r="D391" s="135" t="s">
        <v>140</v>
      </c>
      <c r="F391" s="136" t="s">
        <v>914</v>
      </c>
      <c r="I391" s="137"/>
      <c r="L391" s="31"/>
      <c r="M391" s="138"/>
      <c r="T391" s="52"/>
      <c r="AT391" s="16" t="s">
        <v>140</v>
      </c>
      <c r="AU391" s="16" t="s">
        <v>79</v>
      </c>
    </row>
    <row r="392" spans="2:65" s="11" customFormat="1" ht="22.9" customHeight="1">
      <c r="B392" s="110"/>
      <c r="D392" s="111" t="s">
        <v>68</v>
      </c>
      <c r="E392" s="120" t="s">
        <v>915</v>
      </c>
      <c r="F392" s="120" t="s">
        <v>916</v>
      </c>
      <c r="I392" s="113"/>
      <c r="J392" s="121">
        <f>BK392</f>
        <v>0</v>
      </c>
      <c r="L392" s="110"/>
      <c r="M392" s="115"/>
      <c r="P392" s="116">
        <f>SUM(P393:P413)</f>
        <v>0</v>
      </c>
      <c r="R392" s="116">
        <f>SUM(R393:R413)</f>
        <v>2.9004704000000001</v>
      </c>
      <c r="T392" s="117">
        <f>SUM(T393:T413)</f>
        <v>1.3055999999999999</v>
      </c>
      <c r="AR392" s="111" t="s">
        <v>79</v>
      </c>
      <c r="AT392" s="118" t="s">
        <v>68</v>
      </c>
      <c r="AU392" s="118" t="s">
        <v>77</v>
      </c>
      <c r="AY392" s="111" t="s">
        <v>131</v>
      </c>
      <c r="BK392" s="119">
        <f>SUM(BK393:BK413)</f>
        <v>0</v>
      </c>
    </row>
    <row r="393" spans="2:65" s="1" customFormat="1" ht="21.75" customHeight="1">
      <c r="B393" s="31"/>
      <c r="C393" s="122" t="s">
        <v>917</v>
      </c>
      <c r="D393" s="122" t="s">
        <v>133</v>
      </c>
      <c r="E393" s="123" t="s">
        <v>918</v>
      </c>
      <c r="F393" s="124" t="s">
        <v>919</v>
      </c>
      <c r="G393" s="125" t="s">
        <v>136</v>
      </c>
      <c r="H393" s="126">
        <v>93</v>
      </c>
      <c r="I393" s="127"/>
      <c r="J393" s="128">
        <f>ROUND(I393*H393,2)</f>
        <v>0</v>
      </c>
      <c r="K393" s="124" t="s">
        <v>137</v>
      </c>
      <c r="L393" s="31"/>
      <c r="M393" s="129" t="s">
        <v>19</v>
      </c>
      <c r="N393" s="130" t="s">
        <v>40</v>
      </c>
      <c r="P393" s="131">
        <f>O393*H393</f>
        <v>0</v>
      </c>
      <c r="Q393" s="131">
        <v>9.0900000000000009E-3</v>
      </c>
      <c r="R393" s="131">
        <f>Q393*H393</f>
        <v>0.84537000000000007</v>
      </c>
      <c r="S393" s="131">
        <v>0</v>
      </c>
      <c r="T393" s="132">
        <f>S393*H393</f>
        <v>0</v>
      </c>
      <c r="AR393" s="133" t="s">
        <v>225</v>
      </c>
      <c r="AT393" s="133" t="s">
        <v>133</v>
      </c>
      <c r="AU393" s="133" t="s">
        <v>79</v>
      </c>
      <c r="AY393" s="16" t="s">
        <v>131</v>
      </c>
      <c r="BE393" s="134">
        <f>IF(N393="základní",J393,0)</f>
        <v>0</v>
      </c>
      <c r="BF393" s="134">
        <f>IF(N393="snížená",J393,0)</f>
        <v>0</v>
      </c>
      <c r="BG393" s="134">
        <f>IF(N393="zákl. přenesená",J393,0)</f>
        <v>0</v>
      </c>
      <c r="BH393" s="134">
        <f>IF(N393="sníž. přenesená",J393,0)</f>
        <v>0</v>
      </c>
      <c r="BI393" s="134">
        <f>IF(N393="nulová",J393,0)</f>
        <v>0</v>
      </c>
      <c r="BJ393" s="16" t="s">
        <v>77</v>
      </c>
      <c r="BK393" s="134">
        <f>ROUND(I393*H393,2)</f>
        <v>0</v>
      </c>
      <c r="BL393" s="16" t="s">
        <v>225</v>
      </c>
      <c r="BM393" s="133" t="s">
        <v>920</v>
      </c>
    </row>
    <row r="394" spans="2:65" s="1" customFormat="1">
      <c r="B394" s="31"/>
      <c r="D394" s="135" t="s">
        <v>140</v>
      </c>
      <c r="F394" s="136" t="s">
        <v>921</v>
      </c>
      <c r="I394" s="137"/>
      <c r="L394" s="31"/>
      <c r="M394" s="138"/>
      <c r="T394" s="52"/>
      <c r="AT394" s="16" t="s">
        <v>140</v>
      </c>
      <c r="AU394" s="16" t="s">
        <v>79</v>
      </c>
    </row>
    <row r="395" spans="2:65" s="12" customFormat="1">
      <c r="B395" s="139"/>
      <c r="D395" s="140" t="s">
        <v>146</v>
      </c>
      <c r="E395" s="141" t="s">
        <v>19</v>
      </c>
      <c r="F395" s="142" t="s">
        <v>922</v>
      </c>
      <c r="H395" s="143">
        <v>45</v>
      </c>
      <c r="I395" s="144"/>
      <c r="L395" s="139"/>
      <c r="M395" s="145"/>
      <c r="T395" s="146"/>
      <c r="AT395" s="141" t="s">
        <v>146</v>
      </c>
      <c r="AU395" s="141" t="s">
        <v>79</v>
      </c>
      <c r="AV395" s="12" t="s">
        <v>79</v>
      </c>
      <c r="AW395" s="12" t="s">
        <v>31</v>
      </c>
      <c r="AX395" s="12" t="s">
        <v>69</v>
      </c>
      <c r="AY395" s="141" t="s">
        <v>131</v>
      </c>
    </row>
    <row r="396" spans="2:65" s="12" customFormat="1">
      <c r="B396" s="139"/>
      <c r="D396" s="140" t="s">
        <v>146</v>
      </c>
      <c r="E396" s="141" t="s">
        <v>19</v>
      </c>
      <c r="F396" s="142" t="s">
        <v>923</v>
      </c>
      <c r="H396" s="143">
        <v>48</v>
      </c>
      <c r="I396" s="144"/>
      <c r="L396" s="139"/>
      <c r="M396" s="145"/>
      <c r="T396" s="146"/>
      <c r="AT396" s="141" t="s">
        <v>146</v>
      </c>
      <c r="AU396" s="141" t="s">
        <v>79</v>
      </c>
      <c r="AV396" s="12" t="s">
        <v>79</v>
      </c>
      <c r="AW396" s="12" t="s">
        <v>31</v>
      </c>
      <c r="AX396" s="12" t="s">
        <v>69</v>
      </c>
      <c r="AY396" s="141" t="s">
        <v>131</v>
      </c>
    </row>
    <row r="397" spans="2:65" s="13" customFormat="1">
      <c r="B397" s="157"/>
      <c r="D397" s="140" t="s">
        <v>146</v>
      </c>
      <c r="E397" s="158" t="s">
        <v>19</v>
      </c>
      <c r="F397" s="159" t="s">
        <v>336</v>
      </c>
      <c r="H397" s="160">
        <v>93</v>
      </c>
      <c r="I397" s="161"/>
      <c r="L397" s="157"/>
      <c r="M397" s="162"/>
      <c r="T397" s="163"/>
      <c r="AT397" s="158" t="s">
        <v>146</v>
      </c>
      <c r="AU397" s="158" t="s">
        <v>79</v>
      </c>
      <c r="AV397" s="13" t="s">
        <v>138</v>
      </c>
      <c r="AW397" s="13" t="s">
        <v>31</v>
      </c>
      <c r="AX397" s="13" t="s">
        <v>77</v>
      </c>
      <c r="AY397" s="158" t="s">
        <v>131</v>
      </c>
    </row>
    <row r="398" spans="2:65" s="1" customFormat="1" ht="16.5" customHeight="1">
      <c r="B398" s="31"/>
      <c r="C398" s="147" t="s">
        <v>924</v>
      </c>
      <c r="D398" s="147" t="s">
        <v>153</v>
      </c>
      <c r="E398" s="148" t="s">
        <v>925</v>
      </c>
      <c r="F398" s="149" t="s">
        <v>926</v>
      </c>
      <c r="G398" s="150" t="s">
        <v>136</v>
      </c>
      <c r="H398" s="151">
        <v>106.95</v>
      </c>
      <c r="I398" s="152"/>
      <c r="J398" s="153">
        <f>ROUND(I398*H398,2)</f>
        <v>0</v>
      </c>
      <c r="K398" s="149" t="s">
        <v>137</v>
      </c>
      <c r="L398" s="154"/>
      <c r="M398" s="155" t="s">
        <v>19</v>
      </c>
      <c r="N398" s="156" t="s">
        <v>40</v>
      </c>
      <c r="P398" s="131">
        <f>O398*H398</f>
        <v>0</v>
      </c>
      <c r="Q398" s="131">
        <v>1.9E-2</v>
      </c>
      <c r="R398" s="131">
        <f>Q398*H398</f>
        <v>2.0320499999999999</v>
      </c>
      <c r="S398" s="131">
        <v>0</v>
      </c>
      <c r="T398" s="132">
        <f>S398*H398</f>
        <v>0</v>
      </c>
      <c r="AR398" s="133" t="s">
        <v>303</v>
      </c>
      <c r="AT398" s="133" t="s">
        <v>153</v>
      </c>
      <c r="AU398" s="133" t="s">
        <v>79</v>
      </c>
      <c r="AY398" s="16" t="s">
        <v>131</v>
      </c>
      <c r="BE398" s="134">
        <f>IF(N398="základní",J398,0)</f>
        <v>0</v>
      </c>
      <c r="BF398" s="134">
        <f>IF(N398="snížená",J398,0)</f>
        <v>0</v>
      </c>
      <c r="BG398" s="134">
        <f>IF(N398="zákl. přenesená",J398,0)</f>
        <v>0</v>
      </c>
      <c r="BH398" s="134">
        <f>IF(N398="sníž. přenesená",J398,0)</f>
        <v>0</v>
      </c>
      <c r="BI398" s="134">
        <f>IF(N398="nulová",J398,0)</f>
        <v>0</v>
      </c>
      <c r="BJ398" s="16" t="s">
        <v>77</v>
      </c>
      <c r="BK398" s="134">
        <f>ROUND(I398*H398,2)</f>
        <v>0</v>
      </c>
      <c r="BL398" s="16" t="s">
        <v>225</v>
      </c>
      <c r="BM398" s="133" t="s">
        <v>927</v>
      </c>
    </row>
    <row r="399" spans="2:65" s="12" customFormat="1">
      <c r="B399" s="139"/>
      <c r="D399" s="140" t="s">
        <v>146</v>
      </c>
      <c r="E399" s="141" t="s">
        <v>19</v>
      </c>
      <c r="F399" s="142" t="s">
        <v>928</v>
      </c>
      <c r="H399" s="143">
        <v>93</v>
      </c>
      <c r="I399" s="144"/>
      <c r="L399" s="139"/>
      <c r="M399" s="145"/>
      <c r="T399" s="146"/>
      <c r="AT399" s="141" t="s">
        <v>146</v>
      </c>
      <c r="AU399" s="141" t="s">
        <v>79</v>
      </c>
      <c r="AV399" s="12" t="s">
        <v>79</v>
      </c>
      <c r="AW399" s="12" t="s">
        <v>31</v>
      </c>
      <c r="AX399" s="12" t="s">
        <v>77</v>
      </c>
      <c r="AY399" s="141" t="s">
        <v>131</v>
      </c>
    </row>
    <row r="400" spans="2:65" s="12" customFormat="1">
      <c r="B400" s="139"/>
      <c r="D400" s="140" t="s">
        <v>146</v>
      </c>
      <c r="F400" s="142" t="s">
        <v>929</v>
      </c>
      <c r="H400" s="143">
        <v>106.95</v>
      </c>
      <c r="I400" s="144"/>
      <c r="L400" s="139"/>
      <c r="M400" s="145"/>
      <c r="T400" s="146"/>
      <c r="AT400" s="141" t="s">
        <v>146</v>
      </c>
      <c r="AU400" s="141" t="s">
        <v>79</v>
      </c>
      <c r="AV400" s="12" t="s">
        <v>79</v>
      </c>
      <c r="AW400" s="12" t="s">
        <v>4</v>
      </c>
      <c r="AX400" s="12" t="s">
        <v>77</v>
      </c>
      <c r="AY400" s="141" t="s">
        <v>131</v>
      </c>
    </row>
    <row r="401" spans="2:65" s="1" customFormat="1" ht="16.5" customHeight="1">
      <c r="B401" s="31"/>
      <c r="C401" s="122" t="s">
        <v>930</v>
      </c>
      <c r="D401" s="122" t="s">
        <v>133</v>
      </c>
      <c r="E401" s="123" t="s">
        <v>931</v>
      </c>
      <c r="F401" s="124" t="s">
        <v>932</v>
      </c>
      <c r="G401" s="125" t="s">
        <v>136</v>
      </c>
      <c r="H401" s="126">
        <v>48</v>
      </c>
      <c r="I401" s="127"/>
      <c r="J401" s="128">
        <f>ROUND(I401*H401,2)</f>
        <v>0</v>
      </c>
      <c r="K401" s="124" t="s">
        <v>137</v>
      </c>
      <c r="L401" s="31"/>
      <c r="M401" s="129" t="s">
        <v>19</v>
      </c>
      <c r="N401" s="130" t="s">
        <v>40</v>
      </c>
      <c r="P401" s="131">
        <f>O401*H401</f>
        <v>0</v>
      </c>
      <c r="Q401" s="131">
        <v>0</v>
      </c>
      <c r="R401" s="131">
        <f>Q401*H401</f>
        <v>0</v>
      </c>
      <c r="S401" s="131">
        <v>2.7199999999999998E-2</v>
      </c>
      <c r="T401" s="132">
        <f>S401*H401</f>
        <v>1.3055999999999999</v>
      </c>
      <c r="AR401" s="133" t="s">
        <v>225</v>
      </c>
      <c r="AT401" s="133" t="s">
        <v>133</v>
      </c>
      <c r="AU401" s="133" t="s">
        <v>79</v>
      </c>
      <c r="AY401" s="16" t="s">
        <v>131</v>
      </c>
      <c r="BE401" s="134">
        <f>IF(N401="základní",J401,0)</f>
        <v>0</v>
      </c>
      <c r="BF401" s="134">
        <f>IF(N401="snížená",J401,0)</f>
        <v>0</v>
      </c>
      <c r="BG401" s="134">
        <f>IF(N401="zákl. přenesená",J401,0)</f>
        <v>0</v>
      </c>
      <c r="BH401" s="134">
        <f>IF(N401="sníž. přenesená",J401,0)</f>
        <v>0</v>
      </c>
      <c r="BI401" s="134">
        <f>IF(N401="nulová",J401,0)</f>
        <v>0</v>
      </c>
      <c r="BJ401" s="16" t="s">
        <v>77</v>
      </c>
      <c r="BK401" s="134">
        <f>ROUND(I401*H401,2)</f>
        <v>0</v>
      </c>
      <c r="BL401" s="16" t="s">
        <v>225</v>
      </c>
      <c r="BM401" s="133" t="s">
        <v>933</v>
      </c>
    </row>
    <row r="402" spans="2:65" s="1" customFormat="1">
      <c r="B402" s="31"/>
      <c r="D402" s="135" t="s">
        <v>140</v>
      </c>
      <c r="F402" s="136" t="s">
        <v>934</v>
      </c>
      <c r="I402" s="137"/>
      <c r="L402" s="31"/>
      <c r="M402" s="138"/>
      <c r="T402" s="52"/>
      <c r="AT402" s="16" t="s">
        <v>140</v>
      </c>
      <c r="AU402" s="16" t="s">
        <v>79</v>
      </c>
    </row>
    <row r="403" spans="2:65" s="12" customFormat="1">
      <c r="B403" s="139"/>
      <c r="D403" s="140" t="s">
        <v>146</v>
      </c>
      <c r="E403" s="141" t="s">
        <v>19</v>
      </c>
      <c r="F403" s="142" t="s">
        <v>923</v>
      </c>
      <c r="H403" s="143">
        <v>48</v>
      </c>
      <c r="I403" s="144"/>
      <c r="L403" s="139"/>
      <c r="M403" s="145"/>
      <c r="T403" s="146"/>
      <c r="AT403" s="141" t="s">
        <v>146</v>
      </c>
      <c r="AU403" s="141" t="s">
        <v>79</v>
      </c>
      <c r="AV403" s="12" t="s">
        <v>79</v>
      </c>
      <c r="AW403" s="12" t="s">
        <v>31</v>
      </c>
      <c r="AX403" s="12" t="s">
        <v>77</v>
      </c>
      <c r="AY403" s="141" t="s">
        <v>131</v>
      </c>
    </row>
    <row r="404" spans="2:65" s="1" customFormat="1" ht="16.5" customHeight="1">
      <c r="B404" s="31"/>
      <c r="C404" s="122" t="s">
        <v>935</v>
      </c>
      <c r="D404" s="122" t="s">
        <v>133</v>
      </c>
      <c r="E404" s="123" t="s">
        <v>936</v>
      </c>
      <c r="F404" s="124" t="s">
        <v>937</v>
      </c>
      <c r="G404" s="125" t="s">
        <v>136</v>
      </c>
      <c r="H404" s="126">
        <v>2.5</v>
      </c>
      <c r="I404" s="127"/>
      <c r="J404" s="128">
        <f>ROUND(I404*H404,2)</f>
        <v>0</v>
      </c>
      <c r="K404" s="124" t="s">
        <v>137</v>
      </c>
      <c r="L404" s="31"/>
      <c r="M404" s="129" t="s">
        <v>19</v>
      </c>
      <c r="N404" s="130" t="s">
        <v>40</v>
      </c>
      <c r="P404" s="131">
        <f>O404*H404</f>
        <v>0</v>
      </c>
      <c r="Q404" s="131">
        <v>1.42E-3</v>
      </c>
      <c r="R404" s="131">
        <f>Q404*H404</f>
        <v>3.5500000000000002E-3</v>
      </c>
      <c r="S404" s="131">
        <v>0</v>
      </c>
      <c r="T404" s="132">
        <f>S404*H404</f>
        <v>0</v>
      </c>
      <c r="AR404" s="133" t="s">
        <v>225</v>
      </c>
      <c r="AT404" s="133" t="s">
        <v>133</v>
      </c>
      <c r="AU404" s="133" t="s">
        <v>79</v>
      </c>
      <c r="AY404" s="16" t="s">
        <v>131</v>
      </c>
      <c r="BE404" s="134">
        <f>IF(N404="základní",J404,0)</f>
        <v>0</v>
      </c>
      <c r="BF404" s="134">
        <f>IF(N404="snížená",J404,0)</f>
        <v>0</v>
      </c>
      <c r="BG404" s="134">
        <f>IF(N404="zákl. přenesená",J404,0)</f>
        <v>0</v>
      </c>
      <c r="BH404" s="134">
        <f>IF(N404="sníž. přenesená",J404,0)</f>
        <v>0</v>
      </c>
      <c r="BI404" s="134">
        <f>IF(N404="nulová",J404,0)</f>
        <v>0</v>
      </c>
      <c r="BJ404" s="16" t="s">
        <v>77</v>
      </c>
      <c r="BK404" s="134">
        <f>ROUND(I404*H404,2)</f>
        <v>0</v>
      </c>
      <c r="BL404" s="16" t="s">
        <v>225</v>
      </c>
      <c r="BM404" s="133" t="s">
        <v>938</v>
      </c>
    </row>
    <row r="405" spans="2:65" s="1" customFormat="1">
      <c r="B405" s="31"/>
      <c r="D405" s="135" t="s">
        <v>140</v>
      </c>
      <c r="F405" s="136" t="s">
        <v>939</v>
      </c>
      <c r="I405" s="137"/>
      <c r="L405" s="31"/>
      <c r="M405" s="138"/>
      <c r="T405" s="52"/>
      <c r="AT405" s="16" t="s">
        <v>140</v>
      </c>
      <c r="AU405" s="16" t="s">
        <v>79</v>
      </c>
    </row>
    <row r="406" spans="2:65" s="1" customFormat="1" ht="16.5" customHeight="1">
      <c r="B406" s="31"/>
      <c r="C406" s="147" t="s">
        <v>940</v>
      </c>
      <c r="D406" s="147" t="s">
        <v>153</v>
      </c>
      <c r="E406" s="148" t="s">
        <v>941</v>
      </c>
      <c r="F406" s="149" t="s">
        <v>942</v>
      </c>
      <c r="G406" s="150" t="s">
        <v>170</v>
      </c>
      <c r="H406" s="151">
        <v>2.5</v>
      </c>
      <c r="I406" s="152"/>
      <c r="J406" s="153">
        <f>ROUND(I406*H406,2)</f>
        <v>0</v>
      </c>
      <c r="K406" s="149" t="s">
        <v>137</v>
      </c>
      <c r="L406" s="154"/>
      <c r="M406" s="155" t="s">
        <v>19</v>
      </c>
      <c r="N406" s="156" t="s">
        <v>40</v>
      </c>
      <c r="P406" s="131">
        <f>O406*H406</f>
        <v>0</v>
      </c>
      <c r="Q406" s="131">
        <v>7.4999999999999997E-3</v>
      </c>
      <c r="R406" s="131">
        <f>Q406*H406</f>
        <v>1.8749999999999999E-2</v>
      </c>
      <c r="S406" s="131">
        <v>0</v>
      </c>
      <c r="T406" s="132">
        <f>S406*H406</f>
        <v>0</v>
      </c>
      <c r="AR406" s="133" t="s">
        <v>303</v>
      </c>
      <c r="AT406" s="133" t="s">
        <v>153</v>
      </c>
      <c r="AU406" s="133" t="s">
        <v>79</v>
      </c>
      <c r="AY406" s="16" t="s">
        <v>131</v>
      </c>
      <c r="BE406" s="134">
        <f>IF(N406="základní",J406,0)</f>
        <v>0</v>
      </c>
      <c r="BF406" s="134">
        <f>IF(N406="snížená",J406,0)</f>
        <v>0</v>
      </c>
      <c r="BG406" s="134">
        <f>IF(N406="zákl. přenesená",J406,0)</f>
        <v>0</v>
      </c>
      <c r="BH406" s="134">
        <f>IF(N406="sníž. přenesená",J406,0)</f>
        <v>0</v>
      </c>
      <c r="BI406" s="134">
        <f>IF(N406="nulová",J406,0)</f>
        <v>0</v>
      </c>
      <c r="BJ406" s="16" t="s">
        <v>77</v>
      </c>
      <c r="BK406" s="134">
        <f>ROUND(I406*H406,2)</f>
        <v>0</v>
      </c>
      <c r="BL406" s="16" t="s">
        <v>225</v>
      </c>
      <c r="BM406" s="133" t="s">
        <v>943</v>
      </c>
    </row>
    <row r="407" spans="2:65" s="1" customFormat="1" ht="16.5" customHeight="1">
      <c r="B407" s="31"/>
      <c r="C407" s="122" t="s">
        <v>944</v>
      </c>
      <c r="D407" s="122" t="s">
        <v>133</v>
      </c>
      <c r="E407" s="123" t="s">
        <v>945</v>
      </c>
      <c r="F407" s="124" t="s">
        <v>946</v>
      </c>
      <c r="G407" s="125" t="s">
        <v>216</v>
      </c>
      <c r="H407" s="126">
        <v>1.4</v>
      </c>
      <c r="I407" s="127"/>
      <c r="J407" s="128">
        <f>ROUND(I407*H407,2)</f>
        <v>0</v>
      </c>
      <c r="K407" s="124" t="s">
        <v>137</v>
      </c>
      <c r="L407" s="31"/>
      <c r="M407" s="129" t="s">
        <v>19</v>
      </c>
      <c r="N407" s="130" t="s">
        <v>40</v>
      </c>
      <c r="P407" s="131">
        <f>O407*H407</f>
        <v>0</v>
      </c>
      <c r="Q407" s="131">
        <v>2.0000000000000001E-4</v>
      </c>
      <c r="R407" s="131">
        <f>Q407*H407</f>
        <v>2.7999999999999998E-4</v>
      </c>
      <c r="S407" s="131">
        <v>0</v>
      </c>
      <c r="T407" s="132">
        <f>S407*H407</f>
        <v>0</v>
      </c>
      <c r="AR407" s="133" t="s">
        <v>225</v>
      </c>
      <c r="AT407" s="133" t="s">
        <v>133</v>
      </c>
      <c r="AU407" s="133" t="s">
        <v>79</v>
      </c>
      <c r="AY407" s="16" t="s">
        <v>131</v>
      </c>
      <c r="BE407" s="134">
        <f>IF(N407="základní",J407,0)</f>
        <v>0</v>
      </c>
      <c r="BF407" s="134">
        <f>IF(N407="snížená",J407,0)</f>
        <v>0</v>
      </c>
      <c r="BG407" s="134">
        <f>IF(N407="zákl. přenesená",J407,0)</f>
        <v>0</v>
      </c>
      <c r="BH407" s="134">
        <f>IF(N407="sníž. přenesená",J407,0)</f>
        <v>0</v>
      </c>
      <c r="BI407" s="134">
        <f>IF(N407="nulová",J407,0)</f>
        <v>0</v>
      </c>
      <c r="BJ407" s="16" t="s">
        <v>77</v>
      </c>
      <c r="BK407" s="134">
        <f>ROUND(I407*H407,2)</f>
        <v>0</v>
      </c>
      <c r="BL407" s="16" t="s">
        <v>225</v>
      </c>
      <c r="BM407" s="133" t="s">
        <v>947</v>
      </c>
    </row>
    <row r="408" spans="2:65" s="1" customFormat="1">
      <c r="B408" s="31"/>
      <c r="D408" s="135" t="s">
        <v>140</v>
      </c>
      <c r="F408" s="136" t="s">
        <v>948</v>
      </c>
      <c r="I408" s="137"/>
      <c r="L408" s="31"/>
      <c r="M408" s="138"/>
      <c r="T408" s="52"/>
      <c r="AT408" s="16" t="s">
        <v>140</v>
      </c>
      <c r="AU408" s="16" t="s">
        <v>79</v>
      </c>
    </row>
    <row r="409" spans="2:65" s="12" customFormat="1">
      <c r="B409" s="139"/>
      <c r="D409" s="140" t="s">
        <v>146</v>
      </c>
      <c r="E409" s="141" t="s">
        <v>19</v>
      </c>
      <c r="F409" s="142" t="s">
        <v>949</v>
      </c>
      <c r="H409" s="143">
        <v>1.4</v>
      </c>
      <c r="I409" s="144"/>
      <c r="L409" s="139"/>
      <c r="M409" s="145"/>
      <c r="T409" s="146"/>
      <c r="AT409" s="141" t="s">
        <v>146</v>
      </c>
      <c r="AU409" s="141" t="s">
        <v>79</v>
      </c>
      <c r="AV409" s="12" t="s">
        <v>79</v>
      </c>
      <c r="AW409" s="12" t="s">
        <v>31</v>
      </c>
      <c r="AX409" s="12" t="s">
        <v>77</v>
      </c>
      <c r="AY409" s="141" t="s">
        <v>131</v>
      </c>
    </row>
    <row r="410" spans="2:65" s="1" customFormat="1" ht="16.5" customHeight="1">
      <c r="B410" s="31"/>
      <c r="C410" s="147" t="s">
        <v>950</v>
      </c>
      <c r="D410" s="147" t="s">
        <v>153</v>
      </c>
      <c r="E410" s="148" t="s">
        <v>951</v>
      </c>
      <c r="F410" s="149" t="s">
        <v>952</v>
      </c>
      <c r="G410" s="150" t="s">
        <v>216</v>
      </c>
      <c r="H410" s="151">
        <v>1.47</v>
      </c>
      <c r="I410" s="152"/>
      <c r="J410" s="153">
        <f>ROUND(I410*H410,2)</f>
        <v>0</v>
      </c>
      <c r="K410" s="149" t="s">
        <v>137</v>
      </c>
      <c r="L410" s="154"/>
      <c r="M410" s="155" t="s">
        <v>19</v>
      </c>
      <c r="N410" s="156" t="s">
        <v>40</v>
      </c>
      <c r="P410" s="131">
        <f>O410*H410</f>
        <v>0</v>
      </c>
      <c r="Q410" s="131">
        <v>3.2000000000000003E-4</v>
      </c>
      <c r="R410" s="131">
        <f>Q410*H410</f>
        <v>4.7040000000000005E-4</v>
      </c>
      <c r="S410" s="131">
        <v>0</v>
      </c>
      <c r="T410" s="132">
        <f>S410*H410</f>
        <v>0</v>
      </c>
      <c r="AR410" s="133" t="s">
        <v>303</v>
      </c>
      <c r="AT410" s="133" t="s">
        <v>153</v>
      </c>
      <c r="AU410" s="133" t="s">
        <v>79</v>
      </c>
      <c r="AY410" s="16" t="s">
        <v>131</v>
      </c>
      <c r="BE410" s="134">
        <f>IF(N410="základní",J410,0)</f>
        <v>0</v>
      </c>
      <c r="BF410" s="134">
        <f>IF(N410="snížená",J410,0)</f>
        <v>0</v>
      </c>
      <c r="BG410" s="134">
        <f>IF(N410="zákl. přenesená",J410,0)</f>
        <v>0</v>
      </c>
      <c r="BH410" s="134">
        <f>IF(N410="sníž. přenesená",J410,0)</f>
        <v>0</v>
      </c>
      <c r="BI410" s="134">
        <f>IF(N410="nulová",J410,0)</f>
        <v>0</v>
      </c>
      <c r="BJ410" s="16" t="s">
        <v>77</v>
      </c>
      <c r="BK410" s="134">
        <f>ROUND(I410*H410,2)</f>
        <v>0</v>
      </c>
      <c r="BL410" s="16" t="s">
        <v>225</v>
      </c>
      <c r="BM410" s="133" t="s">
        <v>953</v>
      </c>
    </row>
    <row r="411" spans="2:65" s="12" customFormat="1">
      <c r="B411" s="139"/>
      <c r="D411" s="140" t="s">
        <v>146</v>
      </c>
      <c r="F411" s="142" t="s">
        <v>954</v>
      </c>
      <c r="H411" s="143">
        <v>1.47</v>
      </c>
      <c r="I411" s="144"/>
      <c r="L411" s="139"/>
      <c r="M411" s="145"/>
      <c r="T411" s="146"/>
      <c r="AT411" s="141" t="s">
        <v>146</v>
      </c>
      <c r="AU411" s="141" t="s">
        <v>79</v>
      </c>
      <c r="AV411" s="12" t="s">
        <v>79</v>
      </c>
      <c r="AW411" s="12" t="s">
        <v>4</v>
      </c>
      <c r="AX411" s="12" t="s">
        <v>77</v>
      </c>
      <c r="AY411" s="141" t="s">
        <v>131</v>
      </c>
    </row>
    <row r="412" spans="2:65" s="1" customFormat="1" ht="24.2" customHeight="1">
      <c r="B412" s="31"/>
      <c r="C412" s="122" t="s">
        <v>955</v>
      </c>
      <c r="D412" s="122" t="s">
        <v>133</v>
      </c>
      <c r="E412" s="123" t="s">
        <v>956</v>
      </c>
      <c r="F412" s="124" t="s">
        <v>957</v>
      </c>
      <c r="G412" s="125" t="s">
        <v>524</v>
      </c>
      <c r="H412" s="164"/>
      <c r="I412" s="127"/>
      <c r="J412" s="128">
        <f>ROUND(I412*H412,2)</f>
        <v>0</v>
      </c>
      <c r="K412" s="124" t="s">
        <v>137</v>
      </c>
      <c r="L412" s="31"/>
      <c r="M412" s="129" t="s">
        <v>19</v>
      </c>
      <c r="N412" s="130" t="s">
        <v>40</v>
      </c>
      <c r="P412" s="131">
        <f>O412*H412</f>
        <v>0</v>
      </c>
      <c r="Q412" s="131">
        <v>0</v>
      </c>
      <c r="R412" s="131">
        <f>Q412*H412</f>
        <v>0</v>
      </c>
      <c r="S412" s="131">
        <v>0</v>
      </c>
      <c r="T412" s="132">
        <f>S412*H412</f>
        <v>0</v>
      </c>
      <c r="AR412" s="133" t="s">
        <v>225</v>
      </c>
      <c r="AT412" s="133" t="s">
        <v>133</v>
      </c>
      <c r="AU412" s="133" t="s">
        <v>79</v>
      </c>
      <c r="AY412" s="16" t="s">
        <v>131</v>
      </c>
      <c r="BE412" s="134">
        <f>IF(N412="základní",J412,0)</f>
        <v>0</v>
      </c>
      <c r="BF412" s="134">
        <f>IF(N412="snížená",J412,0)</f>
        <v>0</v>
      </c>
      <c r="BG412" s="134">
        <f>IF(N412="zákl. přenesená",J412,0)</f>
        <v>0</v>
      </c>
      <c r="BH412" s="134">
        <f>IF(N412="sníž. přenesená",J412,0)</f>
        <v>0</v>
      </c>
      <c r="BI412" s="134">
        <f>IF(N412="nulová",J412,0)</f>
        <v>0</v>
      </c>
      <c r="BJ412" s="16" t="s">
        <v>77</v>
      </c>
      <c r="BK412" s="134">
        <f>ROUND(I412*H412,2)</f>
        <v>0</v>
      </c>
      <c r="BL412" s="16" t="s">
        <v>225</v>
      </c>
      <c r="BM412" s="133" t="s">
        <v>958</v>
      </c>
    </row>
    <row r="413" spans="2:65" s="1" customFormat="1">
      <c r="B413" s="31"/>
      <c r="D413" s="135" t="s">
        <v>140</v>
      </c>
      <c r="F413" s="136" t="s">
        <v>959</v>
      </c>
      <c r="I413" s="137"/>
      <c r="L413" s="31"/>
      <c r="M413" s="138"/>
      <c r="T413" s="52"/>
      <c r="AT413" s="16" t="s">
        <v>140</v>
      </c>
      <c r="AU413" s="16" t="s">
        <v>79</v>
      </c>
    </row>
    <row r="414" spans="2:65" s="11" customFormat="1" ht="22.9" customHeight="1">
      <c r="B414" s="110"/>
      <c r="D414" s="111" t="s">
        <v>68</v>
      </c>
      <c r="E414" s="120" t="s">
        <v>960</v>
      </c>
      <c r="F414" s="120" t="s">
        <v>961</v>
      </c>
      <c r="I414" s="113"/>
      <c r="J414" s="121">
        <f>BK414</f>
        <v>0</v>
      </c>
      <c r="L414" s="110"/>
      <c r="M414" s="115"/>
      <c r="P414" s="116">
        <f>SUM(P415:P423)</f>
        <v>0</v>
      </c>
      <c r="R414" s="116">
        <f>SUM(R415:R423)</f>
        <v>0.15740000000000001</v>
      </c>
      <c r="T414" s="117">
        <f>SUM(T415:T423)</f>
        <v>0</v>
      </c>
      <c r="AR414" s="111" t="s">
        <v>79</v>
      </c>
      <c r="AT414" s="118" t="s">
        <v>68</v>
      </c>
      <c r="AU414" s="118" t="s">
        <v>77</v>
      </c>
      <c r="AY414" s="111" t="s">
        <v>131</v>
      </c>
      <c r="BK414" s="119">
        <f>SUM(BK415:BK423)</f>
        <v>0</v>
      </c>
    </row>
    <row r="415" spans="2:65" s="1" customFormat="1" ht="16.5" customHeight="1">
      <c r="B415" s="31"/>
      <c r="C415" s="122" t="s">
        <v>962</v>
      </c>
      <c r="D415" s="122" t="s">
        <v>133</v>
      </c>
      <c r="E415" s="123" t="s">
        <v>963</v>
      </c>
      <c r="F415" s="124" t="s">
        <v>964</v>
      </c>
      <c r="G415" s="125" t="s">
        <v>136</v>
      </c>
      <c r="H415" s="126">
        <v>28</v>
      </c>
      <c r="I415" s="127"/>
      <c r="J415" s="128">
        <f>ROUND(I415*H415,2)</f>
        <v>0</v>
      </c>
      <c r="K415" s="124" t="s">
        <v>137</v>
      </c>
      <c r="L415" s="31"/>
      <c r="M415" s="129" t="s">
        <v>19</v>
      </c>
      <c r="N415" s="130" t="s">
        <v>40</v>
      </c>
      <c r="P415" s="131">
        <f>O415*H415</f>
        <v>0</v>
      </c>
      <c r="Q415" s="131">
        <v>1.2999999999999999E-4</v>
      </c>
      <c r="R415" s="131">
        <f>Q415*H415</f>
        <v>3.6399999999999996E-3</v>
      </c>
      <c r="S415" s="131">
        <v>0</v>
      </c>
      <c r="T415" s="132">
        <f>S415*H415</f>
        <v>0</v>
      </c>
      <c r="AR415" s="133" t="s">
        <v>225</v>
      </c>
      <c r="AT415" s="133" t="s">
        <v>133</v>
      </c>
      <c r="AU415" s="133" t="s">
        <v>79</v>
      </c>
      <c r="AY415" s="16" t="s">
        <v>131</v>
      </c>
      <c r="BE415" s="134">
        <f>IF(N415="základní",J415,0)</f>
        <v>0</v>
      </c>
      <c r="BF415" s="134">
        <f>IF(N415="snížená",J415,0)</f>
        <v>0</v>
      </c>
      <c r="BG415" s="134">
        <f>IF(N415="zákl. přenesená",J415,0)</f>
        <v>0</v>
      </c>
      <c r="BH415" s="134">
        <f>IF(N415="sníž. přenesená",J415,0)</f>
        <v>0</v>
      </c>
      <c r="BI415" s="134">
        <f>IF(N415="nulová",J415,0)</f>
        <v>0</v>
      </c>
      <c r="BJ415" s="16" t="s">
        <v>77</v>
      </c>
      <c r="BK415" s="134">
        <f>ROUND(I415*H415,2)</f>
        <v>0</v>
      </c>
      <c r="BL415" s="16" t="s">
        <v>225</v>
      </c>
      <c r="BM415" s="133" t="s">
        <v>965</v>
      </c>
    </row>
    <row r="416" spans="2:65" s="1" customFormat="1">
      <c r="B416" s="31"/>
      <c r="D416" s="135" t="s">
        <v>140</v>
      </c>
      <c r="F416" s="136" t="s">
        <v>966</v>
      </c>
      <c r="I416" s="137"/>
      <c r="L416" s="31"/>
      <c r="M416" s="138"/>
      <c r="T416" s="52"/>
      <c r="AT416" s="16" t="s">
        <v>140</v>
      </c>
      <c r="AU416" s="16" t="s">
        <v>79</v>
      </c>
    </row>
    <row r="417" spans="2:65" s="12" customFormat="1">
      <c r="B417" s="139"/>
      <c r="D417" s="140" t="s">
        <v>146</v>
      </c>
      <c r="E417" s="141" t="s">
        <v>19</v>
      </c>
      <c r="F417" s="142" t="s">
        <v>967</v>
      </c>
      <c r="H417" s="143">
        <v>28</v>
      </c>
      <c r="I417" s="144"/>
      <c r="L417" s="139"/>
      <c r="M417" s="145"/>
      <c r="T417" s="146"/>
      <c r="AT417" s="141" t="s">
        <v>146</v>
      </c>
      <c r="AU417" s="141" t="s">
        <v>79</v>
      </c>
      <c r="AV417" s="12" t="s">
        <v>79</v>
      </c>
      <c r="AW417" s="12" t="s">
        <v>31</v>
      </c>
      <c r="AX417" s="12" t="s">
        <v>77</v>
      </c>
      <c r="AY417" s="141" t="s">
        <v>131</v>
      </c>
    </row>
    <row r="418" spans="2:65" s="1" customFormat="1" ht="16.5" customHeight="1">
      <c r="B418" s="31"/>
      <c r="C418" s="122" t="s">
        <v>968</v>
      </c>
      <c r="D418" s="122" t="s">
        <v>133</v>
      </c>
      <c r="E418" s="123" t="s">
        <v>969</v>
      </c>
      <c r="F418" s="124" t="s">
        <v>970</v>
      </c>
      <c r="G418" s="125" t="s">
        <v>136</v>
      </c>
      <c r="H418" s="126">
        <v>28</v>
      </c>
      <c r="I418" s="127"/>
      <c r="J418" s="128">
        <f>ROUND(I418*H418,2)</f>
        <v>0</v>
      </c>
      <c r="K418" s="124" t="s">
        <v>137</v>
      </c>
      <c r="L418" s="31"/>
      <c r="M418" s="129" t="s">
        <v>19</v>
      </c>
      <c r="N418" s="130" t="s">
        <v>40</v>
      </c>
      <c r="P418" s="131">
        <f>O418*H418</f>
        <v>0</v>
      </c>
      <c r="Q418" s="131">
        <v>1.2E-4</v>
      </c>
      <c r="R418" s="131">
        <f>Q418*H418</f>
        <v>3.3600000000000001E-3</v>
      </c>
      <c r="S418" s="131">
        <v>0</v>
      </c>
      <c r="T418" s="132">
        <f>S418*H418</f>
        <v>0</v>
      </c>
      <c r="AR418" s="133" t="s">
        <v>225</v>
      </c>
      <c r="AT418" s="133" t="s">
        <v>133</v>
      </c>
      <c r="AU418" s="133" t="s">
        <v>79</v>
      </c>
      <c r="AY418" s="16" t="s">
        <v>131</v>
      </c>
      <c r="BE418" s="134">
        <f>IF(N418="základní",J418,0)</f>
        <v>0</v>
      </c>
      <c r="BF418" s="134">
        <f>IF(N418="snížená",J418,0)</f>
        <v>0</v>
      </c>
      <c r="BG418" s="134">
        <f>IF(N418="zákl. přenesená",J418,0)</f>
        <v>0</v>
      </c>
      <c r="BH418" s="134">
        <f>IF(N418="sníž. přenesená",J418,0)</f>
        <v>0</v>
      </c>
      <c r="BI418" s="134">
        <f>IF(N418="nulová",J418,0)</f>
        <v>0</v>
      </c>
      <c r="BJ418" s="16" t="s">
        <v>77</v>
      </c>
      <c r="BK418" s="134">
        <f>ROUND(I418*H418,2)</f>
        <v>0</v>
      </c>
      <c r="BL418" s="16" t="s">
        <v>225</v>
      </c>
      <c r="BM418" s="133" t="s">
        <v>971</v>
      </c>
    </row>
    <row r="419" spans="2:65" s="1" customFormat="1">
      <c r="B419" s="31"/>
      <c r="D419" s="135" t="s">
        <v>140</v>
      </c>
      <c r="F419" s="136" t="s">
        <v>972</v>
      </c>
      <c r="I419" s="137"/>
      <c r="L419" s="31"/>
      <c r="M419" s="138"/>
      <c r="T419" s="52"/>
      <c r="AT419" s="16" t="s">
        <v>140</v>
      </c>
      <c r="AU419" s="16" t="s">
        <v>79</v>
      </c>
    </row>
    <row r="420" spans="2:65" s="1" customFormat="1" ht="24.2" customHeight="1">
      <c r="B420" s="31"/>
      <c r="C420" s="122" t="s">
        <v>973</v>
      </c>
      <c r="D420" s="122" t="s">
        <v>133</v>
      </c>
      <c r="E420" s="123" t="s">
        <v>974</v>
      </c>
      <c r="F420" s="124" t="s">
        <v>975</v>
      </c>
      <c r="G420" s="125" t="s">
        <v>136</v>
      </c>
      <c r="H420" s="126">
        <v>320</v>
      </c>
      <c r="I420" s="127"/>
      <c r="J420" s="128">
        <f>ROUND(I420*H420,2)</f>
        <v>0</v>
      </c>
      <c r="K420" s="124" t="s">
        <v>976</v>
      </c>
      <c r="L420" s="31"/>
      <c r="M420" s="129" t="s">
        <v>19</v>
      </c>
      <c r="N420" s="130" t="s">
        <v>40</v>
      </c>
      <c r="P420" s="131">
        <f>O420*H420</f>
        <v>0</v>
      </c>
      <c r="Q420" s="131">
        <v>1.1E-4</v>
      </c>
      <c r="R420" s="131">
        <f>Q420*H420</f>
        <v>3.5200000000000002E-2</v>
      </c>
      <c r="S420" s="131">
        <v>0</v>
      </c>
      <c r="T420" s="132">
        <f>S420*H420</f>
        <v>0</v>
      </c>
      <c r="AR420" s="133" t="s">
        <v>225</v>
      </c>
      <c r="AT420" s="133" t="s">
        <v>133</v>
      </c>
      <c r="AU420" s="133" t="s">
        <v>79</v>
      </c>
      <c r="AY420" s="16" t="s">
        <v>131</v>
      </c>
      <c r="BE420" s="134">
        <f>IF(N420="základní",J420,0)</f>
        <v>0</v>
      </c>
      <c r="BF420" s="134">
        <f>IF(N420="snížená",J420,0)</f>
        <v>0</v>
      </c>
      <c r="BG420" s="134">
        <f>IF(N420="zákl. přenesená",J420,0)</f>
        <v>0</v>
      </c>
      <c r="BH420" s="134">
        <f>IF(N420="sníž. přenesená",J420,0)</f>
        <v>0</v>
      </c>
      <c r="BI420" s="134">
        <f>IF(N420="nulová",J420,0)</f>
        <v>0</v>
      </c>
      <c r="BJ420" s="16" t="s">
        <v>77</v>
      </c>
      <c r="BK420" s="134">
        <f>ROUND(I420*H420,2)</f>
        <v>0</v>
      </c>
      <c r="BL420" s="16" t="s">
        <v>225</v>
      </c>
      <c r="BM420" s="133" t="s">
        <v>977</v>
      </c>
    </row>
    <row r="421" spans="2:65" s="1" customFormat="1">
      <c r="B421" s="31"/>
      <c r="D421" s="135" t="s">
        <v>140</v>
      </c>
      <c r="F421" s="136" t="s">
        <v>978</v>
      </c>
      <c r="I421" s="137"/>
      <c r="L421" s="31"/>
      <c r="M421" s="138"/>
      <c r="T421" s="52"/>
      <c r="AT421" s="16" t="s">
        <v>140</v>
      </c>
      <c r="AU421" s="16" t="s">
        <v>79</v>
      </c>
    </row>
    <row r="422" spans="2:65" s="1" customFormat="1" ht="24.2" customHeight="1">
      <c r="B422" s="31"/>
      <c r="C422" s="122" t="s">
        <v>979</v>
      </c>
      <c r="D422" s="122" t="s">
        <v>133</v>
      </c>
      <c r="E422" s="123" t="s">
        <v>980</v>
      </c>
      <c r="F422" s="124" t="s">
        <v>981</v>
      </c>
      <c r="G422" s="125" t="s">
        <v>136</v>
      </c>
      <c r="H422" s="126">
        <v>320</v>
      </c>
      <c r="I422" s="127"/>
      <c r="J422" s="128">
        <f>ROUND(I422*H422,2)</f>
        <v>0</v>
      </c>
      <c r="K422" s="124" t="s">
        <v>137</v>
      </c>
      <c r="L422" s="31"/>
      <c r="M422" s="129" t="s">
        <v>19</v>
      </c>
      <c r="N422" s="130" t="s">
        <v>40</v>
      </c>
      <c r="P422" s="131">
        <f>O422*H422</f>
        <v>0</v>
      </c>
      <c r="Q422" s="131">
        <v>3.6000000000000002E-4</v>
      </c>
      <c r="R422" s="131">
        <f>Q422*H422</f>
        <v>0.11520000000000001</v>
      </c>
      <c r="S422" s="131">
        <v>0</v>
      </c>
      <c r="T422" s="132">
        <f>S422*H422</f>
        <v>0</v>
      </c>
      <c r="AR422" s="133" t="s">
        <v>225</v>
      </c>
      <c r="AT422" s="133" t="s">
        <v>133</v>
      </c>
      <c r="AU422" s="133" t="s">
        <v>79</v>
      </c>
      <c r="AY422" s="16" t="s">
        <v>131</v>
      </c>
      <c r="BE422" s="134">
        <f>IF(N422="základní",J422,0)</f>
        <v>0</v>
      </c>
      <c r="BF422" s="134">
        <f>IF(N422="snížená",J422,0)</f>
        <v>0</v>
      </c>
      <c r="BG422" s="134">
        <f>IF(N422="zákl. přenesená",J422,0)</f>
        <v>0</v>
      </c>
      <c r="BH422" s="134">
        <f>IF(N422="sníž. přenesená",J422,0)</f>
        <v>0</v>
      </c>
      <c r="BI422" s="134">
        <f>IF(N422="nulová",J422,0)</f>
        <v>0</v>
      </c>
      <c r="BJ422" s="16" t="s">
        <v>77</v>
      </c>
      <c r="BK422" s="134">
        <f>ROUND(I422*H422,2)</f>
        <v>0</v>
      </c>
      <c r="BL422" s="16" t="s">
        <v>225</v>
      </c>
      <c r="BM422" s="133" t="s">
        <v>982</v>
      </c>
    </row>
    <row r="423" spans="2:65" s="1" customFormat="1">
      <c r="B423" s="31"/>
      <c r="D423" s="135" t="s">
        <v>140</v>
      </c>
      <c r="F423" s="136" t="s">
        <v>983</v>
      </c>
      <c r="I423" s="137"/>
      <c r="L423" s="31"/>
      <c r="M423" s="138"/>
      <c r="T423" s="52"/>
      <c r="AT423" s="16" t="s">
        <v>140</v>
      </c>
      <c r="AU423" s="16" t="s">
        <v>79</v>
      </c>
    </row>
    <row r="424" spans="2:65" s="11" customFormat="1" ht="22.9" customHeight="1">
      <c r="B424" s="110"/>
      <c r="D424" s="111" t="s">
        <v>68</v>
      </c>
      <c r="E424" s="120" t="s">
        <v>984</v>
      </c>
      <c r="F424" s="120" t="s">
        <v>985</v>
      </c>
      <c r="I424" s="113"/>
      <c r="J424" s="121">
        <f>BK424</f>
        <v>0</v>
      </c>
      <c r="L424" s="110"/>
      <c r="M424" s="115"/>
      <c r="P424" s="116">
        <f>SUM(P425:P429)</f>
        <v>0</v>
      </c>
      <c r="R424" s="116">
        <f>SUM(R425:R429)</f>
        <v>0.41444000000000003</v>
      </c>
      <c r="T424" s="117">
        <f>SUM(T425:T429)</f>
        <v>0</v>
      </c>
      <c r="AR424" s="111" t="s">
        <v>79</v>
      </c>
      <c r="AT424" s="118" t="s">
        <v>68</v>
      </c>
      <c r="AU424" s="118" t="s">
        <v>77</v>
      </c>
      <c r="AY424" s="111" t="s">
        <v>131</v>
      </c>
      <c r="BK424" s="119">
        <f>SUM(BK425:BK429)</f>
        <v>0</v>
      </c>
    </row>
    <row r="425" spans="2:65" s="1" customFormat="1" ht="16.5" customHeight="1">
      <c r="B425" s="31"/>
      <c r="C425" s="122" t="s">
        <v>986</v>
      </c>
      <c r="D425" s="122" t="s">
        <v>133</v>
      </c>
      <c r="E425" s="123" t="s">
        <v>987</v>
      </c>
      <c r="F425" s="124" t="s">
        <v>988</v>
      </c>
      <c r="G425" s="125" t="s">
        <v>136</v>
      </c>
      <c r="H425" s="126">
        <v>828.88</v>
      </c>
      <c r="I425" s="127"/>
      <c r="J425" s="128">
        <f>ROUND(I425*H425,2)</f>
        <v>0</v>
      </c>
      <c r="K425" s="124" t="s">
        <v>137</v>
      </c>
      <c r="L425" s="31"/>
      <c r="M425" s="129" t="s">
        <v>19</v>
      </c>
      <c r="N425" s="130" t="s">
        <v>40</v>
      </c>
      <c r="P425" s="131">
        <f>O425*H425</f>
        <v>0</v>
      </c>
      <c r="Q425" s="131">
        <v>2.1000000000000001E-4</v>
      </c>
      <c r="R425" s="131">
        <f>Q425*H425</f>
        <v>0.17406480000000002</v>
      </c>
      <c r="S425" s="131">
        <v>0</v>
      </c>
      <c r="T425" s="132">
        <f>S425*H425</f>
        <v>0</v>
      </c>
      <c r="AR425" s="133" t="s">
        <v>225</v>
      </c>
      <c r="AT425" s="133" t="s">
        <v>133</v>
      </c>
      <c r="AU425" s="133" t="s">
        <v>79</v>
      </c>
      <c r="AY425" s="16" t="s">
        <v>131</v>
      </c>
      <c r="BE425" s="134">
        <f>IF(N425="základní",J425,0)</f>
        <v>0</v>
      </c>
      <c r="BF425" s="134">
        <f>IF(N425="snížená",J425,0)</f>
        <v>0</v>
      </c>
      <c r="BG425" s="134">
        <f>IF(N425="zákl. přenesená",J425,0)</f>
        <v>0</v>
      </c>
      <c r="BH425" s="134">
        <f>IF(N425="sníž. přenesená",J425,0)</f>
        <v>0</v>
      </c>
      <c r="BI425" s="134">
        <f>IF(N425="nulová",J425,0)</f>
        <v>0</v>
      </c>
      <c r="BJ425" s="16" t="s">
        <v>77</v>
      </c>
      <c r="BK425" s="134">
        <f>ROUND(I425*H425,2)</f>
        <v>0</v>
      </c>
      <c r="BL425" s="16" t="s">
        <v>225</v>
      </c>
      <c r="BM425" s="133" t="s">
        <v>989</v>
      </c>
    </row>
    <row r="426" spans="2:65" s="1" customFormat="1">
      <c r="B426" s="31"/>
      <c r="D426" s="135" t="s">
        <v>140</v>
      </c>
      <c r="F426" s="136" t="s">
        <v>990</v>
      </c>
      <c r="I426" s="137"/>
      <c r="L426" s="31"/>
      <c r="M426" s="138"/>
      <c r="T426" s="52"/>
      <c r="AT426" s="16" t="s">
        <v>140</v>
      </c>
      <c r="AU426" s="16" t="s">
        <v>79</v>
      </c>
    </row>
    <row r="427" spans="2:65" s="12" customFormat="1">
      <c r="B427" s="139"/>
      <c r="D427" s="140" t="s">
        <v>146</v>
      </c>
      <c r="E427" s="141" t="s">
        <v>19</v>
      </c>
      <c r="F427" s="142" t="s">
        <v>991</v>
      </c>
      <c r="H427" s="143">
        <v>828.88</v>
      </c>
      <c r="I427" s="144"/>
      <c r="L427" s="139"/>
      <c r="M427" s="145"/>
      <c r="T427" s="146"/>
      <c r="AT427" s="141" t="s">
        <v>146</v>
      </c>
      <c r="AU427" s="141" t="s">
        <v>79</v>
      </c>
      <c r="AV427" s="12" t="s">
        <v>79</v>
      </c>
      <c r="AW427" s="12" t="s">
        <v>31</v>
      </c>
      <c r="AX427" s="12" t="s">
        <v>77</v>
      </c>
      <c r="AY427" s="141" t="s">
        <v>131</v>
      </c>
    </row>
    <row r="428" spans="2:65" s="1" customFormat="1" ht="24.2" customHeight="1">
      <c r="B428" s="31"/>
      <c r="C428" s="122" t="s">
        <v>992</v>
      </c>
      <c r="D428" s="122" t="s">
        <v>133</v>
      </c>
      <c r="E428" s="123" t="s">
        <v>993</v>
      </c>
      <c r="F428" s="124" t="s">
        <v>994</v>
      </c>
      <c r="G428" s="125" t="s">
        <v>136</v>
      </c>
      <c r="H428" s="126">
        <v>828.88</v>
      </c>
      <c r="I428" s="127"/>
      <c r="J428" s="128">
        <f>ROUND(I428*H428,2)</f>
        <v>0</v>
      </c>
      <c r="K428" s="124" t="s">
        <v>137</v>
      </c>
      <c r="L428" s="31"/>
      <c r="M428" s="129" t="s">
        <v>19</v>
      </c>
      <c r="N428" s="130" t="s">
        <v>40</v>
      </c>
      <c r="P428" s="131">
        <f>O428*H428</f>
        <v>0</v>
      </c>
      <c r="Q428" s="131">
        <v>2.9E-4</v>
      </c>
      <c r="R428" s="131">
        <f>Q428*H428</f>
        <v>0.24037520000000001</v>
      </c>
      <c r="S428" s="131">
        <v>0</v>
      </c>
      <c r="T428" s="132">
        <f>S428*H428</f>
        <v>0</v>
      </c>
      <c r="AR428" s="133" t="s">
        <v>225</v>
      </c>
      <c r="AT428" s="133" t="s">
        <v>133</v>
      </c>
      <c r="AU428" s="133" t="s">
        <v>79</v>
      </c>
      <c r="AY428" s="16" t="s">
        <v>131</v>
      </c>
      <c r="BE428" s="134">
        <f>IF(N428="základní",J428,0)</f>
        <v>0</v>
      </c>
      <c r="BF428" s="134">
        <f>IF(N428="snížená",J428,0)</f>
        <v>0</v>
      </c>
      <c r="BG428" s="134">
        <f>IF(N428="zákl. přenesená",J428,0)</f>
        <v>0</v>
      </c>
      <c r="BH428" s="134">
        <f>IF(N428="sníž. přenesená",J428,0)</f>
        <v>0</v>
      </c>
      <c r="BI428" s="134">
        <f>IF(N428="nulová",J428,0)</f>
        <v>0</v>
      </c>
      <c r="BJ428" s="16" t="s">
        <v>77</v>
      </c>
      <c r="BK428" s="134">
        <f>ROUND(I428*H428,2)</f>
        <v>0</v>
      </c>
      <c r="BL428" s="16" t="s">
        <v>225</v>
      </c>
      <c r="BM428" s="133" t="s">
        <v>995</v>
      </c>
    </row>
    <row r="429" spans="2:65" s="1" customFormat="1">
      <c r="B429" s="31"/>
      <c r="D429" s="135" t="s">
        <v>140</v>
      </c>
      <c r="F429" s="136" t="s">
        <v>996</v>
      </c>
      <c r="I429" s="137"/>
      <c r="L429" s="31"/>
      <c r="M429" s="138"/>
      <c r="T429" s="52"/>
      <c r="AT429" s="16" t="s">
        <v>140</v>
      </c>
      <c r="AU429" s="16" t="s">
        <v>79</v>
      </c>
    </row>
    <row r="430" spans="2:65" s="11" customFormat="1" ht="25.9" customHeight="1">
      <c r="B430" s="110"/>
      <c r="D430" s="111" t="s">
        <v>68</v>
      </c>
      <c r="E430" s="112" t="s">
        <v>997</v>
      </c>
      <c r="F430" s="112" t="s">
        <v>998</v>
      </c>
      <c r="I430" s="113"/>
      <c r="J430" s="114">
        <f>BK430</f>
        <v>0</v>
      </c>
      <c r="L430" s="110"/>
      <c r="M430" s="115"/>
      <c r="P430" s="116">
        <f>P431+P433+P435+P437+P439</f>
        <v>0</v>
      </c>
      <c r="R430" s="116">
        <f>R431+R433+R435+R437+R439</f>
        <v>0</v>
      </c>
      <c r="T430" s="117">
        <f>T431+T433+T435+T437+T439</f>
        <v>0</v>
      </c>
      <c r="AR430" s="111" t="s">
        <v>161</v>
      </c>
      <c r="AT430" s="118" t="s">
        <v>68</v>
      </c>
      <c r="AU430" s="118" t="s">
        <v>69</v>
      </c>
      <c r="AY430" s="111" t="s">
        <v>131</v>
      </c>
      <c r="BK430" s="119">
        <f>BK431+BK433+BK435+BK437+BK439</f>
        <v>0</v>
      </c>
    </row>
    <row r="431" spans="2:65" s="11" customFormat="1" ht="22.9" customHeight="1">
      <c r="B431" s="110"/>
      <c r="D431" s="111" t="s">
        <v>68</v>
      </c>
      <c r="E431" s="120" t="s">
        <v>999</v>
      </c>
      <c r="F431" s="120" t="s">
        <v>1000</v>
      </c>
      <c r="I431" s="113"/>
      <c r="J431" s="121">
        <f>BK431</f>
        <v>0</v>
      </c>
      <c r="L431" s="110"/>
      <c r="M431" s="115"/>
      <c r="P431" s="116">
        <f>P432</f>
        <v>0</v>
      </c>
      <c r="R431" s="116">
        <f>R432</f>
        <v>0</v>
      </c>
      <c r="T431" s="117">
        <f>T432</f>
        <v>0</v>
      </c>
      <c r="AR431" s="111" t="s">
        <v>161</v>
      </c>
      <c r="AT431" s="118" t="s">
        <v>68</v>
      </c>
      <c r="AU431" s="118" t="s">
        <v>77</v>
      </c>
      <c r="AY431" s="111" t="s">
        <v>131</v>
      </c>
      <c r="BK431" s="119">
        <f>BK432</f>
        <v>0</v>
      </c>
    </row>
    <row r="432" spans="2:65" s="1" customFormat="1" ht="16.5" customHeight="1">
      <c r="B432" s="31"/>
      <c r="C432" s="122" t="s">
        <v>1001</v>
      </c>
      <c r="D432" s="122" t="s">
        <v>133</v>
      </c>
      <c r="E432" s="123" t="s">
        <v>1002</v>
      </c>
      <c r="F432" s="124" t="s">
        <v>1003</v>
      </c>
      <c r="G432" s="125" t="s">
        <v>199</v>
      </c>
      <c r="H432" s="126">
        <v>1</v>
      </c>
      <c r="I432" s="127"/>
      <c r="J432" s="128">
        <f>ROUND(I432*H432,2)</f>
        <v>0</v>
      </c>
      <c r="K432" s="124" t="s">
        <v>19</v>
      </c>
      <c r="L432" s="31"/>
      <c r="M432" s="129" t="s">
        <v>19</v>
      </c>
      <c r="N432" s="130" t="s">
        <v>40</v>
      </c>
      <c r="P432" s="131">
        <f>O432*H432</f>
        <v>0</v>
      </c>
      <c r="Q432" s="131">
        <v>0</v>
      </c>
      <c r="R432" s="131">
        <f>Q432*H432</f>
        <v>0</v>
      </c>
      <c r="S432" s="131">
        <v>0</v>
      </c>
      <c r="T432" s="132">
        <f>S432*H432</f>
        <v>0</v>
      </c>
      <c r="AR432" s="133" t="s">
        <v>138</v>
      </c>
      <c r="AT432" s="133" t="s">
        <v>133</v>
      </c>
      <c r="AU432" s="133" t="s">
        <v>79</v>
      </c>
      <c r="AY432" s="16" t="s">
        <v>131</v>
      </c>
      <c r="BE432" s="134">
        <f>IF(N432="základní",J432,0)</f>
        <v>0</v>
      </c>
      <c r="BF432" s="134">
        <f>IF(N432="snížená",J432,0)</f>
        <v>0</v>
      </c>
      <c r="BG432" s="134">
        <f>IF(N432="zákl. přenesená",J432,0)</f>
        <v>0</v>
      </c>
      <c r="BH432" s="134">
        <f>IF(N432="sníž. přenesená",J432,0)</f>
        <v>0</v>
      </c>
      <c r="BI432" s="134">
        <f>IF(N432="nulová",J432,0)</f>
        <v>0</v>
      </c>
      <c r="BJ432" s="16" t="s">
        <v>77</v>
      </c>
      <c r="BK432" s="134">
        <f>ROUND(I432*H432,2)</f>
        <v>0</v>
      </c>
      <c r="BL432" s="16" t="s">
        <v>138</v>
      </c>
      <c r="BM432" s="133" t="s">
        <v>1004</v>
      </c>
    </row>
    <row r="433" spans="2:65" s="11" customFormat="1" ht="22.9" customHeight="1">
      <c r="B433" s="110"/>
      <c r="D433" s="111" t="s">
        <v>68</v>
      </c>
      <c r="E433" s="120" t="s">
        <v>1005</v>
      </c>
      <c r="F433" s="120" t="s">
        <v>1006</v>
      </c>
      <c r="I433" s="113"/>
      <c r="J433" s="121">
        <f>BK433</f>
        <v>0</v>
      </c>
      <c r="L433" s="110"/>
      <c r="M433" s="115"/>
      <c r="P433" s="116">
        <f>P434</f>
        <v>0</v>
      </c>
      <c r="R433" s="116">
        <f>R434</f>
        <v>0</v>
      </c>
      <c r="T433" s="117">
        <f>T434</f>
        <v>0</v>
      </c>
      <c r="AR433" s="111" t="s">
        <v>161</v>
      </c>
      <c r="AT433" s="118" t="s">
        <v>68</v>
      </c>
      <c r="AU433" s="118" t="s">
        <v>77</v>
      </c>
      <c r="AY433" s="111" t="s">
        <v>131</v>
      </c>
      <c r="BK433" s="119">
        <f>BK434</f>
        <v>0</v>
      </c>
    </row>
    <row r="434" spans="2:65" s="1" customFormat="1" ht="16.5" customHeight="1">
      <c r="B434" s="31"/>
      <c r="C434" s="122" t="s">
        <v>1007</v>
      </c>
      <c r="D434" s="122" t="s">
        <v>133</v>
      </c>
      <c r="E434" s="123" t="s">
        <v>1008</v>
      </c>
      <c r="F434" s="124" t="s">
        <v>1009</v>
      </c>
      <c r="G434" s="125" t="s">
        <v>199</v>
      </c>
      <c r="H434" s="126">
        <v>1</v>
      </c>
      <c r="I434" s="127"/>
      <c r="J434" s="128">
        <f>ROUND(I434*H434,2)</f>
        <v>0</v>
      </c>
      <c r="K434" s="124" t="s">
        <v>19</v>
      </c>
      <c r="L434" s="31"/>
      <c r="M434" s="129" t="s">
        <v>19</v>
      </c>
      <c r="N434" s="130" t="s">
        <v>40</v>
      </c>
      <c r="P434" s="131">
        <f>O434*H434</f>
        <v>0</v>
      </c>
      <c r="Q434" s="131">
        <v>0</v>
      </c>
      <c r="R434" s="131">
        <f>Q434*H434</f>
        <v>0</v>
      </c>
      <c r="S434" s="131">
        <v>0</v>
      </c>
      <c r="T434" s="132">
        <f>S434*H434</f>
        <v>0</v>
      </c>
      <c r="AR434" s="133" t="s">
        <v>138</v>
      </c>
      <c r="AT434" s="133" t="s">
        <v>133</v>
      </c>
      <c r="AU434" s="133" t="s">
        <v>79</v>
      </c>
      <c r="AY434" s="16" t="s">
        <v>131</v>
      </c>
      <c r="BE434" s="134">
        <f>IF(N434="základní",J434,0)</f>
        <v>0</v>
      </c>
      <c r="BF434" s="134">
        <f>IF(N434="snížená",J434,0)</f>
        <v>0</v>
      </c>
      <c r="BG434" s="134">
        <f>IF(N434="zákl. přenesená",J434,0)</f>
        <v>0</v>
      </c>
      <c r="BH434" s="134">
        <f>IF(N434="sníž. přenesená",J434,0)</f>
        <v>0</v>
      </c>
      <c r="BI434" s="134">
        <f>IF(N434="nulová",J434,0)</f>
        <v>0</v>
      </c>
      <c r="BJ434" s="16" t="s">
        <v>77</v>
      </c>
      <c r="BK434" s="134">
        <f>ROUND(I434*H434,2)</f>
        <v>0</v>
      </c>
      <c r="BL434" s="16" t="s">
        <v>138</v>
      </c>
      <c r="BM434" s="133" t="s">
        <v>1010</v>
      </c>
    </row>
    <row r="435" spans="2:65" s="11" customFormat="1" ht="22.9" customHeight="1">
      <c r="B435" s="110"/>
      <c r="D435" s="111" t="s">
        <v>68</v>
      </c>
      <c r="E435" s="120" t="s">
        <v>1011</v>
      </c>
      <c r="F435" s="120" t="s">
        <v>1012</v>
      </c>
      <c r="I435" s="113"/>
      <c r="J435" s="121">
        <f>BK435</f>
        <v>0</v>
      </c>
      <c r="L435" s="110"/>
      <c r="M435" s="115"/>
      <c r="P435" s="116">
        <f>P436</f>
        <v>0</v>
      </c>
      <c r="R435" s="116">
        <f>R436</f>
        <v>0</v>
      </c>
      <c r="T435" s="117">
        <f>T436</f>
        <v>0</v>
      </c>
      <c r="AR435" s="111" t="s">
        <v>161</v>
      </c>
      <c r="AT435" s="118" t="s">
        <v>68</v>
      </c>
      <c r="AU435" s="118" t="s">
        <v>77</v>
      </c>
      <c r="AY435" s="111" t="s">
        <v>131</v>
      </c>
      <c r="BK435" s="119">
        <f>BK436</f>
        <v>0</v>
      </c>
    </row>
    <row r="436" spans="2:65" s="1" customFormat="1" ht="16.5" customHeight="1">
      <c r="B436" s="31"/>
      <c r="C436" s="122" t="s">
        <v>1013</v>
      </c>
      <c r="D436" s="122" t="s">
        <v>133</v>
      </c>
      <c r="E436" s="123" t="s">
        <v>1014</v>
      </c>
      <c r="F436" s="124" t="s">
        <v>1015</v>
      </c>
      <c r="G436" s="125" t="s">
        <v>199</v>
      </c>
      <c r="H436" s="126">
        <v>1</v>
      </c>
      <c r="I436" s="127"/>
      <c r="J436" s="128">
        <f>ROUND(I436*H436,2)</f>
        <v>0</v>
      </c>
      <c r="K436" s="124" t="s">
        <v>19</v>
      </c>
      <c r="L436" s="31"/>
      <c r="M436" s="129" t="s">
        <v>19</v>
      </c>
      <c r="N436" s="130" t="s">
        <v>40</v>
      </c>
      <c r="P436" s="131">
        <f>O436*H436</f>
        <v>0</v>
      </c>
      <c r="Q436" s="131">
        <v>0</v>
      </c>
      <c r="R436" s="131">
        <f>Q436*H436</f>
        <v>0</v>
      </c>
      <c r="S436" s="131">
        <v>0</v>
      </c>
      <c r="T436" s="132">
        <f>S436*H436</f>
        <v>0</v>
      </c>
      <c r="AR436" s="133" t="s">
        <v>138</v>
      </c>
      <c r="AT436" s="133" t="s">
        <v>133</v>
      </c>
      <c r="AU436" s="133" t="s">
        <v>79</v>
      </c>
      <c r="AY436" s="16" t="s">
        <v>131</v>
      </c>
      <c r="BE436" s="134">
        <f>IF(N436="základní",J436,0)</f>
        <v>0</v>
      </c>
      <c r="BF436" s="134">
        <f>IF(N436="snížená",J436,0)</f>
        <v>0</v>
      </c>
      <c r="BG436" s="134">
        <f>IF(N436="zákl. přenesená",J436,0)</f>
        <v>0</v>
      </c>
      <c r="BH436" s="134">
        <f>IF(N436="sníž. přenesená",J436,0)</f>
        <v>0</v>
      </c>
      <c r="BI436" s="134">
        <f>IF(N436="nulová",J436,0)</f>
        <v>0</v>
      </c>
      <c r="BJ436" s="16" t="s">
        <v>77</v>
      </c>
      <c r="BK436" s="134">
        <f>ROUND(I436*H436,2)</f>
        <v>0</v>
      </c>
      <c r="BL436" s="16" t="s">
        <v>138</v>
      </c>
      <c r="BM436" s="133" t="s">
        <v>1016</v>
      </c>
    </row>
    <row r="437" spans="2:65" s="11" customFormat="1" ht="22.9" customHeight="1">
      <c r="B437" s="110"/>
      <c r="D437" s="111" t="s">
        <v>68</v>
      </c>
      <c r="E437" s="120" t="s">
        <v>1017</v>
      </c>
      <c r="F437" s="120" t="s">
        <v>1018</v>
      </c>
      <c r="I437" s="113"/>
      <c r="J437" s="121">
        <f>BK437</f>
        <v>0</v>
      </c>
      <c r="L437" s="110"/>
      <c r="M437" s="115"/>
      <c r="P437" s="116">
        <f>P438</f>
        <v>0</v>
      </c>
      <c r="R437" s="116">
        <f>R438</f>
        <v>0</v>
      </c>
      <c r="T437" s="117">
        <f>T438</f>
        <v>0</v>
      </c>
      <c r="AR437" s="111" t="s">
        <v>161</v>
      </c>
      <c r="AT437" s="118" t="s">
        <v>68</v>
      </c>
      <c r="AU437" s="118" t="s">
        <v>77</v>
      </c>
      <c r="AY437" s="111" t="s">
        <v>131</v>
      </c>
      <c r="BK437" s="119">
        <f>BK438</f>
        <v>0</v>
      </c>
    </row>
    <row r="438" spans="2:65" s="1" customFormat="1" ht="16.5" customHeight="1">
      <c r="B438" s="31"/>
      <c r="C438" s="122" t="s">
        <v>1019</v>
      </c>
      <c r="D438" s="122" t="s">
        <v>133</v>
      </c>
      <c r="E438" s="123" t="s">
        <v>1020</v>
      </c>
      <c r="F438" s="124" t="s">
        <v>1021</v>
      </c>
      <c r="G438" s="125" t="s">
        <v>199</v>
      </c>
      <c r="H438" s="126">
        <v>1</v>
      </c>
      <c r="I438" s="127"/>
      <c r="J438" s="128">
        <f>ROUND(I438*H438,2)</f>
        <v>0</v>
      </c>
      <c r="K438" s="124" t="s">
        <v>19</v>
      </c>
      <c r="L438" s="31"/>
      <c r="M438" s="129" t="s">
        <v>19</v>
      </c>
      <c r="N438" s="130" t="s">
        <v>40</v>
      </c>
      <c r="P438" s="131">
        <f>O438*H438</f>
        <v>0</v>
      </c>
      <c r="Q438" s="131">
        <v>0</v>
      </c>
      <c r="R438" s="131">
        <f>Q438*H438</f>
        <v>0</v>
      </c>
      <c r="S438" s="131">
        <v>0</v>
      </c>
      <c r="T438" s="132">
        <f>S438*H438</f>
        <v>0</v>
      </c>
      <c r="AR438" s="133" t="s">
        <v>138</v>
      </c>
      <c r="AT438" s="133" t="s">
        <v>133</v>
      </c>
      <c r="AU438" s="133" t="s">
        <v>79</v>
      </c>
      <c r="AY438" s="16" t="s">
        <v>131</v>
      </c>
      <c r="BE438" s="134">
        <f>IF(N438="základní",J438,0)</f>
        <v>0</v>
      </c>
      <c r="BF438" s="134">
        <f>IF(N438="snížená",J438,0)</f>
        <v>0</v>
      </c>
      <c r="BG438" s="134">
        <f>IF(N438="zákl. přenesená",J438,0)</f>
        <v>0</v>
      </c>
      <c r="BH438" s="134">
        <f>IF(N438="sníž. přenesená",J438,0)</f>
        <v>0</v>
      </c>
      <c r="BI438" s="134">
        <f>IF(N438="nulová",J438,0)</f>
        <v>0</v>
      </c>
      <c r="BJ438" s="16" t="s">
        <v>77</v>
      </c>
      <c r="BK438" s="134">
        <f>ROUND(I438*H438,2)</f>
        <v>0</v>
      </c>
      <c r="BL438" s="16" t="s">
        <v>138</v>
      </c>
      <c r="BM438" s="133" t="s">
        <v>1022</v>
      </c>
    </row>
    <row r="439" spans="2:65" s="11" customFormat="1" ht="22.9" customHeight="1">
      <c r="B439" s="110"/>
      <c r="D439" s="111" t="s">
        <v>68</v>
      </c>
      <c r="E439" s="120" t="s">
        <v>1023</v>
      </c>
      <c r="F439" s="120" t="s">
        <v>1024</v>
      </c>
      <c r="I439" s="113"/>
      <c r="J439" s="121">
        <f>BK439</f>
        <v>0</v>
      </c>
      <c r="L439" s="110"/>
      <c r="M439" s="115"/>
      <c r="P439" s="116">
        <f>P440</f>
        <v>0</v>
      </c>
      <c r="R439" s="116">
        <f>R440</f>
        <v>0</v>
      </c>
      <c r="T439" s="117">
        <f>T440</f>
        <v>0</v>
      </c>
      <c r="AR439" s="111" t="s">
        <v>161</v>
      </c>
      <c r="AT439" s="118" t="s">
        <v>68</v>
      </c>
      <c r="AU439" s="118" t="s">
        <v>77</v>
      </c>
      <c r="AY439" s="111" t="s">
        <v>131</v>
      </c>
      <c r="BK439" s="119">
        <f>BK440</f>
        <v>0</v>
      </c>
    </row>
    <row r="440" spans="2:65" s="1" customFormat="1" ht="16.5" customHeight="1">
      <c r="B440" s="31"/>
      <c r="C440" s="122" t="s">
        <v>1025</v>
      </c>
      <c r="D440" s="122" t="s">
        <v>133</v>
      </c>
      <c r="E440" s="123" t="s">
        <v>1026</v>
      </c>
      <c r="F440" s="124" t="s">
        <v>1027</v>
      </c>
      <c r="G440" s="125" t="s">
        <v>199</v>
      </c>
      <c r="H440" s="126">
        <v>1</v>
      </c>
      <c r="I440" s="127"/>
      <c r="J440" s="128">
        <f>ROUND(I440*H440,2)</f>
        <v>0</v>
      </c>
      <c r="K440" s="124" t="s">
        <v>19</v>
      </c>
      <c r="L440" s="31"/>
      <c r="M440" s="165" t="s">
        <v>19</v>
      </c>
      <c r="N440" s="166" t="s">
        <v>40</v>
      </c>
      <c r="O440" s="167"/>
      <c r="P440" s="168">
        <f>O440*H440</f>
        <v>0</v>
      </c>
      <c r="Q440" s="168">
        <v>0</v>
      </c>
      <c r="R440" s="168">
        <f>Q440*H440</f>
        <v>0</v>
      </c>
      <c r="S440" s="168">
        <v>0</v>
      </c>
      <c r="T440" s="169">
        <f>S440*H440</f>
        <v>0</v>
      </c>
      <c r="AR440" s="133" t="s">
        <v>1028</v>
      </c>
      <c r="AT440" s="133" t="s">
        <v>133</v>
      </c>
      <c r="AU440" s="133" t="s">
        <v>79</v>
      </c>
      <c r="AY440" s="16" t="s">
        <v>131</v>
      </c>
      <c r="BE440" s="134">
        <f>IF(N440="základní",J440,0)</f>
        <v>0</v>
      </c>
      <c r="BF440" s="134">
        <f>IF(N440="snížená",J440,0)</f>
        <v>0</v>
      </c>
      <c r="BG440" s="134">
        <f>IF(N440="zákl. přenesená",J440,0)</f>
        <v>0</v>
      </c>
      <c r="BH440" s="134">
        <f>IF(N440="sníž. přenesená",J440,0)</f>
        <v>0</v>
      </c>
      <c r="BI440" s="134">
        <f>IF(N440="nulová",J440,0)</f>
        <v>0</v>
      </c>
      <c r="BJ440" s="16" t="s">
        <v>77</v>
      </c>
      <c r="BK440" s="134">
        <f>ROUND(I440*H440,2)</f>
        <v>0</v>
      </c>
      <c r="BL440" s="16" t="s">
        <v>1028</v>
      </c>
      <c r="BM440" s="133" t="s">
        <v>1029</v>
      </c>
    </row>
    <row r="441" spans="2:65" s="1" customFormat="1" ht="6.95" customHeight="1">
      <c r="B441" s="40"/>
      <c r="C441" s="41"/>
      <c r="D441" s="41"/>
      <c r="E441" s="41"/>
      <c r="F441" s="41"/>
      <c r="G441" s="41"/>
      <c r="H441" s="41"/>
      <c r="I441" s="41"/>
      <c r="J441" s="41"/>
      <c r="K441" s="41"/>
      <c r="L441" s="31"/>
    </row>
  </sheetData>
  <sheetProtection algorithmName="SHA-512" hashValue="wZS4b6HTRBKGPG5+Yeapit2i4eZ8kjHQG0vXisTWTmqMkkGg1aPFTwjd27O+Rd+LjMEll+NS6q2CgbNb99kYkQ==" saltValue="R9tChYjSKV3iRRG779xMmsPzRfBL23zbK77mRTTvQWhTINN8sGGVf0Jsqup5TfP+KHj3zya/qYbh1zX8yYAGJA==" spinCount="100000" sheet="1" objects="1" scenarios="1" formatColumns="0" formatRows="0" autoFilter="0"/>
  <autoFilter ref="C107:K440"/>
  <mergeCells count="9">
    <mergeCell ref="E50:H50"/>
    <mergeCell ref="E98:H98"/>
    <mergeCell ref="E100:H100"/>
    <mergeCell ref="L2:V2"/>
    <mergeCell ref="E7:H7"/>
    <mergeCell ref="E9:H9"/>
    <mergeCell ref="E18:H18"/>
    <mergeCell ref="E27:H27"/>
    <mergeCell ref="E48:H48"/>
  </mergeCells>
  <hyperlinks>
    <hyperlink ref="F112" r:id="rId1"/>
    <hyperlink ref="F114" r:id="rId2"/>
    <hyperlink ref="F117" r:id="rId3"/>
    <hyperlink ref="F126" r:id="rId4"/>
    <hyperlink ref="F128" r:id="rId5"/>
    <hyperlink ref="F131" r:id="rId6"/>
    <hyperlink ref="F136" r:id="rId7"/>
    <hyperlink ref="F139" r:id="rId8"/>
    <hyperlink ref="F141" r:id="rId9"/>
    <hyperlink ref="F144" r:id="rId10"/>
    <hyperlink ref="F147" r:id="rId11"/>
    <hyperlink ref="F150" r:id="rId12"/>
    <hyperlink ref="F152" r:id="rId13"/>
    <hyperlink ref="F159" r:id="rId14"/>
    <hyperlink ref="F165" r:id="rId15"/>
    <hyperlink ref="F168" r:id="rId16"/>
    <hyperlink ref="F171" r:id="rId17"/>
    <hyperlink ref="F174" r:id="rId18"/>
    <hyperlink ref="F176" r:id="rId19"/>
    <hyperlink ref="F178" r:id="rId20"/>
    <hyperlink ref="F180" r:id="rId21"/>
    <hyperlink ref="F182" r:id="rId22"/>
    <hyperlink ref="F185" r:id="rId23"/>
    <hyperlink ref="F188" r:id="rId24"/>
    <hyperlink ref="F192" r:id="rId25"/>
    <hyperlink ref="F197" r:id="rId26"/>
    <hyperlink ref="F200" r:id="rId27"/>
    <hyperlink ref="F204" r:id="rId28"/>
    <hyperlink ref="F206" r:id="rId29"/>
    <hyperlink ref="F208" r:id="rId30"/>
    <hyperlink ref="F211" r:id="rId31"/>
    <hyperlink ref="F213" r:id="rId32"/>
    <hyperlink ref="F216" r:id="rId33"/>
    <hyperlink ref="F221" r:id="rId34"/>
    <hyperlink ref="F223" r:id="rId35"/>
    <hyperlink ref="F226" r:id="rId36"/>
    <hyperlink ref="F228" r:id="rId37"/>
    <hyperlink ref="F230" r:id="rId38"/>
    <hyperlink ref="F233" r:id="rId39"/>
    <hyperlink ref="F235" r:id="rId40"/>
    <hyperlink ref="F238" r:id="rId41"/>
    <hyperlink ref="F241" r:id="rId42"/>
    <hyperlink ref="F244" r:id="rId43"/>
    <hyperlink ref="F247" r:id="rId44"/>
    <hyperlink ref="F250" r:id="rId45"/>
    <hyperlink ref="F253" r:id="rId46"/>
    <hyperlink ref="F256" r:id="rId47"/>
    <hyperlink ref="F258" r:id="rId48"/>
    <hyperlink ref="F260" r:id="rId49"/>
    <hyperlink ref="F262" r:id="rId50"/>
    <hyperlink ref="F264" r:id="rId51"/>
    <hyperlink ref="F266" r:id="rId52"/>
    <hyperlink ref="F270" r:id="rId53"/>
    <hyperlink ref="F273" r:id="rId54"/>
    <hyperlink ref="F327" r:id="rId55"/>
    <hyperlink ref="F329" r:id="rId56"/>
    <hyperlink ref="F331" r:id="rId57"/>
    <hyperlink ref="F335" r:id="rId58"/>
    <hyperlink ref="F338" r:id="rId59"/>
    <hyperlink ref="F340" r:id="rId60"/>
    <hyperlink ref="F344" r:id="rId61"/>
    <hyperlink ref="F348" r:id="rId62"/>
    <hyperlink ref="F354" r:id="rId63"/>
    <hyperlink ref="F358" r:id="rId64"/>
    <hyperlink ref="F361" r:id="rId65"/>
    <hyperlink ref="F364" r:id="rId66"/>
    <hyperlink ref="F369" r:id="rId67"/>
    <hyperlink ref="F373" r:id="rId68"/>
    <hyperlink ref="F375" r:id="rId69"/>
    <hyperlink ref="F379" r:id="rId70"/>
    <hyperlink ref="F385" r:id="rId71"/>
    <hyperlink ref="F388" r:id="rId72"/>
    <hyperlink ref="F391" r:id="rId73"/>
    <hyperlink ref="F394" r:id="rId74"/>
    <hyperlink ref="F402" r:id="rId75"/>
    <hyperlink ref="F405" r:id="rId76"/>
    <hyperlink ref="F408" r:id="rId77"/>
    <hyperlink ref="F413" r:id="rId78"/>
    <hyperlink ref="F416" r:id="rId79"/>
    <hyperlink ref="F419" r:id="rId80"/>
    <hyperlink ref="F421" r:id="rId81"/>
    <hyperlink ref="F423" r:id="rId82"/>
    <hyperlink ref="F426" r:id="rId83"/>
    <hyperlink ref="F429" r:id="rId8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70" customWidth="1"/>
    <col min="2" max="2" width="1.6640625" style="170" customWidth="1"/>
    <col min="3" max="4" width="5" style="170" customWidth="1"/>
    <col min="5" max="5" width="11.6640625" style="170" customWidth="1"/>
    <col min="6" max="6" width="9.1640625" style="170" customWidth="1"/>
    <col min="7" max="7" width="5" style="170" customWidth="1"/>
    <col min="8" max="8" width="77.83203125" style="170" customWidth="1"/>
    <col min="9" max="10" width="20" style="170" customWidth="1"/>
    <col min="11" max="11" width="1.6640625" style="170" customWidth="1"/>
  </cols>
  <sheetData>
    <row r="1" spans="2:11" customFormat="1" ht="37.5" customHeight="1"/>
    <row r="2" spans="2:11" customFormat="1" ht="7.5" customHeight="1">
      <c r="B2" s="171"/>
      <c r="C2" s="172"/>
      <c r="D2" s="172"/>
      <c r="E2" s="172"/>
      <c r="F2" s="172"/>
      <c r="G2" s="172"/>
      <c r="H2" s="172"/>
      <c r="I2" s="172"/>
      <c r="J2" s="172"/>
      <c r="K2" s="173"/>
    </row>
    <row r="3" spans="2:11" s="14" customFormat="1" ht="45" customHeight="1">
      <c r="B3" s="174"/>
      <c r="C3" s="298" t="s">
        <v>1030</v>
      </c>
      <c r="D3" s="298"/>
      <c r="E3" s="298"/>
      <c r="F3" s="298"/>
      <c r="G3" s="298"/>
      <c r="H3" s="298"/>
      <c r="I3" s="298"/>
      <c r="J3" s="298"/>
      <c r="K3" s="175"/>
    </row>
    <row r="4" spans="2:11" customFormat="1" ht="25.5" customHeight="1">
      <c r="B4" s="176"/>
      <c r="C4" s="303" t="s">
        <v>1031</v>
      </c>
      <c r="D4" s="303"/>
      <c r="E4" s="303"/>
      <c r="F4" s="303"/>
      <c r="G4" s="303"/>
      <c r="H4" s="303"/>
      <c r="I4" s="303"/>
      <c r="J4" s="303"/>
      <c r="K4" s="177"/>
    </row>
    <row r="5" spans="2:11" customFormat="1" ht="5.25" customHeight="1">
      <c r="B5" s="176"/>
      <c r="C5" s="178"/>
      <c r="D5" s="178"/>
      <c r="E5" s="178"/>
      <c r="F5" s="178"/>
      <c r="G5" s="178"/>
      <c r="H5" s="178"/>
      <c r="I5" s="178"/>
      <c r="J5" s="178"/>
      <c r="K5" s="177"/>
    </row>
    <row r="6" spans="2:11" customFormat="1" ht="15" customHeight="1">
      <c r="B6" s="176"/>
      <c r="C6" s="302" t="s">
        <v>1032</v>
      </c>
      <c r="D6" s="302"/>
      <c r="E6" s="302"/>
      <c r="F6" s="302"/>
      <c r="G6" s="302"/>
      <c r="H6" s="302"/>
      <c r="I6" s="302"/>
      <c r="J6" s="302"/>
      <c r="K6" s="177"/>
    </row>
    <row r="7" spans="2:11" customFormat="1" ht="15" customHeight="1">
      <c r="B7" s="180"/>
      <c r="C7" s="302" t="s">
        <v>1033</v>
      </c>
      <c r="D7" s="302"/>
      <c r="E7" s="302"/>
      <c r="F7" s="302"/>
      <c r="G7" s="302"/>
      <c r="H7" s="302"/>
      <c r="I7" s="302"/>
      <c r="J7" s="302"/>
      <c r="K7" s="177"/>
    </row>
    <row r="8" spans="2:11" customFormat="1" ht="12.75" customHeight="1">
      <c r="B8" s="180"/>
      <c r="C8" s="179"/>
      <c r="D8" s="179"/>
      <c r="E8" s="179"/>
      <c r="F8" s="179"/>
      <c r="G8" s="179"/>
      <c r="H8" s="179"/>
      <c r="I8" s="179"/>
      <c r="J8" s="179"/>
      <c r="K8" s="177"/>
    </row>
    <row r="9" spans="2:11" customFormat="1" ht="15" customHeight="1">
      <c r="B9" s="180"/>
      <c r="C9" s="302" t="s">
        <v>1034</v>
      </c>
      <c r="D9" s="302"/>
      <c r="E9" s="302"/>
      <c r="F9" s="302"/>
      <c r="G9" s="302"/>
      <c r="H9" s="302"/>
      <c r="I9" s="302"/>
      <c r="J9" s="302"/>
      <c r="K9" s="177"/>
    </row>
    <row r="10" spans="2:11" customFormat="1" ht="15" customHeight="1">
      <c r="B10" s="180"/>
      <c r="C10" s="179"/>
      <c r="D10" s="302" t="s">
        <v>1035</v>
      </c>
      <c r="E10" s="302"/>
      <c r="F10" s="302"/>
      <c r="G10" s="302"/>
      <c r="H10" s="302"/>
      <c r="I10" s="302"/>
      <c r="J10" s="302"/>
      <c r="K10" s="177"/>
    </row>
    <row r="11" spans="2:11" customFormat="1" ht="15" customHeight="1">
      <c r="B11" s="180"/>
      <c r="C11" s="181"/>
      <c r="D11" s="302" t="s">
        <v>1036</v>
      </c>
      <c r="E11" s="302"/>
      <c r="F11" s="302"/>
      <c r="G11" s="302"/>
      <c r="H11" s="302"/>
      <c r="I11" s="302"/>
      <c r="J11" s="302"/>
      <c r="K11" s="177"/>
    </row>
    <row r="12" spans="2:11" customFormat="1" ht="15" customHeight="1">
      <c r="B12" s="180"/>
      <c r="C12" s="181"/>
      <c r="D12" s="179"/>
      <c r="E12" s="179"/>
      <c r="F12" s="179"/>
      <c r="G12" s="179"/>
      <c r="H12" s="179"/>
      <c r="I12" s="179"/>
      <c r="J12" s="179"/>
      <c r="K12" s="177"/>
    </row>
    <row r="13" spans="2:11" customFormat="1" ht="15" customHeight="1">
      <c r="B13" s="180"/>
      <c r="C13" s="181"/>
      <c r="D13" s="182" t="s">
        <v>1037</v>
      </c>
      <c r="E13" s="179"/>
      <c r="F13" s="179"/>
      <c r="G13" s="179"/>
      <c r="H13" s="179"/>
      <c r="I13" s="179"/>
      <c r="J13" s="179"/>
      <c r="K13" s="177"/>
    </row>
    <row r="14" spans="2:11" customFormat="1" ht="12.75" customHeight="1">
      <c r="B14" s="180"/>
      <c r="C14" s="181"/>
      <c r="D14" s="181"/>
      <c r="E14" s="181"/>
      <c r="F14" s="181"/>
      <c r="G14" s="181"/>
      <c r="H14" s="181"/>
      <c r="I14" s="181"/>
      <c r="J14" s="181"/>
      <c r="K14" s="177"/>
    </row>
    <row r="15" spans="2:11" customFormat="1" ht="15" customHeight="1">
      <c r="B15" s="180"/>
      <c r="C15" s="181"/>
      <c r="D15" s="302" t="s">
        <v>1038</v>
      </c>
      <c r="E15" s="302"/>
      <c r="F15" s="302"/>
      <c r="G15" s="302"/>
      <c r="H15" s="302"/>
      <c r="I15" s="302"/>
      <c r="J15" s="302"/>
      <c r="K15" s="177"/>
    </row>
    <row r="16" spans="2:11" customFormat="1" ht="15" customHeight="1">
      <c r="B16" s="180"/>
      <c r="C16" s="181"/>
      <c r="D16" s="302" t="s">
        <v>1039</v>
      </c>
      <c r="E16" s="302"/>
      <c r="F16" s="302"/>
      <c r="G16" s="302"/>
      <c r="H16" s="302"/>
      <c r="I16" s="302"/>
      <c r="J16" s="302"/>
      <c r="K16" s="177"/>
    </row>
    <row r="17" spans="2:11" customFormat="1" ht="15" customHeight="1">
      <c r="B17" s="180"/>
      <c r="C17" s="181"/>
      <c r="D17" s="302" t="s">
        <v>1040</v>
      </c>
      <c r="E17" s="302"/>
      <c r="F17" s="302"/>
      <c r="G17" s="302"/>
      <c r="H17" s="302"/>
      <c r="I17" s="302"/>
      <c r="J17" s="302"/>
      <c r="K17" s="177"/>
    </row>
    <row r="18" spans="2:11" customFormat="1" ht="15" customHeight="1">
      <c r="B18" s="180"/>
      <c r="C18" s="181"/>
      <c r="D18" s="181"/>
      <c r="E18" s="183" t="s">
        <v>76</v>
      </c>
      <c r="F18" s="302" t="s">
        <v>1041</v>
      </c>
      <c r="G18" s="302"/>
      <c r="H18" s="302"/>
      <c r="I18" s="302"/>
      <c r="J18" s="302"/>
      <c r="K18" s="177"/>
    </row>
    <row r="19" spans="2:11" customFormat="1" ht="15" customHeight="1">
      <c r="B19" s="180"/>
      <c r="C19" s="181"/>
      <c r="D19" s="181"/>
      <c r="E19" s="183" t="s">
        <v>1042</v>
      </c>
      <c r="F19" s="302" t="s">
        <v>1043</v>
      </c>
      <c r="G19" s="302"/>
      <c r="H19" s="302"/>
      <c r="I19" s="302"/>
      <c r="J19" s="302"/>
      <c r="K19" s="177"/>
    </row>
    <row r="20" spans="2:11" customFormat="1" ht="15" customHeight="1">
      <c r="B20" s="180"/>
      <c r="C20" s="181"/>
      <c r="D20" s="181"/>
      <c r="E20" s="183" t="s">
        <v>1044</v>
      </c>
      <c r="F20" s="302" t="s">
        <v>1045</v>
      </c>
      <c r="G20" s="302"/>
      <c r="H20" s="302"/>
      <c r="I20" s="302"/>
      <c r="J20" s="302"/>
      <c r="K20" s="177"/>
    </row>
    <row r="21" spans="2:11" customFormat="1" ht="15" customHeight="1">
      <c r="B21" s="180"/>
      <c r="C21" s="181"/>
      <c r="D21" s="181"/>
      <c r="E21" s="183" t="s">
        <v>1046</v>
      </c>
      <c r="F21" s="302" t="s">
        <v>1047</v>
      </c>
      <c r="G21" s="302"/>
      <c r="H21" s="302"/>
      <c r="I21" s="302"/>
      <c r="J21" s="302"/>
      <c r="K21" s="177"/>
    </row>
    <row r="22" spans="2:11" customFormat="1" ht="15" customHeight="1">
      <c r="B22" s="180"/>
      <c r="C22" s="181"/>
      <c r="D22" s="181"/>
      <c r="E22" s="183" t="s">
        <v>1048</v>
      </c>
      <c r="F22" s="302" t="s">
        <v>1049</v>
      </c>
      <c r="G22" s="302"/>
      <c r="H22" s="302"/>
      <c r="I22" s="302"/>
      <c r="J22" s="302"/>
      <c r="K22" s="177"/>
    </row>
    <row r="23" spans="2:11" customFormat="1" ht="15" customHeight="1">
      <c r="B23" s="180"/>
      <c r="C23" s="181"/>
      <c r="D23" s="181"/>
      <c r="E23" s="183" t="s">
        <v>1050</v>
      </c>
      <c r="F23" s="302" t="s">
        <v>1051</v>
      </c>
      <c r="G23" s="302"/>
      <c r="H23" s="302"/>
      <c r="I23" s="302"/>
      <c r="J23" s="302"/>
      <c r="K23" s="177"/>
    </row>
    <row r="24" spans="2:11" customFormat="1" ht="12.75" customHeight="1">
      <c r="B24" s="180"/>
      <c r="C24" s="181"/>
      <c r="D24" s="181"/>
      <c r="E24" s="181"/>
      <c r="F24" s="181"/>
      <c r="G24" s="181"/>
      <c r="H24" s="181"/>
      <c r="I24" s="181"/>
      <c r="J24" s="181"/>
      <c r="K24" s="177"/>
    </row>
    <row r="25" spans="2:11" customFormat="1" ht="15" customHeight="1">
      <c r="B25" s="180"/>
      <c r="C25" s="302" t="s">
        <v>1052</v>
      </c>
      <c r="D25" s="302"/>
      <c r="E25" s="302"/>
      <c r="F25" s="302"/>
      <c r="G25" s="302"/>
      <c r="H25" s="302"/>
      <c r="I25" s="302"/>
      <c r="J25" s="302"/>
      <c r="K25" s="177"/>
    </row>
    <row r="26" spans="2:11" customFormat="1" ht="15" customHeight="1">
      <c r="B26" s="180"/>
      <c r="C26" s="302" t="s">
        <v>1053</v>
      </c>
      <c r="D26" s="302"/>
      <c r="E26" s="302"/>
      <c r="F26" s="302"/>
      <c r="G26" s="302"/>
      <c r="H26" s="302"/>
      <c r="I26" s="302"/>
      <c r="J26" s="302"/>
      <c r="K26" s="177"/>
    </row>
    <row r="27" spans="2:11" customFormat="1" ht="15" customHeight="1">
      <c r="B27" s="180"/>
      <c r="C27" s="179"/>
      <c r="D27" s="302" t="s">
        <v>1054</v>
      </c>
      <c r="E27" s="302"/>
      <c r="F27" s="302"/>
      <c r="G27" s="302"/>
      <c r="H27" s="302"/>
      <c r="I27" s="302"/>
      <c r="J27" s="302"/>
      <c r="K27" s="177"/>
    </row>
    <row r="28" spans="2:11" customFormat="1" ht="15" customHeight="1">
      <c r="B28" s="180"/>
      <c r="C28" s="181"/>
      <c r="D28" s="302" t="s">
        <v>1055</v>
      </c>
      <c r="E28" s="302"/>
      <c r="F28" s="302"/>
      <c r="G28" s="302"/>
      <c r="H28" s="302"/>
      <c r="I28" s="302"/>
      <c r="J28" s="302"/>
      <c r="K28" s="177"/>
    </row>
    <row r="29" spans="2:11" customFormat="1" ht="12.75" customHeight="1">
      <c r="B29" s="180"/>
      <c r="C29" s="181"/>
      <c r="D29" s="181"/>
      <c r="E29" s="181"/>
      <c r="F29" s="181"/>
      <c r="G29" s="181"/>
      <c r="H29" s="181"/>
      <c r="I29" s="181"/>
      <c r="J29" s="181"/>
      <c r="K29" s="177"/>
    </row>
    <row r="30" spans="2:11" customFormat="1" ht="15" customHeight="1">
      <c r="B30" s="180"/>
      <c r="C30" s="181"/>
      <c r="D30" s="302" t="s">
        <v>1056</v>
      </c>
      <c r="E30" s="302"/>
      <c r="F30" s="302"/>
      <c r="G30" s="302"/>
      <c r="H30" s="302"/>
      <c r="I30" s="302"/>
      <c r="J30" s="302"/>
      <c r="K30" s="177"/>
    </row>
    <row r="31" spans="2:11" customFormat="1" ht="15" customHeight="1">
      <c r="B31" s="180"/>
      <c r="C31" s="181"/>
      <c r="D31" s="302" t="s">
        <v>1057</v>
      </c>
      <c r="E31" s="302"/>
      <c r="F31" s="302"/>
      <c r="G31" s="302"/>
      <c r="H31" s="302"/>
      <c r="I31" s="302"/>
      <c r="J31" s="302"/>
      <c r="K31" s="177"/>
    </row>
    <row r="32" spans="2:11" customFormat="1" ht="12.75" customHeight="1">
      <c r="B32" s="180"/>
      <c r="C32" s="181"/>
      <c r="D32" s="181"/>
      <c r="E32" s="181"/>
      <c r="F32" s="181"/>
      <c r="G32" s="181"/>
      <c r="H32" s="181"/>
      <c r="I32" s="181"/>
      <c r="J32" s="181"/>
      <c r="K32" s="177"/>
    </row>
    <row r="33" spans="2:11" customFormat="1" ht="15" customHeight="1">
      <c r="B33" s="180"/>
      <c r="C33" s="181"/>
      <c r="D33" s="302" t="s">
        <v>1058</v>
      </c>
      <c r="E33" s="302"/>
      <c r="F33" s="302"/>
      <c r="G33" s="302"/>
      <c r="H33" s="302"/>
      <c r="I33" s="302"/>
      <c r="J33" s="302"/>
      <c r="K33" s="177"/>
    </row>
    <row r="34" spans="2:11" customFormat="1" ht="15" customHeight="1">
      <c r="B34" s="180"/>
      <c r="C34" s="181"/>
      <c r="D34" s="302" t="s">
        <v>1059</v>
      </c>
      <c r="E34" s="302"/>
      <c r="F34" s="302"/>
      <c r="G34" s="302"/>
      <c r="H34" s="302"/>
      <c r="I34" s="302"/>
      <c r="J34" s="302"/>
      <c r="K34" s="177"/>
    </row>
    <row r="35" spans="2:11" customFormat="1" ht="15" customHeight="1">
      <c r="B35" s="180"/>
      <c r="C35" s="181"/>
      <c r="D35" s="302" t="s">
        <v>1060</v>
      </c>
      <c r="E35" s="302"/>
      <c r="F35" s="302"/>
      <c r="G35" s="302"/>
      <c r="H35" s="302"/>
      <c r="I35" s="302"/>
      <c r="J35" s="302"/>
      <c r="K35" s="177"/>
    </row>
    <row r="36" spans="2:11" customFormat="1" ht="15" customHeight="1">
      <c r="B36" s="180"/>
      <c r="C36" s="181"/>
      <c r="D36" s="179"/>
      <c r="E36" s="182" t="s">
        <v>117</v>
      </c>
      <c r="F36" s="179"/>
      <c r="G36" s="302" t="s">
        <v>1061</v>
      </c>
      <c r="H36" s="302"/>
      <c r="I36" s="302"/>
      <c r="J36" s="302"/>
      <c r="K36" s="177"/>
    </row>
    <row r="37" spans="2:11" customFormat="1" ht="30.75" customHeight="1">
      <c r="B37" s="180"/>
      <c r="C37" s="181"/>
      <c r="D37" s="179"/>
      <c r="E37" s="182" t="s">
        <v>1062</v>
      </c>
      <c r="F37" s="179"/>
      <c r="G37" s="302" t="s">
        <v>1063</v>
      </c>
      <c r="H37" s="302"/>
      <c r="I37" s="302"/>
      <c r="J37" s="302"/>
      <c r="K37" s="177"/>
    </row>
    <row r="38" spans="2:11" customFormat="1" ht="15" customHeight="1">
      <c r="B38" s="180"/>
      <c r="C38" s="181"/>
      <c r="D38" s="179"/>
      <c r="E38" s="182" t="s">
        <v>50</v>
      </c>
      <c r="F38" s="179"/>
      <c r="G38" s="302" t="s">
        <v>1064</v>
      </c>
      <c r="H38" s="302"/>
      <c r="I38" s="302"/>
      <c r="J38" s="302"/>
      <c r="K38" s="177"/>
    </row>
    <row r="39" spans="2:11" customFormat="1" ht="15" customHeight="1">
      <c r="B39" s="180"/>
      <c r="C39" s="181"/>
      <c r="D39" s="179"/>
      <c r="E39" s="182" t="s">
        <v>51</v>
      </c>
      <c r="F39" s="179"/>
      <c r="G39" s="302" t="s">
        <v>1065</v>
      </c>
      <c r="H39" s="302"/>
      <c r="I39" s="302"/>
      <c r="J39" s="302"/>
      <c r="K39" s="177"/>
    </row>
    <row r="40" spans="2:11" customFormat="1" ht="15" customHeight="1">
      <c r="B40" s="180"/>
      <c r="C40" s="181"/>
      <c r="D40" s="179"/>
      <c r="E40" s="182" t="s">
        <v>118</v>
      </c>
      <c r="F40" s="179"/>
      <c r="G40" s="302" t="s">
        <v>1066</v>
      </c>
      <c r="H40" s="302"/>
      <c r="I40" s="302"/>
      <c r="J40" s="302"/>
      <c r="K40" s="177"/>
    </row>
    <row r="41" spans="2:11" customFormat="1" ht="15" customHeight="1">
      <c r="B41" s="180"/>
      <c r="C41" s="181"/>
      <c r="D41" s="179"/>
      <c r="E41" s="182" t="s">
        <v>119</v>
      </c>
      <c r="F41" s="179"/>
      <c r="G41" s="302" t="s">
        <v>1067</v>
      </c>
      <c r="H41" s="302"/>
      <c r="I41" s="302"/>
      <c r="J41" s="302"/>
      <c r="K41" s="177"/>
    </row>
    <row r="42" spans="2:11" customFormat="1" ht="15" customHeight="1">
      <c r="B42" s="180"/>
      <c r="C42" s="181"/>
      <c r="D42" s="179"/>
      <c r="E42" s="182" t="s">
        <v>1068</v>
      </c>
      <c r="F42" s="179"/>
      <c r="G42" s="302" t="s">
        <v>1069</v>
      </c>
      <c r="H42" s="302"/>
      <c r="I42" s="302"/>
      <c r="J42" s="302"/>
      <c r="K42" s="177"/>
    </row>
    <row r="43" spans="2:11" customFormat="1" ht="15" customHeight="1">
      <c r="B43" s="180"/>
      <c r="C43" s="181"/>
      <c r="D43" s="179"/>
      <c r="E43" s="182"/>
      <c r="F43" s="179"/>
      <c r="G43" s="302" t="s">
        <v>1070</v>
      </c>
      <c r="H43" s="302"/>
      <c r="I43" s="302"/>
      <c r="J43" s="302"/>
      <c r="K43" s="177"/>
    </row>
    <row r="44" spans="2:11" customFormat="1" ht="15" customHeight="1">
      <c r="B44" s="180"/>
      <c r="C44" s="181"/>
      <c r="D44" s="179"/>
      <c r="E44" s="182" t="s">
        <v>1071</v>
      </c>
      <c r="F44" s="179"/>
      <c r="G44" s="302" t="s">
        <v>1072</v>
      </c>
      <c r="H44" s="302"/>
      <c r="I44" s="302"/>
      <c r="J44" s="302"/>
      <c r="K44" s="177"/>
    </row>
    <row r="45" spans="2:11" customFormat="1" ht="15" customHeight="1">
      <c r="B45" s="180"/>
      <c r="C45" s="181"/>
      <c r="D45" s="179"/>
      <c r="E45" s="182" t="s">
        <v>121</v>
      </c>
      <c r="F45" s="179"/>
      <c r="G45" s="302" t="s">
        <v>1073</v>
      </c>
      <c r="H45" s="302"/>
      <c r="I45" s="302"/>
      <c r="J45" s="302"/>
      <c r="K45" s="177"/>
    </row>
    <row r="46" spans="2:11" customFormat="1" ht="12.75" customHeight="1">
      <c r="B46" s="180"/>
      <c r="C46" s="181"/>
      <c r="D46" s="179"/>
      <c r="E46" s="179"/>
      <c r="F46" s="179"/>
      <c r="G46" s="179"/>
      <c r="H46" s="179"/>
      <c r="I46" s="179"/>
      <c r="J46" s="179"/>
      <c r="K46" s="177"/>
    </row>
    <row r="47" spans="2:11" customFormat="1" ht="15" customHeight="1">
      <c r="B47" s="180"/>
      <c r="C47" s="181"/>
      <c r="D47" s="302" t="s">
        <v>1074</v>
      </c>
      <c r="E47" s="302"/>
      <c r="F47" s="302"/>
      <c r="G47" s="302"/>
      <c r="H47" s="302"/>
      <c r="I47" s="302"/>
      <c r="J47" s="302"/>
      <c r="K47" s="177"/>
    </row>
    <row r="48" spans="2:11" customFormat="1" ht="15" customHeight="1">
      <c r="B48" s="180"/>
      <c r="C48" s="181"/>
      <c r="D48" s="181"/>
      <c r="E48" s="302" t="s">
        <v>1075</v>
      </c>
      <c r="F48" s="302"/>
      <c r="G48" s="302"/>
      <c r="H48" s="302"/>
      <c r="I48" s="302"/>
      <c r="J48" s="302"/>
      <c r="K48" s="177"/>
    </row>
    <row r="49" spans="2:11" customFormat="1" ht="15" customHeight="1">
      <c r="B49" s="180"/>
      <c r="C49" s="181"/>
      <c r="D49" s="181"/>
      <c r="E49" s="302" t="s">
        <v>1076</v>
      </c>
      <c r="F49" s="302"/>
      <c r="G49" s="302"/>
      <c r="H49" s="302"/>
      <c r="I49" s="302"/>
      <c r="J49" s="302"/>
      <c r="K49" s="177"/>
    </row>
    <row r="50" spans="2:11" customFormat="1" ht="15" customHeight="1">
      <c r="B50" s="180"/>
      <c r="C50" s="181"/>
      <c r="D50" s="181"/>
      <c r="E50" s="302" t="s">
        <v>1077</v>
      </c>
      <c r="F50" s="302"/>
      <c r="G50" s="302"/>
      <c r="H50" s="302"/>
      <c r="I50" s="302"/>
      <c r="J50" s="302"/>
      <c r="K50" s="177"/>
    </row>
    <row r="51" spans="2:11" customFormat="1" ht="15" customHeight="1">
      <c r="B51" s="180"/>
      <c r="C51" s="181"/>
      <c r="D51" s="302" t="s">
        <v>1078</v>
      </c>
      <c r="E51" s="302"/>
      <c r="F51" s="302"/>
      <c r="G51" s="302"/>
      <c r="H51" s="302"/>
      <c r="I51" s="302"/>
      <c r="J51" s="302"/>
      <c r="K51" s="177"/>
    </row>
    <row r="52" spans="2:11" customFormat="1" ht="25.5" customHeight="1">
      <c r="B52" s="176"/>
      <c r="C52" s="303" t="s">
        <v>1079</v>
      </c>
      <c r="D52" s="303"/>
      <c r="E52" s="303"/>
      <c r="F52" s="303"/>
      <c r="G52" s="303"/>
      <c r="H52" s="303"/>
      <c r="I52" s="303"/>
      <c r="J52" s="303"/>
      <c r="K52" s="177"/>
    </row>
    <row r="53" spans="2:11" customFormat="1" ht="5.25" customHeight="1">
      <c r="B53" s="176"/>
      <c r="C53" s="178"/>
      <c r="D53" s="178"/>
      <c r="E53" s="178"/>
      <c r="F53" s="178"/>
      <c r="G53" s="178"/>
      <c r="H53" s="178"/>
      <c r="I53" s="178"/>
      <c r="J53" s="178"/>
      <c r="K53" s="177"/>
    </row>
    <row r="54" spans="2:11" customFormat="1" ht="15" customHeight="1">
      <c r="B54" s="176"/>
      <c r="C54" s="302" t="s">
        <v>1080</v>
      </c>
      <c r="D54" s="302"/>
      <c r="E54" s="302"/>
      <c r="F54" s="302"/>
      <c r="G54" s="302"/>
      <c r="H54" s="302"/>
      <c r="I54" s="302"/>
      <c r="J54" s="302"/>
      <c r="K54" s="177"/>
    </row>
    <row r="55" spans="2:11" customFormat="1" ht="15" customHeight="1">
      <c r="B55" s="176"/>
      <c r="C55" s="302" t="s">
        <v>1081</v>
      </c>
      <c r="D55" s="302"/>
      <c r="E55" s="302"/>
      <c r="F55" s="302"/>
      <c r="G55" s="302"/>
      <c r="H55" s="302"/>
      <c r="I55" s="302"/>
      <c r="J55" s="302"/>
      <c r="K55" s="177"/>
    </row>
    <row r="56" spans="2:11" customFormat="1" ht="12.75" customHeight="1">
      <c r="B56" s="176"/>
      <c r="C56" s="179"/>
      <c r="D56" s="179"/>
      <c r="E56" s="179"/>
      <c r="F56" s="179"/>
      <c r="G56" s="179"/>
      <c r="H56" s="179"/>
      <c r="I56" s="179"/>
      <c r="J56" s="179"/>
      <c r="K56" s="177"/>
    </row>
    <row r="57" spans="2:11" customFormat="1" ht="15" customHeight="1">
      <c r="B57" s="176"/>
      <c r="C57" s="302" t="s">
        <v>1082</v>
      </c>
      <c r="D57" s="302"/>
      <c r="E57" s="302"/>
      <c r="F57" s="302"/>
      <c r="G57" s="302"/>
      <c r="H57" s="302"/>
      <c r="I57" s="302"/>
      <c r="J57" s="302"/>
      <c r="K57" s="177"/>
    </row>
    <row r="58" spans="2:11" customFormat="1" ht="15" customHeight="1">
      <c r="B58" s="176"/>
      <c r="C58" s="181"/>
      <c r="D58" s="302" t="s">
        <v>1083</v>
      </c>
      <c r="E58" s="302"/>
      <c r="F58" s="302"/>
      <c r="G58" s="302"/>
      <c r="H58" s="302"/>
      <c r="I58" s="302"/>
      <c r="J58" s="302"/>
      <c r="K58" s="177"/>
    </row>
    <row r="59" spans="2:11" customFormat="1" ht="15" customHeight="1">
      <c r="B59" s="176"/>
      <c r="C59" s="181"/>
      <c r="D59" s="302" t="s">
        <v>1084</v>
      </c>
      <c r="E59" s="302"/>
      <c r="F59" s="302"/>
      <c r="G59" s="302"/>
      <c r="H59" s="302"/>
      <c r="I59" s="302"/>
      <c r="J59" s="302"/>
      <c r="K59" s="177"/>
    </row>
    <row r="60" spans="2:11" customFormat="1" ht="15" customHeight="1">
      <c r="B60" s="176"/>
      <c r="C60" s="181"/>
      <c r="D60" s="302" t="s">
        <v>1085</v>
      </c>
      <c r="E60" s="302"/>
      <c r="F60" s="302"/>
      <c r="G60" s="302"/>
      <c r="H60" s="302"/>
      <c r="I60" s="302"/>
      <c r="J60" s="302"/>
      <c r="K60" s="177"/>
    </row>
    <row r="61" spans="2:11" customFormat="1" ht="15" customHeight="1">
      <c r="B61" s="176"/>
      <c r="C61" s="181"/>
      <c r="D61" s="302" t="s">
        <v>1086</v>
      </c>
      <c r="E61" s="302"/>
      <c r="F61" s="302"/>
      <c r="G61" s="302"/>
      <c r="H61" s="302"/>
      <c r="I61" s="302"/>
      <c r="J61" s="302"/>
      <c r="K61" s="177"/>
    </row>
    <row r="62" spans="2:11" customFormat="1" ht="15" customHeight="1">
      <c r="B62" s="176"/>
      <c r="C62" s="181"/>
      <c r="D62" s="301" t="s">
        <v>1087</v>
      </c>
      <c r="E62" s="301"/>
      <c r="F62" s="301"/>
      <c r="G62" s="301"/>
      <c r="H62" s="301"/>
      <c r="I62" s="301"/>
      <c r="J62" s="301"/>
      <c r="K62" s="177"/>
    </row>
    <row r="63" spans="2:11" customFormat="1" ht="15" customHeight="1">
      <c r="B63" s="176"/>
      <c r="C63" s="181"/>
      <c r="D63" s="302" t="s">
        <v>1088</v>
      </c>
      <c r="E63" s="302"/>
      <c r="F63" s="302"/>
      <c r="G63" s="302"/>
      <c r="H63" s="302"/>
      <c r="I63" s="302"/>
      <c r="J63" s="302"/>
      <c r="K63" s="177"/>
    </row>
    <row r="64" spans="2:11" customFormat="1" ht="12.75" customHeight="1">
      <c r="B64" s="176"/>
      <c r="C64" s="181"/>
      <c r="D64" s="181"/>
      <c r="E64" s="184"/>
      <c r="F64" s="181"/>
      <c r="G64" s="181"/>
      <c r="H64" s="181"/>
      <c r="I64" s="181"/>
      <c r="J64" s="181"/>
      <c r="K64" s="177"/>
    </row>
    <row r="65" spans="2:11" customFormat="1" ht="15" customHeight="1">
      <c r="B65" s="176"/>
      <c r="C65" s="181"/>
      <c r="D65" s="302" t="s">
        <v>1089</v>
      </c>
      <c r="E65" s="302"/>
      <c r="F65" s="302"/>
      <c r="G65" s="302"/>
      <c r="H65" s="302"/>
      <c r="I65" s="302"/>
      <c r="J65" s="302"/>
      <c r="K65" s="177"/>
    </row>
    <row r="66" spans="2:11" customFormat="1" ht="15" customHeight="1">
      <c r="B66" s="176"/>
      <c r="C66" s="181"/>
      <c r="D66" s="301" t="s">
        <v>1090</v>
      </c>
      <c r="E66" s="301"/>
      <c r="F66" s="301"/>
      <c r="G66" s="301"/>
      <c r="H66" s="301"/>
      <c r="I66" s="301"/>
      <c r="J66" s="301"/>
      <c r="K66" s="177"/>
    </row>
    <row r="67" spans="2:11" customFormat="1" ht="15" customHeight="1">
      <c r="B67" s="176"/>
      <c r="C67" s="181"/>
      <c r="D67" s="302" t="s">
        <v>1091</v>
      </c>
      <c r="E67" s="302"/>
      <c r="F67" s="302"/>
      <c r="G67" s="302"/>
      <c r="H67" s="302"/>
      <c r="I67" s="302"/>
      <c r="J67" s="302"/>
      <c r="K67" s="177"/>
    </row>
    <row r="68" spans="2:11" customFormat="1" ht="15" customHeight="1">
      <c r="B68" s="176"/>
      <c r="C68" s="181"/>
      <c r="D68" s="302" t="s">
        <v>1092</v>
      </c>
      <c r="E68" s="302"/>
      <c r="F68" s="302"/>
      <c r="G68" s="302"/>
      <c r="H68" s="302"/>
      <c r="I68" s="302"/>
      <c r="J68" s="302"/>
      <c r="K68" s="177"/>
    </row>
    <row r="69" spans="2:11" customFormat="1" ht="15" customHeight="1">
      <c r="B69" s="176"/>
      <c r="C69" s="181"/>
      <c r="D69" s="302" t="s">
        <v>1093</v>
      </c>
      <c r="E69" s="302"/>
      <c r="F69" s="302"/>
      <c r="G69" s="302"/>
      <c r="H69" s="302"/>
      <c r="I69" s="302"/>
      <c r="J69" s="302"/>
      <c r="K69" s="177"/>
    </row>
    <row r="70" spans="2:11" customFormat="1" ht="15" customHeight="1">
      <c r="B70" s="176"/>
      <c r="C70" s="181"/>
      <c r="D70" s="302" t="s">
        <v>1094</v>
      </c>
      <c r="E70" s="302"/>
      <c r="F70" s="302"/>
      <c r="G70" s="302"/>
      <c r="H70" s="302"/>
      <c r="I70" s="302"/>
      <c r="J70" s="302"/>
      <c r="K70" s="177"/>
    </row>
    <row r="71" spans="2:11" customFormat="1" ht="12.75" customHeight="1">
      <c r="B71" s="185"/>
      <c r="C71" s="186"/>
      <c r="D71" s="186"/>
      <c r="E71" s="186"/>
      <c r="F71" s="186"/>
      <c r="G71" s="186"/>
      <c r="H71" s="186"/>
      <c r="I71" s="186"/>
      <c r="J71" s="186"/>
      <c r="K71" s="187"/>
    </row>
    <row r="72" spans="2:11" customFormat="1" ht="18.75" customHeight="1">
      <c r="B72" s="188"/>
      <c r="C72" s="188"/>
      <c r="D72" s="188"/>
      <c r="E72" s="188"/>
      <c r="F72" s="188"/>
      <c r="G72" s="188"/>
      <c r="H72" s="188"/>
      <c r="I72" s="188"/>
      <c r="J72" s="188"/>
      <c r="K72" s="189"/>
    </row>
    <row r="73" spans="2:11" customFormat="1" ht="18.75" customHeight="1">
      <c r="B73" s="189"/>
      <c r="C73" s="189"/>
      <c r="D73" s="189"/>
      <c r="E73" s="189"/>
      <c r="F73" s="189"/>
      <c r="G73" s="189"/>
      <c r="H73" s="189"/>
      <c r="I73" s="189"/>
      <c r="J73" s="189"/>
      <c r="K73" s="189"/>
    </row>
    <row r="74" spans="2:11" customFormat="1" ht="7.5" customHeight="1">
      <c r="B74" s="190"/>
      <c r="C74" s="191"/>
      <c r="D74" s="191"/>
      <c r="E74" s="191"/>
      <c r="F74" s="191"/>
      <c r="G74" s="191"/>
      <c r="H74" s="191"/>
      <c r="I74" s="191"/>
      <c r="J74" s="191"/>
      <c r="K74" s="192"/>
    </row>
    <row r="75" spans="2:11" customFormat="1" ht="45" customHeight="1">
      <c r="B75" s="193"/>
      <c r="C75" s="300" t="s">
        <v>1095</v>
      </c>
      <c r="D75" s="300"/>
      <c r="E75" s="300"/>
      <c r="F75" s="300"/>
      <c r="G75" s="300"/>
      <c r="H75" s="300"/>
      <c r="I75" s="300"/>
      <c r="J75" s="300"/>
      <c r="K75" s="194"/>
    </row>
    <row r="76" spans="2:11" customFormat="1" ht="17.25" customHeight="1">
      <c r="B76" s="193"/>
      <c r="C76" s="195" t="s">
        <v>1096</v>
      </c>
      <c r="D76" s="195"/>
      <c r="E76" s="195"/>
      <c r="F76" s="195" t="s">
        <v>1097</v>
      </c>
      <c r="G76" s="196"/>
      <c r="H76" s="195" t="s">
        <v>51</v>
      </c>
      <c r="I76" s="195" t="s">
        <v>54</v>
      </c>
      <c r="J76" s="195" t="s">
        <v>1098</v>
      </c>
      <c r="K76" s="194"/>
    </row>
    <row r="77" spans="2:11" customFormat="1" ht="17.25" customHeight="1">
      <c r="B77" s="193"/>
      <c r="C77" s="197" t="s">
        <v>1099</v>
      </c>
      <c r="D77" s="197"/>
      <c r="E77" s="197"/>
      <c r="F77" s="198" t="s">
        <v>1100</v>
      </c>
      <c r="G77" s="199"/>
      <c r="H77" s="197"/>
      <c r="I77" s="197"/>
      <c r="J77" s="197" t="s">
        <v>1101</v>
      </c>
      <c r="K77" s="194"/>
    </row>
    <row r="78" spans="2:11" customFormat="1" ht="5.25" customHeight="1">
      <c r="B78" s="193"/>
      <c r="C78" s="200"/>
      <c r="D78" s="200"/>
      <c r="E78" s="200"/>
      <c r="F78" s="200"/>
      <c r="G78" s="201"/>
      <c r="H78" s="200"/>
      <c r="I78" s="200"/>
      <c r="J78" s="200"/>
      <c r="K78" s="194"/>
    </row>
    <row r="79" spans="2:11" customFormat="1" ht="15" customHeight="1">
      <c r="B79" s="193"/>
      <c r="C79" s="182" t="s">
        <v>50</v>
      </c>
      <c r="D79" s="202"/>
      <c r="E79" s="202"/>
      <c r="F79" s="203" t="s">
        <v>1102</v>
      </c>
      <c r="G79" s="204"/>
      <c r="H79" s="182" t="s">
        <v>1103</v>
      </c>
      <c r="I79" s="182" t="s">
        <v>1104</v>
      </c>
      <c r="J79" s="182">
        <v>20</v>
      </c>
      <c r="K79" s="194"/>
    </row>
    <row r="80" spans="2:11" customFormat="1" ht="15" customHeight="1">
      <c r="B80" s="193"/>
      <c r="C80" s="182" t="s">
        <v>1105</v>
      </c>
      <c r="D80" s="182"/>
      <c r="E80" s="182"/>
      <c r="F80" s="203" t="s">
        <v>1102</v>
      </c>
      <c r="G80" s="204"/>
      <c r="H80" s="182" t="s">
        <v>1106</v>
      </c>
      <c r="I80" s="182" t="s">
        <v>1104</v>
      </c>
      <c r="J80" s="182">
        <v>120</v>
      </c>
      <c r="K80" s="194"/>
    </row>
    <row r="81" spans="2:11" customFormat="1" ht="15" customHeight="1">
      <c r="B81" s="205"/>
      <c r="C81" s="182" t="s">
        <v>1107</v>
      </c>
      <c r="D81" s="182"/>
      <c r="E81" s="182"/>
      <c r="F81" s="203" t="s">
        <v>1108</v>
      </c>
      <c r="G81" s="204"/>
      <c r="H81" s="182" t="s">
        <v>1109</v>
      </c>
      <c r="I81" s="182" t="s">
        <v>1104</v>
      </c>
      <c r="J81" s="182">
        <v>50</v>
      </c>
      <c r="K81" s="194"/>
    </row>
    <row r="82" spans="2:11" customFormat="1" ht="15" customHeight="1">
      <c r="B82" s="205"/>
      <c r="C82" s="182" t="s">
        <v>1110</v>
      </c>
      <c r="D82" s="182"/>
      <c r="E82" s="182"/>
      <c r="F82" s="203" t="s">
        <v>1102</v>
      </c>
      <c r="G82" s="204"/>
      <c r="H82" s="182" t="s">
        <v>1111</v>
      </c>
      <c r="I82" s="182" t="s">
        <v>1112</v>
      </c>
      <c r="J82" s="182"/>
      <c r="K82" s="194"/>
    </row>
    <row r="83" spans="2:11" customFormat="1" ht="15" customHeight="1">
      <c r="B83" s="205"/>
      <c r="C83" s="182" t="s">
        <v>1113</v>
      </c>
      <c r="D83" s="182"/>
      <c r="E83" s="182"/>
      <c r="F83" s="203" t="s">
        <v>1108</v>
      </c>
      <c r="G83" s="182"/>
      <c r="H83" s="182" t="s">
        <v>1114</v>
      </c>
      <c r="I83" s="182" t="s">
        <v>1104</v>
      </c>
      <c r="J83" s="182">
        <v>15</v>
      </c>
      <c r="K83" s="194"/>
    </row>
    <row r="84" spans="2:11" customFormat="1" ht="15" customHeight="1">
      <c r="B84" s="205"/>
      <c r="C84" s="182" t="s">
        <v>1115</v>
      </c>
      <c r="D84" s="182"/>
      <c r="E84" s="182"/>
      <c r="F84" s="203" t="s">
        <v>1108</v>
      </c>
      <c r="G84" s="182"/>
      <c r="H84" s="182" t="s">
        <v>1116</v>
      </c>
      <c r="I84" s="182" t="s">
        <v>1104</v>
      </c>
      <c r="J84" s="182">
        <v>15</v>
      </c>
      <c r="K84" s="194"/>
    </row>
    <row r="85" spans="2:11" customFormat="1" ht="15" customHeight="1">
      <c r="B85" s="205"/>
      <c r="C85" s="182" t="s">
        <v>1117</v>
      </c>
      <c r="D85" s="182"/>
      <c r="E85" s="182"/>
      <c r="F85" s="203" t="s">
        <v>1108</v>
      </c>
      <c r="G85" s="182"/>
      <c r="H85" s="182" t="s">
        <v>1118</v>
      </c>
      <c r="I85" s="182" t="s">
        <v>1104</v>
      </c>
      <c r="J85" s="182">
        <v>20</v>
      </c>
      <c r="K85" s="194"/>
    </row>
    <row r="86" spans="2:11" customFormat="1" ht="15" customHeight="1">
      <c r="B86" s="205"/>
      <c r="C86" s="182" t="s">
        <v>1119</v>
      </c>
      <c r="D86" s="182"/>
      <c r="E86" s="182"/>
      <c r="F86" s="203" t="s">
        <v>1108</v>
      </c>
      <c r="G86" s="182"/>
      <c r="H86" s="182" t="s">
        <v>1120</v>
      </c>
      <c r="I86" s="182" t="s">
        <v>1104</v>
      </c>
      <c r="J86" s="182">
        <v>20</v>
      </c>
      <c r="K86" s="194"/>
    </row>
    <row r="87" spans="2:11" customFormat="1" ht="15" customHeight="1">
      <c r="B87" s="205"/>
      <c r="C87" s="182" t="s">
        <v>1121</v>
      </c>
      <c r="D87" s="182"/>
      <c r="E87" s="182"/>
      <c r="F87" s="203" t="s">
        <v>1108</v>
      </c>
      <c r="G87" s="204"/>
      <c r="H87" s="182" t="s">
        <v>1122</v>
      </c>
      <c r="I87" s="182" t="s">
        <v>1104</v>
      </c>
      <c r="J87" s="182">
        <v>50</v>
      </c>
      <c r="K87" s="194"/>
    </row>
    <row r="88" spans="2:11" customFormat="1" ht="15" customHeight="1">
      <c r="B88" s="205"/>
      <c r="C88" s="182" t="s">
        <v>1123</v>
      </c>
      <c r="D88" s="182"/>
      <c r="E88" s="182"/>
      <c r="F88" s="203" t="s">
        <v>1108</v>
      </c>
      <c r="G88" s="204"/>
      <c r="H88" s="182" t="s">
        <v>1124</v>
      </c>
      <c r="I88" s="182" t="s">
        <v>1104</v>
      </c>
      <c r="J88" s="182">
        <v>20</v>
      </c>
      <c r="K88" s="194"/>
    </row>
    <row r="89" spans="2:11" customFormat="1" ht="15" customHeight="1">
      <c r="B89" s="205"/>
      <c r="C89" s="182" t="s">
        <v>1125</v>
      </c>
      <c r="D89" s="182"/>
      <c r="E89" s="182"/>
      <c r="F89" s="203" t="s">
        <v>1108</v>
      </c>
      <c r="G89" s="204"/>
      <c r="H89" s="182" t="s">
        <v>1126</v>
      </c>
      <c r="I89" s="182" t="s">
        <v>1104</v>
      </c>
      <c r="J89" s="182">
        <v>20</v>
      </c>
      <c r="K89" s="194"/>
    </row>
    <row r="90" spans="2:11" customFormat="1" ht="15" customHeight="1">
      <c r="B90" s="205"/>
      <c r="C90" s="182" t="s">
        <v>1127</v>
      </c>
      <c r="D90" s="182"/>
      <c r="E90" s="182"/>
      <c r="F90" s="203" t="s">
        <v>1108</v>
      </c>
      <c r="G90" s="204"/>
      <c r="H90" s="182" t="s">
        <v>1128</v>
      </c>
      <c r="I90" s="182" t="s">
        <v>1104</v>
      </c>
      <c r="J90" s="182">
        <v>50</v>
      </c>
      <c r="K90" s="194"/>
    </row>
    <row r="91" spans="2:11" customFormat="1" ht="15" customHeight="1">
      <c r="B91" s="205"/>
      <c r="C91" s="182" t="s">
        <v>1129</v>
      </c>
      <c r="D91" s="182"/>
      <c r="E91" s="182"/>
      <c r="F91" s="203" t="s">
        <v>1108</v>
      </c>
      <c r="G91" s="204"/>
      <c r="H91" s="182" t="s">
        <v>1129</v>
      </c>
      <c r="I91" s="182" t="s">
        <v>1104</v>
      </c>
      <c r="J91" s="182">
        <v>50</v>
      </c>
      <c r="K91" s="194"/>
    </row>
    <row r="92" spans="2:11" customFormat="1" ht="15" customHeight="1">
      <c r="B92" s="205"/>
      <c r="C92" s="182" t="s">
        <v>1130</v>
      </c>
      <c r="D92" s="182"/>
      <c r="E92" s="182"/>
      <c r="F92" s="203" t="s">
        <v>1108</v>
      </c>
      <c r="G92" s="204"/>
      <c r="H92" s="182" t="s">
        <v>1131</v>
      </c>
      <c r="I92" s="182" t="s">
        <v>1104</v>
      </c>
      <c r="J92" s="182">
        <v>255</v>
      </c>
      <c r="K92" s="194"/>
    </row>
    <row r="93" spans="2:11" customFormat="1" ht="15" customHeight="1">
      <c r="B93" s="205"/>
      <c r="C93" s="182" t="s">
        <v>1132</v>
      </c>
      <c r="D93" s="182"/>
      <c r="E93" s="182"/>
      <c r="F93" s="203" t="s">
        <v>1102</v>
      </c>
      <c r="G93" s="204"/>
      <c r="H93" s="182" t="s">
        <v>1133</v>
      </c>
      <c r="I93" s="182" t="s">
        <v>1134</v>
      </c>
      <c r="J93" s="182"/>
      <c r="K93" s="194"/>
    </row>
    <row r="94" spans="2:11" customFormat="1" ht="15" customHeight="1">
      <c r="B94" s="205"/>
      <c r="C94" s="182" t="s">
        <v>1135</v>
      </c>
      <c r="D94" s="182"/>
      <c r="E94" s="182"/>
      <c r="F94" s="203" t="s">
        <v>1102</v>
      </c>
      <c r="G94" s="204"/>
      <c r="H94" s="182" t="s">
        <v>1136</v>
      </c>
      <c r="I94" s="182" t="s">
        <v>1137</v>
      </c>
      <c r="J94" s="182"/>
      <c r="K94" s="194"/>
    </row>
    <row r="95" spans="2:11" customFormat="1" ht="15" customHeight="1">
      <c r="B95" s="205"/>
      <c r="C95" s="182" t="s">
        <v>1138</v>
      </c>
      <c r="D95" s="182"/>
      <c r="E95" s="182"/>
      <c r="F95" s="203" t="s">
        <v>1102</v>
      </c>
      <c r="G95" s="204"/>
      <c r="H95" s="182" t="s">
        <v>1138</v>
      </c>
      <c r="I95" s="182" t="s">
        <v>1137</v>
      </c>
      <c r="J95" s="182"/>
      <c r="K95" s="194"/>
    </row>
    <row r="96" spans="2:11" customFormat="1" ht="15" customHeight="1">
      <c r="B96" s="205"/>
      <c r="C96" s="182" t="s">
        <v>35</v>
      </c>
      <c r="D96" s="182"/>
      <c r="E96" s="182"/>
      <c r="F96" s="203" t="s">
        <v>1102</v>
      </c>
      <c r="G96" s="204"/>
      <c r="H96" s="182" t="s">
        <v>1139</v>
      </c>
      <c r="I96" s="182" t="s">
        <v>1137</v>
      </c>
      <c r="J96" s="182"/>
      <c r="K96" s="194"/>
    </row>
    <row r="97" spans="2:11" customFormat="1" ht="15" customHeight="1">
      <c r="B97" s="205"/>
      <c r="C97" s="182" t="s">
        <v>45</v>
      </c>
      <c r="D97" s="182"/>
      <c r="E97" s="182"/>
      <c r="F97" s="203" t="s">
        <v>1102</v>
      </c>
      <c r="G97" s="204"/>
      <c r="H97" s="182" t="s">
        <v>1140</v>
      </c>
      <c r="I97" s="182" t="s">
        <v>1137</v>
      </c>
      <c r="J97" s="182"/>
      <c r="K97" s="194"/>
    </row>
    <row r="98" spans="2:11" customFormat="1" ht="15" customHeight="1">
      <c r="B98" s="206"/>
      <c r="C98" s="207"/>
      <c r="D98" s="207"/>
      <c r="E98" s="207"/>
      <c r="F98" s="207"/>
      <c r="G98" s="207"/>
      <c r="H98" s="207"/>
      <c r="I98" s="207"/>
      <c r="J98" s="207"/>
      <c r="K98" s="208"/>
    </row>
    <row r="99" spans="2:11" customFormat="1" ht="18.75" customHeight="1">
      <c r="B99" s="209"/>
      <c r="C99" s="210"/>
      <c r="D99" s="210"/>
      <c r="E99" s="210"/>
      <c r="F99" s="210"/>
      <c r="G99" s="210"/>
      <c r="H99" s="210"/>
      <c r="I99" s="210"/>
      <c r="J99" s="210"/>
      <c r="K99" s="209"/>
    </row>
    <row r="100" spans="2:11" customFormat="1" ht="18.75" customHeight="1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</row>
    <row r="101" spans="2:11" customFormat="1" ht="7.5" customHeight="1">
      <c r="B101" s="190"/>
      <c r="C101" s="191"/>
      <c r="D101" s="191"/>
      <c r="E101" s="191"/>
      <c r="F101" s="191"/>
      <c r="G101" s="191"/>
      <c r="H101" s="191"/>
      <c r="I101" s="191"/>
      <c r="J101" s="191"/>
      <c r="K101" s="192"/>
    </row>
    <row r="102" spans="2:11" customFormat="1" ht="45" customHeight="1">
      <c r="B102" s="193"/>
      <c r="C102" s="300" t="s">
        <v>1141</v>
      </c>
      <c r="D102" s="300"/>
      <c r="E102" s="300"/>
      <c r="F102" s="300"/>
      <c r="G102" s="300"/>
      <c r="H102" s="300"/>
      <c r="I102" s="300"/>
      <c r="J102" s="300"/>
      <c r="K102" s="194"/>
    </row>
    <row r="103" spans="2:11" customFormat="1" ht="17.25" customHeight="1">
      <c r="B103" s="193"/>
      <c r="C103" s="195" t="s">
        <v>1096</v>
      </c>
      <c r="D103" s="195"/>
      <c r="E103" s="195"/>
      <c r="F103" s="195" t="s">
        <v>1097</v>
      </c>
      <c r="G103" s="196"/>
      <c r="H103" s="195" t="s">
        <v>51</v>
      </c>
      <c r="I103" s="195" t="s">
        <v>54</v>
      </c>
      <c r="J103" s="195" t="s">
        <v>1098</v>
      </c>
      <c r="K103" s="194"/>
    </row>
    <row r="104" spans="2:11" customFormat="1" ht="17.25" customHeight="1">
      <c r="B104" s="193"/>
      <c r="C104" s="197" t="s">
        <v>1099</v>
      </c>
      <c r="D104" s="197"/>
      <c r="E104" s="197"/>
      <c r="F104" s="198" t="s">
        <v>1100</v>
      </c>
      <c r="G104" s="199"/>
      <c r="H104" s="197"/>
      <c r="I104" s="197"/>
      <c r="J104" s="197" t="s">
        <v>1101</v>
      </c>
      <c r="K104" s="194"/>
    </row>
    <row r="105" spans="2:11" customFormat="1" ht="5.25" customHeight="1">
      <c r="B105" s="193"/>
      <c r="C105" s="195"/>
      <c r="D105" s="195"/>
      <c r="E105" s="195"/>
      <c r="F105" s="195"/>
      <c r="G105" s="211"/>
      <c r="H105" s="195"/>
      <c r="I105" s="195"/>
      <c r="J105" s="195"/>
      <c r="K105" s="194"/>
    </row>
    <row r="106" spans="2:11" customFormat="1" ht="15" customHeight="1">
      <c r="B106" s="193"/>
      <c r="C106" s="182" t="s">
        <v>50</v>
      </c>
      <c r="D106" s="202"/>
      <c r="E106" s="202"/>
      <c r="F106" s="203" t="s">
        <v>1102</v>
      </c>
      <c r="G106" s="182"/>
      <c r="H106" s="182" t="s">
        <v>1142</v>
      </c>
      <c r="I106" s="182" t="s">
        <v>1104</v>
      </c>
      <c r="J106" s="182">
        <v>20</v>
      </c>
      <c r="K106" s="194"/>
    </row>
    <row r="107" spans="2:11" customFormat="1" ht="15" customHeight="1">
      <c r="B107" s="193"/>
      <c r="C107" s="182" t="s">
        <v>1105</v>
      </c>
      <c r="D107" s="182"/>
      <c r="E107" s="182"/>
      <c r="F107" s="203" t="s">
        <v>1102</v>
      </c>
      <c r="G107" s="182"/>
      <c r="H107" s="182" t="s">
        <v>1142</v>
      </c>
      <c r="I107" s="182" t="s">
        <v>1104</v>
      </c>
      <c r="J107" s="182">
        <v>120</v>
      </c>
      <c r="K107" s="194"/>
    </row>
    <row r="108" spans="2:11" customFormat="1" ht="15" customHeight="1">
      <c r="B108" s="205"/>
      <c r="C108" s="182" t="s">
        <v>1107</v>
      </c>
      <c r="D108" s="182"/>
      <c r="E108" s="182"/>
      <c r="F108" s="203" t="s">
        <v>1108</v>
      </c>
      <c r="G108" s="182"/>
      <c r="H108" s="182" t="s">
        <v>1142</v>
      </c>
      <c r="I108" s="182" t="s">
        <v>1104</v>
      </c>
      <c r="J108" s="182">
        <v>50</v>
      </c>
      <c r="K108" s="194"/>
    </row>
    <row r="109" spans="2:11" customFormat="1" ht="15" customHeight="1">
      <c r="B109" s="205"/>
      <c r="C109" s="182" t="s">
        <v>1110</v>
      </c>
      <c r="D109" s="182"/>
      <c r="E109" s="182"/>
      <c r="F109" s="203" t="s">
        <v>1102</v>
      </c>
      <c r="G109" s="182"/>
      <c r="H109" s="182" t="s">
        <v>1142</v>
      </c>
      <c r="I109" s="182" t="s">
        <v>1112</v>
      </c>
      <c r="J109" s="182"/>
      <c r="K109" s="194"/>
    </row>
    <row r="110" spans="2:11" customFormat="1" ht="15" customHeight="1">
      <c r="B110" s="205"/>
      <c r="C110" s="182" t="s">
        <v>1121</v>
      </c>
      <c r="D110" s="182"/>
      <c r="E110" s="182"/>
      <c r="F110" s="203" t="s">
        <v>1108</v>
      </c>
      <c r="G110" s="182"/>
      <c r="H110" s="182" t="s">
        <v>1142</v>
      </c>
      <c r="I110" s="182" t="s">
        <v>1104</v>
      </c>
      <c r="J110" s="182">
        <v>50</v>
      </c>
      <c r="K110" s="194"/>
    </row>
    <row r="111" spans="2:11" customFormat="1" ht="15" customHeight="1">
      <c r="B111" s="205"/>
      <c r="C111" s="182" t="s">
        <v>1129</v>
      </c>
      <c r="D111" s="182"/>
      <c r="E111" s="182"/>
      <c r="F111" s="203" t="s">
        <v>1108</v>
      </c>
      <c r="G111" s="182"/>
      <c r="H111" s="182" t="s">
        <v>1142</v>
      </c>
      <c r="I111" s="182" t="s">
        <v>1104</v>
      </c>
      <c r="J111" s="182">
        <v>50</v>
      </c>
      <c r="K111" s="194"/>
    </row>
    <row r="112" spans="2:11" customFormat="1" ht="15" customHeight="1">
      <c r="B112" s="205"/>
      <c r="C112" s="182" t="s">
        <v>1127</v>
      </c>
      <c r="D112" s="182"/>
      <c r="E112" s="182"/>
      <c r="F112" s="203" t="s">
        <v>1108</v>
      </c>
      <c r="G112" s="182"/>
      <c r="H112" s="182" t="s">
        <v>1142</v>
      </c>
      <c r="I112" s="182" t="s">
        <v>1104</v>
      </c>
      <c r="J112" s="182">
        <v>50</v>
      </c>
      <c r="K112" s="194"/>
    </row>
    <row r="113" spans="2:11" customFormat="1" ht="15" customHeight="1">
      <c r="B113" s="205"/>
      <c r="C113" s="182" t="s">
        <v>50</v>
      </c>
      <c r="D113" s="182"/>
      <c r="E113" s="182"/>
      <c r="F113" s="203" t="s">
        <v>1102</v>
      </c>
      <c r="G113" s="182"/>
      <c r="H113" s="182" t="s">
        <v>1143</v>
      </c>
      <c r="I113" s="182" t="s">
        <v>1104</v>
      </c>
      <c r="J113" s="182">
        <v>20</v>
      </c>
      <c r="K113" s="194"/>
    </row>
    <row r="114" spans="2:11" customFormat="1" ht="15" customHeight="1">
      <c r="B114" s="205"/>
      <c r="C114" s="182" t="s">
        <v>1144</v>
      </c>
      <c r="D114" s="182"/>
      <c r="E114" s="182"/>
      <c r="F114" s="203" t="s">
        <v>1102</v>
      </c>
      <c r="G114" s="182"/>
      <c r="H114" s="182" t="s">
        <v>1145</v>
      </c>
      <c r="I114" s="182" t="s">
        <v>1104</v>
      </c>
      <c r="J114" s="182">
        <v>120</v>
      </c>
      <c r="K114" s="194"/>
    </row>
    <row r="115" spans="2:11" customFormat="1" ht="15" customHeight="1">
      <c r="B115" s="205"/>
      <c r="C115" s="182" t="s">
        <v>35</v>
      </c>
      <c r="D115" s="182"/>
      <c r="E115" s="182"/>
      <c r="F115" s="203" t="s">
        <v>1102</v>
      </c>
      <c r="G115" s="182"/>
      <c r="H115" s="182" t="s">
        <v>1146</v>
      </c>
      <c r="I115" s="182" t="s">
        <v>1137</v>
      </c>
      <c r="J115" s="182"/>
      <c r="K115" s="194"/>
    </row>
    <row r="116" spans="2:11" customFormat="1" ht="15" customHeight="1">
      <c r="B116" s="205"/>
      <c r="C116" s="182" t="s">
        <v>45</v>
      </c>
      <c r="D116" s="182"/>
      <c r="E116" s="182"/>
      <c r="F116" s="203" t="s">
        <v>1102</v>
      </c>
      <c r="G116" s="182"/>
      <c r="H116" s="182" t="s">
        <v>1147</v>
      </c>
      <c r="I116" s="182" t="s">
        <v>1137</v>
      </c>
      <c r="J116" s="182"/>
      <c r="K116" s="194"/>
    </row>
    <row r="117" spans="2:11" customFormat="1" ht="15" customHeight="1">
      <c r="B117" s="205"/>
      <c r="C117" s="182" t="s">
        <v>54</v>
      </c>
      <c r="D117" s="182"/>
      <c r="E117" s="182"/>
      <c r="F117" s="203" t="s">
        <v>1102</v>
      </c>
      <c r="G117" s="182"/>
      <c r="H117" s="182" t="s">
        <v>1148</v>
      </c>
      <c r="I117" s="182" t="s">
        <v>1149</v>
      </c>
      <c r="J117" s="182"/>
      <c r="K117" s="194"/>
    </row>
    <row r="118" spans="2:11" customFormat="1" ht="15" customHeight="1">
      <c r="B118" s="206"/>
      <c r="C118" s="212"/>
      <c r="D118" s="212"/>
      <c r="E118" s="212"/>
      <c r="F118" s="212"/>
      <c r="G118" s="212"/>
      <c r="H118" s="212"/>
      <c r="I118" s="212"/>
      <c r="J118" s="212"/>
      <c r="K118" s="208"/>
    </row>
    <row r="119" spans="2:11" customFormat="1" ht="18.75" customHeight="1">
      <c r="B119" s="213"/>
      <c r="C119" s="214"/>
      <c r="D119" s="214"/>
      <c r="E119" s="214"/>
      <c r="F119" s="215"/>
      <c r="G119" s="214"/>
      <c r="H119" s="214"/>
      <c r="I119" s="214"/>
      <c r="J119" s="214"/>
      <c r="K119" s="213"/>
    </row>
    <row r="120" spans="2:11" customFormat="1" ht="18.75" customHeight="1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2:11" customFormat="1" ht="7.5" customHeight="1">
      <c r="B121" s="216"/>
      <c r="C121" s="217"/>
      <c r="D121" s="217"/>
      <c r="E121" s="217"/>
      <c r="F121" s="217"/>
      <c r="G121" s="217"/>
      <c r="H121" s="217"/>
      <c r="I121" s="217"/>
      <c r="J121" s="217"/>
      <c r="K121" s="218"/>
    </row>
    <row r="122" spans="2:11" customFormat="1" ht="45" customHeight="1">
      <c r="B122" s="219"/>
      <c r="C122" s="298" t="s">
        <v>1150</v>
      </c>
      <c r="D122" s="298"/>
      <c r="E122" s="298"/>
      <c r="F122" s="298"/>
      <c r="G122" s="298"/>
      <c r="H122" s="298"/>
      <c r="I122" s="298"/>
      <c r="J122" s="298"/>
      <c r="K122" s="220"/>
    </row>
    <row r="123" spans="2:11" customFormat="1" ht="17.25" customHeight="1">
      <c r="B123" s="221"/>
      <c r="C123" s="195" t="s">
        <v>1096</v>
      </c>
      <c r="D123" s="195"/>
      <c r="E123" s="195"/>
      <c r="F123" s="195" t="s">
        <v>1097</v>
      </c>
      <c r="G123" s="196"/>
      <c r="H123" s="195" t="s">
        <v>51</v>
      </c>
      <c r="I123" s="195" t="s">
        <v>54</v>
      </c>
      <c r="J123" s="195" t="s">
        <v>1098</v>
      </c>
      <c r="K123" s="222"/>
    </row>
    <row r="124" spans="2:11" customFormat="1" ht="17.25" customHeight="1">
      <c r="B124" s="221"/>
      <c r="C124" s="197" t="s">
        <v>1099</v>
      </c>
      <c r="D124" s="197"/>
      <c r="E124" s="197"/>
      <c r="F124" s="198" t="s">
        <v>1100</v>
      </c>
      <c r="G124" s="199"/>
      <c r="H124" s="197"/>
      <c r="I124" s="197"/>
      <c r="J124" s="197" t="s">
        <v>1101</v>
      </c>
      <c r="K124" s="222"/>
    </row>
    <row r="125" spans="2:11" customFormat="1" ht="5.25" customHeight="1">
      <c r="B125" s="223"/>
      <c r="C125" s="200"/>
      <c r="D125" s="200"/>
      <c r="E125" s="200"/>
      <c r="F125" s="200"/>
      <c r="G125" s="224"/>
      <c r="H125" s="200"/>
      <c r="I125" s="200"/>
      <c r="J125" s="200"/>
      <c r="K125" s="225"/>
    </row>
    <row r="126" spans="2:11" customFormat="1" ht="15" customHeight="1">
      <c r="B126" s="223"/>
      <c r="C126" s="182" t="s">
        <v>1105</v>
      </c>
      <c r="D126" s="202"/>
      <c r="E126" s="202"/>
      <c r="F126" s="203" t="s">
        <v>1102</v>
      </c>
      <c r="G126" s="182"/>
      <c r="H126" s="182" t="s">
        <v>1142</v>
      </c>
      <c r="I126" s="182" t="s">
        <v>1104</v>
      </c>
      <c r="J126" s="182">
        <v>120</v>
      </c>
      <c r="K126" s="226"/>
    </row>
    <row r="127" spans="2:11" customFormat="1" ht="15" customHeight="1">
      <c r="B127" s="223"/>
      <c r="C127" s="182" t="s">
        <v>1151</v>
      </c>
      <c r="D127" s="182"/>
      <c r="E127" s="182"/>
      <c r="F127" s="203" t="s">
        <v>1102</v>
      </c>
      <c r="G127" s="182"/>
      <c r="H127" s="182" t="s">
        <v>1152</v>
      </c>
      <c r="I127" s="182" t="s">
        <v>1104</v>
      </c>
      <c r="J127" s="182" t="s">
        <v>1153</v>
      </c>
      <c r="K127" s="226"/>
    </row>
    <row r="128" spans="2:11" customFormat="1" ht="15" customHeight="1">
      <c r="B128" s="223"/>
      <c r="C128" s="182" t="s">
        <v>1050</v>
      </c>
      <c r="D128" s="182"/>
      <c r="E128" s="182"/>
      <c r="F128" s="203" t="s">
        <v>1102</v>
      </c>
      <c r="G128" s="182"/>
      <c r="H128" s="182" t="s">
        <v>1154</v>
      </c>
      <c r="I128" s="182" t="s">
        <v>1104</v>
      </c>
      <c r="J128" s="182" t="s">
        <v>1153</v>
      </c>
      <c r="K128" s="226"/>
    </row>
    <row r="129" spans="2:11" customFormat="1" ht="15" customHeight="1">
      <c r="B129" s="223"/>
      <c r="C129" s="182" t="s">
        <v>1113</v>
      </c>
      <c r="D129" s="182"/>
      <c r="E129" s="182"/>
      <c r="F129" s="203" t="s">
        <v>1108</v>
      </c>
      <c r="G129" s="182"/>
      <c r="H129" s="182" t="s">
        <v>1114</v>
      </c>
      <c r="I129" s="182" t="s">
        <v>1104</v>
      </c>
      <c r="J129" s="182">
        <v>15</v>
      </c>
      <c r="K129" s="226"/>
    </row>
    <row r="130" spans="2:11" customFormat="1" ht="15" customHeight="1">
      <c r="B130" s="223"/>
      <c r="C130" s="182" t="s">
        <v>1115</v>
      </c>
      <c r="D130" s="182"/>
      <c r="E130" s="182"/>
      <c r="F130" s="203" t="s">
        <v>1108</v>
      </c>
      <c r="G130" s="182"/>
      <c r="H130" s="182" t="s">
        <v>1116</v>
      </c>
      <c r="I130" s="182" t="s">
        <v>1104</v>
      </c>
      <c r="J130" s="182">
        <v>15</v>
      </c>
      <c r="K130" s="226"/>
    </row>
    <row r="131" spans="2:11" customFormat="1" ht="15" customHeight="1">
      <c r="B131" s="223"/>
      <c r="C131" s="182" t="s">
        <v>1117</v>
      </c>
      <c r="D131" s="182"/>
      <c r="E131" s="182"/>
      <c r="F131" s="203" t="s">
        <v>1108</v>
      </c>
      <c r="G131" s="182"/>
      <c r="H131" s="182" t="s">
        <v>1118</v>
      </c>
      <c r="I131" s="182" t="s">
        <v>1104</v>
      </c>
      <c r="J131" s="182">
        <v>20</v>
      </c>
      <c r="K131" s="226"/>
    </row>
    <row r="132" spans="2:11" customFormat="1" ht="15" customHeight="1">
      <c r="B132" s="223"/>
      <c r="C132" s="182" t="s">
        <v>1119</v>
      </c>
      <c r="D132" s="182"/>
      <c r="E132" s="182"/>
      <c r="F132" s="203" t="s">
        <v>1108</v>
      </c>
      <c r="G132" s="182"/>
      <c r="H132" s="182" t="s">
        <v>1120</v>
      </c>
      <c r="I132" s="182" t="s">
        <v>1104</v>
      </c>
      <c r="J132" s="182">
        <v>20</v>
      </c>
      <c r="K132" s="226"/>
    </row>
    <row r="133" spans="2:11" customFormat="1" ht="15" customHeight="1">
      <c r="B133" s="223"/>
      <c r="C133" s="182" t="s">
        <v>1107</v>
      </c>
      <c r="D133" s="182"/>
      <c r="E133" s="182"/>
      <c r="F133" s="203" t="s">
        <v>1108</v>
      </c>
      <c r="G133" s="182"/>
      <c r="H133" s="182" t="s">
        <v>1142</v>
      </c>
      <c r="I133" s="182" t="s">
        <v>1104</v>
      </c>
      <c r="J133" s="182">
        <v>50</v>
      </c>
      <c r="K133" s="226"/>
    </row>
    <row r="134" spans="2:11" customFormat="1" ht="15" customHeight="1">
      <c r="B134" s="223"/>
      <c r="C134" s="182" t="s">
        <v>1121</v>
      </c>
      <c r="D134" s="182"/>
      <c r="E134" s="182"/>
      <c r="F134" s="203" t="s">
        <v>1108</v>
      </c>
      <c r="G134" s="182"/>
      <c r="H134" s="182" t="s">
        <v>1142</v>
      </c>
      <c r="I134" s="182" t="s">
        <v>1104</v>
      </c>
      <c r="J134" s="182">
        <v>50</v>
      </c>
      <c r="K134" s="226"/>
    </row>
    <row r="135" spans="2:11" customFormat="1" ht="15" customHeight="1">
      <c r="B135" s="223"/>
      <c r="C135" s="182" t="s">
        <v>1127</v>
      </c>
      <c r="D135" s="182"/>
      <c r="E135" s="182"/>
      <c r="F135" s="203" t="s">
        <v>1108</v>
      </c>
      <c r="G135" s="182"/>
      <c r="H135" s="182" t="s">
        <v>1142</v>
      </c>
      <c r="I135" s="182" t="s">
        <v>1104</v>
      </c>
      <c r="J135" s="182">
        <v>50</v>
      </c>
      <c r="K135" s="226"/>
    </row>
    <row r="136" spans="2:11" customFormat="1" ht="15" customHeight="1">
      <c r="B136" s="223"/>
      <c r="C136" s="182" t="s">
        <v>1129</v>
      </c>
      <c r="D136" s="182"/>
      <c r="E136" s="182"/>
      <c r="F136" s="203" t="s">
        <v>1108</v>
      </c>
      <c r="G136" s="182"/>
      <c r="H136" s="182" t="s">
        <v>1142</v>
      </c>
      <c r="I136" s="182" t="s">
        <v>1104</v>
      </c>
      <c r="J136" s="182">
        <v>50</v>
      </c>
      <c r="K136" s="226"/>
    </row>
    <row r="137" spans="2:11" customFormat="1" ht="15" customHeight="1">
      <c r="B137" s="223"/>
      <c r="C137" s="182" t="s">
        <v>1130</v>
      </c>
      <c r="D137" s="182"/>
      <c r="E137" s="182"/>
      <c r="F137" s="203" t="s">
        <v>1108</v>
      </c>
      <c r="G137" s="182"/>
      <c r="H137" s="182" t="s">
        <v>1155</v>
      </c>
      <c r="I137" s="182" t="s">
        <v>1104</v>
      </c>
      <c r="J137" s="182">
        <v>255</v>
      </c>
      <c r="K137" s="226"/>
    </row>
    <row r="138" spans="2:11" customFormat="1" ht="15" customHeight="1">
      <c r="B138" s="223"/>
      <c r="C138" s="182" t="s">
        <v>1132</v>
      </c>
      <c r="D138" s="182"/>
      <c r="E138" s="182"/>
      <c r="F138" s="203" t="s">
        <v>1102</v>
      </c>
      <c r="G138" s="182"/>
      <c r="H138" s="182" t="s">
        <v>1156</v>
      </c>
      <c r="I138" s="182" t="s">
        <v>1134</v>
      </c>
      <c r="J138" s="182"/>
      <c r="K138" s="226"/>
    </row>
    <row r="139" spans="2:11" customFormat="1" ht="15" customHeight="1">
      <c r="B139" s="223"/>
      <c r="C139" s="182" t="s">
        <v>1135</v>
      </c>
      <c r="D139" s="182"/>
      <c r="E139" s="182"/>
      <c r="F139" s="203" t="s">
        <v>1102</v>
      </c>
      <c r="G139" s="182"/>
      <c r="H139" s="182" t="s">
        <v>1157</v>
      </c>
      <c r="I139" s="182" t="s">
        <v>1137</v>
      </c>
      <c r="J139" s="182"/>
      <c r="K139" s="226"/>
    </row>
    <row r="140" spans="2:11" customFormat="1" ht="15" customHeight="1">
      <c r="B140" s="223"/>
      <c r="C140" s="182" t="s">
        <v>1138</v>
      </c>
      <c r="D140" s="182"/>
      <c r="E140" s="182"/>
      <c r="F140" s="203" t="s">
        <v>1102</v>
      </c>
      <c r="G140" s="182"/>
      <c r="H140" s="182" t="s">
        <v>1138</v>
      </c>
      <c r="I140" s="182" t="s">
        <v>1137</v>
      </c>
      <c r="J140" s="182"/>
      <c r="K140" s="226"/>
    </row>
    <row r="141" spans="2:11" customFormat="1" ht="15" customHeight="1">
      <c r="B141" s="223"/>
      <c r="C141" s="182" t="s">
        <v>35</v>
      </c>
      <c r="D141" s="182"/>
      <c r="E141" s="182"/>
      <c r="F141" s="203" t="s">
        <v>1102</v>
      </c>
      <c r="G141" s="182"/>
      <c r="H141" s="182" t="s">
        <v>1158</v>
      </c>
      <c r="I141" s="182" t="s">
        <v>1137</v>
      </c>
      <c r="J141" s="182"/>
      <c r="K141" s="226"/>
    </row>
    <row r="142" spans="2:11" customFormat="1" ht="15" customHeight="1">
      <c r="B142" s="223"/>
      <c r="C142" s="182" t="s">
        <v>1159</v>
      </c>
      <c r="D142" s="182"/>
      <c r="E142" s="182"/>
      <c r="F142" s="203" t="s">
        <v>1102</v>
      </c>
      <c r="G142" s="182"/>
      <c r="H142" s="182" t="s">
        <v>1160</v>
      </c>
      <c r="I142" s="182" t="s">
        <v>1137</v>
      </c>
      <c r="J142" s="182"/>
      <c r="K142" s="226"/>
    </row>
    <row r="143" spans="2:11" customFormat="1" ht="15" customHeight="1">
      <c r="B143" s="227"/>
      <c r="C143" s="228"/>
      <c r="D143" s="228"/>
      <c r="E143" s="228"/>
      <c r="F143" s="228"/>
      <c r="G143" s="228"/>
      <c r="H143" s="228"/>
      <c r="I143" s="228"/>
      <c r="J143" s="228"/>
      <c r="K143" s="229"/>
    </row>
    <row r="144" spans="2:11" customFormat="1" ht="18.75" customHeight="1">
      <c r="B144" s="214"/>
      <c r="C144" s="214"/>
      <c r="D144" s="214"/>
      <c r="E144" s="214"/>
      <c r="F144" s="215"/>
      <c r="G144" s="214"/>
      <c r="H144" s="214"/>
      <c r="I144" s="214"/>
      <c r="J144" s="214"/>
      <c r="K144" s="214"/>
    </row>
    <row r="145" spans="2:11" customFormat="1" ht="18.75" customHeight="1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</row>
    <row r="146" spans="2:11" customFormat="1" ht="7.5" customHeight="1">
      <c r="B146" s="190"/>
      <c r="C146" s="191"/>
      <c r="D146" s="191"/>
      <c r="E146" s="191"/>
      <c r="F146" s="191"/>
      <c r="G146" s="191"/>
      <c r="H146" s="191"/>
      <c r="I146" s="191"/>
      <c r="J146" s="191"/>
      <c r="K146" s="192"/>
    </row>
    <row r="147" spans="2:11" customFormat="1" ht="45" customHeight="1">
      <c r="B147" s="193"/>
      <c r="C147" s="300" t="s">
        <v>1161</v>
      </c>
      <c r="D147" s="300"/>
      <c r="E147" s="300"/>
      <c r="F147" s="300"/>
      <c r="G147" s="300"/>
      <c r="H147" s="300"/>
      <c r="I147" s="300"/>
      <c r="J147" s="300"/>
      <c r="K147" s="194"/>
    </row>
    <row r="148" spans="2:11" customFormat="1" ht="17.25" customHeight="1">
      <c r="B148" s="193"/>
      <c r="C148" s="195" t="s">
        <v>1096</v>
      </c>
      <c r="D148" s="195"/>
      <c r="E148" s="195"/>
      <c r="F148" s="195" t="s">
        <v>1097</v>
      </c>
      <c r="G148" s="196"/>
      <c r="H148" s="195" t="s">
        <v>51</v>
      </c>
      <c r="I148" s="195" t="s">
        <v>54</v>
      </c>
      <c r="J148" s="195" t="s">
        <v>1098</v>
      </c>
      <c r="K148" s="194"/>
    </row>
    <row r="149" spans="2:11" customFormat="1" ht="17.25" customHeight="1">
      <c r="B149" s="193"/>
      <c r="C149" s="197" t="s">
        <v>1099</v>
      </c>
      <c r="D149" s="197"/>
      <c r="E149" s="197"/>
      <c r="F149" s="198" t="s">
        <v>1100</v>
      </c>
      <c r="G149" s="199"/>
      <c r="H149" s="197"/>
      <c r="I149" s="197"/>
      <c r="J149" s="197" t="s">
        <v>1101</v>
      </c>
      <c r="K149" s="194"/>
    </row>
    <row r="150" spans="2:11" customFormat="1" ht="5.25" customHeight="1">
      <c r="B150" s="205"/>
      <c r="C150" s="200"/>
      <c r="D150" s="200"/>
      <c r="E150" s="200"/>
      <c r="F150" s="200"/>
      <c r="G150" s="201"/>
      <c r="H150" s="200"/>
      <c r="I150" s="200"/>
      <c r="J150" s="200"/>
      <c r="K150" s="226"/>
    </row>
    <row r="151" spans="2:11" customFormat="1" ht="15" customHeight="1">
      <c r="B151" s="205"/>
      <c r="C151" s="230" t="s">
        <v>1105</v>
      </c>
      <c r="D151" s="182"/>
      <c r="E151" s="182"/>
      <c r="F151" s="231" t="s">
        <v>1102</v>
      </c>
      <c r="G151" s="182"/>
      <c r="H151" s="230" t="s">
        <v>1142</v>
      </c>
      <c r="I151" s="230" t="s">
        <v>1104</v>
      </c>
      <c r="J151" s="230">
        <v>120</v>
      </c>
      <c r="K151" s="226"/>
    </row>
    <row r="152" spans="2:11" customFormat="1" ht="15" customHeight="1">
      <c r="B152" s="205"/>
      <c r="C152" s="230" t="s">
        <v>1151</v>
      </c>
      <c r="D152" s="182"/>
      <c r="E152" s="182"/>
      <c r="F152" s="231" t="s">
        <v>1102</v>
      </c>
      <c r="G152" s="182"/>
      <c r="H152" s="230" t="s">
        <v>1162</v>
      </c>
      <c r="I152" s="230" t="s">
        <v>1104</v>
      </c>
      <c r="J152" s="230" t="s">
        <v>1153</v>
      </c>
      <c r="K152" s="226"/>
    </row>
    <row r="153" spans="2:11" customFormat="1" ht="15" customHeight="1">
      <c r="B153" s="205"/>
      <c r="C153" s="230" t="s">
        <v>1050</v>
      </c>
      <c r="D153" s="182"/>
      <c r="E153" s="182"/>
      <c r="F153" s="231" t="s">
        <v>1102</v>
      </c>
      <c r="G153" s="182"/>
      <c r="H153" s="230" t="s">
        <v>1163</v>
      </c>
      <c r="I153" s="230" t="s">
        <v>1104</v>
      </c>
      <c r="J153" s="230" t="s">
        <v>1153</v>
      </c>
      <c r="K153" s="226"/>
    </row>
    <row r="154" spans="2:11" customFormat="1" ht="15" customHeight="1">
      <c r="B154" s="205"/>
      <c r="C154" s="230" t="s">
        <v>1107</v>
      </c>
      <c r="D154" s="182"/>
      <c r="E154" s="182"/>
      <c r="F154" s="231" t="s">
        <v>1108</v>
      </c>
      <c r="G154" s="182"/>
      <c r="H154" s="230" t="s">
        <v>1142</v>
      </c>
      <c r="I154" s="230" t="s">
        <v>1104</v>
      </c>
      <c r="J154" s="230">
        <v>50</v>
      </c>
      <c r="K154" s="226"/>
    </row>
    <row r="155" spans="2:11" customFormat="1" ht="15" customHeight="1">
      <c r="B155" s="205"/>
      <c r="C155" s="230" t="s">
        <v>1110</v>
      </c>
      <c r="D155" s="182"/>
      <c r="E155" s="182"/>
      <c r="F155" s="231" t="s">
        <v>1102</v>
      </c>
      <c r="G155" s="182"/>
      <c r="H155" s="230" t="s">
        <v>1142</v>
      </c>
      <c r="I155" s="230" t="s">
        <v>1112</v>
      </c>
      <c r="J155" s="230"/>
      <c r="K155" s="226"/>
    </row>
    <row r="156" spans="2:11" customFormat="1" ht="15" customHeight="1">
      <c r="B156" s="205"/>
      <c r="C156" s="230" t="s">
        <v>1121</v>
      </c>
      <c r="D156" s="182"/>
      <c r="E156" s="182"/>
      <c r="F156" s="231" t="s">
        <v>1108</v>
      </c>
      <c r="G156" s="182"/>
      <c r="H156" s="230" t="s">
        <v>1142</v>
      </c>
      <c r="I156" s="230" t="s">
        <v>1104</v>
      </c>
      <c r="J156" s="230">
        <v>50</v>
      </c>
      <c r="K156" s="226"/>
    </row>
    <row r="157" spans="2:11" customFormat="1" ht="15" customHeight="1">
      <c r="B157" s="205"/>
      <c r="C157" s="230" t="s">
        <v>1129</v>
      </c>
      <c r="D157" s="182"/>
      <c r="E157" s="182"/>
      <c r="F157" s="231" t="s">
        <v>1108</v>
      </c>
      <c r="G157" s="182"/>
      <c r="H157" s="230" t="s">
        <v>1142</v>
      </c>
      <c r="I157" s="230" t="s">
        <v>1104</v>
      </c>
      <c r="J157" s="230">
        <v>50</v>
      </c>
      <c r="K157" s="226"/>
    </row>
    <row r="158" spans="2:11" customFormat="1" ht="15" customHeight="1">
      <c r="B158" s="205"/>
      <c r="C158" s="230" t="s">
        <v>1127</v>
      </c>
      <c r="D158" s="182"/>
      <c r="E158" s="182"/>
      <c r="F158" s="231" t="s">
        <v>1108</v>
      </c>
      <c r="G158" s="182"/>
      <c r="H158" s="230" t="s">
        <v>1142</v>
      </c>
      <c r="I158" s="230" t="s">
        <v>1104</v>
      </c>
      <c r="J158" s="230">
        <v>50</v>
      </c>
      <c r="K158" s="226"/>
    </row>
    <row r="159" spans="2:11" customFormat="1" ht="15" customHeight="1">
      <c r="B159" s="205"/>
      <c r="C159" s="230" t="s">
        <v>84</v>
      </c>
      <c r="D159" s="182"/>
      <c r="E159" s="182"/>
      <c r="F159" s="231" t="s">
        <v>1102</v>
      </c>
      <c r="G159" s="182"/>
      <c r="H159" s="230" t="s">
        <v>1164</v>
      </c>
      <c r="I159" s="230" t="s">
        <v>1104</v>
      </c>
      <c r="J159" s="230" t="s">
        <v>1165</v>
      </c>
      <c r="K159" s="226"/>
    </row>
    <row r="160" spans="2:11" customFormat="1" ht="15" customHeight="1">
      <c r="B160" s="205"/>
      <c r="C160" s="230" t="s">
        <v>1166</v>
      </c>
      <c r="D160" s="182"/>
      <c r="E160" s="182"/>
      <c r="F160" s="231" t="s">
        <v>1102</v>
      </c>
      <c r="G160" s="182"/>
      <c r="H160" s="230" t="s">
        <v>1167</v>
      </c>
      <c r="I160" s="230" t="s">
        <v>1137</v>
      </c>
      <c r="J160" s="230"/>
      <c r="K160" s="226"/>
    </row>
    <row r="161" spans="2:11" customFormat="1" ht="15" customHeight="1">
      <c r="B161" s="232"/>
      <c r="C161" s="212"/>
      <c r="D161" s="212"/>
      <c r="E161" s="212"/>
      <c r="F161" s="212"/>
      <c r="G161" s="212"/>
      <c r="H161" s="212"/>
      <c r="I161" s="212"/>
      <c r="J161" s="212"/>
      <c r="K161" s="233"/>
    </row>
    <row r="162" spans="2:11" customFormat="1" ht="18.75" customHeight="1">
      <c r="B162" s="214"/>
      <c r="C162" s="224"/>
      <c r="D162" s="224"/>
      <c r="E162" s="224"/>
      <c r="F162" s="234"/>
      <c r="G162" s="224"/>
      <c r="H162" s="224"/>
      <c r="I162" s="224"/>
      <c r="J162" s="224"/>
      <c r="K162" s="214"/>
    </row>
    <row r="163" spans="2:11" customFormat="1" ht="18.75" customHeight="1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</row>
    <row r="164" spans="2:11" customFormat="1" ht="7.5" customHeight="1">
      <c r="B164" s="171"/>
      <c r="C164" s="172"/>
      <c r="D164" s="172"/>
      <c r="E164" s="172"/>
      <c r="F164" s="172"/>
      <c r="G164" s="172"/>
      <c r="H164" s="172"/>
      <c r="I164" s="172"/>
      <c r="J164" s="172"/>
      <c r="K164" s="173"/>
    </row>
    <row r="165" spans="2:11" customFormat="1" ht="45" customHeight="1">
      <c r="B165" s="174"/>
      <c r="C165" s="298" t="s">
        <v>1168</v>
      </c>
      <c r="D165" s="298"/>
      <c r="E165" s="298"/>
      <c r="F165" s="298"/>
      <c r="G165" s="298"/>
      <c r="H165" s="298"/>
      <c r="I165" s="298"/>
      <c r="J165" s="298"/>
      <c r="K165" s="175"/>
    </row>
    <row r="166" spans="2:11" customFormat="1" ht="17.25" customHeight="1">
      <c r="B166" s="174"/>
      <c r="C166" s="195" t="s">
        <v>1096</v>
      </c>
      <c r="D166" s="195"/>
      <c r="E166" s="195"/>
      <c r="F166" s="195" t="s">
        <v>1097</v>
      </c>
      <c r="G166" s="235"/>
      <c r="H166" s="236" t="s">
        <v>51</v>
      </c>
      <c r="I166" s="236" t="s">
        <v>54</v>
      </c>
      <c r="J166" s="195" t="s">
        <v>1098</v>
      </c>
      <c r="K166" s="175"/>
    </row>
    <row r="167" spans="2:11" customFormat="1" ht="17.25" customHeight="1">
      <c r="B167" s="176"/>
      <c r="C167" s="197" t="s">
        <v>1099</v>
      </c>
      <c r="D167" s="197"/>
      <c r="E167" s="197"/>
      <c r="F167" s="198" t="s">
        <v>1100</v>
      </c>
      <c r="G167" s="237"/>
      <c r="H167" s="238"/>
      <c r="I167" s="238"/>
      <c r="J167" s="197" t="s">
        <v>1101</v>
      </c>
      <c r="K167" s="177"/>
    </row>
    <row r="168" spans="2:11" customFormat="1" ht="5.25" customHeight="1">
      <c r="B168" s="205"/>
      <c r="C168" s="200"/>
      <c r="D168" s="200"/>
      <c r="E168" s="200"/>
      <c r="F168" s="200"/>
      <c r="G168" s="201"/>
      <c r="H168" s="200"/>
      <c r="I168" s="200"/>
      <c r="J168" s="200"/>
      <c r="K168" s="226"/>
    </row>
    <row r="169" spans="2:11" customFormat="1" ht="15" customHeight="1">
      <c r="B169" s="205"/>
      <c r="C169" s="182" t="s">
        <v>1105</v>
      </c>
      <c r="D169" s="182"/>
      <c r="E169" s="182"/>
      <c r="F169" s="203" t="s">
        <v>1102</v>
      </c>
      <c r="G169" s="182"/>
      <c r="H169" s="182" t="s">
        <v>1142</v>
      </c>
      <c r="I169" s="182" t="s">
        <v>1104</v>
      </c>
      <c r="J169" s="182">
        <v>120</v>
      </c>
      <c r="K169" s="226"/>
    </row>
    <row r="170" spans="2:11" customFormat="1" ht="15" customHeight="1">
      <c r="B170" s="205"/>
      <c r="C170" s="182" t="s">
        <v>1151</v>
      </c>
      <c r="D170" s="182"/>
      <c r="E170" s="182"/>
      <c r="F170" s="203" t="s">
        <v>1102</v>
      </c>
      <c r="G170" s="182"/>
      <c r="H170" s="182" t="s">
        <v>1152</v>
      </c>
      <c r="I170" s="182" t="s">
        <v>1104</v>
      </c>
      <c r="J170" s="182" t="s">
        <v>1153</v>
      </c>
      <c r="K170" s="226"/>
    </row>
    <row r="171" spans="2:11" customFormat="1" ht="15" customHeight="1">
      <c r="B171" s="205"/>
      <c r="C171" s="182" t="s">
        <v>1050</v>
      </c>
      <c r="D171" s="182"/>
      <c r="E171" s="182"/>
      <c r="F171" s="203" t="s">
        <v>1102</v>
      </c>
      <c r="G171" s="182"/>
      <c r="H171" s="182" t="s">
        <v>1169</v>
      </c>
      <c r="I171" s="182" t="s">
        <v>1104</v>
      </c>
      <c r="J171" s="182" t="s">
        <v>1153</v>
      </c>
      <c r="K171" s="226"/>
    </row>
    <row r="172" spans="2:11" customFormat="1" ht="15" customHeight="1">
      <c r="B172" s="205"/>
      <c r="C172" s="182" t="s">
        <v>1107</v>
      </c>
      <c r="D172" s="182"/>
      <c r="E172" s="182"/>
      <c r="F172" s="203" t="s">
        <v>1108</v>
      </c>
      <c r="G172" s="182"/>
      <c r="H172" s="182" t="s">
        <v>1169</v>
      </c>
      <c r="I172" s="182" t="s">
        <v>1104</v>
      </c>
      <c r="J172" s="182">
        <v>50</v>
      </c>
      <c r="K172" s="226"/>
    </row>
    <row r="173" spans="2:11" customFormat="1" ht="15" customHeight="1">
      <c r="B173" s="205"/>
      <c r="C173" s="182" t="s">
        <v>1110</v>
      </c>
      <c r="D173" s="182"/>
      <c r="E173" s="182"/>
      <c r="F173" s="203" t="s">
        <v>1102</v>
      </c>
      <c r="G173" s="182"/>
      <c r="H173" s="182" t="s">
        <v>1169</v>
      </c>
      <c r="I173" s="182" t="s">
        <v>1112</v>
      </c>
      <c r="J173" s="182"/>
      <c r="K173" s="226"/>
    </row>
    <row r="174" spans="2:11" customFormat="1" ht="15" customHeight="1">
      <c r="B174" s="205"/>
      <c r="C174" s="182" t="s">
        <v>1121</v>
      </c>
      <c r="D174" s="182"/>
      <c r="E174" s="182"/>
      <c r="F174" s="203" t="s">
        <v>1108</v>
      </c>
      <c r="G174" s="182"/>
      <c r="H174" s="182" t="s">
        <v>1169</v>
      </c>
      <c r="I174" s="182" t="s">
        <v>1104</v>
      </c>
      <c r="J174" s="182">
        <v>50</v>
      </c>
      <c r="K174" s="226"/>
    </row>
    <row r="175" spans="2:11" customFormat="1" ht="15" customHeight="1">
      <c r="B175" s="205"/>
      <c r="C175" s="182" t="s">
        <v>1129</v>
      </c>
      <c r="D175" s="182"/>
      <c r="E175" s="182"/>
      <c r="F175" s="203" t="s">
        <v>1108</v>
      </c>
      <c r="G175" s="182"/>
      <c r="H175" s="182" t="s">
        <v>1169</v>
      </c>
      <c r="I175" s="182" t="s">
        <v>1104</v>
      </c>
      <c r="J175" s="182">
        <v>50</v>
      </c>
      <c r="K175" s="226"/>
    </row>
    <row r="176" spans="2:11" customFormat="1" ht="15" customHeight="1">
      <c r="B176" s="205"/>
      <c r="C176" s="182" t="s">
        <v>1127</v>
      </c>
      <c r="D176" s="182"/>
      <c r="E176" s="182"/>
      <c r="F176" s="203" t="s">
        <v>1108</v>
      </c>
      <c r="G176" s="182"/>
      <c r="H176" s="182" t="s">
        <v>1169</v>
      </c>
      <c r="I176" s="182" t="s">
        <v>1104</v>
      </c>
      <c r="J176" s="182">
        <v>50</v>
      </c>
      <c r="K176" s="226"/>
    </row>
    <row r="177" spans="2:11" customFormat="1" ht="15" customHeight="1">
      <c r="B177" s="205"/>
      <c r="C177" s="182" t="s">
        <v>117</v>
      </c>
      <c r="D177" s="182"/>
      <c r="E177" s="182"/>
      <c r="F177" s="203" t="s">
        <v>1102</v>
      </c>
      <c r="G177" s="182"/>
      <c r="H177" s="182" t="s">
        <v>1170</v>
      </c>
      <c r="I177" s="182" t="s">
        <v>1171</v>
      </c>
      <c r="J177" s="182"/>
      <c r="K177" s="226"/>
    </row>
    <row r="178" spans="2:11" customFormat="1" ht="15" customHeight="1">
      <c r="B178" s="205"/>
      <c r="C178" s="182" t="s">
        <v>54</v>
      </c>
      <c r="D178" s="182"/>
      <c r="E178" s="182"/>
      <c r="F178" s="203" t="s">
        <v>1102</v>
      </c>
      <c r="G178" s="182"/>
      <c r="H178" s="182" t="s">
        <v>1172</v>
      </c>
      <c r="I178" s="182" t="s">
        <v>1173</v>
      </c>
      <c r="J178" s="182">
        <v>1</v>
      </c>
      <c r="K178" s="226"/>
    </row>
    <row r="179" spans="2:11" customFormat="1" ht="15" customHeight="1">
      <c r="B179" s="205"/>
      <c r="C179" s="182" t="s">
        <v>50</v>
      </c>
      <c r="D179" s="182"/>
      <c r="E179" s="182"/>
      <c r="F179" s="203" t="s">
        <v>1102</v>
      </c>
      <c r="G179" s="182"/>
      <c r="H179" s="182" t="s">
        <v>1174</v>
      </c>
      <c r="I179" s="182" t="s">
        <v>1104</v>
      </c>
      <c r="J179" s="182">
        <v>20</v>
      </c>
      <c r="K179" s="226"/>
    </row>
    <row r="180" spans="2:11" customFormat="1" ht="15" customHeight="1">
      <c r="B180" s="205"/>
      <c r="C180" s="182" t="s">
        <v>51</v>
      </c>
      <c r="D180" s="182"/>
      <c r="E180" s="182"/>
      <c r="F180" s="203" t="s">
        <v>1102</v>
      </c>
      <c r="G180" s="182"/>
      <c r="H180" s="182" t="s">
        <v>1175</v>
      </c>
      <c r="I180" s="182" t="s">
        <v>1104</v>
      </c>
      <c r="J180" s="182">
        <v>255</v>
      </c>
      <c r="K180" s="226"/>
    </row>
    <row r="181" spans="2:11" customFormat="1" ht="15" customHeight="1">
      <c r="B181" s="205"/>
      <c r="C181" s="182" t="s">
        <v>118</v>
      </c>
      <c r="D181" s="182"/>
      <c r="E181" s="182"/>
      <c r="F181" s="203" t="s">
        <v>1102</v>
      </c>
      <c r="G181" s="182"/>
      <c r="H181" s="182" t="s">
        <v>1066</v>
      </c>
      <c r="I181" s="182" t="s">
        <v>1104</v>
      </c>
      <c r="J181" s="182">
        <v>10</v>
      </c>
      <c r="K181" s="226"/>
    </row>
    <row r="182" spans="2:11" customFormat="1" ht="15" customHeight="1">
      <c r="B182" s="205"/>
      <c r="C182" s="182" t="s">
        <v>119</v>
      </c>
      <c r="D182" s="182"/>
      <c r="E182" s="182"/>
      <c r="F182" s="203" t="s">
        <v>1102</v>
      </c>
      <c r="G182" s="182"/>
      <c r="H182" s="182" t="s">
        <v>1176</v>
      </c>
      <c r="I182" s="182" t="s">
        <v>1137</v>
      </c>
      <c r="J182" s="182"/>
      <c r="K182" s="226"/>
    </row>
    <row r="183" spans="2:11" customFormat="1" ht="15" customHeight="1">
      <c r="B183" s="205"/>
      <c r="C183" s="182" t="s">
        <v>1177</v>
      </c>
      <c r="D183" s="182"/>
      <c r="E183" s="182"/>
      <c r="F183" s="203" t="s">
        <v>1102</v>
      </c>
      <c r="G183" s="182"/>
      <c r="H183" s="182" t="s">
        <v>1178</v>
      </c>
      <c r="I183" s="182" t="s">
        <v>1137</v>
      </c>
      <c r="J183" s="182"/>
      <c r="K183" s="226"/>
    </row>
    <row r="184" spans="2:11" customFormat="1" ht="15" customHeight="1">
      <c r="B184" s="205"/>
      <c r="C184" s="182" t="s">
        <v>1166</v>
      </c>
      <c r="D184" s="182"/>
      <c r="E184" s="182"/>
      <c r="F184" s="203" t="s">
        <v>1102</v>
      </c>
      <c r="G184" s="182"/>
      <c r="H184" s="182" t="s">
        <v>1179</v>
      </c>
      <c r="I184" s="182" t="s">
        <v>1137</v>
      </c>
      <c r="J184" s="182"/>
      <c r="K184" s="226"/>
    </row>
    <row r="185" spans="2:11" customFormat="1" ht="15" customHeight="1">
      <c r="B185" s="205"/>
      <c r="C185" s="182" t="s">
        <v>121</v>
      </c>
      <c r="D185" s="182"/>
      <c r="E185" s="182"/>
      <c r="F185" s="203" t="s">
        <v>1108</v>
      </c>
      <c r="G185" s="182"/>
      <c r="H185" s="182" t="s">
        <v>1180</v>
      </c>
      <c r="I185" s="182" t="s">
        <v>1104</v>
      </c>
      <c r="J185" s="182">
        <v>50</v>
      </c>
      <c r="K185" s="226"/>
    </row>
    <row r="186" spans="2:11" customFormat="1" ht="15" customHeight="1">
      <c r="B186" s="205"/>
      <c r="C186" s="182" t="s">
        <v>1181</v>
      </c>
      <c r="D186" s="182"/>
      <c r="E186" s="182"/>
      <c r="F186" s="203" t="s">
        <v>1108</v>
      </c>
      <c r="G186" s="182"/>
      <c r="H186" s="182" t="s">
        <v>1182</v>
      </c>
      <c r="I186" s="182" t="s">
        <v>1183</v>
      </c>
      <c r="J186" s="182"/>
      <c r="K186" s="226"/>
    </row>
    <row r="187" spans="2:11" customFormat="1" ht="15" customHeight="1">
      <c r="B187" s="205"/>
      <c r="C187" s="182" t="s">
        <v>1184</v>
      </c>
      <c r="D187" s="182"/>
      <c r="E187" s="182"/>
      <c r="F187" s="203" t="s">
        <v>1108</v>
      </c>
      <c r="G187" s="182"/>
      <c r="H187" s="182" t="s">
        <v>1185</v>
      </c>
      <c r="I187" s="182" t="s">
        <v>1183</v>
      </c>
      <c r="J187" s="182"/>
      <c r="K187" s="226"/>
    </row>
    <row r="188" spans="2:11" customFormat="1" ht="15" customHeight="1">
      <c r="B188" s="205"/>
      <c r="C188" s="182" t="s">
        <v>1186</v>
      </c>
      <c r="D188" s="182"/>
      <c r="E188" s="182"/>
      <c r="F188" s="203" t="s">
        <v>1108</v>
      </c>
      <c r="G188" s="182"/>
      <c r="H188" s="182" t="s">
        <v>1187</v>
      </c>
      <c r="I188" s="182" t="s">
        <v>1183</v>
      </c>
      <c r="J188" s="182"/>
      <c r="K188" s="226"/>
    </row>
    <row r="189" spans="2:11" customFormat="1" ht="15" customHeight="1">
      <c r="B189" s="205"/>
      <c r="C189" s="239" t="s">
        <v>1188</v>
      </c>
      <c r="D189" s="182"/>
      <c r="E189" s="182"/>
      <c r="F189" s="203" t="s">
        <v>1108</v>
      </c>
      <c r="G189" s="182"/>
      <c r="H189" s="182" t="s">
        <v>1189</v>
      </c>
      <c r="I189" s="182" t="s">
        <v>1190</v>
      </c>
      <c r="J189" s="240" t="s">
        <v>1191</v>
      </c>
      <c r="K189" s="226"/>
    </row>
    <row r="190" spans="2:11" customFormat="1" ht="15" customHeight="1">
      <c r="B190" s="241"/>
      <c r="C190" s="242" t="s">
        <v>1192</v>
      </c>
      <c r="D190" s="243"/>
      <c r="E190" s="243"/>
      <c r="F190" s="244" t="s">
        <v>1108</v>
      </c>
      <c r="G190" s="243"/>
      <c r="H190" s="243" t="s">
        <v>1193</v>
      </c>
      <c r="I190" s="243" t="s">
        <v>1190</v>
      </c>
      <c r="J190" s="245" t="s">
        <v>1191</v>
      </c>
      <c r="K190" s="246"/>
    </row>
    <row r="191" spans="2:11" customFormat="1" ht="15" customHeight="1">
      <c r="B191" s="205"/>
      <c r="C191" s="239" t="s">
        <v>39</v>
      </c>
      <c r="D191" s="182"/>
      <c r="E191" s="182"/>
      <c r="F191" s="203" t="s">
        <v>1102</v>
      </c>
      <c r="G191" s="182"/>
      <c r="H191" s="179" t="s">
        <v>1194</v>
      </c>
      <c r="I191" s="182" t="s">
        <v>1195</v>
      </c>
      <c r="J191" s="182"/>
      <c r="K191" s="226"/>
    </row>
    <row r="192" spans="2:11" customFormat="1" ht="15" customHeight="1">
      <c r="B192" s="205"/>
      <c r="C192" s="239" t="s">
        <v>1196</v>
      </c>
      <c r="D192" s="182"/>
      <c r="E192" s="182"/>
      <c r="F192" s="203" t="s">
        <v>1102</v>
      </c>
      <c r="G192" s="182"/>
      <c r="H192" s="182" t="s">
        <v>1197</v>
      </c>
      <c r="I192" s="182" t="s">
        <v>1137</v>
      </c>
      <c r="J192" s="182"/>
      <c r="K192" s="226"/>
    </row>
    <row r="193" spans="2:11" customFormat="1" ht="15" customHeight="1">
      <c r="B193" s="205"/>
      <c r="C193" s="239" t="s">
        <v>1198</v>
      </c>
      <c r="D193" s="182"/>
      <c r="E193" s="182"/>
      <c r="F193" s="203" t="s">
        <v>1102</v>
      </c>
      <c r="G193" s="182"/>
      <c r="H193" s="182" t="s">
        <v>1199</v>
      </c>
      <c r="I193" s="182" t="s">
        <v>1137</v>
      </c>
      <c r="J193" s="182"/>
      <c r="K193" s="226"/>
    </row>
    <row r="194" spans="2:11" customFormat="1" ht="15" customHeight="1">
      <c r="B194" s="205"/>
      <c r="C194" s="239" t="s">
        <v>1200</v>
      </c>
      <c r="D194" s="182"/>
      <c r="E194" s="182"/>
      <c r="F194" s="203" t="s">
        <v>1108</v>
      </c>
      <c r="G194" s="182"/>
      <c r="H194" s="182" t="s">
        <v>1201</v>
      </c>
      <c r="I194" s="182" t="s">
        <v>1137</v>
      </c>
      <c r="J194" s="182"/>
      <c r="K194" s="226"/>
    </row>
    <row r="195" spans="2:11" customFormat="1" ht="15" customHeight="1">
      <c r="B195" s="232"/>
      <c r="C195" s="247"/>
      <c r="D195" s="212"/>
      <c r="E195" s="212"/>
      <c r="F195" s="212"/>
      <c r="G195" s="212"/>
      <c r="H195" s="212"/>
      <c r="I195" s="212"/>
      <c r="J195" s="212"/>
      <c r="K195" s="233"/>
    </row>
    <row r="196" spans="2:11" customFormat="1" ht="18.75" customHeight="1">
      <c r="B196" s="214"/>
      <c r="C196" s="224"/>
      <c r="D196" s="224"/>
      <c r="E196" s="224"/>
      <c r="F196" s="234"/>
      <c r="G196" s="224"/>
      <c r="H196" s="224"/>
      <c r="I196" s="224"/>
      <c r="J196" s="224"/>
      <c r="K196" s="214"/>
    </row>
    <row r="197" spans="2:11" customFormat="1" ht="18.75" customHeight="1">
      <c r="B197" s="214"/>
      <c r="C197" s="224"/>
      <c r="D197" s="224"/>
      <c r="E197" s="224"/>
      <c r="F197" s="234"/>
      <c r="G197" s="224"/>
      <c r="H197" s="224"/>
      <c r="I197" s="224"/>
      <c r="J197" s="224"/>
      <c r="K197" s="214"/>
    </row>
    <row r="198" spans="2:11" customFormat="1" ht="18.75" customHeight="1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</row>
    <row r="199" spans="2:11" customFormat="1" ht="13.5">
      <c r="B199" s="171"/>
      <c r="C199" s="172"/>
      <c r="D199" s="172"/>
      <c r="E199" s="172"/>
      <c r="F199" s="172"/>
      <c r="G199" s="172"/>
      <c r="H199" s="172"/>
      <c r="I199" s="172"/>
      <c r="J199" s="172"/>
      <c r="K199" s="173"/>
    </row>
    <row r="200" spans="2:11" customFormat="1" ht="21">
      <c r="B200" s="174"/>
      <c r="C200" s="298" t="s">
        <v>1202</v>
      </c>
      <c r="D200" s="298"/>
      <c r="E200" s="298"/>
      <c r="F200" s="298"/>
      <c r="G200" s="298"/>
      <c r="H200" s="298"/>
      <c r="I200" s="298"/>
      <c r="J200" s="298"/>
      <c r="K200" s="175"/>
    </row>
    <row r="201" spans="2:11" customFormat="1" ht="25.5" customHeight="1">
      <c r="B201" s="174"/>
      <c r="C201" s="248" t="s">
        <v>1203</v>
      </c>
      <c r="D201" s="248"/>
      <c r="E201" s="248"/>
      <c r="F201" s="248" t="s">
        <v>1204</v>
      </c>
      <c r="G201" s="249"/>
      <c r="H201" s="299" t="s">
        <v>1205</v>
      </c>
      <c r="I201" s="299"/>
      <c r="J201" s="299"/>
      <c r="K201" s="175"/>
    </row>
    <row r="202" spans="2:11" customFormat="1" ht="5.25" customHeight="1">
      <c r="B202" s="205"/>
      <c r="C202" s="200"/>
      <c r="D202" s="200"/>
      <c r="E202" s="200"/>
      <c r="F202" s="200"/>
      <c r="G202" s="224"/>
      <c r="H202" s="200"/>
      <c r="I202" s="200"/>
      <c r="J202" s="200"/>
      <c r="K202" s="226"/>
    </row>
    <row r="203" spans="2:11" customFormat="1" ht="15" customHeight="1">
      <c r="B203" s="205"/>
      <c r="C203" s="182" t="s">
        <v>1195</v>
      </c>
      <c r="D203" s="182"/>
      <c r="E203" s="182"/>
      <c r="F203" s="203" t="s">
        <v>40</v>
      </c>
      <c r="G203" s="182"/>
      <c r="H203" s="297" t="s">
        <v>1206</v>
      </c>
      <c r="I203" s="297"/>
      <c r="J203" s="297"/>
      <c r="K203" s="226"/>
    </row>
    <row r="204" spans="2:11" customFormat="1" ht="15" customHeight="1">
      <c r="B204" s="205"/>
      <c r="C204" s="182"/>
      <c r="D204" s="182"/>
      <c r="E204" s="182"/>
      <c r="F204" s="203" t="s">
        <v>41</v>
      </c>
      <c r="G204" s="182"/>
      <c r="H204" s="297" t="s">
        <v>1207</v>
      </c>
      <c r="I204" s="297"/>
      <c r="J204" s="297"/>
      <c r="K204" s="226"/>
    </row>
    <row r="205" spans="2:11" customFormat="1" ht="15" customHeight="1">
      <c r="B205" s="205"/>
      <c r="C205" s="182"/>
      <c r="D205" s="182"/>
      <c r="E205" s="182"/>
      <c r="F205" s="203" t="s">
        <v>44</v>
      </c>
      <c r="G205" s="182"/>
      <c r="H205" s="297" t="s">
        <v>1208</v>
      </c>
      <c r="I205" s="297"/>
      <c r="J205" s="297"/>
      <c r="K205" s="226"/>
    </row>
    <row r="206" spans="2:11" customFormat="1" ht="15" customHeight="1">
      <c r="B206" s="205"/>
      <c r="C206" s="182"/>
      <c r="D206" s="182"/>
      <c r="E206" s="182"/>
      <c r="F206" s="203" t="s">
        <v>42</v>
      </c>
      <c r="G206" s="182"/>
      <c r="H206" s="297" t="s">
        <v>1209</v>
      </c>
      <c r="I206" s="297"/>
      <c r="J206" s="297"/>
      <c r="K206" s="226"/>
    </row>
    <row r="207" spans="2:11" customFormat="1" ht="15" customHeight="1">
      <c r="B207" s="205"/>
      <c r="C207" s="182"/>
      <c r="D207" s="182"/>
      <c r="E207" s="182"/>
      <c r="F207" s="203" t="s">
        <v>43</v>
      </c>
      <c r="G207" s="182"/>
      <c r="H207" s="297" t="s">
        <v>1210</v>
      </c>
      <c r="I207" s="297"/>
      <c r="J207" s="297"/>
      <c r="K207" s="226"/>
    </row>
    <row r="208" spans="2:11" customFormat="1" ht="15" customHeight="1">
      <c r="B208" s="205"/>
      <c r="C208" s="182"/>
      <c r="D208" s="182"/>
      <c r="E208" s="182"/>
      <c r="F208" s="203"/>
      <c r="G208" s="182"/>
      <c r="H208" s="182"/>
      <c r="I208" s="182"/>
      <c r="J208" s="182"/>
      <c r="K208" s="226"/>
    </row>
    <row r="209" spans="2:11" customFormat="1" ht="15" customHeight="1">
      <c r="B209" s="205"/>
      <c r="C209" s="182" t="s">
        <v>1149</v>
      </c>
      <c r="D209" s="182"/>
      <c r="E209" s="182"/>
      <c r="F209" s="203" t="s">
        <v>76</v>
      </c>
      <c r="G209" s="182"/>
      <c r="H209" s="297" t="s">
        <v>1211</v>
      </c>
      <c r="I209" s="297"/>
      <c r="J209" s="297"/>
      <c r="K209" s="226"/>
    </row>
    <row r="210" spans="2:11" customFormat="1" ht="15" customHeight="1">
      <c r="B210" s="205"/>
      <c r="C210" s="182"/>
      <c r="D210" s="182"/>
      <c r="E210" s="182"/>
      <c r="F210" s="203" t="s">
        <v>1044</v>
      </c>
      <c r="G210" s="182"/>
      <c r="H210" s="297" t="s">
        <v>1045</v>
      </c>
      <c r="I210" s="297"/>
      <c r="J210" s="297"/>
      <c r="K210" s="226"/>
    </row>
    <row r="211" spans="2:11" customFormat="1" ht="15" customHeight="1">
      <c r="B211" s="205"/>
      <c r="C211" s="182"/>
      <c r="D211" s="182"/>
      <c r="E211" s="182"/>
      <c r="F211" s="203" t="s">
        <v>1042</v>
      </c>
      <c r="G211" s="182"/>
      <c r="H211" s="297" t="s">
        <v>1212</v>
      </c>
      <c r="I211" s="297"/>
      <c r="J211" s="297"/>
      <c r="K211" s="226"/>
    </row>
    <row r="212" spans="2:11" customFormat="1" ht="15" customHeight="1">
      <c r="B212" s="250"/>
      <c r="C212" s="182"/>
      <c r="D212" s="182"/>
      <c r="E212" s="182"/>
      <c r="F212" s="203" t="s">
        <v>1046</v>
      </c>
      <c r="G212" s="239"/>
      <c r="H212" s="296" t="s">
        <v>1047</v>
      </c>
      <c r="I212" s="296"/>
      <c r="J212" s="296"/>
      <c r="K212" s="251"/>
    </row>
    <row r="213" spans="2:11" customFormat="1" ht="15" customHeight="1">
      <c r="B213" s="250"/>
      <c r="C213" s="182"/>
      <c r="D213" s="182"/>
      <c r="E213" s="182"/>
      <c r="F213" s="203" t="s">
        <v>1048</v>
      </c>
      <c r="G213" s="239"/>
      <c r="H213" s="296" t="s">
        <v>1024</v>
      </c>
      <c r="I213" s="296"/>
      <c r="J213" s="296"/>
      <c r="K213" s="251"/>
    </row>
    <row r="214" spans="2:11" customFormat="1" ht="15" customHeight="1">
      <c r="B214" s="250"/>
      <c r="C214" s="182"/>
      <c r="D214" s="182"/>
      <c r="E214" s="182"/>
      <c r="F214" s="203"/>
      <c r="G214" s="239"/>
      <c r="H214" s="230"/>
      <c r="I214" s="230"/>
      <c r="J214" s="230"/>
      <c r="K214" s="251"/>
    </row>
    <row r="215" spans="2:11" customFormat="1" ht="15" customHeight="1">
      <c r="B215" s="250"/>
      <c r="C215" s="182" t="s">
        <v>1173</v>
      </c>
      <c r="D215" s="182"/>
      <c r="E215" s="182"/>
      <c r="F215" s="203">
        <v>1</v>
      </c>
      <c r="G215" s="239"/>
      <c r="H215" s="296" t="s">
        <v>1213</v>
      </c>
      <c r="I215" s="296"/>
      <c r="J215" s="296"/>
      <c r="K215" s="251"/>
    </row>
    <row r="216" spans="2:11" customFormat="1" ht="15" customHeight="1">
      <c r="B216" s="250"/>
      <c r="C216" s="182"/>
      <c r="D216" s="182"/>
      <c r="E216" s="182"/>
      <c r="F216" s="203">
        <v>2</v>
      </c>
      <c r="G216" s="239"/>
      <c r="H216" s="296" t="s">
        <v>1214</v>
      </c>
      <c r="I216" s="296"/>
      <c r="J216" s="296"/>
      <c r="K216" s="251"/>
    </row>
    <row r="217" spans="2:11" customFormat="1" ht="15" customHeight="1">
      <c r="B217" s="250"/>
      <c r="C217" s="182"/>
      <c r="D217" s="182"/>
      <c r="E217" s="182"/>
      <c r="F217" s="203">
        <v>3</v>
      </c>
      <c r="G217" s="239"/>
      <c r="H217" s="296" t="s">
        <v>1215</v>
      </c>
      <c r="I217" s="296"/>
      <c r="J217" s="296"/>
      <c r="K217" s="251"/>
    </row>
    <row r="218" spans="2:11" customFormat="1" ht="15" customHeight="1">
      <c r="B218" s="250"/>
      <c r="C218" s="182"/>
      <c r="D218" s="182"/>
      <c r="E218" s="182"/>
      <c r="F218" s="203">
        <v>4</v>
      </c>
      <c r="G218" s="239"/>
      <c r="H218" s="296" t="s">
        <v>1216</v>
      </c>
      <c r="I218" s="296"/>
      <c r="J218" s="296"/>
      <c r="K218" s="251"/>
    </row>
    <row r="219" spans="2:11" customFormat="1" ht="12.75" customHeight="1">
      <c r="B219" s="252"/>
      <c r="C219" s="253"/>
      <c r="D219" s="253"/>
      <c r="E219" s="253"/>
      <c r="F219" s="253"/>
      <c r="G219" s="253"/>
      <c r="H219" s="253"/>
      <c r="I219" s="253"/>
      <c r="J219" s="253"/>
      <c r="K219" s="254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SO 01 Stavební úpravy</vt:lpstr>
      <vt:lpstr>Pokyny pro vyplnění</vt:lpstr>
      <vt:lpstr>'01 - SO 01 Stavební úpravy'!Názvy_tisku</vt:lpstr>
      <vt:lpstr>'Rekapitulace stavby'!Názvy_tisku</vt:lpstr>
      <vt:lpstr>'01 - SO 01 Stavební úpravy'!Oblast_tisku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ASUS-B2\Rozpocty</dc:creator>
  <cp:lastModifiedBy>Valečková Jana</cp:lastModifiedBy>
  <dcterms:created xsi:type="dcterms:W3CDTF">2025-07-23T14:14:18Z</dcterms:created>
  <dcterms:modified xsi:type="dcterms:W3CDTF">2025-07-24T06:03:45Z</dcterms:modified>
</cp:coreProperties>
</file>