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/>
  <bookViews>
    <workbookView xWindow="65428" yWindow="65428" windowWidth="23256" windowHeight="12456" activeTab="0"/>
  </bookViews>
  <sheets>
    <sheet name="Rekapitulace stavby" sheetId="1" r:id="rId1"/>
    <sheet name="01 - SO 01 Stavební úpravy" sheetId="2" r:id="rId2"/>
    <sheet name="2015-01 - ZTI" sheetId="3" r:id="rId3"/>
    <sheet name="2015-01 K - venkovní kana..." sheetId="4" r:id="rId4"/>
    <sheet name="2015-01 V - venkovní vodovod" sheetId="5" r:id="rId5"/>
    <sheet name="Pokyny pro vyplnění" sheetId="6" r:id="rId6"/>
  </sheets>
  <definedNames>
    <definedName name="_xlnm._FilterDatabase" localSheetId="1" hidden="1">'01 - SO 01 Stavební úpravy'!$C$108:$K$842</definedName>
    <definedName name="_xlnm._FilterDatabase" localSheetId="2" hidden="1">'2015-01 - ZTI'!$C$87:$K$341</definedName>
    <definedName name="_xlnm._FilterDatabase" localSheetId="3" hidden="1">'2015-01 K - venkovní kana...'!$C$83:$K$150</definedName>
    <definedName name="_xlnm._FilterDatabase" localSheetId="4" hidden="1">'2015-01 V - venkovní vodovod'!$C$88:$K$163</definedName>
    <definedName name="_xlnm.Print_Area" localSheetId="1">'01 - SO 01 Stavební úpravy'!$C$4:$J$39,'01 - SO 01 Stavební úpravy'!$C$45:$J$90,'01 - SO 01 Stavební úpravy'!$C$96:$K$842</definedName>
    <definedName name="_xlnm.Print_Area" localSheetId="2">'2015-01 - ZTI'!$C$4:$J$39,'2015-01 - ZTI'!$C$45:$J$69,'2015-01 - ZTI'!$C$75:$K$341</definedName>
    <definedName name="_xlnm.Print_Area" localSheetId="3">'2015-01 K - venkovní kana...'!$C$4:$J$39,'2015-01 K - venkovní kana...'!$C$45:$J$65,'2015-01 K - venkovní kana...'!$C$71:$K$150</definedName>
    <definedName name="_xlnm.Print_Area" localSheetId="4">'2015-01 V - venkovní vodovod'!$C$4:$J$41,'2015-01 V - venkovní vodovod'!$C$47:$J$68,'2015-01 V - venkovní vodovod'!$C$74:$K$163</definedName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'01 - SO 01 Stavební úpravy'!$108:$108</definedName>
    <definedName name="_xlnm.Print_Titles" localSheetId="2">'2015-01 - ZTI'!$87:$87</definedName>
    <definedName name="_xlnm.Print_Titles" localSheetId="3">'2015-01 K - venkovní kana...'!$83:$83</definedName>
    <definedName name="_xlnm.Print_Titles" localSheetId="4">'2015-01 V - venkovní vodovod'!$88:$88</definedName>
  </definedNames>
  <calcPr calcId="191029"/>
  <extLst/>
</workbook>
</file>

<file path=xl/sharedStrings.xml><?xml version="1.0" encoding="utf-8"?>
<sst xmlns="http://schemas.openxmlformats.org/spreadsheetml/2006/main" count="10441" uniqueCount="2189">
  <si>
    <t>Export Komplet</t>
  </si>
  <si>
    <t>VZ</t>
  </si>
  <si>
    <t>2.0</t>
  </si>
  <si>
    <t>ZAMOK</t>
  </si>
  <si>
    <t>False</t>
  </si>
  <si>
    <t>{aff55fb8-d574-4a60-a50d-7a81e5df8098}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</si>
  <si>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</si>
  <si>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</si>
  <si>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</si>
  <si>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</si>
  <si>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</si>
  <si>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</si>
  <si>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</si>
  <si>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</si>
  <si>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Klatovy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</si>
  <si>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</si>
  <si>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</si>
  <si>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Klatovy SÚ objektu čp. 59 na st. p. 6139, k. ú. Klatovy (Rozpočet)</t>
  </si>
  <si>
    <t>KSO:</t>
  </si>
  <si>
    <t/>
  </si>
  <si>
    <t>CC-CZ:</t>
  </si>
  <si>
    <t>Místo:</t>
  </si>
  <si>
    <t xml:space="preserve"> </t>
  </si>
  <si>
    <t>Datum:</t>
  </si>
  <si>
    <t>17. 6. 2024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</si>
  <si>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</si>
  <si>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</si>
  <si>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</si>
  <si>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</si>
  <si>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</si>
  <si>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</si>
  <si>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</si>
  <si>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</si>
  <si>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</si>
  <si>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</si>
  <si>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</si>
  <si>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</si>
  <si>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</si>
  <si>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</si>
  <si>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</si>
  <si>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</si>
  <si>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</si>
  <si>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</si>
  <si>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</si>
  <si>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</si>
  <si>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</si>
  <si>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</si>
  <si>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</si>
  <si>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</si>
  <si>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</si>
  <si>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</si>
  <si>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</si>
  <si>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</si>
  <si>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</si>
  <si>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</si>
  <si>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</si>
  <si>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</si>
  <si>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</si>
  <si>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</si>
  <si>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</si>
  <si>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</si>
  <si>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</si>
  <si>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</si>
  <si>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</si>
  <si>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</si>
  <si>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</si>
  <si>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</si>
  <si>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</si>
  <si>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</si>
  <si>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</si>
  <si>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</si>
  <si>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</si>
  <si>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</si>
  <si>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</si>
  <si>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</si>
  <si>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Stavební úpravy</t>
  </si>
  <si>
    <t>STA</t>
  </si>
  <si>
    <t>1</t>
  </si>
  <si>
    <t>{78a70208-9df2-48ae-84a6-209b40c96573}</t>
  </si>
  <si>
    <t>2</t>
  </si>
  <si>
    <t>2015-01</t>
  </si>
  <si>
    <t>ZTI</t>
  </si>
  <si>
    <t>{0456dcd2-e2fe-46ce-8d67-6a44f2e5e466}</t>
  </si>
  <si>
    <t>2015-01 K</t>
  </si>
  <si>
    <t>venkovní kanalizace</t>
  </si>
  <si>
    <t>{5f3c3f62-14b9-48e9-8319-a458be3f9afa}</t>
  </si>
  <si>
    <t>Soupis</t>
  </si>
  <si>
    <t>###NOINSERT###</t>
  </si>
  <si>
    <t>2015-01 V</t>
  </si>
  <si>
    <t>venkovní vodovod</t>
  </si>
  <si>
    <t>{696e431b-d9ad-41bd-8ab7-f711b529685b}</t>
  </si>
  <si>
    <t>KRYCÍ LIST SOUPISU PRACÍ</t>
  </si>
  <si>
    <t>Objekt:</t>
  </si>
  <si>
    <t>01 - SO 01 Stavební úpravy</t>
  </si>
  <si>
    <t>REKAPITULACE ČLENĚNÍ SOUPISU PRACÍ</t>
  </si>
  <si>
    <t>Kód dílu - Popis</t>
  </si>
  <si>
    <t>Cena celkem [CZK]</t>
  </si>
  <si>
    <t>-1</t>
  </si>
  <si>
    <t>HSV -  Práce a dodávky HSV</t>
  </si>
  <si>
    <t xml:space="preserve">    1 -  Zemní práce</t>
  </si>
  <si>
    <t xml:space="preserve">    2 -  Zakládání</t>
  </si>
  <si>
    <t xml:space="preserve">    3 -  Svislé a kompletní konstrukce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</si>
  <si>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</si>
  <si>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</si>
  <si>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</si>
  <si>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</si>
  <si>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</si>
  <si>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21 M - Elektroinstalace</t>
  </si>
  <si>
    <t xml:space="preserve">    711 -  Izolace proti vodě, vlhkosti a plynům</t>
  </si>
  <si>
    <t xml:space="preserve">    713 -  Izolace tepelné</t>
  </si>
  <si>
    <t xml:space="preserve">    725 -  Zdravotechnika - zařizovací předměty</t>
  </si>
  <si>
    <t xml:space="preserve">    751-1 - Vzduchotechnika dodávka</t>
  </si>
  <si>
    <t xml:space="preserve">    751-2 - Vzduchotechnika montáž</t>
  </si>
  <si>
    <t xml:space="preserve">    762 -  Konstrukce tesařské</t>
  </si>
  <si>
    <t xml:space="preserve">    763 -  Konstrukce suché výstavby</t>
  </si>
  <si>
    <t xml:space="preserve">    764 -  Konstrukce klempířské</t>
  </si>
  <si>
    <t xml:space="preserve">    765 -  Krytina skládaná</t>
  </si>
  <si>
    <t xml:space="preserve">    766 -  Konstrukce truhlářské</t>
  </si>
  <si>
    <t xml:space="preserve">    767 -  Konstrukce zámečnické</t>
  </si>
  <si>
    <t xml:space="preserve">    771 -  Podlahy z dlaždic</t>
  </si>
  <si>
    <t xml:space="preserve">    781 -  Dokončovací práce - obklady</t>
  </si>
  <si>
    <t xml:space="preserve">    783 - Dokončovací práce - nátěry</t>
  </si>
  <si>
    <t xml:space="preserve">    784 -  Dokončovací práce - malby a tapety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</si>
  <si>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</si>
  <si>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</si>
  <si>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</si>
  <si>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</si>
  <si>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VRN7 - 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</si>
  <si>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</si>
  <si>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</si>
  <si>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</si>
  <si>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</si>
  <si>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</si>
  <si>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</si>
  <si>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</si>
  <si>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</si>
  <si>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</si>
  <si>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</si>
  <si>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</si>
  <si>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</si>
  <si>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</si>
  <si>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</si>
  <si>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</si>
  <si>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</si>
  <si>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</si>
  <si>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</si>
  <si>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139751101</t>
  </si>
  <si>
    <t>Vykopávky v uzavřených prostorech v hornině třídy těžitelnosti I skupiny 1 až 3 ručně</t>
  </si>
  <si>
    <t>m3</t>
  </si>
  <si>
    <t>CS ÚRS 2024 01</t>
  </si>
  <si>
    <t>4</t>
  </si>
  <si>
    <t>PP</t>
  </si>
  <si>
    <t>Vykopávka v uzavřených prostorech ručně v hornině třídy těžitelnosti I skupiny 1 až 3</t>
  </si>
  <si>
    <t>Online PSC</t>
  </si>
  <si>
    <t>https://podminky.urs.cz/item/CS_URS_2024_01/139751101</t>
  </si>
  <si>
    <t>162211311</t>
  </si>
  <si>
    <t>Vodorovné přemístění výkopku z horniny třídy těžitelnosti I skupiny 1 až 3 stavebním kolečkem do 10 m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</si>
  <si>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</si>
  <si>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https://podminky.urs.cz/item/CS_URS_2024_01/162211311</t>
  </si>
  <si>
    <t>3</t>
  </si>
  <si>
    <t>162211319</t>
  </si>
  <si>
    <t>Příplatek k vodorovnému přemístění výkopku z horniny třídy těžitelnosti I skupiny 1 až 3 stavebním kolečkem za každých dalších 10 m</t>
  </si>
  <si>
    <t>6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</si>
  <si>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</si>
  <si>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https://podminky.urs.cz/item/CS_URS_2024_01/162211319</t>
  </si>
  <si>
    <t>162751113</t>
  </si>
  <si>
    <t>Vodorovné přemístění přes 5 000 do 6000 m výkopku/sypaniny z horniny třídy těžitelnosti I skupiny 1 až 3</t>
  </si>
  <si>
    <t>8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</si>
  <si>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</si>
  <si>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https://podminky.urs.cz/item/CS_URS_2024_01/162751113</t>
  </si>
  <si>
    <t>5</t>
  </si>
  <si>
    <t>167151101</t>
  </si>
  <si>
    <t>Nakládání výkopku z hornin třídy těžitelnosti I skupiny 1 až 3 do 100 m3</t>
  </si>
  <si>
    <t>10</t>
  </si>
  <si>
    <t>Nakládání, skládání a překládání neulehlého výkopku nebo sypaniny strojně nakládání, množství do 100 m3, z horniny třídy těžitelnosti I, skupiny 1 až 3</t>
  </si>
  <si>
    <t>https://podminky.urs.cz/item/CS_URS_2024_01/167151101</t>
  </si>
  <si>
    <t>171251201</t>
  </si>
  <si>
    <t>Uložení sypaniny na skládky nebo meziskládky</t>
  </si>
  <si>
    <t>16</t>
  </si>
  <si>
    <t>Uložení sypaniny na skládky nebo meziskládky bez hutnění s upravením uložené sypaniny do předepsaného tvaru</t>
  </si>
  <si>
    <t>https://podminky.urs.cz/item/CS_URS_2024_01/171251201</t>
  </si>
  <si>
    <t>7</t>
  </si>
  <si>
    <t>171201231</t>
  </si>
  <si>
    <t>Poplatek za uložení zeminy a kamení na recyklační skládce (skládkovné) kód odpadu 17 05 04</t>
  </si>
  <si>
    <t>t</t>
  </si>
  <si>
    <t>14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</si>
  <si>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</si>
  <si>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</si>
  <si>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 xml:space="preserve"> Zakládání</t>
  </si>
  <si>
    <t>212755214</t>
  </si>
  <si>
    <t>Trativody z drenážních trubek plastových flexibilních D 100 mm bez lože</t>
  </si>
  <si>
    <t>m</t>
  </si>
  <si>
    <t>Trativody bez lože z drenážních trubek plastových flexibilních D 100 mm</t>
  </si>
  <si>
    <t>https://podminky.urs.cz/item/CS_URS_2024_01/212755214</t>
  </si>
  <si>
    <t xml:space="preserve"> Svislé a kompletní konstrukce</t>
  </si>
  <si>
    <t>9</t>
  </si>
  <si>
    <t>310238211</t>
  </si>
  <si>
    <t>Zazdívka otvorů pl přes 0,25 do 1 m2 ve zdivu nadzákladovém cihlami pálenými na MVC</t>
  </si>
  <si>
    <t>18</t>
  </si>
  <si>
    <t>Zazdívka otvorů ve zdivu nadzákladovém cihlami pálenými plochy přes 0,25 m2 do 1 m2 na maltu vápenocementovou</t>
  </si>
  <si>
    <t>https://podminky.urs.cz/item/CS_URS_2024_01/310238211</t>
  </si>
  <si>
    <t>317168021</t>
  </si>
  <si>
    <t>Překlad keramický plochý š 145 mm dl 1000 mm</t>
  </si>
  <si>
    <t>kus</t>
  </si>
  <si>
    <t>20</t>
  </si>
  <si>
    <t>Překlady keramické ploché osazené do maltového lože, výšky překladu 71 mm šířky 145 mm, délky 1000 mm</t>
  </si>
  <si>
    <t>https://podminky.urs.cz/item/CS_URS_2024_01/317168021</t>
  </si>
  <si>
    <t>11</t>
  </si>
  <si>
    <t>319231213</t>
  </si>
  <si>
    <t>Dodatečná izolace PE fólií zdiva cihelného tl přes 300 do 600 mm podřezáním řetězovou pilou</t>
  </si>
  <si>
    <t>m2</t>
  </si>
  <si>
    <t>22</t>
  </si>
  <si>
    <t>Dodatečná izolace zdiva podřezáním řetězovou pilou zdiva cihelného, tloušťky přes 300 do 600 mm</t>
  </si>
  <si>
    <t>https://podminky.urs.cz/item/CS_URS_2024_01/319231213</t>
  </si>
  <si>
    <t>340238212</t>
  </si>
  <si>
    <t>Zazdívka otvorů v příčkách nebo stěnách pl přes 0,25 do 1 m2 cihlami plnými tl přes 100 mm</t>
  </si>
  <si>
    <t>24</t>
  </si>
  <si>
    <t>Zazdívka otvorů v příčkách nebo stěnách cihlami pálenými plnými plochy přes 0,25 m2 do 1 m2, tloušťky přes 100 mm</t>
  </si>
  <si>
    <t>https://podminky.urs.cz/item/CS_URS_2024_01/340238212</t>
  </si>
  <si>
    <t>13</t>
  </si>
  <si>
    <t>342151111</t>
  </si>
  <si>
    <t>Montáž opláštění stěn ocelových kcí ze sendvičových panelů šroubovaných budov v do 6 m</t>
  </si>
  <si>
    <t>26</t>
  </si>
  <si>
    <t>Montáž opláštění stěn ocelové konstrukce ze sendvičových panelů šroubovaných, výšky budovy do 6 m</t>
  </si>
  <si>
    <t>https://podminky.urs.cz/item/CS_URS_2024_01/342151111</t>
  </si>
  <si>
    <t>M</t>
  </si>
  <si>
    <t>55368975</t>
  </si>
  <si>
    <t>dodávka sendvičových panelů s minerální vlnou tl. 330 mm</t>
  </si>
  <si>
    <t>28</t>
  </si>
  <si>
    <t>15</t>
  </si>
  <si>
    <t>342244101</t>
  </si>
  <si>
    <t>Příčka z cihel děrovaných do P10 na maltu M5 tloušťky 80 mm</t>
  </si>
  <si>
    <t>30</t>
  </si>
  <si>
    <t>Příčky jednoduché z cihel děrovaných klasických spojených na pero a drážku na maltu M5, pevnost cihel do P15, tl. příčky 80 mm</t>
  </si>
  <si>
    <t>https://podminky.urs.cz/item/CS_URS_2024_01/342244101</t>
  </si>
  <si>
    <t>342244121</t>
  </si>
  <si>
    <t>Příčka z cihel děrovaných do P10 na maltu M5 tloušťky 140 mm</t>
  </si>
  <si>
    <t>32</t>
  </si>
  <si>
    <t>Příčky jednoduché z cihel děrovaných klasických spojených na pero a drážku na maltu M5, pevnost cihel do P15, tl. příčky 140 mm</t>
  </si>
  <si>
    <t>https://podminky.urs.cz/item/CS_URS_2024_01/342244121</t>
  </si>
  <si>
    <t>17</t>
  </si>
  <si>
    <t>3425896478</t>
  </si>
  <si>
    <t>D+M sanitární stěny včetně dveří a všech doplňků</t>
  </si>
  <si>
    <t>34</t>
  </si>
  <si>
    <t>342589648</t>
  </si>
  <si>
    <t>D+M pisoárové stěny</t>
  </si>
  <si>
    <t>ks</t>
  </si>
  <si>
    <t>36</t>
  </si>
  <si>
    <t xml:space="preserve"> Úpravy povrchů, podlahy a osazování výplní</t>
  </si>
  <si>
    <t>19</t>
  </si>
  <si>
    <t>612142001</t>
  </si>
  <si>
    <t>Pletivo sklovláknité vnitřních stěn vtlačené do tmelu</t>
  </si>
  <si>
    <t>38</t>
  </si>
  <si>
    <t>Pletivo vnitřních ploch v ploše nebo pruzích, na plném podkladu sklovláknité vtlačené do tmelu včetně tmelu stěn</t>
  </si>
  <si>
    <t>https://podminky.urs.cz/item/CS_URS_2024_01/612142001</t>
  </si>
  <si>
    <t>612321121</t>
  </si>
  <si>
    <t>Vápenocementová omítka hladká jednovrstvá vnitřních stěn nanášená ručně</t>
  </si>
  <si>
    <t>40</t>
  </si>
  <si>
    <t>Omítka vápenocementová vnitřních ploch nanášená ručně jednovrstvá, tloušťky do 10 mm hladká svislých konstrukcí stěn</t>
  </si>
  <si>
    <t>https://podminky.urs.cz/item/CS_URS_2024_01/612321121</t>
  </si>
  <si>
    <t>612321141</t>
  </si>
  <si>
    <t>Vápenocementová omítka štuková dvouvrstvá vnitřních stěn nanášená ručně</t>
  </si>
  <si>
    <t>42</t>
  </si>
  <si>
    <t>Omítka vápenocementová vnitřních ploch nanášená ručně dvouvrstvá, tloušťky jádrové omítky do 10 mm a tloušťky štuku do 3 mm štuková svislých konstrukcí stěn</t>
  </si>
  <si>
    <t>https://podminky.urs.cz/item/CS_URS_2024_01/612321141</t>
  </si>
  <si>
    <t>612325302</t>
  </si>
  <si>
    <t>Vápenocementová štuková omítka ostění nebo nadpraží</t>
  </si>
  <si>
    <t>44</t>
  </si>
  <si>
    <t>Vápenocementová omítka ostění nebo nadpraží štuková</t>
  </si>
  <si>
    <t>https://podminky.urs.cz/item/CS_URS_2024_01/612325302</t>
  </si>
  <si>
    <t>23</t>
  </si>
  <si>
    <t>622143003</t>
  </si>
  <si>
    <t>Montáž omítkových plastových nebo pozinkovaných rohových profilů</t>
  </si>
  <si>
    <t>46</t>
  </si>
  <si>
    <t>Montáž omítkových profilů plastových, pozinkovaných nebo dřevěných upevněných vtlačením do podkladní vrstvy nebo přibitím rohových s tkaninou</t>
  </si>
  <si>
    <t>https://podminky.urs.cz/item/CS_URS_2024_01/622143003</t>
  </si>
  <si>
    <t>63127464</t>
  </si>
  <si>
    <t>profil rohový Al 15x15mm s výztužnou tkaninou š 100mm pro ETICS</t>
  </si>
  <si>
    <t>48</t>
  </si>
  <si>
    <t>25</t>
  </si>
  <si>
    <t>622143004</t>
  </si>
  <si>
    <t>Montáž omítkových samolepících začišťovacích profilů pro spojení s okenním rámem</t>
  </si>
  <si>
    <t>50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</si>
  <si>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</si>
  <si>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https://podminky.urs.cz/item/CS_URS_2024_01/622143004</t>
  </si>
  <si>
    <t>59051476</t>
  </si>
  <si>
    <t>profil začišťovací PVC 9mm s výztužnou tkaninou pro ostění ETICS</t>
  </si>
  <si>
    <t>52</t>
  </si>
  <si>
    <t>27</t>
  </si>
  <si>
    <t>622131151</t>
  </si>
  <si>
    <t>Sanační postřik vnějších stěn nanášený celoplošně ručně</t>
  </si>
  <si>
    <t>54</t>
  </si>
  <si>
    <t>Sanační postřik vnějších ploch nanášený ručně celoplošně stěn</t>
  </si>
  <si>
    <t>https://podminky.urs.cz/item/CS_URS_2024_01/622131151</t>
  </si>
  <si>
    <t>622325121</t>
  </si>
  <si>
    <t>Sanační jádrová omítka vnějších stěn nanášená ručně</t>
  </si>
  <si>
    <t>56</t>
  </si>
  <si>
    <t>Omítka sanační vnějších ploch jádrová tloušťky do 15 mm nanášená ručně stěn</t>
  </si>
  <si>
    <t>https://podminky.urs.cz/item/CS_URS_2024_01/622325121</t>
  </si>
  <si>
    <t>29</t>
  </si>
  <si>
    <t>58</t>
  </si>
  <si>
    <t>60</t>
  </si>
  <si>
    <t>31</t>
  </si>
  <si>
    <t>622328231</t>
  </si>
  <si>
    <t>Sanační štuk vnějších stěn tloušťky do 3 mm</t>
  </si>
  <si>
    <t>62</t>
  </si>
  <si>
    <t>Sanační štuk vnějších ploch tloušťky do 3 mm stěn</t>
  </si>
  <si>
    <t>https://podminky.urs.cz/item/CS_URS_2024_01/622328231</t>
  </si>
  <si>
    <t>631311123</t>
  </si>
  <si>
    <t>Mazanina tl přes 80 do 120 mm z betonu prostého bez zvýšených nároků na prostředí tř. C 12/15</t>
  </si>
  <si>
    <t>64</t>
  </si>
  <si>
    <t>Mazanina z betonu prostého bez zvýšených nároků na prostředí tl. přes 80 do 120 mm tř. C 12/15</t>
  </si>
  <si>
    <t>https://podminky.urs.cz/item/CS_URS_2024_01/631311123</t>
  </si>
  <si>
    <t>33</t>
  </si>
  <si>
    <t>631311124</t>
  </si>
  <si>
    <t>Mazanina tl přes 80 do 120 mm z betonu prostého bez zvýšených nároků na prostředí tř. C 16/20</t>
  </si>
  <si>
    <t>66</t>
  </si>
  <si>
    <t>Mazanina z betonu prostého bez zvýšených nároků na prostředí tl. přes 80 do 120 mm tř. C 16/20</t>
  </si>
  <si>
    <t>https://podminky.urs.cz/item/CS_URS_2024_01/631311124</t>
  </si>
  <si>
    <t>631319173</t>
  </si>
  <si>
    <t>Příplatek k mazanině tl přes 80 do 120 mm za stržení povrchu spodní vrstvy před vložením výztuže</t>
  </si>
  <si>
    <t>68</t>
  </si>
  <si>
    <t>Příplatek k cenám mazanin za stržení povrchu spodní vrstvy mazaniny latí před vložením výztuže nebo pletiva pro tl. obou vrstev mazaniny přes 80 do 120 mm</t>
  </si>
  <si>
    <t>https://podminky.urs.cz/item/CS_URS_2024_01/631319173</t>
  </si>
  <si>
    <t>35</t>
  </si>
  <si>
    <t>631362021</t>
  </si>
  <si>
    <t>Výztuž mazanin svařovanými sítěmi Kari</t>
  </si>
  <si>
    <t>70</t>
  </si>
  <si>
    <t>Výztuž mazanin ze svařovaných sítí z drátů typu KARI</t>
  </si>
  <si>
    <t>https://podminky.urs.cz/item/CS_URS_2024_01/631362021</t>
  </si>
  <si>
    <t>632441112</t>
  </si>
  <si>
    <t>Potěr anhydritový samonivelační tl přes 20 do 30 mm ze suchých směsí</t>
  </si>
  <si>
    <t>72</t>
  </si>
  <si>
    <t>Potěr anhydritový samonivelační ze suchých směsí tlouštky přes 20 do 30 mm</t>
  </si>
  <si>
    <t>https://podminky.urs.cz/item/CS_URS_2024_01/632441112</t>
  </si>
  <si>
    <t>37</t>
  </si>
  <si>
    <t>632450124</t>
  </si>
  <si>
    <t>Vyrovnávací cementový potěr tl přes 40 do 50 mm ze suchých směsí provedený v pásu</t>
  </si>
  <si>
    <t>74</t>
  </si>
  <si>
    <t>Potěr cementový vyrovnávací ze suchých směsí v pásu o průměrné (střední) tl. přes 40 do 50 mm</t>
  </si>
  <si>
    <t>https://podminky.urs.cz/item/CS_URS_2024_01/632450124</t>
  </si>
  <si>
    <t>635111141</t>
  </si>
  <si>
    <t>Násyp pod podlahy z hrubého kameniva 8-16 s udusáním</t>
  </si>
  <si>
    <t>76</t>
  </si>
  <si>
    <t>Násyp ze štěrkopísku, písku nebo kameniva pod podlahy s udusáním a urovnáním povrchu z kameniva hrubého 8-16</t>
  </si>
  <si>
    <t>https://podminky.urs.cz/item/CS_URS_2024_01/635111141</t>
  </si>
  <si>
    <t xml:space="preserve"> Ostatní konstrukce a práce, bourání</t>
  </si>
  <si>
    <t>39</t>
  </si>
  <si>
    <t>941111131</t>
  </si>
  <si>
    <t>Montáž lešení řadového trubkového lehkého s podlahami zatížení do 200 kg/m2 š od 1,2 do 1,5 m v do 10 m</t>
  </si>
  <si>
    <t>78</t>
  </si>
  <si>
    <t>Lešení řadové trubkové lehké pracovní s podlahami s provozním zatížením tř. 3 do 200 kg/m2 šířky tř. W12 od 1,2 do 1,5 m, výšky výšky do 10 m montáž</t>
  </si>
  <si>
    <t>https://podminky.urs.cz/item/CS_URS_2024_01/941111131</t>
  </si>
  <si>
    <t>941111231</t>
  </si>
  <si>
    <t>Příplatek k lešení řadovému trubkovému lehkému s podlahami do 200 kg/m2 š od 1,2 do 1,5 m v do 10 m za každý den použití</t>
  </si>
  <si>
    <t>80</t>
  </si>
  <si>
    <t>Lešení řadové trubkové lehké pracovní s podlahami s provozním zatížením tř. 3 do 200 kg/m2 šířky tř. W12 od 1,2 do 1,5 m, výšky výšky do 10 m příplatek k ceně za každý den použití</t>
  </si>
  <si>
    <t>https://podminky.urs.cz/item/CS_URS_2024_01/941111231</t>
  </si>
  <si>
    <t>41</t>
  </si>
  <si>
    <t>941111831</t>
  </si>
  <si>
    <t>Demontáž lešení řadového trubkového lehkého s podlahami zatížení do 200 kg/m2 š od 1,2 do 1,5 m v do 10 m</t>
  </si>
  <si>
    <t>82</t>
  </si>
  <si>
    <t>Lešení řadové trubkové lehké pracovní s podlahami s provozním zatížením tř. 3 do 200 kg/m2 šířky tř. W12 od 1,2 do 1,5 m, výšky výšky do 10 m demontáž</t>
  </si>
  <si>
    <t>https://podminky.urs.cz/item/CS_URS_2024_01/941111831</t>
  </si>
  <si>
    <t>949101111</t>
  </si>
  <si>
    <t>Lešení pomocné pro objekty pozemních staveb s lešeňovou podlahou v do 1,9 m zatížení do 150 kg/m2</t>
  </si>
  <si>
    <t>84</t>
  </si>
  <si>
    <t>Lešení pomocné pracovní pro objekty pozemních staveb pro zatížení do 150 kg/m2, o výšce lešeňové podlahy do 1,9 m</t>
  </si>
  <si>
    <t>https://podminky.urs.cz/item/CS_URS_2024_01/949101111</t>
  </si>
  <si>
    <t>43</t>
  </si>
  <si>
    <t>965042141</t>
  </si>
  <si>
    <t>Bourání podkladů pod dlažby nebo mazanin betonových nebo z litého asfaltu tl do 100 mm pl přes 4 m2</t>
  </si>
  <si>
    <t>86</t>
  </si>
  <si>
    <t>Bourání mazanin betonových nebo z litého asfaltu tl. do 100 mm, plochy přes 4 m2</t>
  </si>
  <si>
    <t>https://podminky.urs.cz/item/CS_URS_2024_01/965042141</t>
  </si>
  <si>
    <t>968062376</t>
  </si>
  <si>
    <t>Vybourání dřevěných rámů oken zdvojených včetně křídel pl do 4 m2</t>
  </si>
  <si>
    <t>88</t>
  </si>
  <si>
    <t>Vybourání dřevěných rámů oken s křídly, dveřních zárubní, vrat, stěn, ostění nebo obkladů rámů oken s křídly zdvojených, plochy do 4 m2</t>
  </si>
  <si>
    <t>https://podminky.urs.cz/item/CS_URS_2024_01/968062376</t>
  </si>
  <si>
    <t>45</t>
  </si>
  <si>
    <t>968062747</t>
  </si>
  <si>
    <t>Vybourání stěn dřevěných plných, zasklených nebo výkladních pl přes 4 m2</t>
  </si>
  <si>
    <t>90</t>
  </si>
  <si>
    <t>Vybourání dřevěných rámů oken s křídly, dveřních zárubní, vrat, stěn, ostění nebo obkladů stěn plných, zasklených nebo výkladních pevných nebo otevíratelných, plochy přes 4 m2</t>
  </si>
  <si>
    <t>https://podminky.urs.cz/item/CS_URS_2024_01/968062747</t>
  </si>
  <si>
    <t>968072455</t>
  </si>
  <si>
    <t>Vybourání kovových dveřních zárubní pl do 2 m2</t>
  </si>
  <si>
    <t>92</t>
  </si>
  <si>
    <t>Vybourání kovových rámů oken s křídly, dveřních zárubní, vrat, stěn, ostění nebo obkladů dveřních zárubní, plochy do 2 m2</t>
  </si>
  <si>
    <t>https://podminky.urs.cz/item/CS_URS_2024_01/968072455</t>
  </si>
  <si>
    <t>47</t>
  </si>
  <si>
    <t>978013191</t>
  </si>
  <si>
    <t>Otlučení (osekání) vnitřní vápenné nebo vápenocementové omítky stěn v rozsahu přes 50 do 100 %</t>
  </si>
  <si>
    <t>94</t>
  </si>
  <si>
    <t>Otlučení vápenných nebo vápenocementových omítek vnitřních ploch stěn s vyškrabáním spar, s očištěním zdiva, v rozsahu přes 50 do 100 %</t>
  </si>
  <si>
    <t>https://podminky.urs.cz/item/CS_URS_2024_01/978013191</t>
  </si>
  <si>
    <t>978015391</t>
  </si>
  <si>
    <t>Otlučení (osekání) vnější vápenné nebo vápenocementové omítky stupně členitosti 1 a 2 v rozsahu přes 80 do 100 %</t>
  </si>
  <si>
    <t>96</t>
  </si>
  <si>
    <t>Otlučení vápenných nebo vápenocementových omítek vnějších ploch s vyškrabáním spar a s očištěním zdiva stupně členitosti 1 a 2, v rozsahu přes 80 do 100 %</t>
  </si>
  <si>
    <t>https://podminky.urs.cz/item/CS_URS_2024_01/978015391</t>
  </si>
  <si>
    <t>49</t>
  </si>
  <si>
    <t>980100</t>
  </si>
  <si>
    <t>D+M hasící přístroj práškový s hasícíé schopnostíé 21 A s 6 hasícími jednotkami</t>
  </si>
  <si>
    <t>-1784278454</t>
  </si>
  <si>
    <t>997</t>
  </si>
  <si>
    <t xml:space="preserve"> Přesun sutě</t>
  </si>
  <si>
    <t>997013111</t>
  </si>
  <si>
    <t>Vnitrostaveništní doprava suti a vybouraných hmot pro budovy v do 6 m</t>
  </si>
  <si>
    <t>98</t>
  </si>
  <si>
    <t>Vnitrostaveništní doprava suti a vybouraných hmot vodorovně do 50 m s naložením základní pro budovy a haly výšky do 6 m</t>
  </si>
  <si>
    <t>https://podminky.urs.cz/item/CS_URS_2024_01/997013111</t>
  </si>
  <si>
    <t>51</t>
  </si>
  <si>
    <t>997013501</t>
  </si>
  <si>
    <t>Odvoz suti a vybouraných hmot na skládku nebo meziskládku do 1 km se složením</t>
  </si>
  <si>
    <t>100</t>
  </si>
  <si>
    <t>Odvoz suti a vybouraných hmot na skládku nebo meziskládku se složením, na vzdálenost do 1 km</t>
  </si>
  <si>
    <t>https://podminky.urs.cz/item/CS_URS_2024_01/997013501</t>
  </si>
  <si>
    <t>997013509</t>
  </si>
  <si>
    <t>Příplatek k odvozu suti a vybouraných hmot na skládku ZKD 1 km přes 1 km</t>
  </si>
  <si>
    <t>102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</si>
  <si>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</si>
  <si>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</si>
  <si>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53</t>
  </si>
  <si>
    <t>997013607</t>
  </si>
  <si>
    <t>Poplatek za uložení na skládce (skládkovné) stavebního odpadu keramického kód odpadu 17 01 03</t>
  </si>
  <si>
    <t>104</t>
  </si>
  <si>
    <t>Poplatek za uložení stavebního odpadu na skládce (skládkovné) z tašek a keramických výrobků zatříděného do Katalogu odpadů pod kódem 17 01 03</t>
  </si>
  <si>
    <t>https://podminky.urs.cz/item/CS_URS_2024_01/997013607</t>
  </si>
  <si>
    <t>997211611</t>
  </si>
  <si>
    <t>Nakládání suti na dopravní prostředky pro vodorovnou dopravu</t>
  </si>
  <si>
    <t>106</t>
  </si>
  <si>
    <t>Nakládání suti nebo vybouraných hmot na dopravní prostředky pro vodorovnou dopravu suti</t>
  </si>
  <si>
    <t>https://podminky.urs.cz/item/CS_URS_2024_01/997211611</t>
  </si>
  <si>
    <t>998</t>
  </si>
  <si>
    <t xml:space="preserve"> Přesun hmot</t>
  </si>
  <si>
    <t>55</t>
  </si>
  <si>
    <t>998017002</t>
  </si>
  <si>
    <t>Přesun hmot s omezením mechanizace pro budovy v do 12 m</t>
  </si>
  <si>
    <t>108</t>
  </si>
  <si>
    <t>PSV</t>
  </si>
  <si>
    <t xml:space="preserve"> Práce a dodávky PSV</t>
  </si>
  <si>
    <t>21 M</t>
  </si>
  <si>
    <t>Elektroinstalace</t>
  </si>
  <si>
    <t>Pol1</t>
  </si>
  <si>
    <t>kabel CYKY 2Ax1,5</t>
  </si>
  <si>
    <t>-1239750111</t>
  </si>
  <si>
    <t>57</t>
  </si>
  <si>
    <t>Pol2</t>
  </si>
  <si>
    <t>kabel CYKY 3Ax1,5</t>
  </si>
  <si>
    <t>1263474360</t>
  </si>
  <si>
    <t>Pol3</t>
  </si>
  <si>
    <t>kabel CYKY 3Cx1,5</t>
  </si>
  <si>
    <t>-738872530</t>
  </si>
  <si>
    <t>59</t>
  </si>
  <si>
    <t>Pol4</t>
  </si>
  <si>
    <t>kabel CYKY 4Cx1,5</t>
  </si>
  <si>
    <t>-1999720648</t>
  </si>
  <si>
    <t>Pol5</t>
  </si>
  <si>
    <t>kabel CYKY 5Cx1,5</t>
  </si>
  <si>
    <t>-234204095</t>
  </si>
  <si>
    <t>61</t>
  </si>
  <si>
    <t>Pol6</t>
  </si>
  <si>
    <t>kabel CYKY 3Cx2,5</t>
  </si>
  <si>
    <t>215619015</t>
  </si>
  <si>
    <t>Pol7</t>
  </si>
  <si>
    <t>kabel CYKY 5Cx2,5</t>
  </si>
  <si>
    <t>611242303</t>
  </si>
  <si>
    <t>63</t>
  </si>
  <si>
    <t>Pol8</t>
  </si>
  <si>
    <t>kabel CYKY 5Cx6</t>
  </si>
  <si>
    <t>-969612334</t>
  </si>
  <si>
    <t>Pol9</t>
  </si>
  <si>
    <t>kabel CYKY 4Bx16</t>
  </si>
  <si>
    <t>91840428</t>
  </si>
  <si>
    <t>65</t>
  </si>
  <si>
    <t>Pol10</t>
  </si>
  <si>
    <t>kabel CGSG 5Cx2,5</t>
  </si>
  <si>
    <t>2002971680</t>
  </si>
  <si>
    <t>Pol11</t>
  </si>
  <si>
    <t>spínač jednopólový, řazení 1</t>
  </si>
  <si>
    <t>-1963254811</t>
  </si>
  <si>
    <t>67</t>
  </si>
  <si>
    <t>Pol12</t>
  </si>
  <si>
    <t>přepínač sériový, řazení 5</t>
  </si>
  <si>
    <t>-655498747</t>
  </si>
  <si>
    <t>Pol13</t>
  </si>
  <si>
    <t>přepínač střídavý, řazení 6</t>
  </si>
  <si>
    <t>1524204270</t>
  </si>
  <si>
    <t>69</t>
  </si>
  <si>
    <t>Pol14</t>
  </si>
  <si>
    <t>přepínač křížový, řazení 7</t>
  </si>
  <si>
    <t>1626482610</t>
  </si>
  <si>
    <t>Pol15</t>
  </si>
  <si>
    <t>spínač trojpólový /sporáková kombinace/ 400V, 16A</t>
  </si>
  <si>
    <t>1387262514</t>
  </si>
  <si>
    <t>71</t>
  </si>
  <si>
    <t>Pol16</t>
  </si>
  <si>
    <t>zásuvka 230V, 10/16A, řazení 2P+PE</t>
  </si>
  <si>
    <t>56369486</t>
  </si>
  <si>
    <t>Pol17</t>
  </si>
  <si>
    <t>rámeček přístrojový, jednonásobný, vodorovný, 3901A-B10</t>
  </si>
  <si>
    <t>-272856790</t>
  </si>
  <si>
    <t>73</t>
  </si>
  <si>
    <t>Pol18</t>
  </si>
  <si>
    <t>spínač automatický se snímačem pohybu, úhel pokrytí 180°, dosah 10x12</t>
  </si>
  <si>
    <t>-568543758</t>
  </si>
  <si>
    <t>Pol19</t>
  </si>
  <si>
    <t>zásuvka 400V, 32A</t>
  </si>
  <si>
    <t>1097062317</t>
  </si>
  <si>
    <t>75</t>
  </si>
  <si>
    <t>Pol20</t>
  </si>
  <si>
    <t>krabice přístrojová</t>
  </si>
  <si>
    <t>-830324029</t>
  </si>
  <si>
    <t>Pol21</t>
  </si>
  <si>
    <t>krabicová rozvodka</t>
  </si>
  <si>
    <t>-1737048499</t>
  </si>
  <si>
    <t>77</t>
  </si>
  <si>
    <t>Pol22</t>
  </si>
  <si>
    <t>svítidlo orientační, s vlastní baterií, doba autonomnosti 60 minut, včetně piktogramů</t>
  </si>
  <si>
    <t>-1712372597</t>
  </si>
  <si>
    <t>Pol23</t>
  </si>
  <si>
    <t>svítidlo bytové zářivkové stropní /nástěnné/, 230V, 40W, tř.II /vč. kruhové trubice/</t>
  </si>
  <si>
    <t>-151393718</t>
  </si>
  <si>
    <t>79</t>
  </si>
  <si>
    <t>Pol24</t>
  </si>
  <si>
    <t>svítidlo venkovní výbojkové IP54, 230V, 70W /vč. držáku na stěnu/</t>
  </si>
  <si>
    <t>-306707265</t>
  </si>
  <si>
    <t>Pol25</t>
  </si>
  <si>
    <t>svítidlo stropní zářivkové vestavné 230V, 4x18W, Al mřížka/, 596x596x94mm /vč. trubice/</t>
  </si>
  <si>
    <t>637424304</t>
  </si>
  <si>
    <t>81</t>
  </si>
  <si>
    <t>Pol26</t>
  </si>
  <si>
    <t>uzemnění a pospojování, svorka pro vyrovnání potenciálů</t>
  </si>
  <si>
    <t>762141128</t>
  </si>
  <si>
    <t>Pol27</t>
  </si>
  <si>
    <t>skříň instalační 250x250</t>
  </si>
  <si>
    <t>1631386535</t>
  </si>
  <si>
    <t>83</t>
  </si>
  <si>
    <t>Pol28</t>
  </si>
  <si>
    <t>vodič CY zel/žl 2,5</t>
  </si>
  <si>
    <t>136268475</t>
  </si>
  <si>
    <t>Pol29</t>
  </si>
  <si>
    <t>vodič CY zel/žl 4</t>
  </si>
  <si>
    <t>-261553413</t>
  </si>
  <si>
    <t>85</t>
  </si>
  <si>
    <t>Pol30</t>
  </si>
  <si>
    <t>vodič CY zel/žl 6</t>
  </si>
  <si>
    <t>-1151116988</t>
  </si>
  <si>
    <t>Pol31</t>
  </si>
  <si>
    <t>vodič CY zel/žl 10</t>
  </si>
  <si>
    <t>-237074829</t>
  </si>
  <si>
    <t>87</t>
  </si>
  <si>
    <t>Pol32</t>
  </si>
  <si>
    <t>vodič CY zel/žl 16</t>
  </si>
  <si>
    <t>1694776973</t>
  </si>
  <si>
    <t>Pol33</t>
  </si>
  <si>
    <t>vodič CY zel/žl 25</t>
  </si>
  <si>
    <t>-1785986793</t>
  </si>
  <si>
    <t>89</t>
  </si>
  <si>
    <t>Pol34</t>
  </si>
  <si>
    <t>svorky pro pospojování</t>
  </si>
  <si>
    <t>-496391342</t>
  </si>
  <si>
    <t>Pol35</t>
  </si>
  <si>
    <t>zemnicí tyč ZT2,0</t>
  </si>
  <si>
    <t>-1255061992</t>
  </si>
  <si>
    <t>91</t>
  </si>
  <si>
    <t>Pol36</t>
  </si>
  <si>
    <t>drát FeZn 8</t>
  </si>
  <si>
    <t>53768512</t>
  </si>
  <si>
    <t>Pol37</t>
  </si>
  <si>
    <t>skříň měření ozn. RE, typ, výzbroj a zapojení viz v.č.E2</t>
  </si>
  <si>
    <t>-1004623891</t>
  </si>
  <si>
    <t>93</t>
  </si>
  <si>
    <t>Pol38</t>
  </si>
  <si>
    <t>rozvaděč ozn. R1, typ, výzbroj a zapojení viz v.č.E2</t>
  </si>
  <si>
    <t>-2066225413</t>
  </si>
  <si>
    <t>Pol39</t>
  </si>
  <si>
    <t>trubka ohebná PVC 2316</t>
  </si>
  <si>
    <t>-1323153331</t>
  </si>
  <si>
    <t>95</t>
  </si>
  <si>
    <t>Pol40</t>
  </si>
  <si>
    <t>krabice odbočná KO68/2</t>
  </si>
  <si>
    <t>-2063891697</t>
  </si>
  <si>
    <t>Pol41</t>
  </si>
  <si>
    <t>kabel STP, 4x2x0,5, stíněný, CAT5</t>
  </si>
  <si>
    <t>543956681</t>
  </si>
  <si>
    <t>97</t>
  </si>
  <si>
    <t>Pol42</t>
  </si>
  <si>
    <t>napájecí zdroj 24V,50W,DC, zálohovací funkce UPS</t>
  </si>
  <si>
    <t>-75513160</t>
  </si>
  <si>
    <t>Pol43</t>
  </si>
  <si>
    <t>elektrický zámek /protipanikový/, včetně protikusu</t>
  </si>
  <si>
    <t>28189360</t>
  </si>
  <si>
    <t>99</t>
  </si>
  <si>
    <t>Pol44</t>
  </si>
  <si>
    <t>automatická pokladna</t>
  </si>
  <si>
    <t>-2065464215</t>
  </si>
  <si>
    <t>Pol45</t>
  </si>
  <si>
    <t>čtečka</t>
  </si>
  <si>
    <t>-1892155855</t>
  </si>
  <si>
    <t>101</t>
  </si>
  <si>
    <t>-438578411</t>
  </si>
  <si>
    <t>-1514379350</t>
  </si>
  <si>
    <t>103</t>
  </si>
  <si>
    <t>Pol46</t>
  </si>
  <si>
    <t>zásuvka pro napojení počítačů a telefonu /dvoukonektorová/ CAT 5</t>
  </si>
  <si>
    <t>-1481929425</t>
  </si>
  <si>
    <t>Pol47</t>
  </si>
  <si>
    <t>krabice přístrojová KP67/2</t>
  </si>
  <si>
    <t>1904992721</t>
  </si>
  <si>
    <t>105</t>
  </si>
  <si>
    <t>-265611738</t>
  </si>
  <si>
    <t>Pol48</t>
  </si>
  <si>
    <t>kabel sdělovací stíněný 5x2x0,5</t>
  </si>
  <si>
    <t>83838449</t>
  </si>
  <si>
    <t>107</t>
  </si>
  <si>
    <t>Pol49</t>
  </si>
  <si>
    <t>router</t>
  </si>
  <si>
    <t>-778081993</t>
  </si>
  <si>
    <t>Pol50</t>
  </si>
  <si>
    <t>server</t>
  </si>
  <si>
    <t>1655796443</t>
  </si>
  <si>
    <t>109</t>
  </si>
  <si>
    <t>Pol51</t>
  </si>
  <si>
    <t>hlásič požáru</t>
  </si>
  <si>
    <t>216842225</t>
  </si>
  <si>
    <t>110</t>
  </si>
  <si>
    <t>Pol52</t>
  </si>
  <si>
    <t>zabezpečovací ústředna pro 7 smyček s LCD klávesnicí, vč. síťového zdroje a záloh. akumulátoru DSC Aku 17Ah</t>
  </si>
  <si>
    <t>1288490042</t>
  </si>
  <si>
    <t>111</t>
  </si>
  <si>
    <t>Pol53</t>
  </si>
  <si>
    <t>přídavná LED klávesnice</t>
  </si>
  <si>
    <t>-1129502331</t>
  </si>
  <si>
    <t>112</t>
  </si>
  <si>
    <t>Pol54</t>
  </si>
  <si>
    <t>telefonní hlásič</t>
  </si>
  <si>
    <t>1194349211</t>
  </si>
  <si>
    <t>113</t>
  </si>
  <si>
    <t>Pol55</t>
  </si>
  <si>
    <t>GSM brána s GSM modulem</t>
  </si>
  <si>
    <t>1912977416</t>
  </si>
  <si>
    <t>114</t>
  </si>
  <si>
    <t>Pol56</t>
  </si>
  <si>
    <t>vnější zálohovaná siréna a bezúdržbový akumulátor Aku 1,2Ah</t>
  </si>
  <si>
    <t>234183160</t>
  </si>
  <si>
    <t>115</t>
  </si>
  <si>
    <t>Pol57</t>
  </si>
  <si>
    <t>snímač pohybu</t>
  </si>
  <si>
    <t>-417763885</t>
  </si>
  <si>
    <t>116</t>
  </si>
  <si>
    <t>Pol58</t>
  </si>
  <si>
    <t>magnet SC - vstupních dveří</t>
  </si>
  <si>
    <t>-1376305519</t>
  </si>
  <si>
    <t>117</t>
  </si>
  <si>
    <t>Pol59</t>
  </si>
  <si>
    <t>propojovací kabel sdělovací stíněný 3x2x0,5</t>
  </si>
  <si>
    <t>-1804876492</t>
  </si>
  <si>
    <t>118</t>
  </si>
  <si>
    <t>Pol60</t>
  </si>
  <si>
    <t>trubka ohebná PVC 2323100</t>
  </si>
  <si>
    <t>1457246956</t>
  </si>
  <si>
    <t>119</t>
  </si>
  <si>
    <t>Pol61</t>
  </si>
  <si>
    <t>krabice odbočná KO97/5</t>
  </si>
  <si>
    <t>993556439</t>
  </si>
  <si>
    <t>120</t>
  </si>
  <si>
    <t>Pol62</t>
  </si>
  <si>
    <t>vyvažovací rezistor 10k</t>
  </si>
  <si>
    <t>2082300281</t>
  </si>
  <si>
    <t>121</t>
  </si>
  <si>
    <t>Pol63</t>
  </si>
  <si>
    <t>trubka ohebná PVC 2323</t>
  </si>
  <si>
    <t>-507022386</t>
  </si>
  <si>
    <t>122</t>
  </si>
  <si>
    <t>-1459356045</t>
  </si>
  <si>
    <t>123</t>
  </si>
  <si>
    <t>1607956514</t>
  </si>
  <si>
    <t>124</t>
  </si>
  <si>
    <t>Pol64</t>
  </si>
  <si>
    <t>DVR gitální záznamové zařízení pro 8 kanálů</t>
  </si>
  <si>
    <t>-1987334283</t>
  </si>
  <si>
    <t>125</t>
  </si>
  <si>
    <t>Pol65</t>
  </si>
  <si>
    <t>pevný disk pro DVR</t>
  </si>
  <si>
    <t>-1775391345</t>
  </si>
  <si>
    <t>126</t>
  </si>
  <si>
    <t>Pol66</t>
  </si>
  <si>
    <t>venkovní kamera n-cam 280 den/noc, 650TVL</t>
  </si>
  <si>
    <t>1120889455</t>
  </si>
  <si>
    <t>127</t>
  </si>
  <si>
    <t>Pol67</t>
  </si>
  <si>
    <t>vnitřní stropní barevná kamera den/noc</t>
  </si>
  <si>
    <t>-1561562976</t>
  </si>
  <si>
    <t>128</t>
  </si>
  <si>
    <t>Pol68</t>
  </si>
  <si>
    <t>napájecí zdroj se zálohováním 11-13,8V DC, 10A, 1x obvod 5A pro záznamové zařízení, 1x obvod 8x 0,5A pro osm kamer/</t>
  </si>
  <si>
    <t>-1613389328</t>
  </si>
  <si>
    <t>129</t>
  </si>
  <si>
    <t>Pol69</t>
  </si>
  <si>
    <t>CCTV kabel s napájením</t>
  </si>
  <si>
    <t>269822415</t>
  </si>
  <si>
    <t>130</t>
  </si>
  <si>
    <t>Pol70</t>
  </si>
  <si>
    <t>adaptér – standard DC 2,1/5,5 konektor napájení pro CCTV kamery</t>
  </si>
  <si>
    <t>1142330810</t>
  </si>
  <si>
    <t>131</t>
  </si>
  <si>
    <t>Pol71</t>
  </si>
  <si>
    <t>F konektor šroubovací – 5,5mm</t>
  </si>
  <si>
    <t>2028541259</t>
  </si>
  <si>
    <t>132</t>
  </si>
  <si>
    <t>Pol72</t>
  </si>
  <si>
    <t>redukce F – BNC</t>
  </si>
  <si>
    <t>1027940344</t>
  </si>
  <si>
    <t>133</t>
  </si>
  <si>
    <t>Pol121</t>
  </si>
  <si>
    <t>elektronický termostat s prostorovým snímačem teploty 230V,10A,IP31 /vč. podlahového snímače teploty/</t>
  </si>
  <si>
    <t>-35236765</t>
  </si>
  <si>
    <t>134</t>
  </si>
  <si>
    <t>Pol122</t>
  </si>
  <si>
    <t>termokabel délka 22m, 18W/m, 230V, 395W</t>
  </si>
  <si>
    <t>1151244511</t>
  </si>
  <si>
    <t>135</t>
  </si>
  <si>
    <t>Pol123</t>
  </si>
  <si>
    <t>termokabel délka 29m, 18W/m, 230V, 535W</t>
  </si>
  <si>
    <t>-129885310</t>
  </si>
  <si>
    <t>136</t>
  </si>
  <si>
    <t>Pol124</t>
  </si>
  <si>
    <t>termokabel délka 37m, 18W/m, 230V, 680W</t>
  </si>
  <si>
    <t>1665686575</t>
  </si>
  <si>
    <t>137</t>
  </si>
  <si>
    <t>Pol125</t>
  </si>
  <si>
    <t>termokabel délka 44m, 18W/m, 230V, 790W</t>
  </si>
  <si>
    <t>1829557248</t>
  </si>
  <si>
    <t>138</t>
  </si>
  <si>
    <t>Pol126</t>
  </si>
  <si>
    <t>kovová mříž pro zakrytí topného kabelu v podlaze /drát Fe pr.6mm, 15x15cm/</t>
  </si>
  <si>
    <t>-863420114</t>
  </si>
  <si>
    <t>139</t>
  </si>
  <si>
    <t>Pol127</t>
  </si>
  <si>
    <t>keramické topidlo 230V,2000W,IP22 s vestavěným termostatem</t>
  </si>
  <si>
    <t>-936359778</t>
  </si>
  <si>
    <t>711</t>
  </si>
  <si>
    <t xml:space="preserve"> Izolace proti vodě, vlhkosti a plynům</t>
  </si>
  <si>
    <t>140</t>
  </si>
  <si>
    <t>711141559</t>
  </si>
  <si>
    <t>Provedení izolace proti zemní vlhkosti pásy přitavením vodorovné NAIP</t>
  </si>
  <si>
    <t>Provedení izolace proti zemní vlhkosti pásy přitavením NAIP na ploše vodorovné V</t>
  </si>
  <si>
    <t>https://podminky.urs.cz/item/CS_URS_2024_01/711141559</t>
  </si>
  <si>
    <t>141</t>
  </si>
  <si>
    <t>62855001</t>
  </si>
  <si>
    <t>pás asfaltový natavitelný modifikovaný SBS s vložkou z polyesterové rohože a spalitelnou PE fólií nebo jemnozrnným minerálním posypem na horním povrchu tl 4,0mm</t>
  </si>
  <si>
    <t>142</t>
  </si>
  <si>
    <t>998711202</t>
  </si>
  <si>
    <t>Přesun hmot procentní pro izolace proti vodě, vlhkosti a plynům v objektech v přes 6 do 12 m</t>
  </si>
  <si>
    <t>%</t>
  </si>
  <si>
    <t>Přesun hmot pro izolace proti vodě, vlhkosti a plynům stanovený procentní sazbou (%) z ceny vodorovná dopravní vzdálenost do 50 m základní v objektech výšky přes 6 do 12 m</t>
  </si>
  <si>
    <t>https://podminky.urs.cz/item/CS_URS_2024_01/998711202</t>
  </si>
  <si>
    <t>713</t>
  </si>
  <si>
    <t xml:space="preserve"> Izolace tepelné</t>
  </si>
  <si>
    <t>143</t>
  </si>
  <si>
    <t>713114123</t>
  </si>
  <si>
    <t>Tepelná foukaná izolace celulózová vlákna vodorovná do dutiny tl přes 200 do 250 mm</t>
  </si>
  <si>
    <t>Tepelná foukaná izolace vodorovných konstrukcí z celulózových vláken do dutiny, tloušťky vrstvy přes 200 do 250 mm</t>
  </si>
  <si>
    <t>https://podminky.urs.cz/item/CS_URS_2024_01/713114123</t>
  </si>
  <si>
    <t>144</t>
  </si>
  <si>
    <t>713121111</t>
  </si>
  <si>
    <t>Montáž izolace tepelné podlah volně kladenými rohožemi, pásy, dílci, deskami 1 vrstva</t>
  </si>
  <si>
    <t>Montáž tepelné izolace podlah rohožemi, pásy, deskami, dílci, bloky (izolační materiál ve specifikaci) kladenými volně jednovrstvá</t>
  </si>
  <si>
    <t>https://podminky.urs.cz/item/CS_URS_2024_01/713121111</t>
  </si>
  <si>
    <t>145</t>
  </si>
  <si>
    <t>28375912</t>
  </si>
  <si>
    <t>deska EPS 150 pro konstrukce s vysokým zatížením λ=0,035 tl 80mm</t>
  </si>
  <si>
    <t>146</t>
  </si>
  <si>
    <t>713131141</t>
  </si>
  <si>
    <t>Montáž izolace tepelné stěn lepením celoplošně rohoží, pásů, dílců, desek</t>
  </si>
  <si>
    <t>Montáž tepelné izolace stěn rohožemi, pásy, deskami, dílci, bloky (izolační materiál ve specifikaci) lepením celoplošně bez mechanického kotvení</t>
  </si>
  <si>
    <t>https://podminky.urs.cz/item/CS_URS_2024_01/713131141</t>
  </si>
  <si>
    <t>147</t>
  </si>
  <si>
    <t>63151533</t>
  </si>
  <si>
    <t>deska tepelně izolační minerální kontaktních fasád kolmé vlákno λ=0,040-0,041 tl 160mm</t>
  </si>
  <si>
    <t>148</t>
  </si>
  <si>
    <t>998713202</t>
  </si>
  <si>
    <t>Přesun hmot procentní pro izolace tepelné v objektech v přes 6 do 12 m</t>
  </si>
  <si>
    <t>Přesun hmot pro izolace tepelné stanovený procentní sazbou (%) z ceny vodorovná dopravní vzdálenost do 50 m s užitím mechanizace v objektech výšky přes 6 do 12 m</t>
  </si>
  <si>
    <t>https://podminky.urs.cz/item/CS_URS_2024_01/998713202</t>
  </si>
  <si>
    <t>725</t>
  </si>
  <si>
    <t xml:space="preserve"> Zdravotechnika - zařizovací předměty</t>
  </si>
  <si>
    <t>149</t>
  </si>
  <si>
    <t>725291706</t>
  </si>
  <si>
    <t>Doplňky zařízení koupelen a záchodů nerezové madlo rovné dl 800 mm</t>
  </si>
  <si>
    <t>soubor</t>
  </si>
  <si>
    <t>150</t>
  </si>
  <si>
    <t>725291712</t>
  </si>
  <si>
    <t>Doplňky zařízení koupelen a záchodů nerezové madlo krakorcové dl 834 mm</t>
  </si>
  <si>
    <t>751-1</t>
  </si>
  <si>
    <t>Vzduchotechnika dodávka</t>
  </si>
  <si>
    <t>151</t>
  </si>
  <si>
    <t>Pol73</t>
  </si>
  <si>
    <t>Větrací rekuperační jednotka, Qo=Qp=1500 m3/h, pex=300 Pa, účinnost rekuperace min. 50%, elektrický dohřev 10 kW, by-pass rekuperátoru, uzavírací klapky, vana odvodu kondenzátu, servisní vypínače, bez regulace, veškeré servopohony =&gt; projekt MaR</t>
  </si>
  <si>
    <t>kpl</t>
  </si>
  <si>
    <t>-748972410</t>
  </si>
  <si>
    <t>152</t>
  </si>
  <si>
    <t>Pol74</t>
  </si>
  <si>
    <t>Čistička vzduchu na bázi UV záření a katalyzátoru, průtok min. 1500 m3/h, elektrické parametry - viz výkres</t>
  </si>
  <si>
    <t>-1476380690</t>
  </si>
  <si>
    <t>153</t>
  </si>
  <si>
    <t>Pol75</t>
  </si>
  <si>
    <t>Tlumič hluku d 315</t>
  </si>
  <si>
    <t>1312486358</t>
  </si>
  <si>
    <t>154</t>
  </si>
  <si>
    <t>Pol76</t>
  </si>
  <si>
    <t>Protidešťová žaluzie 630x630 mm, síto</t>
  </si>
  <si>
    <t>1970945080</t>
  </si>
  <si>
    <t>155</t>
  </si>
  <si>
    <t>Pol77</t>
  </si>
  <si>
    <t>Stěnová mřížka 400x200/UR1</t>
  </si>
  <si>
    <t>506304856</t>
  </si>
  <si>
    <t>156</t>
  </si>
  <si>
    <t>Pol78</t>
  </si>
  <si>
    <t>Výřivý anemostat  600/C/V/P/16/R</t>
  </si>
  <si>
    <t>1925978091</t>
  </si>
  <si>
    <t>157</t>
  </si>
  <si>
    <t>Pol79</t>
  </si>
  <si>
    <t>Kovový talířový ventil přívodní d 100 vč. rámečku</t>
  </si>
  <si>
    <t>1874556446</t>
  </si>
  <si>
    <t>158</t>
  </si>
  <si>
    <t>Pol80</t>
  </si>
  <si>
    <t>Kovový talířový ventil odvodní d 100 vč. rámečku</t>
  </si>
  <si>
    <t>1872140250</t>
  </si>
  <si>
    <t>159</t>
  </si>
  <si>
    <t>Pol81</t>
  </si>
  <si>
    <t>Kovový talířový ventil odvodní d 125 vč. rámečku</t>
  </si>
  <si>
    <t>1130679368</t>
  </si>
  <si>
    <t>160</t>
  </si>
  <si>
    <t>Pol82</t>
  </si>
  <si>
    <t>Potrubí D100 vč. 20% tvarovek</t>
  </si>
  <si>
    <t>936420039</t>
  </si>
  <si>
    <t>161</t>
  </si>
  <si>
    <t>Pol83</t>
  </si>
  <si>
    <t>Potrubí D125 vč. 50% tvarovek</t>
  </si>
  <si>
    <t>-789312832</t>
  </si>
  <si>
    <t>162</t>
  </si>
  <si>
    <t>Pol84</t>
  </si>
  <si>
    <t>Potrubí D160 vč. 20% tvarovek</t>
  </si>
  <si>
    <t>954661840</t>
  </si>
  <si>
    <t>163</t>
  </si>
  <si>
    <t>Pol85</t>
  </si>
  <si>
    <t>Potrubí D200 vč. 20% tvarovek</t>
  </si>
  <si>
    <t>-471976713</t>
  </si>
  <si>
    <t>164</t>
  </si>
  <si>
    <t>Pol86</t>
  </si>
  <si>
    <t>Potrubí D225 vč. 50% tvarovek</t>
  </si>
  <si>
    <t>-1609753075</t>
  </si>
  <si>
    <t>165</t>
  </si>
  <si>
    <t>Pol87</t>
  </si>
  <si>
    <t>Potrubí D315 vč. 40% tvarovek</t>
  </si>
  <si>
    <t>115129850</t>
  </si>
  <si>
    <t>166</t>
  </si>
  <si>
    <t>Pol88</t>
  </si>
  <si>
    <t>Montážní a těsnící materiál (šrouby, matice, tmel…)</t>
  </si>
  <si>
    <t>kg</t>
  </si>
  <si>
    <t>1345578574</t>
  </si>
  <si>
    <t>167</t>
  </si>
  <si>
    <t>Pol89</t>
  </si>
  <si>
    <t>Pomocné ocelové konstrukce (závěsy, závitové tyče...)</t>
  </si>
  <si>
    <t>1382627683</t>
  </si>
  <si>
    <t>168</t>
  </si>
  <si>
    <t>Pol90</t>
  </si>
  <si>
    <t>Stavební výpomoci</t>
  </si>
  <si>
    <t>1776057435</t>
  </si>
  <si>
    <t>169</t>
  </si>
  <si>
    <t>Pol91</t>
  </si>
  <si>
    <t>Přesun hmot a doprava</t>
  </si>
  <si>
    <t>-605597719</t>
  </si>
  <si>
    <t>170</t>
  </si>
  <si>
    <t>Pol92</t>
  </si>
  <si>
    <t>Koordinační činnost</t>
  </si>
  <si>
    <t>-18872197</t>
  </si>
  <si>
    <t>171</t>
  </si>
  <si>
    <t>Pol93</t>
  </si>
  <si>
    <t>Tlumiče chvění pod VZT jednotku</t>
  </si>
  <si>
    <t>1217081989</t>
  </si>
  <si>
    <t>172</t>
  </si>
  <si>
    <t>Pol94</t>
  </si>
  <si>
    <t>Elektroinstlalace                                 zajistí EZ</t>
  </si>
  <si>
    <t>-1208038566</t>
  </si>
  <si>
    <t>173</t>
  </si>
  <si>
    <t>Pol95</t>
  </si>
  <si>
    <t>Projekt MaR                     řešen jiným projektem</t>
  </si>
  <si>
    <t>996008008</t>
  </si>
  <si>
    <t>174</t>
  </si>
  <si>
    <t>Pol96</t>
  </si>
  <si>
    <t>Minerální vata tl. 30mm+opláštění Al fólií</t>
  </si>
  <si>
    <t>-1676523752</t>
  </si>
  <si>
    <t>751-2</t>
  </si>
  <si>
    <t>Vzduchotechnika montáž</t>
  </si>
  <si>
    <t>175</t>
  </si>
  <si>
    <t>Pol97</t>
  </si>
  <si>
    <t>1685847581</t>
  </si>
  <si>
    <t>176</t>
  </si>
  <si>
    <t>Pol98</t>
  </si>
  <si>
    <t>-152661862</t>
  </si>
  <si>
    <t>177</t>
  </si>
  <si>
    <t>Pol99</t>
  </si>
  <si>
    <t>1196542811</t>
  </si>
  <si>
    <t>178</t>
  </si>
  <si>
    <t>Pol100</t>
  </si>
  <si>
    <t>-314177961</t>
  </si>
  <si>
    <t>179</t>
  </si>
  <si>
    <t>Pol101</t>
  </si>
  <si>
    <t>1863483957</t>
  </si>
  <si>
    <t>180</t>
  </si>
  <si>
    <t>Pol102</t>
  </si>
  <si>
    <t>878263470</t>
  </si>
  <si>
    <t>Výřivý anemostat 600/C/V/P/16/R</t>
  </si>
  <si>
    <t>181</t>
  </si>
  <si>
    <t>Pol103</t>
  </si>
  <si>
    <t>1698667850</t>
  </si>
  <si>
    <t>182</t>
  </si>
  <si>
    <t>Pol104</t>
  </si>
  <si>
    <t>136347207</t>
  </si>
  <si>
    <t>183</t>
  </si>
  <si>
    <t>Pol105</t>
  </si>
  <si>
    <t>386289872</t>
  </si>
  <si>
    <t>184</t>
  </si>
  <si>
    <t>Pol106</t>
  </si>
  <si>
    <t>1550214743</t>
  </si>
  <si>
    <t>185</t>
  </si>
  <si>
    <t>Pol107</t>
  </si>
  <si>
    <t>-521503</t>
  </si>
  <si>
    <t>186</t>
  </si>
  <si>
    <t>Pol108</t>
  </si>
  <si>
    <t>-444463935</t>
  </si>
  <si>
    <t>187</t>
  </si>
  <si>
    <t>Pol109</t>
  </si>
  <si>
    <t>-736207496</t>
  </si>
  <si>
    <t>188</t>
  </si>
  <si>
    <t>Pol110</t>
  </si>
  <si>
    <t>61566063</t>
  </si>
  <si>
    <t>189</t>
  </si>
  <si>
    <t>Pol111</t>
  </si>
  <si>
    <t>-1245143901</t>
  </si>
  <si>
    <t>190</t>
  </si>
  <si>
    <t>Pol112</t>
  </si>
  <si>
    <t>-682063876</t>
  </si>
  <si>
    <t>191</t>
  </si>
  <si>
    <t>Pol113</t>
  </si>
  <si>
    <t>959829048</t>
  </si>
  <si>
    <t>192</t>
  </si>
  <si>
    <t>Pol114</t>
  </si>
  <si>
    <t>443979798</t>
  </si>
  <si>
    <t>193</t>
  </si>
  <si>
    <t>Pol115</t>
  </si>
  <si>
    <t>-1630457475</t>
  </si>
  <si>
    <t>194</t>
  </si>
  <si>
    <t>Pol116</t>
  </si>
  <si>
    <t>-1488479050</t>
  </si>
  <si>
    <t>195</t>
  </si>
  <si>
    <t>Pol117</t>
  </si>
  <si>
    <t>-1037296347</t>
  </si>
  <si>
    <t>196</t>
  </si>
  <si>
    <t>Pol118</t>
  </si>
  <si>
    <t>-1525513359</t>
  </si>
  <si>
    <t>Elektroinstlalace zajistí EZ</t>
  </si>
  <si>
    <t>197</t>
  </si>
  <si>
    <t>Pol119</t>
  </si>
  <si>
    <t>-1847543084</t>
  </si>
  <si>
    <t>Projekt MaR řešen jiným projektem</t>
  </si>
  <si>
    <t>198</t>
  </si>
  <si>
    <t>Pol120</t>
  </si>
  <si>
    <t>187227861</t>
  </si>
  <si>
    <t>762</t>
  </si>
  <si>
    <t xml:space="preserve"> Konstrukce tesařské</t>
  </si>
  <si>
    <t>199</t>
  </si>
  <si>
    <t>762342211</t>
  </si>
  <si>
    <t>Montáž laťování na střechách jednoduchých sklonu do 60° osové vzdálenosti do 150 mm</t>
  </si>
  <si>
    <t>Montáž laťování střech jednoduchých sklonu do 60° při osové vzdálenosti latí do 150 mm</t>
  </si>
  <si>
    <t>https://podminky.urs.cz/item/CS_URS_2024_01/762342211</t>
  </si>
  <si>
    <t>200</t>
  </si>
  <si>
    <t>60514114</t>
  </si>
  <si>
    <t>řezivo jehličnaté lať impregnovaná dl 4 m</t>
  </si>
  <si>
    <t>201</t>
  </si>
  <si>
    <t>762342441</t>
  </si>
  <si>
    <t>Montáž lišt trojúhelníkových sklonu do 60°</t>
  </si>
  <si>
    <t>Montáž laťování montáž lišt trojúhelníkových</t>
  </si>
  <si>
    <t>https://podminky.urs.cz/item/CS_URS_2024_01/762342441</t>
  </si>
  <si>
    <t>202</t>
  </si>
  <si>
    <t>762342811</t>
  </si>
  <si>
    <t>Demontáž laťování střech z latí osové vzdálenosti do 0,22 m</t>
  </si>
  <si>
    <t>Demontáž bednění a laťování laťování střech sklonu do 60° se všemi nadstřešními konstrukcemi, z latí průřezové plochy do 25 cm2 při osové vzdálenosti do 0,22 m</t>
  </si>
  <si>
    <t>https://podminky.urs.cz/item/CS_URS_2024_01/762342811</t>
  </si>
  <si>
    <t>203</t>
  </si>
  <si>
    <t>762395000</t>
  </si>
  <si>
    <t>Spojovací prostředky krovů, bednění, laťování, nadstřešních konstrukcí</t>
  </si>
  <si>
    <t>Spojovací prostředky krovů, bednění a laťování, nadstřešních konstrukcí svorníky, prkna, hřebíky, pásová ocel, vruty</t>
  </si>
  <si>
    <t>https://podminky.urs.cz/item/CS_URS_2024_01/762395000</t>
  </si>
  <si>
    <t>204</t>
  </si>
  <si>
    <t>762420016</t>
  </si>
  <si>
    <t>Obložení stropu z cementotřískových desek tl 22 mm na sraz šroubovaných</t>
  </si>
  <si>
    <t>Obložení stropů nebo střešních podhledů z cementotřískových desek šroubovaných na sraz, tloušťky desky 22 mm</t>
  </si>
  <si>
    <t>https://podminky.urs.cz/item/CS_URS_2024_01/762420016</t>
  </si>
  <si>
    <t>205</t>
  </si>
  <si>
    <t>762429001</t>
  </si>
  <si>
    <t>Montáž obložení stropu podkladový rošt</t>
  </si>
  <si>
    <t>Obložení stropů nebo střešních podhledů montáž roštu podkladového</t>
  </si>
  <si>
    <t>https://podminky.urs.cz/item/CS_URS_2024_01/762429001</t>
  </si>
  <si>
    <t>206</t>
  </si>
  <si>
    <t>207</t>
  </si>
  <si>
    <t>762430014</t>
  </si>
  <si>
    <t>Obložení stěn z cementotřískových desek tl 16 mm na sraz šroubovaných</t>
  </si>
  <si>
    <t>Obložení stěn z cementotřískových desek šroubovaných na sraz, tloušťky desky 16 mm</t>
  </si>
  <si>
    <t>https://podminky.urs.cz/item/CS_URS_2024_01/762430014</t>
  </si>
  <si>
    <t>208</t>
  </si>
  <si>
    <t>762495000</t>
  </si>
  <si>
    <t>Spojovací prostředky pro montáž olištování, obložení stropů, střešních podhledů a stěn</t>
  </si>
  <si>
    <t>Spojovací prostředky olištování spár, obložení stropů, střešních podhledů a stěn hřebíky, vruty</t>
  </si>
  <si>
    <t>https://podminky.urs.cz/item/CS_URS_2024_01/762495000</t>
  </si>
  <si>
    <t>209</t>
  </si>
  <si>
    <t>998762202</t>
  </si>
  <si>
    <t>Přesun hmot procentní pro kce tesařské v objektech v přes 6 do 12 m</t>
  </si>
  <si>
    <t>Přesun hmot pro konstrukce tesařské stanovený procentní sazbou (%) z ceny vodorovná dopravní vzdálenost do 50 m s užitím mechanizace v objektech výšky přes 6 do 12 m</t>
  </si>
  <si>
    <t>https://podminky.urs.cz/item/CS_URS_2024_01/998762202</t>
  </si>
  <si>
    <t>763</t>
  </si>
  <si>
    <t xml:space="preserve"> Konstrukce suché výstavby</t>
  </si>
  <si>
    <t>210</t>
  </si>
  <si>
    <t>763111311</t>
  </si>
  <si>
    <t>SDK příčka tl 75 mm profil CW+UW 50 desky 1xA 12,5 s izolací EI 30 Rw do 45 dB</t>
  </si>
  <si>
    <t>Příčka ze sádrokartonových desek s nosnou konstrukcí z jednoduchých ocelových profilů UW, CW jednoduše opláštěná deskou standardní A tl. 12,5 mm, příčka tl. 75 mm, profil 50, s izolací, EI 30, Rw do 45 dB</t>
  </si>
  <si>
    <t>https://podminky.urs.cz/item/CS_URS_2024_01/763111311</t>
  </si>
  <si>
    <t>211</t>
  </si>
  <si>
    <t>763121422</t>
  </si>
  <si>
    <t>SDK stěna předsazená tl 62,5 mm profil CW+UW 50 deska 1xH2 12,5 bez izolace EI 15</t>
  </si>
  <si>
    <t>Stěna předsazená ze sádrokartonových desek s nosnou konstrukcí z ocelových profilů CW, UW jednoduše opláštěná deskou impregnovanou H2 tl. 12,5 mm bez izolace, EI 15, stěna tl. 62,5 mm, profil 50</t>
  </si>
  <si>
    <t>https://podminky.urs.cz/item/CS_URS_2024_01/763121422</t>
  </si>
  <si>
    <t>212</t>
  </si>
  <si>
    <t>763131451</t>
  </si>
  <si>
    <t>SDK podhled deska 1xH2 12,5 bez izolace dvouvrstvá spodní kce profil CD+UD</t>
  </si>
  <si>
    <t>Podhled ze sádrokartonových desek dvouvrstvá zavěšená spodní konstrukce z ocelových profilů CD, UD jednoduše opláštěná deskou impregnovanou H2, tl. 12,5 mm, bez izolace</t>
  </si>
  <si>
    <t>https://podminky.urs.cz/item/CS_URS_2024_01/763131451</t>
  </si>
  <si>
    <t>213</t>
  </si>
  <si>
    <t>763131751</t>
  </si>
  <si>
    <t>Montáž parotěsné zábrany do SDK podhledu</t>
  </si>
  <si>
    <t>Podhled ze sádrokartonových desek ostatní práce a konstrukce na podhledech ze sádrokartonových desek montáž parotěsné zábrany</t>
  </si>
  <si>
    <t>https://podminky.urs.cz/item/CS_URS_2024_01/763131751</t>
  </si>
  <si>
    <t>214</t>
  </si>
  <si>
    <t>28329282</t>
  </si>
  <si>
    <t>fólie PE vyztužená Al vrstvou pro parotěsnou vrstvu 170g/m2</t>
  </si>
  <si>
    <t>215</t>
  </si>
  <si>
    <t>763431001</t>
  </si>
  <si>
    <t>Montáž minerálního podhledu s vyjímatelnými panely vel. do 0,36 m2 na zavěšený viditelný rošt</t>
  </si>
  <si>
    <t>Montáž podhledu minerálního včetně zavěšeného roštu viditelného s panely vyjímatelnými, velikosti panelů do 0,36 m2</t>
  </si>
  <si>
    <t>https://podminky.urs.cz/item/CS_URS_2024_01/763431001</t>
  </si>
  <si>
    <t>216</t>
  </si>
  <si>
    <t>59036010</t>
  </si>
  <si>
    <t>panel akustický povrch velice porézní skelná tkanina hrana zatřená rovná αw=1,00 viditelný rastr š 24mm bílý tl 20mm</t>
  </si>
  <si>
    <t>217</t>
  </si>
  <si>
    <t>998763201</t>
  </si>
  <si>
    <t>Přesun hmot procentní pro dřevostavby v objektech v přes 6 do 12 m</t>
  </si>
  <si>
    <t>Přesun hmot pro dřevostavby stanovený procentní sazbou (%) z ceny vodorovná dopravní vzdálenost do 50 m základní v objektech výšky přes 6 do 12 m</t>
  </si>
  <si>
    <t>https://podminky.urs.cz/item/CS_URS_2024_01/998763201</t>
  </si>
  <si>
    <t>764</t>
  </si>
  <si>
    <t xml:space="preserve"> Konstrukce klempířské</t>
  </si>
  <si>
    <t>218</t>
  </si>
  <si>
    <t>764002821</t>
  </si>
  <si>
    <t>Demontáž střešního výlezu do suti</t>
  </si>
  <si>
    <t>Demontáž klempířských konstrukcí střešního výlezu do suti</t>
  </si>
  <si>
    <t>https://podminky.urs.cz/item/CS_URS_2024_01/764002821</t>
  </si>
  <si>
    <t>219</t>
  </si>
  <si>
    <t>764002851</t>
  </si>
  <si>
    <t>Demontáž oplechování parapetů do suti</t>
  </si>
  <si>
    <t>Demontáž klempířských konstrukcí oplechování parapetů do suti</t>
  </si>
  <si>
    <t>https://podminky.urs.cz/item/CS_URS_2024_01/764002851</t>
  </si>
  <si>
    <t>220</t>
  </si>
  <si>
    <t>764004801</t>
  </si>
  <si>
    <t>Demontáž podokapního žlabu do suti</t>
  </si>
  <si>
    <t>Demontáž klempířských konstrukcí žlabu podokapního do suti</t>
  </si>
  <si>
    <t>https://podminky.urs.cz/item/CS_URS_2024_01/764004801</t>
  </si>
  <si>
    <t>221</t>
  </si>
  <si>
    <t>764004861</t>
  </si>
  <si>
    <t>Demontáž svodu do suti</t>
  </si>
  <si>
    <t>Demontáž klempířských konstrukcí svodu do suti</t>
  </si>
  <si>
    <t>https://podminky.urs.cz/item/CS_URS_2024_01/764004861</t>
  </si>
  <si>
    <t>222</t>
  </si>
  <si>
    <t>764216604</t>
  </si>
  <si>
    <t>Oplechování rovných parapetů mechanicky kotvené z Pz s povrchovou úpravou rš 330 mm</t>
  </si>
  <si>
    <t>Oplechování parapetů z pozinkovaného plechu s povrchovou úpravou rovných mechanicky kotvené, bez rohů rš 330 mm</t>
  </si>
  <si>
    <t>https://podminky.urs.cz/item/CS_URS_2024_01/764216604</t>
  </si>
  <si>
    <t>223</t>
  </si>
  <si>
    <t>764511602</t>
  </si>
  <si>
    <t>Žlab podokapní půlkruhový z Pz s povrchovou úpravou rš 330 mm</t>
  </si>
  <si>
    <t>Žlab podokapní z pozinkovaného plechu s povrchovou úpravou včetně háků a čel půlkruhový rš 330 mm</t>
  </si>
  <si>
    <t>https://podminky.urs.cz/item/CS_URS_2024_01/764511602</t>
  </si>
  <si>
    <t>224</t>
  </si>
  <si>
    <t>764511622</t>
  </si>
  <si>
    <t>Roh nebo kout půlkruhového podokapního žlabu z Pz s povrchovou úpravou rš 330 mm</t>
  </si>
  <si>
    <t>Žlab podokapní z pozinkovaného plechu s povrchovou úpravou včetně háků a čel roh nebo kout, žlabu půlkruhového rš 330 mm</t>
  </si>
  <si>
    <t>https://podminky.urs.cz/item/CS_URS_2024_01/764511622</t>
  </si>
  <si>
    <t>225</t>
  </si>
  <si>
    <t>764511642</t>
  </si>
  <si>
    <t>Kotlík oválný (trychtýřový) pro podokapní žlaby z Pz s povrchovou úpravou 330/100 mm</t>
  </si>
  <si>
    <t>Žlab podokapní z pozinkovaného plechu s povrchovou úpravou včetně háků a čel kotlík oválný (trychtýřový), rš žlabu/průměr svodu 330/100 mm</t>
  </si>
  <si>
    <t>https://podminky.urs.cz/item/CS_URS_2024_01/764511642</t>
  </si>
  <si>
    <t>226</t>
  </si>
  <si>
    <t>764518622</t>
  </si>
  <si>
    <t>Svody kruhové včetně objímek, kolen, odskoků z Pz s povrchovou úpravou průměru 100 mm</t>
  </si>
  <si>
    <t>Svod z pozinkovaného plechu s upraveným povrchem včetně objímek, kolen a odskoků kruhový, průměru 100 mm</t>
  </si>
  <si>
    <t>https://podminky.urs.cz/item/CS_URS_2024_01/764518622</t>
  </si>
  <si>
    <t>227</t>
  </si>
  <si>
    <t>998764202</t>
  </si>
  <si>
    <t>Přesun hmot procentní pro konstrukce klempířské v objektech v přes 6 do 12 m</t>
  </si>
  <si>
    <t>Přesun hmot pro konstrukce klempířské stanovený procentní sazbou (%) z ceny vodorovná dopravní vzdálenost do 50 m s užitím mechanizace v objektech výšky přes 6 do 12 m</t>
  </si>
  <si>
    <t>https://podminky.urs.cz/item/CS_URS_2024_01/998764202</t>
  </si>
  <si>
    <t>765</t>
  </si>
  <si>
    <t xml:space="preserve"> Krytina skládaná</t>
  </si>
  <si>
    <t>228</t>
  </si>
  <si>
    <t>765111825</t>
  </si>
  <si>
    <t>Demontáž krytiny keramické hladké sklonu do 30° se zvětralou maltou do suti</t>
  </si>
  <si>
    <t>Demontáž krytiny keramické hladké (bobrovky), sklonu do 30° se zvětralou maltou do suti</t>
  </si>
  <si>
    <t>https://podminky.urs.cz/item/CS_URS_2024_01/765111825</t>
  </si>
  <si>
    <t>229</t>
  </si>
  <si>
    <t>765111831</t>
  </si>
  <si>
    <t>Příplatek k demontáži krytiny keramické hladké do suti za sklon přes 30°</t>
  </si>
  <si>
    <t>Demontáž krytiny keramické Příplatek k cenám za sklon přes 30° do suti</t>
  </si>
  <si>
    <t>https://podminky.urs.cz/item/CS_URS_2024_01/765111831</t>
  </si>
  <si>
    <t>230</t>
  </si>
  <si>
    <t>765111861</t>
  </si>
  <si>
    <t>Demontáž krytiny keramické hřebenů a nároží sklonu do 30° na sucho do suti</t>
  </si>
  <si>
    <t>Demontáž krytiny keramické hřebenů a nároží, sklonu do 30° z hřebenáčů na sucho do suti</t>
  </si>
  <si>
    <t>https://podminky.urs.cz/item/CS_URS_2024_01/765111861</t>
  </si>
  <si>
    <t>231</t>
  </si>
  <si>
    <t>765114021</t>
  </si>
  <si>
    <t>Krytina keramická bobrovka režná šupinové krytí sklonu do 30° na sucho</t>
  </si>
  <si>
    <t>Krytina keramická hladká bobrovka sklonu střechy do 30° na sucho šupinové krytí režná</t>
  </si>
  <si>
    <t>https://podminky.urs.cz/item/CS_URS_2024_01/765114021</t>
  </si>
  <si>
    <t>232</t>
  </si>
  <si>
    <t>765114211</t>
  </si>
  <si>
    <t>Krytina keramická bobrovka nárožní hrana z hřebenáčů režných na sucho s větracím pásem olověným</t>
  </si>
  <si>
    <t>Krytina keramická hladká bobrovka sklonu střechy do 30° nárožní hrana na sucho s větracím pásem olověným, z hřebenáčů režných</t>
  </si>
  <si>
    <t>https://podminky.urs.cz/item/CS_URS_2024_01/765114211</t>
  </si>
  <si>
    <t>233</t>
  </si>
  <si>
    <t>765114311</t>
  </si>
  <si>
    <t>Krytina keramická bobrovka hřeben z hřebenáčů režných na sucho s větracím pásem olověným</t>
  </si>
  <si>
    <t>Krytina keramická hladká bobrovka sklonu střechy do 30° hřeben na sucho s větracím pásem olověným, z hřebenáčů režných</t>
  </si>
  <si>
    <t>https://podminky.urs.cz/item/CS_URS_2024_01/765114311</t>
  </si>
  <si>
    <t>234</t>
  </si>
  <si>
    <t>765115202</t>
  </si>
  <si>
    <t>Montáž nástavce pro odvětrání kanalizace pro keramickou krytinu</t>
  </si>
  <si>
    <t>Montáž střešních doplňků krytiny keramické nástavce pro odvětrání kanalizace</t>
  </si>
  <si>
    <t>https://podminky.urs.cz/item/CS_URS_2024_01/765115202</t>
  </si>
  <si>
    <t>235</t>
  </si>
  <si>
    <t>59660212</t>
  </si>
  <si>
    <t>nástavec pro odvětrání kanalizace</t>
  </si>
  <si>
    <t>236</t>
  </si>
  <si>
    <t>765115302</t>
  </si>
  <si>
    <t>Montáž střešního výlezu pl jednotlivě přes 0,25 m2 pro keramickou krytinu</t>
  </si>
  <si>
    <t>Montáž střešních doplňků krytiny keramické střešního výlezu plochy jednotlivě přes 0,25 m2</t>
  </si>
  <si>
    <t>https://podminky.urs.cz/item/CS_URS_2024_01/765115302</t>
  </si>
  <si>
    <t>237</t>
  </si>
  <si>
    <t>59660223</t>
  </si>
  <si>
    <t>vikýř univerzální 450x730mm</t>
  </si>
  <si>
    <t>238</t>
  </si>
  <si>
    <t>765191021</t>
  </si>
  <si>
    <t>Montáž pojistné hydroizolační nebo parotěsné fólie kladené ve sklonu přes 20° s lepenými spoji na krokve</t>
  </si>
  <si>
    <t>Montáž pojistné hydroizolační nebo parotěsné fólie kladené ve sklonu přes 20° s lepenými přesahy na krokve</t>
  </si>
  <si>
    <t>https://podminky.urs.cz/item/CS_URS_2024_01/765191021</t>
  </si>
  <si>
    <t>239</t>
  </si>
  <si>
    <t>28329268</t>
  </si>
  <si>
    <t>fólie nekontaktní nízkodifuzně propustná PE mikroperforovaná pro doplňkovou hydroizolační vrstvu třípláštových střech (reakce na oheň - třída E) 140g/m2</t>
  </si>
  <si>
    <t>240</t>
  </si>
  <si>
    <t>765191031</t>
  </si>
  <si>
    <t>Lepení těsnících pásků pod kontralatě</t>
  </si>
  <si>
    <t>Montáž pojistné hydroizolační nebo parotěsné fólie lepení těsnících pásků pod kontralatě</t>
  </si>
  <si>
    <t>https://podminky.urs.cz/item/CS_URS_2024_01/765191031</t>
  </si>
  <si>
    <t>241</t>
  </si>
  <si>
    <t>28329300</t>
  </si>
  <si>
    <t>páska těsnící jednostranně lepící hliníková parotěsných folií š 50mm</t>
  </si>
  <si>
    <t>242</t>
  </si>
  <si>
    <t>998765202</t>
  </si>
  <si>
    <t>Přesun hmot procentní pro krytiny skládané v objektech v přes 6 do 12 m</t>
  </si>
  <si>
    <t>Přesun hmot pro krytiny skládané stanovený procentní sazbou (%) z ceny vodorovná dopravní vzdálenost do 50 m základní v objektech výšky přes 6 do 12 m</t>
  </si>
  <si>
    <t>https://podminky.urs.cz/item/CS_URS_2024_01/998765202</t>
  </si>
  <si>
    <t>766</t>
  </si>
  <si>
    <t xml:space="preserve"> Konstrukce truhlářské</t>
  </si>
  <si>
    <t>243</t>
  </si>
  <si>
    <t>766231113</t>
  </si>
  <si>
    <t>Montáž sklápěcích půdních schodů</t>
  </si>
  <si>
    <t>Montáž sklápěcích schodů na půdu s vyřezáním otvoru a kompletizací</t>
  </si>
  <si>
    <t>https://podminky.urs.cz/item/CS_URS_2024_01/766231113</t>
  </si>
  <si>
    <t>244</t>
  </si>
  <si>
    <t>61233162</t>
  </si>
  <si>
    <t>schody půdní skládací dřevěné smrkové a MDF deska 130x70cm, pro výšku 320cm, 12 schodnic</t>
  </si>
  <si>
    <t>245</t>
  </si>
  <si>
    <t>766621212</t>
  </si>
  <si>
    <t>Montáž dřevěných oken plochy přes 1 m2 otevíravých výšky do 2,5 m s rámem do zdiva</t>
  </si>
  <si>
    <t>Montáž oken dřevěných včetně montáže rámu plochy přes 1 m2 otevíravých do zdiva, výšky přes 1,5 do 2,5 m</t>
  </si>
  <si>
    <t>https://podminky.urs.cz/item/CS_URS_2024_01/766621212</t>
  </si>
  <si>
    <t>246</t>
  </si>
  <si>
    <t>6114101000</t>
  </si>
  <si>
    <t>okno dřevěné  s izolačním trojsklem 615x1490 mm par. dle projektu</t>
  </si>
  <si>
    <t>247</t>
  </si>
  <si>
    <t>611101001</t>
  </si>
  <si>
    <t>okno dřevěné zasklené izolačním trojsklem 1450x1480 mm par. dle projektu</t>
  </si>
  <si>
    <t>248</t>
  </si>
  <si>
    <t>611101002</t>
  </si>
  <si>
    <t>okno dřevěné zasklené izolačním trojsklem 2050x1450 mm par. dle projektu</t>
  </si>
  <si>
    <t>249</t>
  </si>
  <si>
    <t>766660171</t>
  </si>
  <si>
    <t>Montáž dveřních křídel otvíravých jednokřídlových š do 0,8 m do obložkové zárubně</t>
  </si>
  <si>
    <t>Montáž dveřních křídel dřevěných nebo plastových otevíravých do obložkové zárubně povrchově upravených jednokřídlových, šířky do 800 mm</t>
  </si>
  <si>
    <t>https://podminky.urs.cz/item/CS_URS_2024_01/766660171</t>
  </si>
  <si>
    <t>250</t>
  </si>
  <si>
    <t>611101004</t>
  </si>
  <si>
    <t>dveře vnitřní laminátové 700x1970 mm vč. obložkové zárubně a kování par.dle projektu</t>
  </si>
  <si>
    <t>251</t>
  </si>
  <si>
    <t>611101005</t>
  </si>
  <si>
    <t>dveř vnitřní laminátové 800x1970mm vč. obložkové zárubně a kování par. dle projektu</t>
  </si>
  <si>
    <t>252</t>
  </si>
  <si>
    <t>611101006</t>
  </si>
  <si>
    <t>dveře vnitřní laminátové 900x1970 mm vč. obložkové zárubně a kování par. dle projektu</t>
  </si>
  <si>
    <t>253</t>
  </si>
  <si>
    <t>7661025789</t>
  </si>
  <si>
    <t>D+M úprava dveří na WC imobillní</t>
  </si>
  <si>
    <t>254</t>
  </si>
  <si>
    <t>766682111</t>
  </si>
  <si>
    <t>Montáž zárubní obložkových pro dveře jednokřídlové tl stěny do 170 mm</t>
  </si>
  <si>
    <t>Montáž zárubní dřevěných nebo plastových obložkových, pro dveře jednokřídlové, tloušťky stěny do 170 mm</t>
  </si>
  <si>
    <t>https://podminky.urs.cz/item/CS_URS_2024_01/766682111</t>
  </si>
  <si>
    <t>255</t>
  </si>
  <si>
    <t>766694116</t>
  </si>
  <si>
    <t>Montáž parapetních desek dřevěných nebo plastových š do 30 cm</t>
  </si>
  <si>
    <t>Montáž ostatních truhlářských konstrukcí parapetních desek dřevěných nebo plastových šířky do 300 mm</t>
  </si>
  <si>
    <t>https://podminky.urs.cz/item/CS_URS_2024_01/766694116</t>
  </si>
  <si>
    <t>256</t>
  </si>
  <si>
    <t>60794101</t>
  </si>
  <si>
    <t>parapet dřevotřískový vnitřní povrch laminátový š 200mm</t>
  </si>
  <si>
    <t>257</t>
  </si>
  <si>
    <t>766694126</t>
  </si>
  <si>
    <t>Montáž parapetních desek dřevěných nebo plastových š přes 30 cm</t>
  </si>
  <si>
    <t>Montáž ostatních truhlářských konstrukcí parapetních desek dřevěných nebo plastových šířky přes 300 mm</t>
  </si>
  <si>
    <t>https://podminky.urs.cz/item/CS_URS_2024_01/766694126</t>
  </si>
  <si>
    <t>258</t>
  </si>
  <si>
    <t>60794105</t>
  </si>
  <si>
    <t>parapet dřevotřískový vnitřní povrch laminátový š 400mm</t>
  </si>
  <si>
    <t>259</t>
  </si>
  <si>
    <t>7661025896</t>
  </si>
  <si>
    <t>D + M výdejního okénka</t>
  </si>
  <si>
    <t>260</t>
  </si>
  <si>
    <t>998766202</t>
  </si>
  <si>
    <t>Přesun hmot procentní pro kce truhlářské v objektech v přes 6 do 12 m</t>
  </si>
  <si>
    <t>Přesun hmot pro konstrukce truhlářské stanovený procentní sazbou (%) z ceny vodorovná dopravní vzdálenost do 50 m základní v objektech výšky přes 6 do 12 m</t>
  </si>
  <si>
    <t>https://podminky.urs.cz/item/CS_URS_2024_01/998766202</t>
  </si>
  <si>
    <t>767</t>
  </si>
  <si>
    <t xml:space="preserve"> Konstrukce zámečnické</t>
  </si>
  <si>
    <t>261</t>
  </si>
  <si>
    <t>767161114</t>
  </si>
  <si>
    <t>Montáž zábradlí rovného z trubek do zdi hm přes 20 do 30 kg</t>
  </si>
  <si>
    <t>Montáž zábradlí rovného z trubek nebo tenkostěnných profilů do zdiva, hmotnosti 1 m zábradlí přes 20 do 30 kg</t>
  </si>
  <si>
    <t>https://podminky.urs.cz/item/CS_URS_2024_01/767161114</t>
  </si>
  <si>
    <t>262</t>
  </si>
  <si>
    <t>553205894</t>
  </si>
  <si>
    <t>dodávka ocelového zábralí žárově pozinkováno par. dle projektu</t>
  </si>
  <si>
    <t>263</t>
  </si>
  <si>
    <t>767531111</t>
  </si>
  <si>
    <t>Montáž vstupních kovových nebo plastových rohoží čistících zón</t>
  </si>
  <si>
    <t>264</t>
  </si>
  <si>
    <t>697520010</t>
  </si>
  <si>
    <t>rohož vstupní provedení hliník standard 27 mm</t>
  </si>
  <si>
    <t>266</t>
  </si>
  <si>
    <t>265</t>
  </si>
  <si>
    <t>767531121</t>
  </si>
  <si>
    <t>Osazení zapuštěného rámu z L profilů k čisticím rohožím</t>
  </si>
  <si>
    <t>268</t>
  </si>
  <si>
    <t>Montáž vstupních čisticích zón z rohoží osazení rámu mosazného nebo hliníkového zapuštěného z L profilů</t>
  </si>
  <si>
    <t>https://podminky.urs.cz/item/CS_URS_2024_01/767531121</t>
  </si>
  <si>
    <t>69752160</t>
  </si>
  <si>
    <t>rám pro zapuštění profil L-30/30 25/25 20/30 15/30-Al</t>
  </si>
  <si>
    <t>270</t>
  </si>
  <si>
    <t>267</t>
  </si>
  <si>
    <t>767581803</t>
  </si>
  <si>
    <t>Demontáž podhledu tvarovaný plech</t>
  </si>
  <si>
    <t>272</t>
  </si>
  <si>
    <t>Demontáž podhledů tvarovaných plechů</t>
  </si>
  <si>
    <t>https://podminky.urs.cz/item/CS_URS_2024_01/767581803</t>
  </si>
  <si>
    <t>767640111</t>
  </si>
  <si>
    <t>Montáž dveří ocelových nebo hliníkových vchodových jednokřídlových bez nadsvětlíku</t>
  </si>
  <si>
    <t>274</t>
  </si>
  <si>
    <t>https://podminky.urs.cz/item/CS_URS_2024_01/767640111</t>
  </si>
  <si>
    <t>269</t>
  </si>
  <si>
    <t>55325896</t>
  </si>
  <si>
    <t>doddávka hliníkových dveří vchodových 1100x2270 mm par.dle projekktu</t>
  </si>
  <si>
    <t>276</t>
  </si>
  <si>
    <t>767640221</t>
  </si>
  <si>
    <t>Montáž dveří ocelových nebo hliníkových vchodových dvoukřídlových bez nadsvětlíku</t>
  </si>
  <si>
    <t>278</t>
  </si>
  <si>
    <t>Montáž dveří ocelových nebo hliníkových vchodových dvoukřídlové bez nadsvětlíku</t>
  </si>
  <si>
    <t>https://podminky.urs.cz/item/CS_URS_2024_01/767640221</t>
  </si>
  <si>
    <t>271</t>
  </si>
  <si>
    <t>55348967</t>
  </si>
  <si>
    <t>dveře hliníkové vchodové dvoukřídlé  2140x2270 mm par. dle projektu</t>
  </si>
  <si>
    <t>280</t>
  </si>
  <si>
    <t>998767202</t>
  </si>
  <si>
    <t>Přesun hmot procentní pro zámečnické konstrukce v objektech v přes 6 do 12 m</t>
  </si>
  <si>
    <t>282</t>
  </si>
  <si>
    <t>Přesun hmot pro zámečnické konstrukce stanovený procentní sazbou (%) z ceny vodorovná dopravní vzdálenost do 50 m základní v objektech výšky přes 6 do 12 m</t>
  </si>
  <si>
    <t>https://podminky.urs.cz/item/CS_URS_2024_01/998767202</t>
  </si>
  <si>
    <t>273</t>
  </si>
  <si>
    <t>7672012589</t>
  </si>
  <si>
    <t>dodávka a montáž zastřešení vstupu z dvouvr.lepéného skla a konstrukce z kartáčovaného nerezu par. dle projektu</t>
  </si>
  <si>
    <t>284</t>
  </si>
  <si>
    <t>7672015489</t>
  </si>
  <si>
    <t>dodávka a montáž ocelové plošiny z pororoštů žárově pozinkováno par. dle projektu</t>
  </si>
  <si>
    <t>286</t>
  </si>
  <si>
    <t>771</t>
  </si>
  <si>
    <t xml:space="preserve"> Podlahy z dlaždic</t>
  </si>
  <si>
    <t>275</t>
  </si>
  <si>
    <t>771121011</t>
  </si>
  <si>
    <t>Nátěr penetrační na podlahu</t>
  </si>
  <si>
    <t>288</t>
  </si>
  <si>
    <t>Příprava podkladu před provedením dlažby nátěr penetrační na podlahu</t>
  </si>
  <si>
    <t>https://podminky.urs.cz/item/CS_URS_2024_01/771121011</t>
  </si>
  <si>
    <t>771474113</t>
  </si>
  <si>
    <t>Montáž soklů z dlaždic keramických rovných lepených cementovým flexibilním lepidlem v přes 90 do 120 mm</t>
  </si>
  <si>
    <t>290</t>
  </si>
  <si>
    <t>Montáž soklů z dlaždic keramických lepených cementovým flexibilním lepidlem rovných, výšky přes 90 do 120 mm</t>
  </si>
  <si>
    <t>https://podminky.urs.cz/item/CS_URS_2024_01/771474113</t>
  </si>
  <si>
    <t>277</t>
  </si>
  <si>
    <t>771574113</t>
  </si>
  <si>
    <t>Montáž podlah keramických hladkých lepených cementovým flexibilním lepidlem přes 12 do 19 ks/m2</t>
  </si>
  <si>
    <t>292</t>
  </si>
  <si>
    <t>Montáž podlah z dlaždic keramických lepených cementovým flexibilním lepidlem hladkých, tloušťky do 10 mm přes 12 do 19 ks/m2</t>
  </si>
  <si>
    <t>https://podminky.urs.cz/item/CS_URS_2024_01/771574113</t>
  </si>
  <si>
    <t>59761434</t>
  </si>
  <si>
    <t>dlažba keramická slinutá hladká do interiéru i exteriéru pro vysoké mechanické namáhání přes 9 do 12ks/m2</t>
  </si>
  <si>
    <t>294</t>
  </si>
  <si>
    <t>279</t>
  </si>
  <si>
    <t>998771202</t>
  </si>
  <si>
    <t>Přesun hmot procentní pro podlahy z dlaždic v objektech v přes 6 do 12 m</t>
  </si>
  <si>
    <t>296</t>
  </si>
  <si>
    <t>Přesun hmot pro podlahy z dlaždic stanovený procentní sazbou (%) z ceny vodorovná dopravní vzdálenost do 50 m základní v objektech výšky přes 6 do 12 m</t>
  </si>
  <si>
    <t>https://podminky.urs.cz/item/CS_URS_2024_01/998771202</t>
  </si>
  <si>
    <t>781</t>
  </si>
  <si>
    <t xml:space="preserve"> Dokončovací práce - obklady</t>
  </si>
  <si>
    <t>781121011</t>
  </si>
  <si>
    <t>Nátěr penetrační na stěnu</t>
  </si>
  <si>
    <t>298</t>
  </si>
  <si>
    <t>Příprava podkladu před provedením obkladu nátěr penetrační na stěnu</t>
  </si>
  <si>
    <t>https://podminky.urs.cz/item/CS_URS_2024_01/781121011</t>
  </si>
  <si>
    <t>281</t>
  </si>
  <si>
    <t>781474115</t>
  </si>
  <si>
    <t>Montáž obkladů keramických hladkých lepených cementovým flexibilním lepidlem přes 22 do 25 ks/m2</t>
  </si>
  <si>
    <t>300</t>
  </si>
  <si>
    <t>Montáž keramických obkladů stěn lepených cementovým flexibilním lepidlem hladkých přes 22 do 25 ks/m2</t>
  </si>
  <si>
    <t>https://podminky.urs.cz/item/CS_URS_2024_01/781474115</t>
  </si>
  <si>
    <t>59761039</t>
  </si>
  <si>
    <t>obklad keramický hladký přes 22 do 25ks/m2</t>
  </si>
  <si>
    <t>302</t>
  </si>
  <si>
    <t>283</t>
  </si>
  <si>
    <t>781494111</t>
  </si>
  <si>
    <t>Plastové profily rohové lepené flexibilním lepidlem</t>
  </si>
  <si>
    <t>304</t>
  </si>
  <si>
    <t>998781202</t>
  </si>
  <si>
    <t>Přesun hmot procentní pro obklady keramické v objektech v přes 6 do 12 m</t>
  </si>
  <si>
    <t>306</t>
  </si>
  <si>
    <t>Přesun hmot pro obklady keramické stanovený procentní sazbou (%) z ceny vodorovná dopravní vzdálenost do 50 m základní v objektech výšky přes 6 do 12 m</t>
  </si>
  <si>
    <t>https://podminky.urs.cz/item/CS_URS_2024_01/998781202</t>
  </si>
  <si>
    <t>783</t>
  </si>
  <si>
    <t>Dokončovací práce - nátěry</t>
  </si>
  <si>
    <t>285</t>
  </si>
  <si>
    <t>783823133</t>
  </si>
  <si>
    <t>Penetrační silikátový nátěr hladkých, tenkovrstvých zrnitých nebo štukových omítek</t>
  </si>
  <si>
    <t>308</t>
  </si>
  <si>
    <t>Penetrační nátěr omítek hladkých omítek hladkých, zrnitých tenkovrstvých nebo štukových stupně členitosti 1 a 2 silikátový</t>
  </si>
  <si>
    <t>https://podminky.urs.cz/item/CS_URS_2024_01/783823133</t>
  </si>
  <si>
    <t>310</t>
  </si>
  <si>
    <t>287</t>
  </si>
  <si>
    <t>783827423</t>
  </si>
  <si>
    <t>Krycí dvojnásobný silikátový nátěr omítek stupně členitosti 1 a 2</t>
  </si>
  <si>
    <t>312</t>
  </si>
  <si>
    <t>Krycí (ochranný ) nátěr omítek dvojnásobný hladkých omítek hladkých, zrnitých tenkovrstvých nebo štukových stupně členitosti 1 a 2 silikátový</t>
  </si>
  <si>
    <t>https://podminky.urs.cz/item/CS_URS_2024_01/783827423</t>
  </si>
  <si>
    <t>314</t>
  </si>
  <si>
    <t>784</t>
  </si>
  <si>
    <t xml:space="preserve"> Dokončovací práce - malby a tapety</t>
  </si>
  <si>
    <t>289</t>
  </si>
  <si>
    <t>784181013</t>
  </si>
  <si>
    <t>Dvojnásobné pačokování v místnostech v přes 3,80 do 5,00 m</t>
  </si>
  <si>
    <t>316</t>
  </si>
  <si>
    <t>Pačokování dvojnásobné v místnostech výšky přes 3,80 do 5,00 m</t>
  </si>
  <si>
    <t>https://podminky.urs.cz/item/CS_URS_2024_01/784181013</t>
  </si>
  <si>
    <t>7844012589</t>
  </si>
  <si>
    <t>sanační roztok se sloučeninamí chloru D +M</t>
  </si>
  <si>
    <t>318</t>
  </si>
  <si>
    <t>VRN</t>
  </si>
  <si>
    <t xml:space="preserve"> Vedlejší rozpočtové náklady</t>
  </si>
  <si>
    <t>VRN1</t>
  </si>
  <si>
    <t xml:space="preserve"> Průzkumné, geodetické a projektové práce</t>
  </si>
  <si>
    <t>291</t>
  </si>
  <si>
    <t>013254000</t>
  </si>
  <si>
    <t>Dokumentace skutečného provedení stavby</t>
  </si>
  <si>
    <t>Kč</t>
  </si>
  <si>
    <t>324</t>
  </si>
  <si>
    <t>VRN3</t>
  </si>
  <si>
    <t xml:space="preserve"> Zařízení staveniště</t>
  </si>
  <si>
    <t>030001000</t>
  </si>
  <si>
    <t>Zařízení staveniště</t>
  </si>
  <si>
    <t>326</t>
  </si>
  <si>
    <t>VRN4</t>
  </si>
  <si>
    <t xml:space="preserve"> Inženýrská činnost</t>
  </si>
  <si>
    <t>293</t>
  </si>
  <si>
    <t>045002000</t>
  </si>
  <si>
    <t>Kompletační a koordinační činnost</t>
  </si>
  <si>
    <t>328</t>
  </si>
  <si>
    <t>VRN7</t>
  </si>
  <si>
    <t xml:space="preserve"> Provozní vlivy</t>
  </si>
  <si>
    <t>070001000</t>
  </si>
  <si>
    <t>Provozní vlivy</t>
  </si>
  <si>
    <t>330</t>
  </si>
  <si>
    <t>2015-01 - ZTI</t>
  </si>
  <si>
    <t>HSV - Práce a dodávky HSV</t>
  </si>
  <si>
    <t xml:space="preserve">    3 - Svislé a kompletní konstrukce</t>
  </si>
  <si>
    <t xml:space="preserve">    9 - Ostatní konstrukce a práce-bourání</t>
  </si>
  <si>
    <t xml:space="preserve">      99 -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</si>
  <si>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</si>
  <si>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</si>
  <si>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</si>
  <si>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</si>
  <si>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</si>
  <si>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Práce a dodávky HSV</t>
  </si>
  <si>
    <t>Svislé a kompletní konstrukce</t>
  </si>
  <si>
    <t>346244361</t>
  </si>
  <si>
    <t>Zazdívka o tl 65 mm rýh, nik nebo kapes z cihel pálených</t>
  </si>
  <si>
    <t>-1190550312</t>
  </si>
  <si>
    <t>Zazdívka rýh, potrubí, nik (výklenků) nebo kapes z pálených cihel na maltu tl. 65 mm</t>
  </si>
  <si>
    <t>https://podminky.urs.cz/item/CS_URS_2024_01/346244361</t>
  </si>
  <si>
    <t>Ostatní konstrukce a práce-bourání</t>
  </si>
  <si>
    <t>972055241</t>
  </si>
  <si>
    <t>Vybourání otvorů ve stropech z ŽB prefabrikátů pl do 0,09 m2 tl přes 120 mm</t>
  </si>
  <si>
    <t>-1322182152</t>
  </si>
  <si>
    <t>Vybourání otvorů ve stropech nebo klenbách železobetonových ve stropech z dutých prefabrikátů, plochy do 0,09 m2, tl. přes 120 mm</t>
  </si>
  <si>
    <t>https://podminky.urs.cz/item/CS_URS_2024_01/972055241</t>
  </si>
  <si>
    <t>974031144</t>
  </si>
  <si>
    <t>Vysekání rýh ve zdivu cihelném hl do 70 mm š do 150 mm</t>
  </si>
  <si>
    <t>1514664404</t>
  </si>
  <si>
    <t>Vysekání rýh ve zdivu cihelném na maltu vápennou nebo vápenocementovou do hl. 70 mm a šířky do 150 mm</t>
  </si>
  <si>
    <t>https://podminky.urs.cz/item/CS_URS_2024_01/974031144</t>
  </si>
  <si>
    <t>974031164</t>
  </si>
  <si>
    <t>Vysekání rýh ve zdivu cihelném hl do 150 mm š do 150 mm</t>
  </si>
  <si>
    <t>448021561</t>
  </si>
  <si>
    <t>Vysekání rýh ve zdivu cihelném na maltu vápennou nebo vápenocementovou do hl. 150 mm a šířky do 150 mm</t>
  </si>
  <si>
    <t>https://podminky.urs.cz/item/CS_URS_2024_01/974031164</t>
  </si>
  <si>
    <t>Přesun hmot</t>
  </si>
  <si>
    <t>997006512</t>
  </si>
  <si>
    <t>Vodorovné doprava suti s naložením a složením na skládku přes 100 m do 1 km</t>
  </si>
  <si>
    <t>-406592090</t>
  </si>
  <si>
    <t>Vodorovná doprava suti na skládku s naložením na dopravní prostředek a složením přes 100 m do 1 km</t>
  </si>
  <si>
    <t>https://podminky.urs.cz/item/CS_URS_2024_01/997006512</t>
  </si>
  <si>
    <t>997013213</t>
  </si>
  <si>
    <t>Vnitrostaveništní doprava suti a vybouraných hmot pro budovy v přes 9 do 12 m ručně</t>
  </si>
  <si>
    <t>-1457821662</t>
  </si>
  <si>
    <t>Vnitrostaveništní doprava suti a vybouraných hmot vodorovně do 50 m s naložením ručně pro budovy a haly výšky přes 9 do 12 m</t>
  </si>
  <si>
    <t>https://podminky.urs.cz/item/CS_URS_2024_01/997013213</t>
  </si>
  <si>
    <t>-1708647967</t>
  </si>
  <si>
    <t>1755396970</t>
  </si>
  <si>
    <t>VV</t>
  </si>
  <si>
    <t>2,099*10 "Přepočtené koeficientem množství</t>
  </si>
  <si>
    <t>997013831</t>
  </si>
  <si>
    <t>Poplatek za uložení stavebního směsného odpadu na skládce (skládkovné)</t>
  </si>
  <si>
    <t>367362477</t>
  </si>
  <si>
    <t>https://podminky.urs.cz/item/CS_URS_2024_01/997013831</t>
  </si>
  <si>
    <t>998011002</t>
  </si>
  <si>
    <t>Přesun hmot pro budovy zděné v přes 6 do 12 m</t>
  </si>
  <si>
    <t>-2129359546</t>
  </si>
  <si>
    <t>Přesun hmot pro budovy občanské výstavby, bydlení, výrobu a služby s nosnou svislou konstrukcí zděnou z cihel, tvárnic nebo kamene vodorovná dopravní vzdálenost do 100 m základní pro budovy výšky přes 6 do 12 m</t>
  </si>
  <si>
    <t>https://podminky.urs.cz/item/CS_URS_2024_01/998011002</t>
  </si>
  <si>
    <t>Práce a dodávky PSV</t>
  </si>
  <si>
    <t>721</t>
  </si>
  <si>
    <t>Zdravotechnika - vnitřní kanalizace</t>
  </si>
  <si>
    <t>721140802</t>
  </si>
  <si>
    <t>Demontáž potrubí litinové DN do 100</t>
  </si>
  <si>
    <t>53232962</t>
  </si>
  <si>
    <t>Demontáž potrubí z litinových trub odpadních nebo dešťových do DN 100</t>
  </si>
  <si>
    <t>https://podminky.urs.cz/item/CS_URS_2024_01/721140802</t>
  </si>
  <si>
    <t>721171803</t>
  </si>
  <si>
    <t>Demontáž potrubí z PVC D do 75</t>
  </si>
  <si>
    <t>-1119565667</t>
  </si>
  <si>
    <t>Demontáž potrubí z novodurových trub odpadních nebo připojovacích do D 75</t>
  </si>
  <si>
    <t>https://podminky.urs.cz/item/CS_URS_2024_01/721171803</t>
  </si>
  <si>
    <t>721173315</t>
  </si>
  <si>
    <t>Potrubí kanalizační z PVC SN 4 dešťové DN 110</t>
  </si>
  <si>
    <t>1486697812</t>
  </si>
  <si>
    <t>Potrubí z trub PVC SN4 dešťové DN 110</t>
  </si>
  <si>
    <t>https://podminky.urs.cz/item/CS_URS_2024_01/721173315</t>
  </si>
  <si>
    <t>721173316</t>
  </si>
  <si>
    <t>Potrubí kanalizační z PVC SN 4 dešťové DN 125</t>
  </si>
  <si>
    <t>1478310105</t>
  </si>
  <si>
    <t>Potrubí z trub PVC SN4 dešťové DN 125</t>
  </si>
  <si>
    <t>https://podminky.urs.cz/item/CS_URS_2024_01/721173316</t>
  </si>
  <si>
    <t>721173401</t>
  </si>
  <si>
    <t>Potrubí kanalizační z PVC SN 4 svodné DN 110</t>
  </si>
  <si>
    <t>-912954713</t>
  </si>
  <si>
    <t>Potrubí z trub PVC SN4 svodné (ležaté) DN 110</t>
  </si>
  <si>
    <t>https://podminky.urs.cz/item/CS_URS_2024_01/721173401</t>
  </si>
  <si>
    <t>721173402</t>
  </si>
  <si>
    <t>Potrubí kanalizační z PVC SN 4 svodné DN 125</t>
  </si>
  <si>
    <t>2130588371</t>
  </si>
  <si>
    <t>Potrubí z trub PVC SN4 svodné (ležaté) DN 125</t>
  </si>
  <si>
    <t>https://podminky.urs.cz/item/CS_URS_2024_01/721173402</t>
  </si>
  <si>
    <t>721174024</t>
  </si>
  <si>
    <t>Potrubí kanalizační z PP odpadní DN 75</t>
  </si>
  <si>
    <t>-1271894713</t>
  </si>
  <si>
    <t>Potrubí z trub polypropylenových odpadní (svislé) DN 75</t>
  </si>
  <si>
    <t>https://podminky.urs.cz/item/CS_URS_2024_01/721174024</t>
  </si>
  <si>
    <t>721174025</t>
  </si>
  <si>
    <t>Potrubí kanalizační z PP odpadní DN 110</t>
  </si>
  <si>
    <t>-684520686</t>
  </si>
  <si>
    <t>Potrubí z trub polypropylenových odpadní (svislé) DN 110</t>
  </si>
  <si>
    <t>https://podminky.urs.cz/item/CS_URS_2024_01/721174025</t>
  </si>
  <si>
    <t>721174043</t>
  </si>
  <si>
    <t>Potrubí kanalizační z PP připojovací DN 50</t>
  </si>
  <si>
    <t>-859295826</t>
  </si>
  <si>
    <t>Potrubí z trub polypropylenových připojovací DN 50</t>
  </si>
  <si>
    <t>https://podminky.urs.cz/item/CS_URS_2024_01/721174043</t>
  </si>
  <si>
    <t>721174044</t>
  </si>
  <si>
    <t>Potrubí kanalizační z PP připojovací DN 75</t>
  </si>
  <si>
    <t>-553877116</t>
  </si>
  <si>
    <t>Potrubí z trub polypropylenových připojovací DN 75</t>
  </si>
  <si>
    <t>https://podminky.urs.cz/item/CS_URS_2024_01/721174044</t>
  </si>
  <si>
    <t>721174045</t>
  </si>
  <si>
    <t>Potrubí kanalizační z PP připojovací DN 110</t>
  </si>
  <si>
    <t>-711164916</t>
  </si>
  <si>
    <t>Potrubí z trub polypropylenových připojovací DN 110</t>
  </si>
  <si>
    <t>https://podminky.urs.cz/item/CS_URS_2024_01/721174045</t>
  </si>
  <si>
    <t>721194105</t>
  </si>
  <si>
    <t>Vyvedení a upevnění odpadních výpustek DN 50</t>
  </si>
  <si>
    <t>30168764</t>
  </si>
  <si>
    <t>Vyměření přípojek na potrubí vyvedení a upevnění odpadních výpustek DN 50</t>
  </si>
  <si>
    <t>https://podminky.urs.cz/item/CS_URS_2024_01/721194105</t>
  </si>
  <si>
    <t>721194107</t>
  </si>
  <si>
    <t>Vyvedení a upevnění odpadních výpustek DN 70</t>
  </si>
  <si>
    <t>1899960228</t>
  </si>
  <si>
    <t>Vyměření přípojek na potrubí vyvedení a upevnění odpadních výpustek DN 70</t>
  </si>
  <si>
    <t>https://podminky.urs.cz/item/CS_URS_2024_01/721194107</t>
  </si>
  <si>
    <t>721194109</t>
  </si>
  <si>
    <t>Vyvedení a upevnění odpadních výpustek DN 110</t>
  </si>
  <si>
    <t>1995771418</t>
  </si>
  <si>
    <t>Vyměření přípojek na potrubí vyvedení a upevnění odpadních výpustek DN 110</t>
  </si>
  <si>
    <t>https://podminky.urs.cz/item/CS_URS_2024_01/721194109</t>
  </si>
  <si>
    <t>721211403</t>
  </si>
  <si>
    <t>Vpusť podlahová s vodorovným odtokem DN 50/75 s kulovým kloubem mřížka nerez 115x115</t>
  </si>
  <si>
    <t>1917376865</t>
  </si>
  <si>
    <t>Podlahové vpusti s vodorovným odtokem DN 50/75 s kulovým kloubem, mřížka nerez 115x115</t>
  </si>
  <si>
    <t>https://podminky.urs.cz/item/CS_URS_2024_01/721211403</t>
  </si>
  <si>
    <t>721226511</t>
  </si>
  <si>
    <t>Zápachová uzávěrka podomítková pro pračku a myčku DN 40</t>
  </si>
  <si>
    <t>-2028005747</t>
  </si>
  <si>
    <t>Zápachové uzávěrky podomítkové (Pe) s krycí deskou pro pračku a myčku DN 40</t>
  </si>
  <si>
    <t>https://podminky.urs.cz/item/CS_URS_2024_01/721226511</t>
  </si>
  <si>
    <t>721242115</t>
  </si>
  <si>
    <t>Lapač střešních splavenin z PP s kulovým kloubem na odtoku DN 110</t>
  </si>
  <si>
    <t>819378745</t>
  </si>
  <si>
    <t>Lapače střešních splavenin polypropylenové (PP) s kulovým kloubem na odtoku DN 110</t>
  </si>
  <si>
    <t>https://podminky.urs.cz/item/CS_URS_2024_01/721242115</t>
  </si>
  <si>
    <t>721273153</t>
  </si>
  <si>
    <t>Hlavice ventilační polypropylen PP DN 110</t>
  </si>
  <si>
    <t>-628464021</t>
  </si>
  <si>
    <t>Ventilační hlavice z polypropylenu (PP) DN 110</t>
  </si>
  <si>
    <t>https://podminky.urs.cz/item/CS_URS_2024_01/721273153</t>
  </si>
  <si>
    <t>721274103</t>
  </si>
  <si>
    <t>Přivzdušňovací ventil venkovní odpadních potrubí DN 110</t>
  </si>
  <si>
    <t>-687727574</t>
  </si>
  <si>
    <t>Ventily přivzdušňovací odpadních potrubí venkovní DN 110</t>
  </si>
  <si>
    <t>https://podminky.urs.cz/item/CS_URS_2024_01/721274103</t>
  </si>
  <si>
    <t>721290111</t>
  </si>
  <si>
    <t>Zkouška těsnosti potrubí kanalizace vodou DN do 125</t>
  </si>
  <si>
    <t>-1933326159</t>
  </si>
  <si>
    <t>Zkouška těsnosti kanalizace v objektech vodou do DN 125</t>
  </si>
  <si>
    <t>https://podminky.urs.cz/item/CS_URS_2024_01/721290111</t>
  </si>
  <si>
    <t>721290123</t>
  </si>
  <si>
    <t>Zkouška těsnosti potrubí kanalizace kouřem do DN 300</t>
  </si>
  <si>
    <t>CS ÚRS 2014 01</t>
  </si>
  <si>
    <t>1320611116</t>
  </si>
  <si>
    <t>Zkouška těsnosti kanalizace v objektech kouřem do DN 300</t>
  </si>
  <si>
    <t>R72129011</t>
  </si>
  <si>
    <t xml:space="preserve">kouřové patrony </t>
  </si>
  <si>
    <t>-1187014887</t>
  </si>
  <si>
    <t>kouřové patrony</t>
  </si>
  <si>
    <t>998721101</t>
  </si>
  <si>
    <t>Přesun hmot tonážní pro vnitřní kanalizaci v objektech v do 6 m</t>
  </si>
  <si>
    <t>-1233367114</t>
  </si>
  <si>
    <t>Přesun hmot pro vnitřní kanalizaci stanovený z hmotnosti přesunovaného materiálu vodorovná dopravní vzdálenost do 50 m základní v objektech výšky do 6 m</t>
  </si>
  <si>
    <t>https://podminky.urs.cz/item/CS_URS_2024_01/998721101</t>
  </si>
  <si>
    <t>998721181</t>
  </si>
  <si>
    <t>Příplatek k přesunu hmot tonážní 721 prováděný bez použití mechanizace</t>
  </si>
  <si>
    <t>-2101304007</t>
  </si>
  <si>
    <t>Přesun hmot pro vnitřní kanalizace stanovený z hmotnosti přesunovaného materiálu Příplatek k ceně za přesun prováděný bez použití mechanizace pro jakoukoliv výšku objektu</t>
  </si>
  <si>
    <t>722</t>
  </si>
  <si>
    <t>Zdravotechnika - vnitřní vodovod</t>
  </si>
  <si>
    <t>722130801</t>
  </si>
  <si>
    <t>Demontáž potrubí ocelové pozinkované závitové DN do 25</t>
  </si>
  <si>
    <t>1250889821</t>
  </si>
  <si>
    <t>Demontáž potrubí z ocelových trubek pozinkovaných závitových do DN 25</t>
  </si>
  <si>
    <t>https://podminky.urs.cz/item/CS_URS_2024_01/722130801</t>
  </si>
  <si>
    <t>722174022</t>
  </si>
  <si>
    <t>Potrubí vodovodní plastové PPR svar polyfúze PN 20 D 20x3,4 mm</t>
  </si>
  <si>
    <t>552188921</t>
  </si>
  <si>
    <t>Potrubí z plastových trubek z polypropylenu PPR svařovaných polyfúzně PN 20 (SDR 6) D 20 x 3,4</t>
  </si>
  <si>
    <t>https://podminky.urs.cz/item/CS_URS_2024_01/722174022</t>
  </si>
  <si>
    <t>722174023</t>
  </si>
  <si>
    <t>Potrubí vodovodní plastové PPR svar polyfúze PN 20 D 25x4,2 mm</t>
  </si>
  <si>
    <t>1502479410</t>
  </si>
  <si>
    <t>Potrubí z plastových trubek z polypropylenu PPR svařovaných polyfúzně PN 20 (SDR 6) D 25 x 4,2</t>
  </si>
  <si>
    <t>https://podminky.urs.cz/item/CS_URS_2024_01/722174023</t>
  </si>
  <si>
    <t>722174024</t>
  </si>
  <si>
    <t>Potrubí vodovodní plastové PPR svar polyfúze PN 20 D 32x5,4 mm</t>
  </si>
  <si>
    <t>-1967549149</t>
  </si>
  <si>
    <t>Potrubí z plastových trubek z polypropylenu PPR svařovaných polyfúzně PN 20 (SDR 6) D 32 x 5,4</t>
  </si>
  <si>
    <t>https://podminky.urs.cz/item/CS_URS_2024_01/722174024</t>
  </si>
  <si>
    <t>722174025</t>
  </si>
  <si>
    <t>Potrubí vodovodní plastové PPR svar polyfúze PN 20 D 40x6,7 mm</t>
  </si>
  <si>
    <t>-1231436131</t>
  </si>
  <si>
    <t>Potrubí z plastových trubek z polypropylenu PPR svařovaných polyfúzně PN 20 (SDR 6) D 40 x 6,7</t>
  </si>
  <si>
    <t>https://podminky.urs.cz/item/CS_URS_2024_01/722174025</t>
  </si>
  <si>
    <t>722174062</t>
  </si>
  <si>
    <t>Potrubí vodovodní plastové křížení PPR svar polyfúze PN 20 D 20x3,4 mm</t>
  </si>
  <si>
    <t>1691420942</t>
  </si>
  <si>
    <t>Potrubí z plastových trubek z polypropylenu PPR svařovaných polyfúzně křížení potrubí (PPR) PN 20 (SDR 6) D 20 x 3,4</t>
  </si>
  <si>
    <t>https://podminky.urs.cz/item/CS_URS_2024_01/722174062</t>
  </si>
  <si>
    <t>722181221</t>
  </si>
  <si>
    <t>Ochrana vodovodního potrubí přilepenými termoizolačními trubicemi z PE tl přes 6 do 9 mm DN do 22 mm</t>
  </si>
  <si>
    <t>-2067074991</t>
  </si>
  <si>
    <t>Ochrana potrubí termoizolačními trubicemi z pěnového polyetylenu PE přilepenými v příčných a podélných spojích, tloušťky izolace přes 6 do 9 mm, vnitřního průměru izolace DN do 22 mm</t>
  </si>
  <si>
    <t>https://podminky.urs.cz/item/CS_URS_2024_01/722181221</t>
  </si>
  <si>
    <t>722181222</t>
  </si>
  <si>
    <t>Ochrana vodovodního potrubí přilepenými termoizolačními trubicemi z PE tl přes 6 do 9 mm DN přes 22 do 45 mm</t>
  </si>
  <si>
    <t>714007806</t>
  </si>
  <si>
    <t>Ochrana potrubí termoizolačními trubicemi z pěnového polyetylenu PE přilepenými v příčných a podélných spojích, tloušťky izolace přes 6 do 9 mm, vnitřního průměru izolace DN přes 22 do 45 mm</t>
  </si>
  <si>
    <t>https://podminky.urs.cz/item/CS_URS_2024_01/722181222</t>
  </si>
  <si>
    <t>722181251</t>
  </si>
  <si>
    <t>Ochrana vodovodního potrubí přilepenými termoizolačními trubicemi z PE tl přes 20 do 25 mm DN do 22 mm</t>
  </si>
  <si>
    <t>451128890</t>
  </si>
  <si>
    <t>Ochrana potrubí termoizolačními trubicemi z pěnového polyetylenu PE přilepenými v příčných a podélných spojích, tloušťky izolace přes 20 do 25 mm, vnitřního průměru izolace DN do 22 mm</t>
  </si>
  <si>
    <t>https://podminky.urs.cz/item/CS_URS_2024_01/722181251</t>
  </si>
  <si>
    <t>722181252</t>
  </si>
  <si>
    <t>Ochrana vodovodního potrubí přilepenými termoizolačními trubicemi z PE tl přes 20 do 25 mm DN přes 22 do 45 mm</t>
  </si>
  <si>
    <t>1649090772</t>
  </si>
  <si>
    <t>Ochrana potrubí termoizolačními trubicemi z pěnového polyetylenu PE přilepenými v příčných a podélných spojích, tloušťky izolace přes 20 do 25 mm, vnitřního průměru izolace DN přes 22 do 45 mm</t>
  </si>
  <si>
    <t>https://podminky.urs.cz/item/CS_URS_2024_01/722181252</t>
  </si>
  <si>
    <t>722220152</t>
  </si>
  <si>
    <t>Nástěnka závitová plastová PPR PN 20 DN 20 x G 1/2"</t>
  </si>
  <si>
    <t>-877921063</t>
  </si>
  <si>
    <t>Armatury s jedním závitem plastové (PPR) PN 20 (SDR 6) DN 20 x G 1/2"</t>
  </si>
  <si>
    <t>https://podminky.urs.cz/item/CS_URS_2024_01/722220152</t>
  </si>
  <si>
    <t>722220161</t>
  </si>
  <si>
    <t>Nástěnný komplet plastový PPR PN 20 DN 20 x G 1/2"</t>
  </si>
  <si>
    <t>799524182</t>
  </si>
  <si>
    <t>Armatury s jedním závitem plastové (PPR) PN 20 (SDR 6) DN 20 x G 1/2" (nástěnný komplet)</t>
  </si>
  <si>
    <t>https://podminky.urs.cz/item/CS_URS_2024_01/722220161</t>
  </si>
  <si>
    <t>722220234</t>
  </si>
  <si>
    <t>Přechodka dGK PPR PN 20 D 40 x G 5/4" s kovovým vnitřním závitem</t>
  </si>
  <si>
    <t>1465021078</t>
  </si>
  <si>
    <t>Armatury s jedním závitem přechodové tvarovky PPR, PN 20 (SDR 6) s kovovým závitem vnitřním přechodky dGK D 40 x G 5/4"</t>
  </si>
  <si>
    <t>https://podminky.urs.cz/item/CS_URS_2024_01/722220234</t>
  </si>
  <si>
    <t>722220242</t>
  </si>
  <si>
    <t>Přechodka dGK PPR PN 20 D 25 x G 3/4" s kovovým vnitřním závitem a převlečnou maticí</t>
  </si>
  <si>
    <t>697264466</t>
  </si>
  <si>
    <t>Armatury s jedním závitem přechodové tvarovky PPR, PN 20 (SDR 6) s kovovým závitem vnitřním přechodky s převlečnou maticí D 25 x G 1"</t>
  </si>
  <si>
    <t>https://podminky.urs.cz/item/CS_URS_2024_01/722220242</t>
  </si>
  <si>
    <t>722224115</t>
  </si>
  <si>
    <t>Kohout plnicí nebo vypouštěcí G 1/2" PN 10 s jedním závitem</t>
  </si>
  <si>
    <t>-1482447228</t>
  </si>
  <si>
    <t>Armatury s jedním závitem kohouty plnicí a vypouštěcí PN 10 G 1/2"</t>
  </si>
  <si>
    <t>https://podminky.urs.cz/item/CS_URS_2024_01/722224115</t>
  </si>
  <si>
    <t>722231073</t>
  </si>
  <si>
    <t>Ventil zpětný mosazný G 3/4" PN 10 do 110°C se dvěma závity</t>
  </si>
  <si>
    <t>619409529</t>
  </si>
  <si>
    <t>Armatury se dvěma závity ventily zpětné mosazné PN 10 do 110°C G 3/4"</t>
  </si>
  <si>
    <t>https://podminky.urs.cz/item/CS_URS_2024_01/722231073</t>
  </si>
  <si>
    <t>722231142</t>
  </si>
  <si>
    <t>Ventil závitový pojistný rohový G 3/4"</t>
  </si>
  <si>
    <t>-1062200935</t>
  </si>
  <si>
    <t>Armatury se dvěma závity ventily pojistné rohové G 3/4"</t>
  </si>
  <si>
    <t>https://podminky.urs.cz/item/CS_URS_2024_01/722231142</t>
  </si>
  <si>
    <t>722232044</t>
  </si>
  <si>
    <t>Kohout kulový přímý G 3/4" PN 42 do 185°C vnitřní závit</t>
  </si>
  <si>
    <t>-880001511</t>
  </si>
  <si>
    <t>Armatury se dvěma závity kulové kohouty PN 42 do 185 °C přímé vnitřní závit G 3/4"</t>
  </si>
  <si>
    <t>https://podminky.urs.cz/item/CS_URS_2024_01/722232044</t>
  </si>
  <si>
    <t>722290226</t>
  </si>
  <si>
    <t>Zkouška těsnosti vodovodního potrubí závitového DN do 50</t>
  </si>
  <si>
    <t>856349748</t>
  </si>
  <si>
    <t>Zkoušky, proplach a desinfekce vodovodního potrubí zkoušky těsnosti vodovodního potrubí závitového do DN 50</t>
  </si>
  <si>
    <t>https://podminky.urs.cz/item/CS_URS_2024_01/722290226</t>
  </si>
  <si>
    <t>722290234</t>
  </si>
  <si>
    <t>Proplach a dezinfekce vodovodního potrubí DN do 80</t>
  </si>
  <si>
    <t>-1009423562</t>
  </si>
  <si>
    <t>Zkoušky, proplach a desinfekce vodovodního potrubí proplach a desinfekce vodovodního potrubí do DN 80</t>
  </si>
  <si>
    <t>https://podminky.urs.cz/item/CS_URS_2024_01/722290234</t>
  </si>
  <si>
    <t>998722101</t>
  </si>
  <si>
    <t>Přesun hmot tonážní pro vnitřní vodovod v objektech v do 6 m</t>
  </si>
  <si>
    <t>1167344017</t>
  </si>
  <si>
    <t>Přesun hmot pro vnitřní vodovod stanovený z hmotnosti přesunovaného materiálu vodorovná dopravní vzdálenost do 50 m základní v objektech výšky do 6 m</t>
  </si>
  <si>
    <t>https://podminky.urs.cz/item/CS_URS_2024_01/998722101</t>
  </si>
  <si>
    <t>998722181</t>
  </si>
  <si>
    <t>Příplatek k přesunu hmot tonážní 722 prováděný bez použití mechanizace</t>
  </si>
  <si>
    <t>873436083</t>
  </si>
  <si>
    <t>Přesun hmot pro vnitřní vodovod stanovený z hmotnosti přesunovaného materiálu Příplatek k ceně za přesun prováděný bez použití mechanizace pro jakoukoliv výšku objektu</t>
  </si>
  <si>
    <t>Zdravotechnika - zařizovací předměty</t>
  </si>
  <si>
    <t>725112021</t>
  </si>
  <si>
    <t>Klozet keramický závěsný na nosné stěny s hlubokým splachováním odpad vodorovný</t>
  </si>
  <si>
    <t>-583927020</t>
  </si>
  <si>
    <t>Zařízení záchodů klozety keramické závěsné na nosné stěny s hlubokým splachováním odpad vodorovný</t>
  </si>
  <si>
    <t>https://podminky.urs.cz/item/CS_URS_2024_01/725112021</t>
  </si>
  <si>
    <t>725121502</t>
  </si>
  <si>
    <t>Pisoárový záchodek keramický bez splachovací nádrže bez odsávání a s otvorem pro ventil</t>
  </si>
  <si>
    <t>731657399</t>
  </si>
  <si>
    <t>Pisoárové záchodky keramické bez splachovací nádrže urinál bez odsávání s otvorem pro ventil</t>
  </si>
  <si>
    <t>https://podminky.urs.cz/item/CS_URS_2024_01/725121502</t>
  </si>
  <si>
    <t>725211602</t>
  </si>
  <si>
    <t>Umyvadlo keramické bílé šířky 550 mm bez krytu na sifon připevněné na stěnu šrouby</t>
  </si>
  <si>
    <t>-1018457940</t>
  </si>
  <si>
    <t>Umyvadla keramická bílá bez výtokových armatur připevněná na stěnu šrouby bez sloupu nebo krytu na sifon, šířka umyvadla 550 mm</t>
  </si>
  <si>
    <t>https://podminky.urs.cz/item/CS_URS_2024_01/725211602</t>
  </si>
  <si>
    <t>725231203</t>
  </si>
  <si>
    <t>Bidet bez armatur výtokových keramický závěsný se zápachovou uzávěrkou</t>
  </si>
  <si>
    <t>1596181877</t>
  </si>
  <si>
    <t>Bidety bez výtokových armatur se zápachovou uzávěrkou keramické závěsné</t>
  </si>
  <si>
    <t>https://podminky.urs.cz/item/CS_URS_2024_01/725231203</t>
  </si>
  <si>
    <t>725241112</t>
  </si>
  <si>
    <t>Vanička sprchová akrylátová čtvercová 900x900 mm</t>
  </si>
  <si>
    <t>76827986</t>
  </si>
  <si>
    <t>Sprchové vaničky akrylátové čtvercové 900x900 mm</t>
  </si>
  <si>
    <t>https://podminky.urs.cz/item/CS_URS_2024_01/725241112</t>
  </si>
  <si>
    <t>725245103</t>
  </si>
  <si>
    <t>Zástěna sprchová jednokřídlá do výšky 2000 mm a šířky 900 mm</t>
  </si>
  <si>
    <t>-1152046640</t>
  </si>
  <si>
    <t>Sprchové vaničky, boxy, kouty a zástěny zástěny sprchové do výšky 2000 mm dveře jednokřídlé, šířky 900 mm</t>
  </si>
  <si>
    <t>725291211</t>
  </si>
  <si>
    <t>Doplňky zařízení koupelen a záchodů keramické mýdelník jednoduchý</t>
  </si>
  <si>
    <t>1618199105</t>
  </si>
  <si>
    <t>725291411</t>
  </si>
  <si>
    <t>Doplňky zařízení koupelen a záchodů keramické držák na toaletní papír</t>
  </si>
  <si>
    <t>-1537921389</t>
  </si>
  <si>
    <t>725291711</t>
  </si>
  <si>
    <t>Doplňky zařízení koupelen a záchodů smaltované madlo krakorcové dl 550 mm</t>
  </si>
  <si>
    <t>-496033972</t>
  </si>
  <si>
    <t>Doplňky zařízení koupelen a záchodů smaltované madla krakorcová, délky 550 mm</t>
  </si>
  <si>
    <t>Doplňky zařízení koupelen a záchodů smaltované madlo krakorcové dl 834 mm</t>
  </si>
  <si>
    <t>1984854625</t>
  </si>
  <si>
    <t>Doplňky zařízení koupelen a záchodů smaltované madla krakorcová, délky 834 mm</t>
  </si>
  <si>
    <t>725291722</t>
  </si>
  <si>
    <t>Doplňky zařízení koupelen a záchodů smaltované madlo krakorcové sklopné dl 834 mm</t>
  </si>
  <si>
    <t>1748542052</t>
  </si>
  <si>
    <t>Doplňky zařízení koupelen a záchodů smaltované madla krakorcová sklopná, délky 834 mm</t>
  </si>
  <si>
    <t>725331111</t>
  </si>
  <si>
    <t>Výlevka bez výtokových armatur keramická se sklopnou plastovou mřížkou 500 mm</t>
  </si>
  <si>
    <t>-1804319117</t>
  </si>
  <si>
    <t>Výlevky bez výtokových armatur a splachovací nádrže keramické se sklopnou plastovou mřížkou 425 mm</t>
  </si>
  <si>
    <t>https://podminky.urs.cz/item/CS_URS_2024_01/725331111</t>
  </si>
  <si>
    <t>725532220</t>
  </si>
  <si>
    <t>Elektrický ohřívač zásobníkový akumulační závěsný vodorovný 200 l / 2,2 kW</t>
  </si>
  <si>
    <t>1442697119</t>
  </si>
  <si>
    <t>Elektrické ohřívače zásobníkové beztlakové přepadové akumulační s pojistným ventilem závěsné vodorovné objem nádrže (příkon) 200 l (2,2 kW)</t>
  </si>
  <si>
    <t>https://podminky.urs.cz/item/CS_URS_2024_01/725532220</t>
  </si>
  <si>
    <t>725813111</t>
  </si>
  <si>
    <t>Ventil rohový bez připojovací trubičky nebo flexi hadičky G 1/2"</t>
  </si>
  <si>
    <t>532974896</t>
  </si>
  <si>
    <t>Ventily rohové bez připojovací trubičky nebo flexi hadičky G 1/2"</t>
  </si>
  <si>
    <t>https://podminky.urs.cz/item/CS_URS_2024_01/725813111</t>
  </si>
  <si>
    <t>725821316</t>
  </si>
  <si>
    <t>Baterie dřezová nástěnná páková s otáčivým plochým ústím a délkou ramínka 300 mm</t>
  </si>
  <si>
    <t>1832537646</t>
  </si>
  <si>
    <t>Baterie dřezové nástěnné pákové s otáčivým plochým ústím a délkou ramínka 300 mm</t>
  </si>
  <si>
    <t>https://podminky.urs.cz/item/CS_URS_2024_01/725821316</t>
  </si>
  <si>
    <t>725822612</t>
  </si>
  <si>
    <t>Baterie umyvadlová stojánková páková s výpustí</t>
  </si>
  <si>
    <t>255641558</t>
  </si>
  <si>
    <t>Baterie umyvadlové stojánkové pákové s výpustí</t>
  </si>
  <si>
    <t>https://podminky.urs.cz/item/CS_URS_2024_01/725822612</t>
  </si>
  <si>
    <t>725822641</t>
  </si>
  <si>
    <t>Baterie umyvadlová automatická senzorová s přívodem jedné vody</t>
  </si>
  <si>
    <t>-1809054933</t>
  </si>
  <si>
    <t>Baterie umyvadlové stojánkové automatické senzorové přívodem jedné vody</t>
  </si>
  <si>
    <t>https://podminky.urs.cz/item/CS_URS_2024_01/725822641</t>
  </si>
  <si>
    <t>725822661</t>
  </si>
  <si>
    <t>Baterie pro bidet piezo samouzavírací tlačné s výtokem po dobu 9-16 s a 5 l/min</t>
  </si>
  <si>
    <t>1119322756</t>
  </si>
  <si>
    <t>551470470</t>
  </si>
  <si>
    <t>splachovač WC pro splachovací nádržku  čidlo v tlačítku</t>
  </si>
  <si>
    <t>271355051</t>
  </si>
  <si>
    <t>725841351</t>
  </si>
  <si>
    <t>Baterie sprchová automatická s termostatickým ventilem</t>
  </si>
  <si>
    <t>-2084581317</t>
  </si>
  <si>
    <t>Baterie sprchové automatické s termostatickým ventilem</t>
  </si>
  <si>
    <t>https://podminky.urs.cz/item/CS_URS_2024_01/725841351</t>
  </si>
  <si>
    <t>ZAC 1/20</t>
  </si>
  <si>
    <t>napájecí zdroj  230/24 V</t>
  </si>
  <si>
    <t>-1620642384</t>
  </si>
  <si>
    <t>napájecí zdroj  230/24 Vnapájecí zdroj  230/24 V</t>
  </si>
  <si>
    <t>725861102</t>
  </si>
  <si>
    <t>Zápachová uzávěrka pro umyvadla DN 40</t>
  </si>
  <si>
    <t>2023591280</t>
  </si>
  <si>
    <t>Zápachové uzávěrky zařizovacích předmětů pro umyvadla DN 40</t>
  </si>
  <si>
    <t>https://podminky.urs.cz/item/CS_URS_2024_01/725861102</t>
  </si>
  <si>
    <t>725861312</t>
  </si>
  <si>
    <t>Zápachová uzávěrka pro umyvadlo DN 40 podomítková</t>
  </si>
  <si>
    <t>126052066</t>
  </si>
  <si>
    <t>Zápachové uzávěrky zařizovacích předmětů pro umyvadla podomítkové DN 40/50</t>
  </si>
  <si>
    <t>https://podminky.urs.cz/item/CS_URS_2024_01/725861312</t>
  </si>
  <si>
    <t>725863311</t>
  </si>
  <si>
    <t>Zápachová uzávěrka pro bidety DN 40</t>
  </si>
  <si>
    <t>-983717090</t>
  </si>
  <si>
    <t>Zápachové uzávěrky zařizovacích předmětů pro bidety DN 40</t>
  </si>
  <si>
    <t>https://podminky.urs.cz/item/CS_URS_2024_01/725863311</t>
  </si>
  <si>
    <t>725865311</t>
  </si>
  <si>
    <t>Zápachová uzávěrka sprchových van DN 40/50 s kulovým kloubem na odtoku</t>
  </si>
  <si>
    <t>472649525</t>
  </si>
  <si>
    <t>Zápachové uzávěrky zařizovacích předmětů pro vany sprchových koutů s kulovým kloubem na odtoku DN 40/50</t>
  </si>
  <si>
    <t>https://podminky.urs.cz/item/CS_URS_2024_01/725865311</t>
  </si>
  <si>
    <t>725865411</t>
  </si>
  <si>
    <t>Zápachová uzávěrka pisoárová DN 32/40</t>
  </si>
  <si>
    <t>-1951829993</t>
  </si>
  <si>
    <t>Zápachové uzávěrky zařizovacích předmětů pro pisoáry DN 32/40</t>
  </si>
  <si>
    <t>https://podminky.urs.cz/item/CS_URS_2024_01/725865411</t>
  </si>
  <si>
    <t>725980121</t>
  </si>
  <si>
    <t>Dvířka 15/15</t>
  </si>
  <si>
    <t>-579950367</t>
  </si>
  <si>
    <t>https://podminky.urs.cz/item/CS_URS_2024_01/725980121</t>
  </si>
  <si>
    <t>998725101</t>
  </si>
  <si>
    <t>Přesun hmot tonážní pro zařizovací předměty v objektech v do 6 m</t>
  </si>
  <si>
    <t>-1402176332</t>
  </si>
  <si>
    <t>Přesun hmot pro zařizovací předměty stanovený z hmotnosti přesunovaného materiálu vodorovná dopravní vzdálenost do 50 m základní v objektech výšky do 6 m</t>
  </si>
  <si>
    <t>https://podminky.urs.cz/item/CS_URS_2024_01/998725101</t>
  </si>
  <si>
    <t>998725181</t>
  </si>
  <si>
    <t>Příplatek k přesunu hmot tonážní 725 prováděný bez použití mechanizace</t>
  </si>
  <si>
    <t>-470559646</t>
  </si>
  <si>
    <t>Přesun hmot pro zařizovací předměty stanovený z hmotnosti přesunovaného materiálu Příplatek k cenám za přesun prováděný bez použití mechanizace pro jakoukoliv výšku objektu</t>
  </si>
  <si>
    <t>726</t>
  </si>
  <si>
    <t>Zdravotechnika - předstěnové instalace</t>
  </si>
  <si>
    <t>726111032</t>
  </si>
  <si>
    <t>Instalační předstěna - klozet s ovládáním zepředu v 1200 mm závěsný do masivní zděné kce</t>
  </si>
  <si>
    <t>-711610016</t>
  </si>
  <si>
    <t>Předstěnové instalační systémy pro zazdění (GEBERIT) do masivních zděných konstrukcí pro závěsné klozety ovládání zepředu, stavební výška 1200 mm</t>
  </si>
  <si>
    <t>2015-01 K - venkovní kanalizace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</si>
  <si>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</si>
  <si>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</si>
  <si>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</si>
  <si>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</si>
  <si>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>Zemní práce</t>
  </si>
  <si>
    <t>132202201</t>
  </si>
  <si>
    <t>Hloubení rýh š přes 600 do 2000 mm ručním nebo pneum nářadím v soudržných horninách tř. 3</t>
  </si>
  <si>
    <t>197477606</t>
  </si>
  <si>
    <t>https://podminky.urs.cz/item/CS_URS_2024_01/132202201</t>
  </si>
  <si>
    <t>132202209</t>
  </si>
  <si>
    <t>Příplatek za lepivost u hloubení rýh š do 2000 mm ručním nebo pneum nářadím v hornině tř. 3</t>
  </si>
  <si>
    <t>-863724639</t>
  </si>
  <si>
    <t>https://podminky.urs.cz/item/CS_URS_2024_01/132202209</t>
  </si>
  <si>
    <t>35*0,2 "20% příplatek za lepivost"</t>
  </si>
  <si>
    <t>151101101</t>
  </si>
  <si>
    <t>Zřízení příložného pažení a rozepření stěn rýh hl do 2 m</t>
  </si>
  <si>
    <t>-808160427</t>
  </si>
  <si>
    <t>Zřízení pažení a rozepření stěn rýh pro podzemní vedení příložné pro jakoukoliv mezerovitost, hloubky do 2 m</t>
  </si>
  <si>
    <t>https://podminky.urs.cz/item/CS_URS_2024_01/151101101</t>
  </si>
  <si>
    <t>151101111</t>
  </si>
  <si>
    <t>Odstranění příložného pažení a rozepření stěn rýh hl do 2 m</t>
  </si>
  <si>
    <t>-1198699889</t>
  </si>
  <si>
    <t>Odstranění pažení a rozepření stěn rýh pro podzemní vedení s uložením materiálu na vzdálenost do 3 m od kraje výkopu příložné, hloubky do 2 m</t>
  </si>
  <si>
    <t>https://podminky.urs.cz/item/CS_URS_2024_01/151101111</t>
  </si>
  <si>
    <t>161101101</t>
  </si>
  <si>
    <t>Svislé přemístění výkopku z horniny tř. 1 až 4 hl výkopu do 2,5 m</t>
  </si>
  <si>
    <t>-1722065449</t>
  </si>
  <si>
    <t>https://podminky.urs.cz/item/CS_URS_2024_01/161101101</t>
  </si>
  <si>
    <t>162601102</t>
  </si>
  <si>
    <t>Vodorovné přemístění do 5000 m výkopku/sypaniny z horniny tř. 1 až 4</t>
  </si>
  <si>
    <t>-1111601797</t>
  </si>
  <si>
    <t>https://podminky.urs.cz/item/CS_URS_2024_01/162601102</t>
  </si>
  <si>
    <t>171201201</t>
  </si>
  <si>
    <t>Uložení sypaniny na skládky</t>
  </si>
  <si>
    <t>-1931438827</t>
  </si>
  <si>
    <t>https://podminky.urs.cz/item/CS_URS_2024_01/171201201</t>
  </si>
  <si>
    <t>171201211</t>
  </si>
  <si>
    <t>Poplatek za uložení odpadu ze sypaniny na skládce (skládkovné)</t>
  </si>
  <si>
    <t>1606561500</t>
  </si>
  <si>
    <t>https://podminky.urs.cz/item/CS_URS_2024_01/171201211</t>
  </si>
  <si>
    <t>174101101</t>
  </si>
  <si>
    <t>Zásyp jam, šachet rýh nebo kolem objektů sypaninou se zhutněním</t>
  </si>
  <si>
    <t>-61143000</t>
  </si>
  <si>
    <t>https://podminky.urs.cz/item/CS_URS_2024_01/174101101</t>
  </si>
  <si>
    <t>175102101</t>
  </si>
  <si>
    <t>Obsypání potrubí při překopech inž sítí ručně objem do 10 m3 z hor tř. 1 až 4</t>
  </si>
  <si>
    <t>-1539530421</t>
  </si>
  <si>
    <t>https://podminky.urs.cz/item/CS_URS_2024_01/175102101</t>
  </si>
  <si>
    <t>583373020</t>
  </si>
  <si>
    <t>štěrkopísek frakce 0-16</t>
  </si>
  <si>
    <t>1840774854</t>
  </si>
  <si>
    <t>37*0,8*0,35</t>
  </si>
  <si>
    <t>10,36*2 "Přepočtené koeficientem množství</t>
  </si>
  <si>
    <t>181951102</t>
  </si>
  <si>
    <t>Úprava pláně v hornině tř. 1 až 4 se zhutněním</t>
  </si>
  <si>
    <t>-2113427450</t>
  </si>
  <si>
    <t>Úprava pláně vyrovnáním výškových rozdílů v hornině tř. 1 až 4 se zhutněním</t>
  </si>
  <si>
    <t>https://podminky.urs.cz/item/CS_URS_2024_01/181951102</t>
  </si>
  <si>
    <t>005724100</t>
  </si>
  <si>
    <t>osivo směs travní parková</t>
  </si>
  <si>
    <t>152485759</t>
  </si>
  <si>
    <t>osiva pícnin směsi travní balení obvykle 25 kg parková</t>
  </si>
  <si>
    <t>"0,025 kg/m2"37*0,25</t>
  </si>
  <si>
    <t>R18040211</t>
  </si>
  <si>
    <t>Založení trávníku výsevem v rovině a ve svahu 1:5</t>
  </si>
  <si>
    <t>1341569832</t>
  </si>
  <si>
    <t>Vodorovné konstrukce</t>
  </si>
  <si>
    <t>451572111</t>
  </si>
  <si>
    <t>Lože pod potrubí otevřený výkop z kameniva drobného těženého</t>
  </si>
  <si>
    <t>-509605686</t>
  </si>
  <si>
    <t>Lože pod potrubí, stoky a drobné objekty v otevřeném výkopu z kameniva drobného těženého 0 až 4 mm</t>
  </si>
  <si>
    <t>https://podminky.urs.cz/item/CS_URS_2024_01/451572111</t>
  </si>
  <si>
    <t>(37)*0,8*0,1</t>
  </si>
  <si>
    <t>Komunikace</t>
  </si>
  <si>
    <t>Trubní vedení</t>
  </si>
  <si>
    <t>286113010</t>
  </si>
  <si>
    <t>trubka kanalizační plastová KGEM-110x500 mm SN4</t>
  </si>
  <si>
    <t>370186631</t>
  </si>
  <si>
    <t>trubky z polyvinylchloridu kanalizace domovní a uliční KG - Systém (PVC) WAVIN-OSMA trubky KGEM s hrdlem SN 4 KGEM-110x500</t>
  </si>
  <si>
    <t>286112350</t>
  </si>
  <si>
    <t>trubka KGEM s hrdlem 125X3,2X2M SN4KOEX,PVC</t>
  </si>
  <si>
    <t>623598977</t>
  </si>
  <si>
    <t>trubky z polyvinylchloridu kanalizace domovní a uliční KG - Systém (PVC) PipeLife trubka KGEM s hrdlem SN4, koextrudované 125x3,2x2m</t>
  </si>
  <si>
    <t>286113560</t>
  </si>
  <si>
    <t>koleno kanalizace plastové KGB 125x45°</t>
  </si>
  <si>
    <t>-936103825</t>
  </si>
  <si>
    <t>trubky z polyvinylchloridu kanalizace domovní a uliční KG - Systém (PVC) kolena KGB KGB 125x45°</t>
  </si>
  <si>
    <t>286113890</t>
  </si>
  <si>
    <t>odbočka kanalizační plastová s hrdlem KGEA-125/125/45°</t>
  </si>
  <si>
    <t>1413519704</t>
  </si>
  <si>
    <t>trubky z polyvinylchloridu kanalizace domovní a uliční KG - Systém (PVC) odbočky KGEA 45° KGEA-125/125/45°</t>
  </si>
  <si>
    <t>877275211</t>
  </si>
  <si>
    <t>Montáž kolen na kanalizačním potrubí z PP nebo tvrdého PVC trub hladkých plnostěnných DN 125</t>
  </si>
  <si>
    <t>-472472864</t>
  </si>
  <si>
    <t>Montáž tvarovek na kanalizačním plastovém potrubí z PP nebo PVC-U hladkého plnostěnného kolen, víček nebo hrdlových uzávěrů DN 125</t>
  </si>
  <si>
    <t>https://podminky.urs.cz/item/CS_URS_2024_01/877275211</t>
  </si>
  <si>
    <t>877275221</t>
  </si>
  <si>
    <t>Montáž odboček na kanalizačním potrubí z PP nebo tvrdého PVC trub hladkých plnostěnných DN 125</t>
  </si>
  <si>
    <t>-1584540084</t>
  </si>
  <si>
    <t>Montáž tvarovek na kanalizačním plastovém potrubí z PP nebo PVC-U hladkého plnostěnného odboček DN 125</t>
  </si>
  <si>
    <t>https://podminky.urs.cz/item/CS_URS_2024_01/877275221</t>
  </si>
  <si>
    <t>Soupis:</t>
  </si>
  <si>
    <t>2015-01 V - venkovní vodovod</t>
  </si>
  <si>
    <t>-741610082</t>
  </si>
  <si>
    <t>-1564157778</t>
  </si>
  <si>
    <t>47*0,2 "20% příplatek za lepivost"</t>
  </si>
  <si>
    <t>-215564234</t>
  </si>
  <si>
    <t>39*1,5*2</t>
  </si>
  <si>
    <t>-930525004</t>
  </si>
  <si>
    <t>-1200015452</t>
  </si>
  <si>
    <t>390739980</t>
  </si>
  <si>
    <t>-1984122284</t>
  </si>
  <si>
    <t>-2028290742</t>
  </si>
  <si>
    <t>11*1,8 "Přepočtené koeficientem množství</t>
  </si>
  <si>
    <t>-1791648135</t>
  </si>
  <si>
    <t>-889061428</t>
  </si>
  <si>
    <t>-393059056</t>
  </si>
  <si>
    <t>39*0,8*0,35</t>
  </si>
  <si>
    <t>10,92*2 "Přepočtené koeficientem množství</t>
  </si>
  <si>
    <t>430315999</t>
  </si>
  <si>
    <t>-923233433</t>
  </si>
  <si>
    <t>"0,025 kg/m2"39*0,025</t>
  </si>
  <si>
    <t>263777865</t>
  </si>
  <si>
    <t>https://podminky.urs.cz/item/CS_URS_2024_01/R18040211</t>
  </si>
  <si>
    <t>-1263189498</t>
  </si>
  <si>
    <t>39*0,8*0,01</t>
  </si>
  <si>
    <t>230170011</t>
  </si>
  <si>
    <t>Tlakové zkoušky těsnosti potrubí - zkouška DN do 40</t>
  </si>
  <si>
    <t>-1370995621</t>
  </si>
  <si>
    <t>Zkouška těsnosti potrubí DN do 40</t>
  </si>
  <si>
    <t>https://podminky.urs.cz/item/CS_URS_2024_01/230170011</t>
  </si>
  <si>
    <t>871161121</t>
  </si>
  <si>
    <t>Montáž potrubí z trubek z tlakového polyetylénu otevřený výkop svařovaných vnější průměr 32 mm</t>
  </si>
  <si>
    <t>1759415184</t>
  </si>
  <si>
    <t>https://podminky.urs.cz/item/CS_URS_2024_01/871161121</t>
  </si>
  <si>
    <t>286131110</t>
  </si>
  <si>
    <t>potrubí vodovodní PE100 PN16 SDR11 6 m, 100 m, 40 x 3,7 mm</t>
  </si>
  <si>
    <t>-1481097706</t>
  </si>
  <si>
    <t>trubky z polyetylénu vodovodní potrubí PE PE100  SDR 11 PN16 tyče 6 m,  12 m, návin 100 m 40 x 3,7 mm, tyče + návin</t>
  </si>
  <si>
    <t>286139660</t>
  </si>
  <si>
    <t>trubka ochranná  PEHD 110 x 4,2 mm</t>
  </si>
  <si>
    <t>-619317333</t>
  </si>
  <si>
    <t>879181111</t>
  </si>
  <si>
    <t>Montáž vodovodní přípojky na potrubí DN 40</t>
  </si>
  <si>
    <t>-1015668911</t>
  </si>
  <si>
    <t>Montáž napojení vodovodní přípojky v otevřeném výkopu DN 40</t>
  </si>
  <si>
    <t>https://podminky.urs.cz/item/CS_URS_2024_01/879181111</t>
  </si>
  <si>
    <t>892233121</t>
  </si>
  <si>
    <t>Proplach a desinfekce vodovodního potrubí DN od 40 do 70</t>
  </si>
  <si>
    <t>1799546186</t>
  </si>
  <si>
    <t>https://podminky.urs.cz/item/CS_URS_2024_01/892233121</t>
  </si>
  <si>
    <t>998276101</t>
  </si>
  <si>
    <t>Přesun hmot pro trubní vedení z trub z plastických hmot otevřený výkop</t>
  </si>
  <si>
    <t>-1527964918</t>
  </si>
  <si>
    <t>Přesun hmot pro trubní vedení hloubené z trub z plastických hmot nebo sklolaminátových pro vodovody, kanalizace, teplovody, produktovody v otevřeném výkopu dopravní vzdálenost do 15 m</t>
  </si>
  <si>
    <t>https://podminky.urs.cz/item/CS_URS_2024_01/998276101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</si>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</sst>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167" fontId="37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/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0" borderId="0" xfId="0"/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9751101" TargetMode="External" /><Relationship Id="rId2" Type="http://schemas.openxmlformats.org/officeDocument/2006/relationships/hyperlink" Target="https://podminky.urs.cz/item/CS_URS_2024_01/162211311" TargetMode="External" /><Relationship Id="rId3" Type="http://schemas.openxmlformats.org/officeDocument/2006/relationships/hyperlink" Target="https://podminky.urs.cz/item/CS_URS_2024_01/162211319" TargetMode="External" /><Relationship Id="rId4" Type="http://schemas.openxmlformats.org/officeDocument/2006/relationships/hyperlink" Target="https://podminky.urs.cz/item/CS_URS_2024_01/162751113" TargetMode="External" /><Relationship Id="rId5" Type="http://schemas.openxmlformats.org/officeDocument/2006/relationships/hyperlink" Target="https://podminky.urs.cz/item/CS_URS_2024_01/167151101" TargetMode="External" /><Relationship Id="rId6" Type="http://schemas.openxmlformats.org/officeDocument/2006/relationships/hyperlink" Target="https://podminky.urs.cz/item/CS_URS_2024_01/171251201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212755214" TargetMode="External" /><Relationship Id="rId9" Type="http://schemas.openxmlformats.org/officeDocument/2006/relationships/hyperlink" Target="https://podminky.urs.cz/item/CS_URS_2024_01/310238211" TargetMode="External" /><Relationship Id="rId10" Type="http://schemas.openxmlformats.org/officeDocument/2006/relationships/hyperlink" Target="https://podminky.urs.cz/item/CS_URS_2024_01/317168021" TargetMode="External" /><Relationship Id="rId11" Type="http://schemas.openxmlformats.org/officeDocument/2006/relationships/hyperlink" Target="https://podminky.urs.cz/item/CS_URS_2024_01/319231213" TargetMode="External" /><Relationship Id="rId12" Type="http://schemas.openxmlformats.org/officeDocument/2006/relationships/hyperlink" Target="https://podminky.urs.cz/item/CS_URS_2024_01/340238212" TargetMode="External" /><Relationship Id="rId13" Type="http://schemas.openxmlformats.org/officeDocument/2006/relationships/hyperlink" Target="https://podminky.urs.cz/item/CS_URS_2024_01/342151111" TargetMode="External" /><Relationship Id="rId14" Type="http://schemas.openxmlformats.org/officeDocument/2006/relationships/hyperlink" Target="https://podminky.urs.cz/item/CS_URS_2024_01/342244101" TargetMode="External" /><Relationship Id="rId15" Type="http://schemas.openxmlformats.org/officeDocument/2006/relationships/hyperlink" Target="https://podminky.urs.cz/item/CS_URS_2024_01/342244121" TargetMode="External" /><Relationship Id="rId16" Type="http://schemas.openxmlformats.org/officeDocument/2006/relationships/hyperlink" Target="https://podminky.urs.cz/item/CS_URS_2024_01/612142001" TargetMode="External" /><Relationship Id="rId17" Type="http://schemas.openxmlformats.org/officeDocument/2006/relationships/hyperlink" Target="https://podminky.urs.cz/item/CS_URS_2024_01/612321121" TargetMode="External" /><Relationship Id="rId18" Type="http://schemas.openxmlformats.org/officeDocument/2006/relationships/hyperlink" Target="https://podminky.urs.cz/item/CS_URS_2024_01/612321141" TargetMode="External" /><Relationship Id="rId19" Type="http://schemas.openxmlformats.org/officeDocument/2006/relationships/hyperlink" Target="https://podminky.urs.cz/item/CS_URS_2024_01/612325302" TargetMode="External" /><Relationship Id="rId20" Type="http://schemas.openxmlformats.org/officeDocument/2006/relationships/hyperlink" Target="https://podminky.urs.cz/item/CS_URS_2024_01/622143003" TargetMode="External" /><Relationship Id="rId21" Type="http://schemas.openxmlformats.org/officeDocument/2006/relationships/hyperlink" Target="https://podminky.urs.cz/item/CS_URS_2024_01/622143004" TargetMode="External" /><Relationship Id="rId22" Type="http://schemas.openxmlformats.org/officeDocument/2006/relationships/hyperlink" Target="https://podminky.urs.cz/item/CS_URS_2024_01/622131151" TargetMode="External" /><Relationship Id="rId23" Type="http://schemas.openxmlformats.org/officeDocument/2006/relationships/hyperlink" Target="https://podminky.urs.cz/item/CS_URS_2024_01/622325121" TargetMode="External" /><Relationship Id="rId24" Type="http://schemas.openxmlformats.org/officeDocument/2006/relationships/hyperlink" Target="https://podminky.urs.cz/item/CS_URS_2024_01/622131151" TargetMode="External" /><Relationship Id="rId25" Type="http://schemas.openxmlformats.org/officeDocument/2006/relationships/hyperlink" Target="https://podminky.urs.cz/item/CS_URS_2024_01/622325121" TargetMode="External" /><Relationship Id="rId26" Type="http://schemas.openxmlformats.org/officeDocument/2006/relationships/hyperlink" Target="https://podminky.urs.cz/item/CS_URS_2024_01/622328231" TargetMode="External" /><Relationship Id="rId27" Type="http://schemas.openxmlformats.org/officeDocument/2006/relationships/hyperlink" Target="https://podminky.urs.cz/item/CS_URS_2024_01/631311123" TargetMode="External" /><Relationship Id="rId28" Type="http://schemas.openxmlformats.org/officeDocument/2006/relationships/hyperlink" Target="https://podminky.urs.cz/item/CS_URS_2024_01/631311124" TargetMode="External" /><Relationship Id="rId29" Type="http://schemas.openxmlformats.org/officeDocument/2006/relationships/hyperlink" Target="https://podminky.urs.cz/item/CS_URS_2024_01/631319173" TargetMode="External" /><Relationship Id="rId30" Type="http://schemas.openxmlformats.org/officeDocument/2006/relationships/hyperlink" Target="https://podminky.urs.cz/item/CS_URS_2024_01/631362021" TargetMode="External" /><Relationship Id="rId31" Type="http://schemas.openxmlformats.org/officeDocument/2006/relationships/hyperlink" Target="https://podminky.urs.cz/item/CS_URS_2024_01/632441112" TargetMode="External" /><Relationship Id="rId32" Type="http://schemas.openxmlformats.org/officeDocument/2006/relationships/hyperlink" Target="https://podminky.urs.cz/item/CS_URS_2024_01/632450124" TargetMode="External" /><Relationship Id="rId33" Type="http://schemas.openxmlformats.org/officeDocument/2006/relationships/hyperlink" Target="https://podminky.urs.cz/item/CS_URS_2024_01/635111141" TargetMode="External" /><Relationship Id="rId34" Type="http://schemas.openxmlformats.org/officeDocument/2006/relationships/hyperlink" Target="https://podminky.urs.cz/item/CS_URS_2024_01/941111131" TargetMode="External" /><Relationship Id="rId35" Type="http://schemas.openxmlformats.org/officeDocument/2006/relationships/hyperlink" Target="https://podminky.urs.cz/item/CS_URS_2024_01/941111231" TargetMode="External" /><Relationship Id="rId36" Type="http://schemas.openxmlformats.org/officeDocument/2006/relationships/hyperlink" Target="https://podminky.urs.cz/item/CS_URS_2024_01/941111831" TargetMode="External" /><Relationship Id="rId37" Type="http://schemas.openxmlformats.org/officeDocument/2006/relationships/hyperlink" Target="https://podminky.urs.cz/item/CS_URS_2024_01/949101111" TargetMode="External" /><Relationship Id="rId38" Type="http://schemas.openxmlformats.org/officeDocument/2006/relationships/hyperlink" Target="https://podminky.urs.cz/item/CS_URS_2024_01/965042141" TargetMode="External" /><Relationship Id="rId39" Type="http://schemas.openxmlformats.org/officeDocument/2006/relationships/hyperlink" Target="https://podminky.urs.cz/item/CS_URS_2024_01/968062376" TargetMode="External" /><Relationship Id="rId40" Type="http://schemas.openxmlformats.org/officeDocument/2006/relationships/hyperlink" Target="https://podminky.urs.cz/item/CS_URS_2024_01/968062747" TargetMode="External" /><Relationship Id="rId41" Type="http://schemas.openxmlformats.org/officeDocument/2006/relationships/hyperlink" Target="https://podminky.urs.cz/item/CS_URS_2024_01/968072455" TargetMode="External" /><Relationship Id="rId42" Type="http://schemas.openxmlformats.org/officeDocument/2006/relationships/hyperlink" Target="https://podminky.urs.cz/item/CS_URS_2024_01/978013191" TargetMode="External" /><Relationship Id="rId43" Type="http://schemas.openxmlformats.org/officeDocument/2006/relationships/hyperlink" Target="https://podminky.urs.cz/item/CS_URS_2024_01/978015391" TargetMode="External" /><Relationship Id="rId44" Type="http://schemas.openxmlformats.org/officeDocument/2006/relationships/hyperlink" Target="https://podminky.urs.cz/item/CS_URS_2024_01/997013111" TargetMode="External" /><Relationship Id="rId45" Type="http://schemas.openxmlformats.org/officeDocument/2006/relationships/hyperlink" Target="https://podminky.urs.cz/item/CS_URS_2024_01/997013501" TargetMode="External" /><Relationship Id="rId46" Type="http://schemas.openxmlformats.org/officeDocument/2006/relationships/hyperlink" Target="https://podminky.urs.cz/item/CS_URS_2024_01/997013509" TargetMode="External" /><Relationship Id="rId47" Type="http://schemas.openxmlformats.org/officeDocument/2006/relationships/hyperlink" Target="https://podminky.urs.cz/item/CS_URS_2024_01/997013607" TargetMode="External" /><Relationship Id="rId48" Type="http://schemas.openxmlformats.org/officeDocument/2006/relationships/hyperlink" Target="https://podminky.urs.cz/item/CS_URS_2024_01/997211611" TargetMode="External" /><Relationship Id="rId49" Type="http://schemas.openxmlformats.org/officeDocument/2006/relationships/hyperlink" Target="https://podminky.urs.cz/item/CS_URS_2024_01/711141559" TargetMode="External" /><Relationship Id="rId50" Type="http://schemas.openxmlformats.org/officeDocument/2006/relationships/hyperlink" Target="https://podminky.urs.cz/item/CS_URS_2024_01/998711202" TargetMode="External" /><Relationship Id="rId51" Type="http://schemas.openxmlformats.org/officeDocument/2006/relationships/hyperlink" Target="https://podminky.urs.cz/item/CS_URS_2024_01/713114123" TargetMode="External" /><Relationship Id="rId52" Type="http://schemas.openxmlformats.org/officeDocument/2006/relationships/hyperlink" Target="https://podminky.urs.cz/item/CS_URS_2024_01/713121111" TargetMode="External" /><Relationship Id="rId53" Type="http://schemas.openxmlformats.org/officeDocument/2006/relationships/hyperlink" Target="https://podminky.urs.cz/item/CS_URS_2024_01/713131141" TargetMode="External" /><Relationship Id="rId54" Type="http://schemas.openxmlformats.org/officeDocument/2006/relationships/hyperlink" Target="https://podminky.urs.cz/item/CS_URS_2024_01/998713202" TargetMode="External" /><Relationship Id="rId55" Type="http://schemas.openxmlformats.org/officeDocument/2006/relationships/hyperlink" Target="https://podminky.urs.cz/item/CS_URS_2024_01/762342211" TargetMode="External" /><Relationship Id="rId56" Type="http://schemas.openxmlformats.org/officeDocument/2006/relationships/hyperlink" Target="https://podminky.urs.cz/item/CS_URS_2024_01/762342441" TargetMode="External" /><Relationship Id="rId57" Type="http://schemas.openxmlformats.org/officeDocument/2006/relationships/hyperlink" Target="https://podminky.urs.cz/item/CS_URS_2024_01/762342811" TargetMode="External" /><Relationship Id="rId58" Type="http://schemas.openxmlformats.org/officeDocument/2006/relationships/hyperlink" Target="https://podminky.urs.cz/item/CS_URS_2024_01/762395000" TargetMode="External" /><Relationship Id="rId59" Type="http://schemas.openxmlformats.org/officeDocument/2006/relationships/hyperlink" Target="https://podminky.urs.cz/item/CS_URS_2024_01/762420016" TargetMode="External" /><Relationship Id="rId60" Type="http://schemas.openxmlformats.org/officeDocument/2006/relationships/hyperlink" Target="https://podminky.urs.cz/item/CS_URS_2024_01/762429001" TargetMode="External" /><Relationship Id="rId61" Type="http://schemas.openxmlformats.org/officeDocument/2006/relationships/hyperlink" Target="https://podminky.urs.cz/item/CS_URS_2024_01/762430014" TargetMode="External" /><Relationship Id="rId62" Type="http://schemas.openxmlformats.org/officeDocument/2006/relationships/hyperlink" Target="https://podminky.urs.cz/item/CS_URS_2024_01/762495000" TargetMode="External" /><Relationship Id="rId63" Type="http://schemas.openxmlformats.org/officeDocument/2006/relationships/hyperlink" Target="https://podminky.urs.cz/item/CS_URS_2024_01/998762202" TargetMode="External" /><Relationship Id="rId64" Type="http://schemas.openxmlformats.org/officeDocument/2006/relationships/hyperlink" Target="https://podminky.urs.cz/item/CS_URS_2024_01/763111311" TargetMode="External" /><Relationship Id="rId65" Type="http://schemas.openxmlformats.org/officeDocument/2006/relationships/hyperlink" Target="https://podminky.urs.cz/item/CS_URS_2024_01/763121422" TargetMode="External" /><Relationship Id="rId66" Type="http://schemas.openxmlformats.org/officeDocument/2006/relationships/hyperlink" Target="https://podminky.urs.cz/item/CS_URS_2024_01/763131451" TargetMode="External" /><Relationship Id="rId67" Type="http://schemas.openxmlformats.org/officeDocument/2006/relationships/hyperlink" Target="https://podminky.urs.cz/item/CS_URS_2024_01/763131751" TargetMode="External" /><Relationship Id="rId68" Type="http://schemas.openxmlformats.org/officeDocument/2006/relationships/hyperlink" Target="https://podminky.urs.cz/item/CS_URS_2024_01/763431001" TargetMode="External" /><Relationship Id="rId69" Type="http://schemas.openxmlformats.org/officeDocument/2006/relationships/hyperlink" Target="https://podminky.urs.cz/item/CS_URS_2024_01/998763201" TargetMode="External" /><Relationship Id="rId70" Type="http://schemas.openxmlformats.org/officeDocument/2006/relationships/hyperlink" Target="https://podminky.urs.cz/item/CS_URS_2024_01/764002821" TargetMode="External" /><Relationship Id="rId71" Type="http://schemas.openxmlformats.org/officeDocument/2006/relationships/hyperlink" Target="https://podminky.urs.cz/item/CS_URS_2024_01/764002851" TargetMode="External" /><Relationship Id="rId72" Type="http://schemas.openxmlformats.org/officeDocument/2006/relationships/hyperlink" Target="https://podminky.urs.cz/item/CS_URS_2024_01/764004801" TargetMode="External" /><Relationship Id="rId73" Type="http://schemas.openxmlformats.org/officeDocument/2006/relationships/hyperlink" Target="https://podminky.urs.cz/item/CS_URS_2024_01/764004861" TargetMode="External" /><Relationship Id="rId74" Type="http://schemas.openxmlformats.org/officeDocument/2006/relationships/hyperlink" Target="https://podminky.urs.cz/item/CS_URS_2024_01/764216604" TargetMode="External" /><Relationship Id="rId75" Type="http://schemas.openxmlformats.org/officeDocument/2006/relationships/hyperlink" Target="https://podminky.urs.cz/item/CS_URS_2024_01/764511602" TargetMode="External" /><Relationship Id="rId76" Type="http://schemas.openxmlformats.org/officeDocument/2006/relationships/hyperlink" Target="https://podminky.urs.cz/item/CS_URS_2024_01/764511622" TargetMode="External" /><Relationship Id="rId77" Type="http://schemas.openxmlformats.org/officeDocument/2006/relationships/hyperlink" Target="https://podminky.urs.cz/item/CS_URS_2024_01/764511642" TargetMode="External" /><Relationship Id="rId78" Type="http://schemas.openxmlformats.org/officeDocument/2006/relationships/hyperlink" Target="https://podminky.urs.cz/item/CS_URS_2024_01/764518622" TargetMode="External" /><Relationship Id="rId79" Type="http://schemas.openxmlformats.org/officeDocument/2006/relationships/hyperlink" Target="https://podminky.urs.cz/item/CS_URS_2024_01/998764202" TargetMode="External" /><Relationship Id="rId80" Type="http://schemas.openxmlformats.org/officeDocument/2006/relationships/hyperlink" Target="https://podminky.urs.cz/item/CS_URS_2024_01/765111825" TargetMode="External" /><Relationship Id="rId81" Type="http://schemas.openxmlformats.org/officeDocument/2006/relationships/hyperlink" Target="https://podminky.urs.cz/item/CS_URS_2024_01/765111831" TargetMode="External" /><Relationship Id="rId82" Type="http://schemas.openxmlformats.org/officeDocument/2006/relationships/hyperlink" Target="https://podminky.urs.cz/item/CS_URS_2024_01/765111861" TargetMode="External" /><Relationship Id="rId83" Type="http://schemas.openxmlformats.org/officeDocument/2006/relationships/hyperlink" Target="https://podminky.urs.cz/item/CS_URS_2024_01/765114021" TargetMode="External" /><Relationship Id="rId84" Type="http://schemas.openxmlformats.org/officeDocument/2006/relationships/hyperlink" Target="https://podminky.urs.cz/item/CS_URS_2024_01/765114211" TargetMode="External" /><Relationship Id="rId85" Type="http://schemas.openxmlformats.org/officeDocument/2006/relationships/hyperlink" Target="https://podminky.urs.cz/item/CS_URS_2024_01/765114311" TargetMode="External" /><Relationship Id="rId86" Type="http://schemas.openxmlformats.org/officeDocument/2006/relationships/hyperlink" Target="https://podminky.urs.cz/item/CS_URS_2024_01/765115202" TargetMode="External" /><Relationship Id="rId87" Type="http://schemas.openxmlformats.org/officeDocument/2006/relationships/hyperlink" Target="https://podminky.urs.cz/item/CS_URS_2024_01/765115302" TargetMode="External" /><Relationship Id="rId88" Type="http://schemas.openxmlformats.org/officeDocument/2006/relationships/hyperlink" Target="https://podminky.urs.cz/item/CS_URS_2024_01/765191021" TargetMode="External" /><Relationship Id="rId89" Type="http://schemas.openxmlformats.org/officeDocument/2006/relationships/hyperlink" Target="https://podminky.urs.cz/item/CS_URS_2024_01/765191031" TargetMode="External" /><Relationship Id="rId90" Type="http://schemas.openxmlformats.org/officeDocument/2006/relationships/hyperlink" Target="https://podminky.urs.cz/item/CS_URS_2024_01/998765202" TargetMode="External" /><Relationship Id="rId91" Type="http://schemas.openxmlformats.org/officeDocument/2006/relationships/hyperlink" Target="https://podminky.urs.cz/item/CS_URS_2024_01/766231113" TargetMode="External" /><Relationship Id="rId92" Type="http://schemas.openxmlformats.org/officeDocument/2006/relationships/hyperlink" Target="https://podminky.urs.cz/item/CS_URS_2024_01/766621212" TargetMode="External" /><Relationship Id="rId93" Type="http://schemas.openxmlformats.org/officeDocument/2006/relationships/hyperlink" Target="https://podminky.urs.cz/item/CS_URS_2024_01/766660171" TargetMode="External" /><Relationship Id="rId94" Type="http://schemas.openxmlformats.org/officeDocument/2006/relationships/hyperlink" Target="https://podminky.urs.cz/item/CS_URS_2024_01/766682111" TargetMode="External" /><Relationship Id="rId95" Type="http://schemas.openxmlformats.org/officeDocument/2006/relationships/hyperlink" Target="https://podminky.urs.cz/item/CS_URS_2024_01/766694116" TargetMode="External" /><Relationship Id="rId96" Type="http://schemas.openxmlformats.org/officeDocument/2006/relationships/hyperlink" Target="https://podminky.urs.cz/item/CS_URS_2024_01/766694126" TargetMode="External" /><Relationship Id="rId97" Type="http://schemas.openxmlformats.org/officeDocument/2006/relationships/hyperlink" Target="https://podminky.urs.cz/item/CS_URS_2024_01/998766202" TargetMode="External" /><Relationship Id="rId98" Type="http://schemas.openxmlformats.org/officeDocument/2006/relationships/hyperlink" Target="https://podminky.urs.cz/item/CS_URS_2024_01/767161114" TargetMode="External" /><Relationship Id="rId99" Type="http://schemas.openxmlformats.org/officeDocument/2006/relationships/hyperlink" Target="https://podminky.urs.cz/item/CS_URS_2024_01/767531121" TargetMode="External" /><Relationship Id="rId100" Type="http://schemas.openxmlformats.org/officeDocument/2006/relationships/hyperlink" Target="https://podminky.urs.cz/item/CS_URS_2024_01/767581803" TargetMode="External" /><Relationship Id="rId101" Type="http://schemas.openxmlformats.org/officeDocument/2006/relationships/hyperlink" Target="https://podminky.urs.cz/item/CS_URS_2024_01/767640111" TargetMode="External" /><Relationship Id="rId102" Type="http://schemas.openxmlformats.org/officeDocument/2006/relationships/hyperlink" Target="https://podminky.urs.cz/item/CS_URS_2024_01/767640221" TargetMode="External" /><Relationship Id="rId103" Type="http://schemas.openxmlformats.org/officeDocument/2006/relationships/hyperlink" Target="https://podminky.urs.cz/item/CS_URS_2024_01/998767202" TargetMode="External" /><Relationship Id="rId104" Type="http://schemas.openxmlformats.org/officeDocument/2006/relationships/hyperlink" Target="https://podminky.urs.cz/item/CS_URS_2024_01/771121011" TargetMode="External" /><Relationship Id="rId105" Type="http://schemas.openxmlformats.org/officeDocument/2006/relationships/hyperlink" Target="https://podminky.urs.cz/item/CS_URS_2024_01/771474113" TargetMode="External" /><Relationship Id="rId106" Type="http://schemas.openxmlformats.org/officeDocument/2006/relationships/hyperlink" Target="https://podminky.urs.cz/item/CS_URS_2024_01/771574113" TargetMode="External" /><Relationship Id="rId107" Type="http://schemas.openxmlformats.org/officeDocument/2006/relationships/hyperlink" Target="https://podminky.urs.cz/item/CS_URS_2024_01/998771202" TargetMode="External" /><Relationship Id="rId108" Type="http://schemas.openxmlformats.org/officeDocument/2006/relationships/hyperlink" Target="https://podminky.urs.cz/item/CS_URS_2024_01/781121011" TargetMode="External" /><Relationship Id="rId109" Type="http://schemas.openxmlformats.org/officeDocument/2006/relationships/hyperlink" Target="https://podminky.urs.cz/item/CS_URS_2024_01/781474115" TargetMode="External" /><Relationship Id="rId110" Type="http://schemas.openxmlformats.org/officeDocument/2006/relationships/hyperlink" Target="https://podminky.urs.cz/item/CS_URS_2024_01/998781202" TargetMode="External" /><Relationship Id="rId111" Type="http://schemas.openxmlformats.org/officeDocument/2006/relationships/hyperlink" Target="https://podminky.urs.cz/item/CS_URS_2024_01/783823133" TargetMode="External" /><Relationship Id="rId112" Type="http://schemas.openxmlformats.org/officeDocument/2006/relationships/hyperlink" Target="https://podminky.urs.cz/item/CS_URS_2024_01/783823133" TargetMode="External" /><Relationship Id="rId113" Type="http://schemas.openxmlformats.org/officeDocument/2006/relationships/hyperlink" Target="https://podminky.urs.cz/item/CS_URS_2024_01/783827423" TargetMode="External" /><Relationship Id="rId114" Type="http://schemas.openxmlformats.org/officeDocument/2006/relationships/hyperlink" Target="https://podminky.urs.cz/item/CS_URS_2024_01/783827423" TargetMode="External" /><Relationship Id="rId115" Type="http://schemas.openxmlformats.org/officeDocument/2006/relationships/hyperlink" Target="https://podminky.urs.cz/item/CS_URS_2024_01/784181013" TargetMode="External" /><Relationship Id="rId1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6244361" TargetMode="External" /><Relationship Id="rId2" Type="http://schemas.openxmlformats.org/officeDocument/2006/relationships/hyperlink" Target="https://podminky.urs.cz/item/CS_URS_2024_01/972055241" TargetMode="External" /><Relationship Id="rId3" Type="http://schemas.openxmlformats.org/officeDocument/2006/relationships/hyperlink" Target="https://podminky.urs.cz/item/CS_URS_2024_01/974031144" TargetMode="External" /><Relationship Id="rId4" Type="http://schemas.openxmlformats.org/officeDocument/2006/relationships/hyperlink" Target="https://podminky.urs.cz/item/CS_URS_2024_01/974031164" TargetMode="External" /><Relationship Id="rId5" Type="http://schemas.openxmlformats.org/officeDocument/2006/relationships/hyperlink" Target="https://podminky.urs.cz/item/CS_URS_2024_01/997006512" TargetMode="External" /><Relationship Id="rId6" Type="http://schemas.openxmlformats.org/officeDocument/2006/relationships/hyperlink" Target="https://podminky.urs.cz/item/CS_URS_2024_01/997013213" TargetMode="External" /><Relationship Id="rId7" Type="http://schemas.openxmlformats.org/officeDocument/2006/relationships/hyperlink" Target="https://podminky.urs.cz/item/CS_URS_2024_01/997013501" TargetMode="External" /><Relationship Id="rId8" Type="http://schemas.openxmlformats.org/officeDocument/2006/relationships/hyperlink" Target="https://podminky.urs.cz/item/CS_URS_2024_01/997013509" TargetMode="External" /><Relationship Id="rId9" Type="http://schemas.openxmlformats.org/officeDocument/2006/relationships/hyperlink" Target="https://podminky.urs.cz/item/CS_URS_2024_01/997013831" TargetMode="External" /><Relationship Id="rId10" Type="http://schemas.openxmlformats.org/officeDocument/2006/relationships/hyperlink" Target="https://podminky.urs.cz/item/CS_URS_2024_01/998011002" TargetMode="External" /><Relationship Id="rId11" Type="http://schemas.openxmlformats.org/officeDocument/2006/relationships/hyperlink" Target="https://podminky.urs.cz/item/CS_URS_2024_01/721140802" TargetMode="External" /><Relationship Id="rId12" Type="http://schemas.openxmlformats.org/officeDocument/2006/relationships/hyperlink" Target="https://podminky.urs.cz/item/CS_URS_2024_01/721171803" TargetMode="External" /><Relationship Id="rId13" Type="http://schemas.openxmlformats.org/officeDocument/2006/relationships/hyperlink" Target="https://podminky.urs.cz/item/CS_URS_2024_01/721173315" TargetMode="External" /><Relationship Id="rId14" Type="http://schemas.openxmlformats.org/officeDocument/2006/relationships/hyperlink" Target="https://podminky.urs.cz/item/CS_URS_2024_01/721173316" TargetMode="External" /><Relationship Id="rId15" Type="http://schemas.openxmlformats.org/officeDocument/2006/relationships/hyperlink" Target="https://podminky.urs.cz/item/CS_URS_2024_01/721173401" TargetMode="External" /><Relationship Id="rId16" Type="http://schemas.openxmlformats.org/officeDocument/2006/relationships/hyperlink" Target="https://podminky.urs.cz/item/CS_URS_2024_01/721173402" TargetMode="External" /><Relationship Id="rId17" Type="http://schemas.openxmlformats.org/officeDocument/2006/relationships/hyperlink" Target="https://podminky.urs.cz/item/CS_URS_2024_01/721174024" TargetMode="External" /><Relationship Id="rId18" Type="http://schemas.openxmlformats.org/officeDocument/2006/relationships/hyperlink" Target="https://podminky.urs.cz/item/CS_URS_2024_01/721174025" TargetMode="External" /><Relationship Id="rId19" Type="http://schemas.openxmlformats.org/officeDocument/2006/relationships/hyperlink" Target="https://podminky.urs.cz/item/CS_URS_2024_01/721174043" TargetMode="External" /><Relationship Id="rId20" Type="http://schemas.openxmlformats.org/officeDocument/2006/relationships/hyperlink" Target="https://podminky.urs.cz/item/CS_URS_2024_01/721174044" TargetMode="External" /><Relationship Id="rId21" Type="http://schemas.openxmlformats.org/officeDocument/2006/relationships/hyperlink" Target="https://podminky.urs.cz/item/CS_URS_2024_01/721174045" TargetMode="External" /><Relationship Id="rId22" Type="http://schemas.openxmlformats.org/officeDocument/2006/relationships/hyperlink" Target="https://podminky.urs.cz/item/CS_URS_2024_01/721194105" TargetMode="External" /><Relationship Id="rId23" Type="http://schemas.openxmlformats.org/officeDocument/2006/relationships/hyperlink" Target="https://podminky.urs.cz/item/CS_URS_2024_01/721194107" TargetMode="External" /><Relationship Id="rId24" Type="http://schemas.openxmlformats.org/officeDocument/2006/relationships/hyperlink" Target="https://podminky.urs.cz/item/CS_URS_2024_01/721194109" TargetMode="External" /><Relationship Id="rId25" Type="http://schemas.openxmlformats.org/officeDocument/2006/relationships/hyperlink" Target="https://podminky.urs.cz/item/CS_URS_2024_01/721211403" TargetMode="External" /><Relationship Id="rId26" Type="http://schemas.openxmlformats.org/officeDocument/2006/relationships/hyperlink" Target="https://podminky.urs.cz/item/CS_URS_2024_01/721226511" TargetMode="External" /><Relationship Id="rId27" Type="http://schemas.openxmlformats.org/officeDocument/2006/relationships/hyperlink" Target="https://podminky.urs.cz/item/CS_URS_2024_01/721242115" TargetMode="External" /><Relationship Id="rId28" Type="http://schemas.openxmlformats.org/officeDocument/2006/relationships/hyperlink" Target="https://podminky.urs.cz/item/CS_URS_2024_01/721273153" TargetMode="External" /><Relationship Id="rId29" Type="http://schemas.openxmlformats.org/officeDocument/2006/relationships/hyperlink" Target="https://podminky.urs.cz/item/CS_URS_2024_01/721274103" TargetMode="External" /><Relationship Id="rId30" Type="http://schemas.openxmlformats.org/officeDocument/2006/relationships/hyperlink" Target="https://podminky.urs.cz/item/CS_URS_2024_01/721290111" TargetMode="External" /><Relationship Id="rId31" Type="http://schemas.openxmlformats.org/officeDocument/2006/relationships/hyperlink" Target="https://podminky.urs.cz/item/CS_URS_2024_01/998721101" TargetMode="External" /><Relationship Id="rId32" Type="http://schemas.openxmlformats.org/officeDocument/2006/relationships/hyperlink" Target="https://podminky.urs.cz/item/CS_URS_2024_01/722130801" TargetMode="External" /><Relationship Id="rId33" Type="http://schemas.openxmlformats.org/officeDocument/2006/relationships/hyperlink" Target="https://podminky.urs.cz/item/CS_URS_2024_01/722174022" TargetMode="External" /><Relationship Id="rId34" Type="http://schemas.openxmlformats.org/officeDocument/2006/relationships/hyperlink" Target="https://podminky.urs.cz/item/CS_URS_2024_01/722174023" TargetMode="External" /><Relationship Id="rId35" Type="http://schemas.openxmlformats.org/officeDocument/2006/relationships/hyperlink" Target="https://podminky.urs.cz/item/CS_URS_2024_01/722174024" TargetMode="External" /><Relationship Id="rId36" Type="http://schemas.openxmlformats.org/officeDocument/2006/relationships/hyperlink" Target="https://podminky.urs.cz/item/CS_URS_2024_01/722174025" TargetMode="External" /><Relationship Id="rId37" Type="http://schemas.openxmlformats.org/officeDocument/2006/relationships/hyperlink" Target="https://podminky.urs.cz/item/CS_URS_2024_01/722174062" TargetMode="External" /><Relationship Id="rId38" Type="http://schemas.openxmlformats.org/officeDocument/2006/relationships/hyperlink" Target="https://podminky.urs.cz/item/CS_URS_2024_01/722181221" TargetMode="External" /><Relationship Id="rId39" Type="http://schemas.openxmlformats.org/officeDocument/2006/relationships/hyperlink" Target="https://podminky.urs.cz/item/CS_URS_2024_01/722181222" TargetMode="External" /><Relationship Id="rId40" Type="http://schemas.openxmlformats.org/officeDocument/2006/relationships/hyperlink" Target="https://podminky.urs.cz/item/CS_URS_2024_01/722181251" TargetMode="External" /><Relationship Id="rId41" Type="http://schemas.openxmlformats.org/officeDocument/2006/relationships/hyperlink" Target="https://podminky.urs.cz/item/CS_URS_2024_01/722181252" TargetMode="External" /><Relationship Id="rId42" Type="http://schemas.openxmlformats.org/officeDocument/2006/relationships/hyperlink" Target="https://podminky.urs.cz/item/CS_URS_2024_01/722220152" TargetMode="External" /><Relationship Id="rId43" Type="http://schemas.openxmlformats.org/officeDocument/2006/relationships/hyperlink" Target="https://podminky.urs.cz/item/CS_URS_2024_01/722220161" TargetMode="External" /><Relationship Id="rId44" Type="http://schemas.openxmlformats.org/officeDocument/2006/relationships/hyperlink" Target="https://podminky.urs.cz/item/CS_URS_2024_01/722220234" TargetMode="External" /><Relationship Id="rId45" Type="http://schemas.openxmlformats.org/officeDocument/2006/relationships/hyperlink" Target="https://podminky.urs.cz/item/CS_URS_2024_01/722220242" TargetMode="External" /><Relationship Id="rId46" Type="http://schemas.openxmlformats.org/officeDocument/2006/relationships/hyperlink" Target="https://podminky.urs.cz/item/CS_URS_2024_01/722224115" TargetMode="External" /><Relationship Id="rId47" Type="http://schemas.openxmlformats.org/officeDocument/2006/relationships/hyperlink" Target="https://podminky.urs.cz/item/CS_URS_2024_01/722231073" TargetMode="External" /><Relationship Id="rId48" Type="http://schemas.openxmlformats.org/officeDocument/2006/relationships/hyperlink" Target="https://podminky.urs.cz/item/CS_URS_2024_01/722231142" TargetMode="External" /><Relationship Id="rId49" Type="http://schemas.openxmlformats.org/officeDocument/2006/relationships/hyperlink" Target="https://podminky.urs.cz/item/CS_URS_2024_01/722232044" TargetMode="External" /><Relationship Id="rId50" Type="http://schemas.openxmlformats.org/officeDocument/2006/relationships/hyperlink" Target="https://podminky.urs.cz/item/CS_URS_2024_01/722290226" TargetMode="External" /><Relationship Id="rId51" Type="http://schemas.openxmlformats.org/officeDocument/2006/relationships/hyperlink" Target="https://podminky.urs.cz/item/CS_URS_2024_01/722290234" TargetMode="External" /><Relationship Id="rId52" Type="http://schemas.openxmlformats.org/officeDocument/2006/relationships/hyperlink" Target="https://podminky.urs.cz/item/CS_URS_2024_01/998722101" TargetMode="External" /><Relationship Id="rId53" Type="http://schemas.openxmlformats.org/officeDocument/2006/relationships/hyperlink" Target="https://podminky.urs.cz/item/CS_URS_2024_01/725112021" TargetMode="External" /><Relationship Id="rId54" Type="http://schemas.openxmlformats.org/officeDocument/2006/relationships/hyperlink" Target="https://podminky.urs.cz/item/CS_URS_2024_01/725121502" TargetMode="External" /><Relationship Id="rId55" Type="http://schemas.openxmlformats.org/officeDocument/2006/relationships/hyperlink" Target="https://podminky.urs.cz/item/CS_URS_2024_01/725211602" TargetMode="External" /><Relationship Id="rId56" Type="http://schemas.openxmlformats.org/officeDocument/2006/relationships/hyperlink" Target="https://podminky.urs.cz/item/CS_URS_2024_01/725231203" TargetMode="External" /><Relationship Id="rId57" Type="http://schemas.openxmlformats.org/officeDocument/2006/relationships/hyperlink" Target="https://podminky.urs.cz/item/CS_URS_2024_01/725241112" TargetMode="External" /><Relationship Id="rId58" Type="http://schemas.openxmlformats.org/officeDocument/2006/relationships/hyperlink" Target="https://podminky.urs.cz/item/CS_URS_2024_01/725331111" TargetMode="External" /><Relationship Id="rId59" Type="http://schemas.openxmlformats.org/officeDocument/2006/relationships/hyperlink" Target="https://podminky.urs.cz/item/CS_URS_2024_01/725532220" TargetMode="External" /><Relationship Id="rId60" Type="http://schemas.openxmlformats.org/officeDocument/2006/relationships/hyperlink" Target="https://podminky.urs.cz/item/CS_URS_2024_01/725813111" TargetMode="External" /><Relationship Id="rId61" Type="http://schemas.openxmlformats.org/officeDocument/2006/relationships/hyperlink" Target="https://podminky.urs.cz/item/CS_URS_2024_01/725821316" TargetMode="External" /><Relationship Id="rId62" Type="http://schemas.openxmlformats.org/officeDocument/2006/relationships/hyperlink" Target="https://podminky.urs.cz/item/CS_URS_2024_01/725822612" TargetMode="External" /><Relationship Id="rId63" Type="http://schemas.openxmlformats.org/officeDocument/2006/relationships/hyperlink" Target="https://podminky.urs.cz/item/CS_URS_2024_01/725822641" TargetMode="External" /><Relationship Id="rId64" Type="http://schemas.openxmlformats.org/officeDocument/2006/relationships/hyperlink" Target="https://podminky.urs.cz/item/CS_URS_2024_01/725841351" TargetMode="External" /><Relationship Id="rId65" Type="http://schemas.openxmlformats.org/officeDocument/2006/relationships/hyperlink" Target="https://podminky.urs.cz/item/CS_URS_2024_01/725861102" TargetMode="External" /><Relationship Id="rId66" Type="http://schemas.openxmlformats.org/officeDocument/2006/relationships/hyperlink" Target="https://podminky.urs.cz/item/CS_URS_2024_01/725861312" TargetMode="External" /><Relationship Id="rId67" Type="http://schemas.openxmlformats.org/officeDocument/2006/relationships/hyperlink" Target="https://podminky.urs.cz/item/CS_URS_2024_01/725863311" TargetMode="External" /><Relationship Id="rId68" Type="http://schemas.openxmlformats.org/officeDocument/2006/relationships/hyperlink" Target="https://podminky.urs.cz/item/CS_URS_2024_01/725865311" TargetMode="External" /><Relationship Id="rId69" Type="http://schemas.openxmlformats.org/officeDocument/2006/relationships/hyperlink" Target="https://podminky.urs.cz/item/CS_URS_2024_01/725865411" TargetMode="External" /><Relationship Id="rId70" Type="http://schemas.openxmlformats.org/officeDocument/2006/relationships/hyperlink" Target="https://podminky.urs.cz/item/CS_URS_2024_01/725980121" TargetMode="External" /><Relationship Id="rId71" Type="http://schemas.openxmlformats.org/officeDocument/2006/relationships/hyperlink" Target="https://podminky.urs.cz/item/CS_URS_2024_01/998725101" TargetMode="External" /><Relationship Id="rId7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2202201" TargetMode="External" /><Relationship Id="rId2" Type="http://schemas.openxmlformats.org/officeDocument/2006/relationships/hyperlink" Target="https://podminky.urs.cz/item/CS_URS_2024_01/132202209" TargetMode="External" /><Relationship Id="rId3" Type="http://schemas.openxmlformats.org/officeDocument/2006/relationships/hyperlink" Target="https://podminky.urs.cz/item/CS_URS_2024_01/151101101" TargetMode="External" /><Relationship Id="rId4" Type="http://schemas.openxmlformats.org/officeDocument/2006/relationships/hyperlink" Target="https://podminky.urs.cz/item/CS_URS_2024_01/151101111" TargetMode="External" /><Relationship Id="rId5" Type="http://schemas.openxmlformats.org/officeDocument/2006/relationships/hyperlink" Target="https://podminky.urs.cz/item/CS_URS_2024_01/161101101" TargetMode="External" /><Relationship Id="rId6" Type="http://schemas.openxmlformats.org/officeDocument/2006/relationships/hyperlink" Target="https://podminky.urs.cz/item/CS_URS_2024_01/162601102" TargetMode="External" /><Relationship Id="rId7" Type="http://schemas.openxmlformats.org/officeDocument/2006/relationships/hyperlink" Target="https://podminky.urs.cz/item/CS_URS_2024_01/171201201" TargetMode="External" /><Relationship Id="rId8" Type="http://schemas.openxmlformats.org/officeDocument/2006/relationships/hyperlink" Target="https://podminky.urs.cz/item/CS_URS_2024_01/171201211" TargetMode="External" /><Relationship Id="rId9" Type="http://schemas.openxmlformats.org/officeDocument/2006/relationships/hyperlink" Target="https://podminky.urs.cz/item/CS_URS_2024_01/174101101" TargetMode="External" /><Relationship Id="rId10" Type="http://schemas.openxmlformats.org/officeDocument/2006/relationships/hyperlink" Target="https://podminky.urs.cz/item/CS_URS_2024_01/175102101" TargetMode="External" /><Relationship Id="rId11" Type="http://schemas.openxmlformats.org/officeDocument/2006/relationships/hyperlink" Target="https://podminky.urs.cz/item/CS_URS_2024_01/181951102" TargetMode="External" /><Relationship Id="rId12" Type="http://schemas.openxmlformats.org/officeDocument/2006/relationships/hyperlink" Target="https://podminky.urs.cz/item/CS_URS_2024_01/451572111" TargetMode="External" /><Relationship Id="rId13" Type="http://schemas.openxmlformats.org/officeDocument/2006/relationships/hyperlink" Target="https://podminky.urs.cz/item/CS_URS_2024_01/877275211" TargetMode="External" /><Relationship Id="rId14" Type="http://schemas.openxmlformats.org/officeDocument/2006/relationships/hyperlink" Target="https://podminky.urs.cz/item/CS_URS_2024_01/877275221" TargetMode="External" /><Relationship Id="rId1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2202201" TargetMode="External" /><Relationship Id="rId2" Type="http://schemas.openxmlformats.org/officeDocument/2006/relationships/hyperlink" Target="https://podminky.urs.cz/item/CS_URS_2024_01/132202209" TargetMode="External" /><Relationship Id="rId3" Type="http://schemas.openxmlformats.org/officeDocument/2006/relationships/hyperlink" Target="https://podminky.urs.cz/item/CS_URS_2024_01/151101101" TargetMode="External" /><Relationship Id="rId4" Type="http://schemas.openxmlformats.org/officeDocument/2006/relationships/hyperlink" Target="https://podminky.urs.cz/item/CS_URS_2024_01/151101111" TargetMode="External" /><Relationship Id="rId5" Type="http://schemas.openxmlformats.org/officeDocument/2006/relationships/hyperlink" Target="https://podminky.urs.cz/item/CS_URS_2024_01/161101101" TargetMode="External" /><Relationship Id="rId6" Type="http://schemas.openxmlformats.org/officeDocument/2006/relationships/hyperlink" Target="https://podminky.urs.cz/item/CS_URS_2024_01/162601102" TargetMode="External" /><Relationship Id="rId7" Type="http://schemas.openxmlformats.org/officeDocument/2006/relationships/hyperlink" Target="https://podminky.urs.cz/item/CS_URS_2024_01/171201201" TargetMode="External" /><Relationship Id="rId8" Type="http://schemas.openxmlformats.org/officeDocument/2006/relationships/hyperlink" Target="https://podminky.urs.cz/item/CS_URS_2024_01/171201211" TargetMode="External" /><Relationship Id="rId9" Type="http://schemas.openxmlformats.org/officeDocument/2006/relationships/hyperlink" Target="https://podminky.urs.cz/item/CS_URS_2024_01/174101101" TargetMode="External" /><Relationship Id="rId10" Type="http://schemas.openxmlformats.org/officeDocument/2006/relationships/hyperlink" Target="https://podminky.urs.cz/item/CS_URS_2024_01/175102101" TargetMode="External" /><Relationship Id="rId11" Type="http://schemas.openxmlformats.org/officeDocument/2006/relationships/hyperlink" Target="https://podminky.urs.cz/item/CS_URS_2024_01/181951102" TargetMode="External" /><Relationship Id="rId12" Type="http://schemas.openxmlformats.org/officeDocument/2006/relationships/hyperlink" Target="https://podminky.urs.cz/item/CS_URS_2024_01/R18040211" TargetMode="External" /><Relationship Id="rId13" Type="http://schemas.openxmlformats.org/officeDocument/2006/relationships/hyperlink" Target="https://podminky.urs.cz/item/CS_URS_2024_01/451572111" TargetMode="External" /><Relationship Id="rId14" Type="http://schemas.openxmlformats.org/officeDocument/2006/relationships/hyperlink" Target="https://podminky.urs.cz/item/CS_URS_2024_01/230170011" TargetMode="External" /><Relationship Id="rId15" Type="http://schemas.openxmlformats.org/officeDocument/2006/relationships/hyperlink" Target="https://podminky.urs.cz/item/CS_URS_2024_01/871161121" TargetMode="External" /><Relationship Id="rId16" Type="http://schemas.openxmlformats.org/officeDocument/2006/relationships/hyperlink" Target="https://podminky.urs.cz/item/CS_URS_2024_01/879181111" TargetMode="External" /><Relationship Id="rId17" Type="http://schemas.openxmlformats.org/officeDocument/2006/relationships/hyperlink" Target="https://podminky.urs.cz/item/CS_URS_2024_01/892233121" TargetMode="External" /><Relationship Id="rId18" Type="http://schemas.openxmlformats.org/officeDocument/2006/relationships/hyperlink" Target="https://podminky.urs.cz/item/CS_URS_2024_01/998276101" TargetMode="External" /><Relationship Id="rId1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" customHeight="1"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66" t="s">
        <v>14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R5" s="18"/>
      <c r="BE5" s="263" t="s">
        <v>15</v>
      </c>
      <c r="BS5" s="15" t="s">
        <v>6</v>
      </c>
    </row>
    <row r="6" spans="2:71" ht="36.9" customHeight="1">
      <c r="B6" s="18"/>
      <c r="D6" s="24" t="s">
        <v>16</v>
      </c>
      <c r="K6" s="267" t="s">
        <v>17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R6" s="18"/>
      <c r="BE6" s="264"/>
      <c r="BS6" s="15" t="s">
        <v>6</v>
      </c>
    </row>
    <row r="7" spans="2:71" ht="12" customHeight="1">
      <c r="B7" s="18"/>
      <c r="D7" s="25" t="s">
        <v>18</v>
      </c>
      <c r="K7" s="23" t="s">
        <v>19</v>
      </c>
      <c r="AK7" s="25" t="s">
        <v>20</v>
      </c>
      <c r="AN7" s="23" t="s">
        <v>19</v>
      </c>
      <c r="AR7" s="18"/>
      <c r="BE7" s="264"/>
      <c r="BS7" s="15" t="s">
        <v>6</v>
      </c>
    </row>
    <row r="8" spans="2:71" ht="12" customHeight="1">
      <c r="B8" s="18"/>
      <c r="D8" s="25" t="s">
        <v>21</v>
      </c>
      <c r="K8" s="23" t="s">
        <v>22</v>
      </c>
      <c r="AK8" s="25" t="s">
        <v>23</v>
      </c>
      <c r="AN8" s="26" t="s">
        <v>24</v>
      </c>
      <c r="AR8" s="18"/>
      <c r="BE8" s="264"/>
      <c r="BS8" s="15" t="s">
        <v>6</v>
      </c>
    </row>
    <row r="9" spans="2:71" ht="14.4" customHeight="1">
      <c r="B9" s="18"/>
      <c r="AR9" s="18"/>
      <c r="BE9" s="264"/>
      <c r="BS9" s="15" t="s">
        <v>6</v>
      </c>
    </row>
    <row r="10" spans="2:71" ht="12" customHeight="1">
      <c r="B10" s="18"/>
      <c r="D10" s="25" t="s">
        <v>25</v>
      </c>
      <c r="AK10" s="25" t="s">
        <v>26</v>
      </c>
      <c r="AN10" s="23" t="s">
        <v>19</v>
      </c>
      <c r="AR10" s="18"/>
      <c r="BE10" s="264"/>
      <c r="BS10" s="15" t="s">
        <v>6</v>
      </c>
    </row>
    <row r="11" spans="2:71" ht="18.45" customHeight="1">
      <c r="B11" s="18"/>
      <c r="E11" s="23" t="s">
        <v>22</v>
      </c>
      <c r="AK11" s="25" t="s">
        <v>27</v>
      </c>
      <c r="AN11" s="23" t="s">
        <v>19</v>
      </c>
      <c r="AR11" s="18"/>
      <c r="BE11" s="264"/>
      <c r="BS11" s="15" t="s">
        <v>6</v>
      </c>
    </row>
    <row r="12" spans="2:71" ht="6.9" customHeight="1">
      <c r="B12" s="18"/>
      <c r="AR12" s="18"/>
      <c r="BE12" s="264"/>
      <c r="BS12" s="15" t="s">
        <v>6</v>
      </c>
    </row>
    <row r="13" spans="2:71" ht="12" customHeight="1">
      <c r="B13" s="18"/>
      <c r="D13" s="25" t="s">
        <v>28</v>
      </c>
      <c r="AK13" s="25" t="s">
        <v>26</v>
      </c>
      <c r="AN13" s="27" t="s">
        <v>29</v>
      </c>
      <c r="AR13" s="18"/>
      <c r="BE13" s="264"/>
      <c r="BS13" s="15" t="s">
        <v>6</v>
      </c>
    </row>
    <row r="14" spans="2:71" ht="13.2">
      <c r="B14" s="18"/>
      <c r="E14" s="268" t="s">
        <v>29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5" t="s">
        <v>27</v>
      </c>
      <c r="AN14" s="27" t="s">
        <v>29</v>
      </c>
      <c r="AR14" s="18"/>
      <c r="BE14" s="264"/>
      <c r="BS14" s="15" t="s">
        <v>6</v>
      </c>
    </row>
    <row r="15" spans="2:71" ht="6.9" customHeight="1">
      <c r="B15" s="18"/>
      <c r="AR15" s="18"/>
      <c r="BE15" s="264"/>
      <c r="BS15" s="15" t="s">
        <v>4</v>
      </c>
    </row>
    <row r="16" spans="2:71" ht="12" customHeight="1">
      <c r="B16" s="18"/>
      <c r="D16" s="25" t="s">
        <v>30</v>
      </c>
      <c r="AK16" s="25" t="s">
        <v>26</v>
      </c>
      <c r="AN16" s="23" t="s">
        <v>19</v>
      </c>
      <c r="AR16" s="18"/>
      <c r="BE16" s="264"/>
      <c r="BS16" s="15" t="s">
        <v>4</v>
      </c>
    </row>
    <row r="17" spans="2:71" ht="18.45" customHeight="1">
      <c r="B17" s="18"/>
      <c r="E17" s="23" t="s">
        <v>22</v>
      </c>
      <c r="AK17" s="25" t="s">
        <v>27</v>
      </c>
      <c r="AN17" s="23" t="s">
        <v>19</v>
      </c>
      <c r="AR17" s="18"/>
      <c r="BE17" s="264"/>
      <c r="BS17" s="15" t="s">
        <v>31</v>
      </c>
    </row>
    <row r="18" spans="2:71" ht="6.9" customHeight="1">
      <c r="B18" s="18"/>
      <c r="AR18" s="18"/>
      <c r="BE18" s="264"/>
      <c r="BS18" s="15" t="s">
        <v>6</v>
      </c>
    </row>
    <row r="19" spans="2:71" ht="12" customHeight="1">
      <c r="B19" s="18"/>
      <c r="D19" s="25" t="s">
        <v>32</v>
      </c>
      <c r="AK19" s="25" t="s">
        <v>26</v>
      </c>
      <c r="AN19" s="23" t="s">
        <v>19</v>
      </c>
      <c r="AR19" s="18"/>
      <c r="BE19" s="264"/>
      <c r="BS19" s="15" t="s">
        <v>6</v>
      </c>
    </row>
    <row r="20" spans="2:71" ht="18.45" customHeight="1">
      <c r="B20" s="18"/>
      <c r="E20" s="23" t="s">
        <v>22</v>
      </c>
      <c r="AK20" s="25" t="s">
        <v>27</v>
      </c>
      <c r="AN20" s="23" t="s">
        <v>19</v>
      </c>
      <c r="AR20" s="18"/>
      <c r="BE20" s="264"/>
      <c r="BS20" s="15" t="s">
        <v>31</v>
      </c>
    </row>
    <row r="21" spans="2:57" ht="6.9" customHeight="1">
      <c r="B21" s="18"/>
      <c r="AR21" s="18"/>
      <c r="BE21" s="264"/>
    </row>
    <row r="22" spans="2:57" ht="12" customHeight="1">
      <c r="B22" s="18"/>
      <c r="D22" s="25" t="s">
        <v>33</v>
      </c>
      <c r="AR22" s="18"/>
      <c r="BE22" s="264"/>
    </row>
    <row r="23" spans="2:57" ht="47.25" customHeight="1">
      <c r="B23" s="18"/>
      <c r="E23" s="270" t="s">
        <v>34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R23" s="18"/>
      <c r="BE23" s="264"/>
    </row>
    <row r="24" spans="2:57" ht="6.9" customHeight="1">
      <c r="B24" s="18"/>
      <c r="AR24" s="18"/>
      <c r="BE24" s="264"/>
    </row>
    <row r="25" spans="2:57" ht="6.9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64"/>
    </row>
    <row r="26" spans="2:57" s="1" customFormat="1" ht="25.95" customHeight="1">
      <c r="B26" s="30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1">
        <f>ROUND(AG54,2)</f>
        <v>0</v>
      </c>
      <c r="AL26" s="272"/>
      <c r="AM26" s="272"/>
      <c r="AN26" s="272"/>
      <c r="AO26" s="272"/>
      <c r="AR26" s="30"/>
      <c r="BE26" s="264"/>
    </row>
    <row r="27" spans="2:57" s="1" customFormat="1" ht="6.9" customHeight="1">
      <c r="B27" s="30"/>
      <c r="AR27" s="30"/>
      <c r="BE27" s="264"/>
    </row>
    <row r="28" spans="2:57" s="1" customFormat="1" ht="13.2">
      <c r="B28" s="30"/>
      <c r="L28" s="273" t="s">
        <v>36</v>
      </c>
      <c r="M28" s="273"/>
      <c r="N28" s="273"/>
      <c r="O28" s="273"/>
      <c r="P28" s="273"/>
      <c r="W28" s="273" t="s">
        <v>37</v>
      </c>
      <c r="X28" s="273"/>
      <c r="Y28" s="273"/>
      <c r="Z28" s="273"/>
      <c r="AA28" s="273"/>
      <c r="AB28" s="273"/>
      <c r="AC28" s="273"/>
      <c r="AD28" s="273"/>
      <c r="AE28" s="273"/>
      <c r="AK28" s="273" t="s">
        <v>38</v>
      </c>
      <c r="AL28" s="273"/>
      <c r="AM28" s="273"/>
      <c r="AN28" s="273"/>
      <c r="AO28" s="273"/>
      <c r="AR28" s="30"/>
      <c r="BE28" s="264"/>
    </row>
    <row r="29" spans="2:57" s="2" customFormat="1" ht="14.4" customHeight="1">
      <c r="B29" s="34"/>
      <c r="D29" s="25" t="s">
        <v>39</v>
      </c>
      <c r="F29" s="25" t="s">
        <v>40</v>
      </c>
      <c r="L29" s="258">
        <v>0.21</v>
      </c>
      <c r="M29" s="257"/>
      <c r="N29" s="257"/>
      <c r="O29" s="257"/>
      <c r="P29" s="257"/>
      <c r="W29" s="256">
        <f>ROUND(AZ54,2)</f>
        <v>0</v>
      </c>
      <c r="X29" s="257"/>
      <c r="Y29" s="257"/>
      <c r="Z29" s="257"/>
      <c r="AA29" s="257"/>
      <c r="AB29" s="257"/>
      <c r="AC29" s="257"/>
      <c r="AD29" s="257"/>
      <c r="AE29" s="257"/>
      <c r="AK29" s="256">
        <f>ROUND(AV54,2)</f>
        <v>0</v>
      </c>
      <c r="AL29" s="257"/>
      <c r="AM29" s="257"/>
      <c r="AN29" s="257"/>
      <c r="AO29" s="257"/>
      <c r="AR29" s="34"/>
      <c r="BE29" s="265"/>
    </row>
    <row r="30" spans="2:57" s="2" customFormat="1" ht="14.4" customHeight="1">
      <c r="B30" s="34"/>
      <c r="F30" s="25" t="s">
        <v>41</v>
      </c>
      <c r="L30" s="258">
        <v>0.12</v>
      </c>
      <c r="M30" s="257"/>
      <c r="N30" s="257"/>
      <c r="O30" s="257"/>
      <c r="P30" s="257"/>
      <c r="W30" s="256">
        <f>ROUND(BA54,2)</f>
        <v>0</v>
      </c>
      <c r="X30" s="257"/>
      <c r="Y30" s="257"/>
      <c r="Z30" s="257"/>
      <c r="AA30" s="257"/>
      <c r="AB30" s="257"/>
      <c r="AC30" s="257"/>
      <c r="AD30" s="257"/>
      <c r="AE30" s="257"/>
      <c r="AK30" s="256">
        <f>ROUND(AW54,2)</f>
        <v>0</v>
      </c>
      <c r="AL30" s="257"/>
      <c r="AM30" s="257"/>
      <c r="AN30" s="257"/>
      <c r="AO30" s="257"/>
      <c r="AR30" s="34"/>
      <c r="BE30" s="265"/>
    </row>
    <row r="31" spans="2:57" s="2" customFormat="1" ht="14.4" customHeight="1" hidden="1">
      <c r="B31" s="34"/>
      <c r="F31" s="25" t="s">
        <v>42</v>
      </c>
      <c r="L31" s="258">
        <v>0.21</v>
      </c>
      <c r="M31" s="257"/>
      <c r="N31" s="257"/>
      <c r="O31" s="257"/>
      <c r="P31" s="257"/>
      <c r="W31" s="256">
        <f>ROUND(BB54,2)</f>
        <v>0</v>
      </c>
      <c r="X31" s="257"/>
      <c r="Y31" s="257"/>
      <c r="Z31" s="257"/>
      <c r="AA31" s="257"/>
      <c r="AB31" s="257"/>
      <c r="AC31" s="257"/>
      <c r="AD31" s="257"/>
      <c r="AE31" s="257"/>
      <c r="AK31" s="256">
        <v>0</v>
      </c>
      <c r="AL31" s="257"/>
      <c r="AM31" s="257"/>
      <c r="AN31" s="257"/>
      <c r="AO31" s="257"/>
      <c r="AR31" s="34"/>
      <c r="BE31" s="265"/>
    </row>
    <row r="32" spans="2:57" s="2" customFormat="1" ht="14.4" customHeight="1" hidden="1">
      <c r="B32" s="34"/>
      <c r="F32" s="25" t="s">
        <v>43</v>
      </c>
      <c r="L32" s="258">
        <v>0.12</v>
      </c>
      <c r="M32" s="257"/>
      <c r="N32" s="257"/>
      <c r="O32" s="257"/>
      <c r="P32" s="257"/>
      <c r="W32" s="256">
        <f>ROUND(BC54,2)</f>
        <v>0</v>
      </c>
      <c r="X32" s="257"/>
      <c r="Y32" s="257"/>
      <c r="Z32" s="257"/>
      <c r="AA32" s="257"/>
      <c r="AB32" s="257"/>
      <c r="AC32" s="257"/>
      <c r="AD32" s="257"/>
      <c r="AE32" s="257"/>
      <c r="AK32" s="256">
        <v>0</v>
      </c>
      <c r="AL32" s="257"/>
      <c r="AM32" s="257"/>
      <c r="AN32" s="257"/>
      <c r="AO32" s="257"/>
      <c r="AR32" s="34"/>
      <c r="BE32" s="265"/>
    </row>
    <row r="33" spans="2:44" s="2" customFormat="1" ht="14.4" customHeight="1" hidden="1">
      <c r="B33" s="34"/>
      <c r="F33" s="25" t="s">
        <v>44</v>
      </c>
      <c r="L33" s="258">
        <v>0</v>
      </c>
      <c r="M33" s="257"/>
      <c r="N33" s="257"/>
      <c r="O33" s="257"/>
      <c r="P33" s="257"/>
      <c r="W33" s="256">
        <f>ROUND(BD54,2)</f>
        <v>0</v>
      </c>
      <c r="X33" s="257"/>
      <c r="Y33" s="257"/>
      <c r="Z33" s="257"/>
      <c r="AA33" s="257"/>
      <c r="AB33" s="257"/>
      <c r="AC33" s="257"/>
      <c r="AD33" s="257"/>
      <c r="AE33" s="257"/>
      <c r="AK33" s="256">
        <v>0</v>
      </c>
      <c r="AL33" s="257"/>
      <c r="AM33" s="257"/>
      <c r="AN33" s="257"/>
      <c r="AO33" s="257"/>
      <c r="AR33" s="34"/>
    </row>
    <row r="34" spans="2:44" s="1" customFormat="1" ht="6.9" customHeight="1">
      <c r="B34" s="30"/>
      <c r="AR34" s="30"/>
    </row>
    <row r="35" spans="2:44" s="1" customFormat="1" ht="25.95" customHeight="1"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62" t="s">
        <v>47</v>
      </c>
      <c r="Y35" s="260"/>
      <c r="Z35" s="260"/>
      <c r="AA35" s="260"/>
      <c r="AB35" s="260"/>
      <c r="AC35" s="37"/>
      <c r="AD35" s="37"/>
      <c r="AE35" s="37"/>
      <c r="AF35" s="37"/>
      <c r="AG35" s="37"/>
      <c r="AH35" s="37"/>
      <c r="AI35" s="37"/>
      <c r="AJ35" s="37"/>
      <c r="AK35" s="259">
        <f>SUM(AK26:AK33)</f>
        <v>0</v>
      </c>
      <c r="AL35" s="260"/>
      <c r="AM35" s="260"/>
      <c r="AN35" s="260"/>
      <c r="AO35" s="261"/>
      <c r="AP35" s="35"/>
      <c r="AQ35" s="35"/>
      <c r="AR35" s="30"/>
    </row>
    <row r="36" spans="2:44" s="1" customFormat="1" ht="6.9" customHeight="1">
      <c r="B36" s="30"/>
      <c r="AR36" s="30"/>
    </row>
    <row r="37" spans="2:44" s="1" customFormat="1" ht="6.9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" customHeight="1">
      <c r="B42" s="30"/>
      <c r="C42" s="19" t="s">
        <v>48</v>
      </c>
      <c r="AR42" s="30"/>
    </row>
    <row r="43" spans="2:44" s="1" customFormat="1" ht="6.9" customHeight="1">
      <c r="B43" s="30"/>
      <c r="AR43" s="30"/>
    </row>
    <row r="44" spans="2:44" s="3" customFormat="1" ht="12" customHeight="1">
      <c r="B44" s="43"/>
      <c r="C44" s="25" t="s">
        <v>13</v>
      </c>
      <c r="L44" s="3" t="str">
        <f>K5</f>
        <v>Klatovy</v>
      </c>
      <c r="AR44" s="43"/>
    </row>
    <row r="45" spans="2:44" s="4" customFormat="1" ht="36.9" customHeight="1">
      <c r="B45" s="44"/>
      <c r="C45" s="45" t="s">
        <v>16</v>
      </c>
      <c r="L45" s="287" t="str">
        <f>K6</f>
        <v>Klatovy SÚ objektu čp. 59 na st. p. 6139, k. ú. Klatovy (Rozpočet)</v>
      </c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R45" s="44"/>
    </row>
    <row r="46" spans="2:44" s="1" customFormat="1" ht="6.9" customHeight="1">
      <c r="B46" s="30"/>
      <c r="AR46" s="30"/>
    </row>
    <row r="47" spans="2:44" s="1" customFormat="1" ht="12" customHeight="1">
      <c r="B47" s="30"/>
      <c r="C47" s="25" t="s">
        <v>21</v>
      </c>
      <c r="L47" s="46" t="str">
        <f>IF(K8="","",K8)</f>
        <v xml:space="preserve"> </v>
      </c>
      <c r="AI47" s="25" t="s">
        <v>23</v>
      </c>
      <c r="AM47" s="289" t="str">
        <f>IF(AN8="","",AN8)</f>
        <v>17. 6. 2024</v>
      </c>
      <c r="AN47" s="289"/>
      <c r="AR47" s="30"/>
    </row>
    <row r="48" spans="2:44" s="1" customFormat="1" ht="6.9" customHeight="1">
      <c r="B48" s="30"/>
      <c r="AR48" s="30"/>
    </row>
    <row r="49" spans="2:56" s="1" customFormat="1" ht="15.15" customHeight="1">
      <c r="B49" s="30"/>
      <c r="C49" s="25" t="s">
        <v>25</v>
      </c>
      <c r="L49" s="3" t="str">
        <f>IF(E11="","",E11)</f>
        <v xml:space="preserve"> </v>
      </c>
      <c r="AI49" s="25" t="s">
        <v>30</v>
      </c>
      <c r="AM49" s="290" t="str">
        <f>IF(E17="","",E17)</f>
        <v xml:space="preserve"> </v>
      </c>
      <c r="AN49" s="291"/>
      <c r="AO49" s="291"/>
      <c r="AP49" s="291"/>
      <c r="AR49" s="30"/>
      <c r="AS49" s="292" t="s">
        <v>49</v>
      </c>
      <c r="AT49" s="293"/>
      <c r="AU49" s="48"/>
      <c r="AV49" s="48"/>
      <c r="AW49" s="48"/>
      <c r="AX49" s="48"/>
      <c r="AY49" s="48"/>
      <c r="AZ49" s="48"/>
      <c r="BA49" s="48"/>
      <c r="BB49" s="48"/>
      <c r="BC49" s="48"/>
      <c r="BD49" s="49"/>
    </row>
    <row r="50" spans="2:56" s="1" customFormat="1" ht="15.15" customHeight="1">
      <c r="B50" s="30"/>
      <c r="C50" s="25" t="s">
        <v>28</v>
      </c>
      <c r="L50" s="3" t="str">
        <f>IF(E14="Vyplň údaj","",E14)</f>
        <v/>
      </c>
      <c r="AI50" s="25" t="s">
        <v>32</v>
      </c>
      <c r="AM50" s="290" t="str">
        <f>IF(E20="","",E20)</f>
        <v xml:space="preserve"> </v>
      </c>
      <c r="AN50" s="291"/>
      <c r="AO50" s="291"/>
      <c r="AP50" s="291"/>
      <c r="AR50" s="30"/>
      <c r="AS50" s="294"/>
      <c r="AT50" s="295"/>
      <c r="BD50" s="51"/>
    </row>
    <row r="51" spans="2:56" s="1" customFormat="1" ht="10.95" customHeight="1">
      <c r="B51" s="30"/>
      <c r="AR51" s="30"/>
      <c r="AS51" s="294"/>
      <c r="AT51" s="295"/>
      <c r="BD51" s="51"/>
    </row>
    <row r="52" spans="2:56" s="1" customFormat="1" ht="29.25" customHeight="1">
      <c r="B52" s="30"/>
      <c r="C52" s="281" t="s">
        <v>50</v>
      </c>
      <c r="D52" s="282"/>
      <c r="E52" s="282"/>
      <c r="F52" s="282"/>
      <c r="G52" s="282"/>
      <c r="H52" s="52"/>
      <c r="I52" s="284" t="s">
        <v>51</v>
      </c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3" t="s">
        <v>52</v>
      </c>
      <c r="AH52" s="282"/>
      <c r="AI52" s="282"/>
      <c r="AJ52" s="282"/>
      <c r="AK52" s="282"/>
      <c r="AL52" s="282"/>
      <c r="AM52" s="282"/>
      <c r="AN52" s="284" t="s">
        <v>53</v>
      </c>
      <c r="AO52" s="282"/>
      <c r="AP52" s="282"/>
      <c r="AQ52" s="53" t="s">
        <v>54</v>
      </c>
      <c r="AR52" s="30"/>
      <c r="AS52" s="54" t="s">
        <v>55</v>
      </c>
      <c r="AT52" s="55" t="s">
        <v>56</v>
      </c>
      <c r="AU52" s="55" t="s">
        <v>57</v>
      </c>
      <c r="AV52" s="55" t="s">
        <v>58</v>
      </c>
      <c r="AW52" s="55" t="s">
        <v>59</v>
      </c>
      <c r="AX52" s="55" t="s">
        <v>60</v>
      </c>
      <c r="AY52" s="55" t="s">
        <v>61</v>
      </c>
      <c r="AZ52" s="55" t="s">
        <v>62</v>
      </c>
      <c r="BA52" s="55" t="s">
        <v>63</v>
      </c>
      <c r="BB52" s="55" t="s">
        <v>64</v>
      </c>
      <c r="BC52" s="55" t="s">
        <v>65</v>
      </c>
      <c r="BD52" s="56" t="s">
        <v>66</v>
      </c>
    </row>
    <row r="53" spans="2:56" s="1" customFormat="1" ht="10.95" customHeight="1">
      <c r="B53" s="30"/>
      <c r="AR53" s="30"/>
      <c r="AS53" s="57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/>
    </row>
    <row r="54" spans="2:90" s="5" customFormat="1" ht="32.4" customHeight="1">
      <c r="B54" s="58"/>
      <c r="C54" s="59" t="s">
        <v>67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285">
        <f>ROUND(AG55+AG56+AG57,2)</f>
        <v>0</v>
      </c>
      <c r="AH54" s="285"/>
      <c r="AI54" s="285"/>
      <c r="AJ54" s="285"/>
      <c r="AK54" s="285"/>
      <c r="AL54" s="285"/>
      <c r="AM54" s="285"/>
      <c r="AN54" s="286">
        <f aca="true" t="shared" si="0" ref="AN54:AN59">SUM(AG54,AT54)</f>
        <v>0</v>
      </c>
      <c r="AO54" s="286"/>
      <c r="AP54" s="286"/>
      <c r="AQ54" s="62" t="s">
        <v>19</v>
      </c>
      <c r="AR54" s="58"/>
      <c r="AS54" s="63">
        <f>ROUND(AS55+AS56+AS57,2)</f>
        <v>0</v>
      </c>
      <c r="AT54" s="64">
        <f aca="true" t="shared" si="1" ref="AT54:AT59">ROUND(SUM(AV54:AW54),2)</f>
        <v>0</v>
      </c>
      <c r="AU54" s="65">
        <f>ROUND(AU55+AU56+AU57,5)</f>
        <v>0</v>
      </c>
      <c r="AV54" s="64">
        <f>ROUND(AZ54*L29,2)</f>
        <v>0</v>
      </c>
      <c r="AW54" s="64">
        <f>ROUND(BA54*L30,2)</f>
        <v>0</v>
      </c>
      <c r="AX54" s="64">
        <f>ROUND(BB54*L29,2)</f>
        <v>0</v>
      </c>
      <c r="AY54" s="64">
        <f>ROUND(BC54*L30,2)</f>
        <v>0</v>
      </c>
      <c r="AZ54" s="64">
        <f>ROUND(AZ55+AZ56+AZ57,2)</f>
        <v>0</v>
      </c>
      <c r="BA54" s="64">
        <f>ROUND(BA55+BA56+BA57,2)</f>
        <v>0</v>
      </c>
      <c r="BB54" s="64">
        <f>ROUND(BB55+BB56+BB57,2)</f>
        <v>0</v>
      </c>
      <c r="BC54" s="64">
        <f>ROUND(BC55+BC56+BC57,2)</f>
        <v>0</v>
      </c>
      <c r="BD54" s="66">
        <f>ROUND(BD55+BD56+BD57,2)</f>
        <v>0</v>
      </c>
      <c r="BS54" s="67" t="s">
        <v>68</v>
      </c>
      <c r="BT54" s="67" t="s">
        <v>69</v>
      </c>
      <c r="BU54" s="68" t="s">
        <v>70</v>
      </c>
      <c r="BV54" s="67" t="s">
        <v>71</v>
      </c>
      <c r="BW54" s="67" t="s">
        <v>5</v>
      </c>
      <c r="BX54" s="67" t="s">
        <v>72</v>
      </c>
      <c r="CL54" s="67" t="s">
        <v>19</v>
      </c>
    </row>
    <row r="55" spans="1:91" s="6" customFormat="1" ht="16.5" customHeight="1">
      <c r="A55" s="69" t="s">
        <v>73</v>
      </c>
      <c r="B55" s="70"/>
      <c r="C55" s="71"/>
      <c r="D55" s="277" t="s">
        <v>74</v>
      </c>
      <c r="E55" s="277"/>
      <c r="F55" s="277"/>
      <c r="G55" s="277"/>
      <c r="H55" s="277"/>
      <c r="I55" s="72"/>
      <c r="J55" s="277" t="s">
        <v>75</v>
      </c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8">
        <f>'01 - SO 01 Stavební úpravy'!J30</f>
        <v>0</v>
      </c>
      <c r="AH55" s="279"/>
      <c r="AI55" s="279"/>
      <c r="AJ55" s="279"/>
      <c r="AK55" s="279"/>
      <c r="AL55" s="279"/>
      <c r="AM55" s="279"/>
      <c r="AN55" s="278">
        <f t="shared" si="0"/>
        <v>0</v>
      </c>
      <c r="AO55" s="279"/>
      <c r="AP55" s="279"/>
      <c r="AQ55" s="73" t="s">
        <v>76</v>
      </c>
      <c r="AR55" s="70"/>
      <c r="AS55" s="74">
        <v>0</v>
      </c>
      <c r="AT55" s="75">
        <f t="shared" si="1"/>
        <v>0</v>
      </c>
      <c r="AU55" s="76">
        <f>'01 - SO 01 Stavební úpravy'!P109</f>
        <v>0</v>
      </c>
      <c r="AV55" s="75">
        <f>'01 - SO 01 Stavební úpravy'!J33</f>
        <v>0</v>
      </c>
      <c r="AW55" s="75">
        <f>'01 - SO 01 Stavební úpravy'!J34</f>
        <v>0</v>
      </c>
      <c r="AX55" s="75">
        <f>'01 - SO 01 Stavební úpravy'!J35</f>
        <v>0</v>
      </c>
      <c r="AY55" s="75">
        <f>'01 - SO 01 Stavební úpravy'!J36</f>
        <v>0</v>
      </c>
      <c r="AZ55" s="75">
        <f>'01 - SO 01 Stavební úpravy'!F33</f>
        <v>0</v>
      </c>
      <c r="BA55" s="75">
        <f>'01 - SO 01 Stavební úpravy'!F34</f>
        <v>0</v>
      </c>
      <c r="BB55" s="75">
        <f>'01 - SO 01 Stavební úpravy'!F35</f>
        <v>0</v>
      </c>
      <c r="BC55" s="75">
        <f>'01 - SO 01 Stavební úpravy'!F36</f>
        <v>0</v>
      </c>
      <c r="BD55" s="77">
        <f>'01 - SO 01 Stavební úpravy'!F37</f>
        <v>0</v>
      </c>
      <c r="BT55" s="78" t="s">
        <v>77</v>
      </c>
      <c r="BV55" s="78" t="s">
        <v>71</v>
      </c>
      <c r="BW55" s="78" t="s">
        <v>78</v>
      </c>
      <c r="BX55" s="78" t="s">
        <v>5</v>
      </c>
      <c r="CL55" s="78" t="s">
        <v>19</v>
      </c>
      <c r="CM55" s="78" t="s">
        <v>79</v>
      </c>
    </row>
    <row r="56" spans="1:91" s="6" customFormat="1" ht="16.5" customHeight="1">
      <c r="A56" s="69" t="s">
        <v>73</v>
      </c>
      <c r="B56" s="70"/>
      <c r="C56" s="71"/>
      <c r="D56" s="277" t="s">
        <v>80</v>
      </c>
      <c r="E56" s="277"/>
      <c r="F56" s="277"/>
      <c r="G56" s="277"/>
      <c r="H56" s="277"/>
      <c r="I56" s="72"/>
      <c r="J56" s="277" t="s">
        <v>81</v>
      </c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8">
        <f>'2015-01 - ZTI'!J30</f>
        <v>0</v>
      </c>
      <c r="AH56" s="279"/>
      <c r="AI56" s="279"/>
      <c r="AJ56" s="279"/>
      <c r="AK56" s="279"/>
      <c r="AL56" s="279"/>
      <c r="AM56" s="279"/>
      <c r="AN56" s="278">
        <f t="shared" si="0"/>
        <v>0</v>
      </c>
      <c r="AO56" s="279"/>
      <c r="AP56" s="279"/>
      <c r="AQ56" s="73" t="s">
        <v>76</v>
      </c>
      <c r="AR56" s="70"/>
      <c r="AS56" s="74">
        <v>0</v>
      </c>
      <c r="AT56" s="75">
        <f t="shared" si="1"/>
        <v>0</v>
      </c>
      <c r="AU56" s="76">
        <f>'2015-01 - ZTI'!P88</f>
        <v>0</v>
      </c>
      <c r="AV56" s="75">
        <f>'2015-01 - ZTI'!J33</f>
        <v>0</v>
      </c>
      <c r="AW56" s="75">
        <f>'2015-01 - ZTI'!J34</f>
        <v>0</v>
      </c>
      <c r="AX56" s="75">
        <f>'2015-01 - ZTI'!J35</f>
        <v>0</v>
      </c>
      <c r="AY56" s="75">
        <f>'2015-01 - ZTI'!J36</f>
        <v>0</v>
      </c>
      <c r="AZ56" s="75">
        <f>'2015-01 - ZTI'!F33</f>
        <v>0</v>
      </c>
      <c r="BA56" s="75">
        <f>'2015-01 - ZTI'!F34</f>
        <v>0</v>
      </c>
      <c r="BB56" s="75">
        <f>'2015-01 - ZTI'!F35</f>
        <v>0</v>
      </c>
      <c r="BC56" s="75">
        <f>'2015-01 - ZTI'!F36</f>
        <v>0</v>
      </c>
      <c r="BD56" s="77">
        <f>'2015-01 - ZTI'!F37</f>
        <v>0</v>
      </c>
      <c r="BT56" s="78" t="s">
        <v>77</v>
      </c>
      <c r="BV56" s="78" t="s">
        <v>71</v>
      </c>
      <c r="BW56" s="78" t="s">
        <v>82</v>
      </c>
      <c r="BX56" s="78" t="s">
        <v>5</v>
      </c>
      <c r="CL56" s="78" t="s">
        <v>19</v>
      </c>
      <c r="CM56" s="78" t="s">
        <v>79</v>
      </c>
    </row>
    <row r="57" spans="2:91" s="6" customFormat="1" ht="24.75" customHeight="1">
      <c r="B57" s="70"/>
      <c r="C57" s="71"/>
      <c r="D57" s="277" t="s">
        <v>83</v>
      </c>
      <c r="E57" s="277"/>
      <c r="F57" s="277"/>
      <c r="G57" s="277"/>
      <c r="H57" s="277"/>
      <c r="I57" s="72"/>
      <c r="J57" s="277" t="s">
        <v>84</v>
      </c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80">
        <f>ROUND(SUM(AG58:AG59),2)</f>
        <v>0</v>
      </c>
      <c r="AH57" s="279"/>
      <c r="AI57" s="279"/>
      <c r="AJ57" s="279"/>
      <c r="AK57" s="279"/>
      <c r="AL57" s="279"/>
      <c r="AM57" s="279"/>
      <c r="AN57" s="278">
        <f t="shared" si="0"/>
        <v>0</v>
      </c>
      <c r="AO57" s="279"/>
      <c r="AP57" s="279"/>
      <c r="AQ57" s="73" t="s">
        <v>76</v>
      </c>
      <c r="AR57" s="70"/>
      <c r="AS57" s="74">
        <f>ROUND(SUM(AS58:AS59),2)</f>
        <v>0</v>
      </c>
      <c r="AT57" s="75">
        <f t="shared" si="1"/>
        <v>0</v>
      </c>
      <c r="AU57" s="76">
        <f>ROUND(SUM(AU58:AU59),5)</f>
        <v>0</v>
      </c>
      <c r="AV57" s="75">
        <f>ROUND(AZ57*L29,2)</f>
        <v>0</v>
      </c>
      <c r="AW57" s="75">
        <f>ROUND(BA57*L30,2)</f>
        <v>0</v>
      </c>
      <c r="AX57" s="75">
        <f>ROUND(BB57*L29,2)</f>
        <v>0</v>
      </c>
      <c r="AY57" s="75">
        <f>ROUND(BC57*L30,2)</f>
        <v>0</v>
      </c>
      <c r="AZ57" s="75">
        <f>ROUND(SUM(AZ58:AZ59),2)</f>
        <v>0</v>
      </c>
      <c r="BA57" s="75">
        <f>ROUND(SUM(BA58:BA59),2)</f>
        <v>0</v>
      </c>
      <c r="BB57" s="75">
        <f>ROUND(SUM(BB58:BB59),2)</f>
        <v>0</v>
      </c>
      <c r="BC57" s="75">
        <f>ROUND(SUM(BC58:BC59),2)</f>
        <v>0</v>
      </c>
      <c r="BD57" s="77">
        <f>ROUND(SUM(BD58:BD59),2)</f>
        <v>0</v>
      </c>
      <c r="BS57" s="78" t="s">
        <v>68</v>
      </c>
      <c r="BT57" s="78" t="s">
        <v>77</v>
      </c>
      <c r="BV57" s="78" t="s">
        <v>71</v>
      </c>
      <c r="BW57" s="78" t="s">
        <v>85</v>
      </c>
      <c r="BX57" s="78" t="s">
        <v>5</v>
      </c>
      <c r="CL57" s="78" t="s">
        <v>19</v>
      </c>
      <c r="CM57" s="78" t="s">
        <v>79</v>
      </c>
    </row>
    <row r="58" spans="1:91" s="3" customFormat="1" ht="23.25" customHeight="1">
      <c r="A58" s="69" t="s">
        <v>73</v>
      </c>
      <c r="B58" s="43"/>
      <c r="C58" s="9"/>
      <c r="D58" s="9"/>
      <c r="E58" s="276" t="s">
        <v>83</v>
      </c>
      <c r="F58" s="276"/>
      <c r="G58" s="276"/>
      <c r="H58" s="276"/>
      <c r="I58" s="276"/>
      <c r="J58" s="9"/>
      <c r="K58" s="276" t="s">
        <v>84</v>
      </c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4">
        <f>'2015-01 K - venkovní kana...'!J30</f>
        <v>0</v>
      </c>
      <c r="AH58" s="275"/>
      <c r="AI58" s="275"/>
      <c r="AJ58" s="275"/>
      <c r="AK58" s="275"/>
      <c r="AL58" s="275"/>
      <c r="AM58" s="275"/>
      <c r="AN58" s="274">
        <f t="shared" si="0"/>
        <v>0</v>
      </c>
      <c r="AO58" s="275"/>
      <c r="AP58" s="275"/>
      <c r="AQ58" s="79" t="s">
        <v>86</v>
      </c>
      <c r="AR58" s="43"/>
      <c r="AS58" s="80">
        <v>0</v>
      </c>
      <c r="AT58" s="81">
        <f t="shared" si="1"/>
        <v>0</v>
      </c>
      <c r="AU58" s="82">
        <f>'2015-01 K - venkovní kana...'!P84</f>
        <v>0</v>
      </c>
      <c r="AV58" s="81">
        <f>'2015-01 K - venkovní kana...'!J33</f>
        <v>0</v>
      </c>
      <c r="AW58" s="81">
        <f>'2015-01 K - venkovní kana...'!J34</f>
        <v>0</v>
      </c>
      <c r="AX58" s="81">
        <f>'2015-01 K - venkovní kana...'!J35</f>
        <v>0</v>
      </c>
      <c r="AY58" s="81">
        <f>'2015-01 K - venkovní kana...'!J36</f>
        <v>0</v>
      </c>
      <c r="AZ58" s="81">
        <f>'2015-01 K - venkovní kana...'!F33</f>
        <v>0</v>
      </c>
      <c r="BA58" s="81">
        <f>'2015-01 K - venkovní kana...'!F34</f>
        <v>0</v>
      </c>
      <c r="BB58" s="81">
        <f>'2015-01 K - venkovní kana...'!F35</f>
        <v>0</v>
      </c>
      <c r="BC58" s="81">
        <f>'2015-01 K - venkovní kana...'!F36</f>
        <v>0</v>
      </c>
      <c r="BD58" s="83">
        <f>'2015-01 K - venkovní kana...'!F37</f>
        <v>0</v>
      </c>
      <c r="BT58" s="23" t="s">
        <v>79</v>
      </c>
      <c r="BU58" s="23" t="s">
        <v>87</v>
      </c>
      <c r="BV58" s="23" t="s">
        <v>71</v>
      </c>
      <c r="BW58" s="23" t="s">
        <v>85</v>
      </c>
      <c r="BX58" s="23" t="s">
        <v>5</v>
      </c>
      <c r="CL58" s="23" t="s">
        <v>19</v>
      </c>
      <c r="CM58" s="23" t="s">
        <v>79</v>
      </c>
    </row>
    <row r="59" spans="1:90" s="3" customFormat="1" ht="23.25" customHeight="1">
      <c r="A59" s="69" t="s">
        <v>73</v>
      </c>
      <c r="B59" s="43"/>
      <c r="C59" s="9"/>
      <c r="D59" s="9"/>
      <c r="E59" s="276" t="s">
        <v>88</v>
      </c>
      <c r="F59" s="276"/>
      <c r="G59" s="276"/>
      <c r="H59" s="276"/>
      <c r="I59" s="276"/>
      <c r="J59" s="9"/>
      <c r="K59" s="276" t="s">
        <v>89</v>
      </c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4">
        <f>'2015-01 V - venkovní vodovod'!J32</f>
        <v>0</v>
      </c>
      <c r="AH59" s="275"/>
      <c r="AI59" s="275"/>
      <c r="AJ59" s="275"/>
      <c r="AK59" s="275"/>
      <c r="AL59" s="275"/>
      <c r="AM59" s="275"/>
      <c r="AN59" s="274">
        <f t="shared" si="0"/>
        <v>0</v>
      </c>
      <c r="AO59" s="275"/>
      <c r="AP59" s="275"/>
      <c r="AQ59" s="79" t="s">
        <v>86</v>
      </c>
      <c r="AR59" s="43"/>
      <c r="AS59" s="84">
        <v>0</v>
      </c>
      <c r="AT59" s="85">
        <f t="shared" si="1"/>
        <v>0</v>
      </c>
      <c r="AU59" s="86">
        <f>'2015-01 V - venkovní vodovod'!P89</f>
        <v>0</v>
      </c>
      <c r="AV59" s="85">
        <f>'2015-01 V - venkovní vodovod'!J35</f>
        <v>0</v>
      </c>
      <c r="AW59" s="85">
        <f>'2015-01 V - venkovní vodovod'!J36</f>
        <v>0</v>
      </c>
      <c r="AX59" s="85">
        <f>'2015-01 V - venkovní vodovod'!J37</f>
        <v>0</v>
      </c>
      <c r="AY59" s="85">
        <f>'2015-01 V - venkovní vodovod'!J38</f>
        <v>0</v>
      </c>
      <c r="AZ59" s="85">
        <f>'2015-01 V - venkovní vodovod'!F35</f>
        <v>0</v>
      </c>
      <c r="BA59" s="85">
        <f>'2015-01 V - venkovní vodovod'!F36</f>
        <v>0</v>
      </c>
      <c r="BB59" s="85">
        <f>'2015-01 V - venkovní vodovod'!F37</f>
        <v>0</v>
      </c>
      <c r="BC59" s="85">
        <f>'2015-01 V - venkovní vodovod'!F38</f>
        <v>0</v>
      </c>
      <c r="BD59" s="87">
        <f>'2015-01 V - venkovní vodovod'!F39</f>
        <v>0</v>
      </c>
      <c r="BT59" s="23" t="s">
        <v>79</v>
      </c>
      <c r="BV59" s="23" t="s">
        <v>71</v>
      </c>
      <c r="BW59" s="23" t="s">
        <v>90</v>
      </c>
      <c r="BX59" s="23" t="s">
        <v>85</v>
      </c>
      <c r="CL59" s="23" t="s">
        <v>19</v>
      </c>
    </row>
    <row r="60" spans="2:44" s="1" customFormat="1" ht="30" customHeight="1">
      <c r="B60" s="30"/>
      <c r="AR60" s="30"/>
    </row>
    <row r="61" spans="2:44" s="1" customFormat="1" ht="6.9" customHeight="1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30"/>
    </row>
  </sheetData>
  <sheetProtection algorithmName="SHA-512" hashValue="3M09ozU7UXN0ktMKh/ZaYUrQEqiCGgUBCLpBvOQfgcoikUG5swedozRizLP7zQa96zBQpyxfW/7k7QIEt77AOg==" saltValue="KdlbnkoETXRW7PJRdVJskduWQqcwzRW4ZD1y58zCg+xyfHEfPQ2N+yjdDOntzcCleljqjjDSx8env0U607euVQ==" spinCount="100000" sheet="1" objects="1" scenarios="1" formatColumns="0" formatRows="0"/>
  <mergeCells count="58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E58:I58"/>
    <mergeCell ref="K58:AF58"/>
    <mergeCell ref="AN59:AP59"/>
    <mergeCell ref="AG59:AM59"/>
    <mergeCell ref="E59:I59"/>
    <mergeCell ref="K59:AF59"/>
    <mergeCell ref="AK30:AO30"/>
    <mergeCell ref="L30:P30"/>
    <mergeCell ref="W30:AE30"/>
    <mergeCell ref="L31:P31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01 - SO 01 Stavební úpravy'!C2" display="/"/>
    <hyperlink ref="A56" location="'2015-01 - ZTI'!C2" display="/"/>
    <hyperlink ref="A58" location="'2015-01 K - venkovní kana...'!C2" display="/"/>
    <hyperlink ref="A59" location="'2015-01 V - venkovní vodovod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8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5" t="s">
        <v>78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79</v>
      </c>
    </row>
    <row r="4" spans="2:46" ht="24.9" customHeight="1">
      <c r="B4" s="18"/>
      <c r="D4" s="19" t="s">
        <v>91</v>
      </c>
      <c r="L4" s="18"/>
      <c r="M4" s="88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97" t="str">
        <f>'Rekapitulace stavby'!K6</f>
        <v>Klatovy SÚ objektu čp. 59 na st. p. 6139, k. ú. Klatovy (Rozpočet)</v>
      </c>
      <c r="F7" s="298"/>
      <c r="G7" s="298"/>
      <c r="H7" s="298"/>
      <c r="L7" s="18"/>
    </row>
    <row r="8" spans="2:12" s="1" customFormat="1" ht="12" customHeight="1">
      <c r="B8" s="30"/>
      <c r="D8" s="25" t="s">
        <v>92</v>
      </c>
      <c r="L8" s="30"/>
    </row>
    <row r="9" spans="2:12" s="1" customFormat="1" ht="16.5" customHeight="1">
      <c r="B9" s="30"/>
      <c r="E9" s="287" t="s">
        <v>93</v>
      </c>
      <c r="F9" s="296"/>
      <c r="G9" s="296"/>
      <c r="H9" s="296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19</v>
      </c>
      <c r="L11" s="30"/>
    </row>
    <row r="12" spans="2:12" s="1" customFormat="1" ht="12" customHeight="1">
      <c r="B12" s="30"/>
      <c r="D12" s="25" t="s">
        <v>21</v>
      </c>
      <c r="F12" s="23" t="s">
        <v>22</v>
      </c>
      <c r="I12" s="25" t="s">
        <v>23</v>
      </c>
      <c r="J12" s="47" t="str">
        <f>'Rekapitulace stavby'!AN8</f>
        <v>17. 6. 2024</v>
      </c>
      <c r="L12" s="30"/>
    </row>
    <row r="13" spans="2:12" s="1" customFormat="1" ht="10.95" customHeight="1">
      <c r="B13" s="30"/>
      <c r="L13" s="30"/>
    </row>
    <row r="14" spans="2:12" s="1" customFormat="1" ht="12" customHeight="1">
      <c r="B14" s="30"/>
      <c r="D14" s="25" t="s">
        <v>25</v>
      </c>
      <c r="I14" s="25" t="s">
        <v>26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27</v>
      </c>
      <c r="J15" s="23" t="str">
        <f>IF('Rekapitulace stavby'!AN11="","",'Rekapitulace stavby'!AN11)</f>
        <v/>
      </c>
      <c r="L15" s="30"/>
    </row>
    <row r="16" spans="2:12" s="1" customFormat="1" ht="6.9" customHeight="1">
      <c r="B16" s="30"/>
      <c r="L16" s="30"/>
    </row>
    <row r="17" spans="2:12" s="1" customFormat="1" ht="12" customHeight="1">
      <c r="B17" s="30"/>
      <c r="D17" s="25" t="s">
        <v>28</v>
      </c>
      <c r="I17" s="2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99" t="str">
        <f>'Rekapitulace stavby'!E14</f>
        <v>Vyplň údaj</v>
      </c>
      <c r="F18" s="266"/>
      <c r="G18" s="266"/>
      <c r="H18" s="266"/>
      <c r="I18" s="25" t="s">
        <v>27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L19" s="30"/>
    </row>
    <row r="20" spans="2:12" s="1" customFormat="1" ht="12" customHeight="1">
      <c r="B20" s="30"/>
      <c r="D20" s="25" t="s">
        <v>30</v>
      </c>
      <c r="I20" s="25" t="s">
        <v>26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27</v>
      </c>
      <c r="J21" s="23" t="str">
        <f>IF('Rekapitulace stavby'!AN17="","",'Rekapitulace stavby'!AN17)</f>
        <v/>
      </c>
      <c r="L21" s="30"/>
    </row>
    <row r="22" spans="2:12" s="1" customFormat="1" ht="6.9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26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27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L25" s="30"/>
    </row>
    <row r="26" spans="2:12" s="1" customFormat="1" ht="12" customHeight="1">
      <c r="B26" s="30"/>
      <c r="D26" s="25" t="s">
        <v>33</v>
      </c>
      <c r="L26" s="30"/>
    </row>
    <row r="27" spans="2:12" s="7" customFormat="1" ht="16.5" customHeight="1">
      <c r="B27" s="89"/>
      <c r="E27" s="270" t="s">
        <v>19</v>
      </c>
      <c r="F27" s="270"/>
      <c r="G27" s="270"/>
      <c r="H27" s="270"/>
      <c r="L27" s="89"/>
    </row>
    <row r="28" spans="2:12" s="1" customFormat="1" ht="6.9" customHeight="1">
      <c r="B28" s="30"/>
      <c r="L28" s="30"/>
    </row>
    <row r="29" spans="2:12" s="1" customFormat="1" ht="6.9" customHeight="1">
      <c r="B29" s="30"/>
      <c r="D29" s="48"/>
      <c r="E29" s="48"/>
      <c r="F29" s="48"/>
      <c r="G29" s="48"/>
      <c r="H29" s="48"/>
      <c r="I29" s="48"/>
      <c r="J29" s="48"/>
      <c r="K29" s="48"/>
      <c r="L29" s="30"/>
    </row>
    <row r="30" spans="2:12" s="1" customFormat="1" ht="25.35" customHeight="1">
      <c r="B30" s="30"/>
      <c r="D30" s="90" t="s">
        <v>35</v>
      </c>
      <c r="J30" s="61">
        <f>ROUND(J109,2)</f>
        <v>0</v>
      </c>
      <c r="L30" s="30"/>
    </row>
    <row r="31" spans="2:12" s="1" customFormat="1" ht="6.9" customHeight="1">
      <c r="B31" s="30"/>
      <c r="D31" s="48"/>
      <c r="E31" s="48"/>
      <c r="F31" s="48"/>
      <c r="G31" s="48"/>
      <c r="H31" s="48"/>
      <c r="I31" s="48"/>
      <c r="J31" s="48"/>
      <c r="K31" s="48"/>
      <c r="L31" s="30"/>
    </row>
    <row r="32" spans="2:12" s="1" customFormat="1" ht="14.4" customHeight="1">
      <c r="B32" s="30"/>
      <c r="F32" s="33" t="s">
        <v>37</v>
      </c>
      <c r="I32" s="33" t="s">
        <v>36</v>
      </c>
      <c r="J32" s="33" t="s">
        <v>38</v>
      </c>
      <c r="L32" s="30"/>
    </row>
    <row r="33" spans="2:12" s="1" customFormat="1" ht="14.4" customHeight="1">
      <c r="B33" s="30"/>
      <c r="D33" s="50" t="s">
        <v>39</v>
      </c>
      <c r="E33" s="25" t="s">
        <v>40</v>
      </c>
      <c r="F33" s="81">
        <f>ROUND((SUM(BE109:BE842)),2)</f>
        <v>0</v>
      </c>
      <c r="I33" s="91">
        <v>0.21</v>
      </c>
      <c r="J33" s="81">
        <f>ROUND(((SUM(BE109:BE842))*I33),2)</f>
        <v>0</v>
      </c>
      <c r="L33" s="30"/>
    </row>
    <row r="34" spans="2:12" s="1" customFormat="1" ht="14.4" customHeight="1">
      <c r="B34" s="30"/>
      <c r="E34" s="25" t="s">
        <v>41</v>
      </c>
      <c r="F34" s="81">
        <f>ROUND((SUM(BF109:BF842)),2)</f>
        <v>0</v>
      </c>
      <c r="I34" s="91">
        <v>0.12</v>
      </c>
      <c r="J34" s="81">
        <f>ROUND(((SUM(BF109:BF842))*I34),2)</f>
        <v>0</v>
      </c>
      <c r="L34" s="30"/>
    </row>
    <row r="35" spans="2:12" s="1" customFormat="1" ht="14.4" customHeight="1" hidden="1">
      <c r="B35" s="30"/>
      <c r="E35" s="25" t="s">
        <v>42</v>
      </c>
      <c r="F35" s="81">
        <f>ROUND((SUM(BG109:BG842)),2)</f>
        <v>0</v>
      </c>
      <c r="I35" s="91">
        <v>0.21</v>
      </c>
      <c r="J35" s="81">
        <f>0</f>
        <v>0</v>
      </c>
      <c r="L35" s="30"/>
    </row>
    <row r="36" spans="2:12" s="1" customFormat="1" ht="14.4" customHeight="1" hidden="1">
      <c r="B36" s="30"/>
      <c r="E36" s="25" t="s">
        <v>43</v>
      </c>
      <c r="F36" s="81">
        <f>ROUND((SUM(BH109:BH842)),2)</f>
        <v>0</v>
      </c>
      <c r="I36" s="91">
        <v>0.12</v>
      </c>
      <c r="J36" s="81">
        <f>0</f>
        <v>0</v>
      </c>
      <c r="L36" s="30"/>
    </row>
    <row r="37" spans="2:12" s="1" customFormat="1" ht="14.4" customHeight="1" hidden="1">
      <c r="B37" s="30"/>
      <c r="E37" s="25" t="s">
        <v>44</v>
      </c>
      <c r="F37" s="81">
        <f>ROUND((SUM(BI109:BI842)),2)</f>
        <v>0</v>
      </c>
      <c r="I37" s="91">
        <v>0</v>
      </c>
      <c r="J37" s="81">
        <f>0</f>
        <v>0</v>
      </c>
      <c r="L37" s="30"/>
    </row>
    <row r="38" spans="2:12" s="1" customFormat="1" ht="6.9" customHeight="1">
      <c r="B38" s="30"/>
      <c r="L38" s="30"/>
    </row>
    <row r="39" spans="2:12" s="1" customFormat="1" ht="25.35" customHeight="1">
      <c r="B39" s="30"/>
      <c r="C39" s="92"/>
      <c r="D39" s="93" t="s">
        <v>45</v>
      </c>
      <c r="E39" s="52"/>
      <c r="F39" s="52"/>
      <c r="G39" s="94" t="s">
        <v>46</v>
      </c>
      <c r="H39" s="95" t="s">
        <v>47</v>
      </c>
      <c r="I39" s="52"/>
      <c r="J39" s="96">
        <f>SUM(J30:J37)</f>
        <v>0</v>
      </c>
      <c r="K39" s="97"/>
      <c r="L39" s="30"/>
    </row>
    <row r="40" spans="2:12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30"/>
    </row>
    <row r="44" spans="2:12" s="1" customFormat="1" ht="6.9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30"/>
    </row>
    <row r="45" spans="2:12" s="1" customFormat="1" ht="24.9" customHeight="1">
      <c r="B45" s="30"/>
      <c r="C45" s="19" t="s">
        <v>94</v>
      </c>
      <c r="L45" s="30"/>
    </row>
    <row r="46" spans="2:12" s="1" customFormat="1" ht="6.9" customHeight="1">
      <c r="B46" s="30"/>
      <c r="L46" s="30"/>
    </row>
    <row r="47" spans="2:12" s="1" customFormat="1" ht="12" customHeight="1">
      <c r="B47" s="30"/>
      <c r="C47" s="25" t="s">
        <v>16</v>
      </c>
      <c r="L47" s="30"/>
    </row>
    <row r="48" spans="2:12" s="1" customFormat="1" ht="16.5" customHeight="1">
      <c r="B48" s="30"/>
      <c r="E48" s="297" t="str">
        <f>E7</f>
        <v>Klatovy SÚ objektu čp. 59 na st. p. 6139, k. ú. Klatovy (Rozpočet)</v>
      </c>
      <c r="F48" s="298"/>
      <c r="G48" s="298"/>
      <c r="H48" s="298"/>
      <c r="L48" s="30"/>
    </row>
    <row r="49" spans="2:12" s="1" customFormat="1" ht="12" customHeight="1">
      <c r="B49" s="30"/>
      <c r="C49" s="25" t="s">
        <v>92</v>
      </c>
      <c r="L49" s="30"/>
    </row>
    <row r="50" spans="2:12" s="1" customFormat="1" ht="16.5" customHeight="1">
      <c r="B50" s="30"/>
      <c r="E50" s="287" t="str">
        <f>E9</f>
        <v>01 - SO 01 Stavební úpravy</v>
      </c>
      <c r="F50" s="296"/>
      <c r="G50" s="296"/>
      <c r="H50" s="296"/>
      <c r="L50" s="30"/>
    </row>
    <row r="51" spans="2:12" s="1" customFormat="1" ht="6.9" customHeight="1">
      <c r="B51" s="30"/>
      <c r="L51" s="30"/>
    </row>
    <row r="52" spans="2:12" s="1" customFormat="1" ht="12" customHeight="1">
      <c r="B52" s="30"/>
      <c r="C52" s="25" t="s">
        <v>21</v>
      </c>
      <c r="F52" s="23" t="str">
        <f>F12</f>
        <v xml:space="preserve"> </v>
      </c>
      <c r="I52" s="25" t="s">
        <v>23</v>
      </c>
      <c r="J52" s="47" t="str">
        <f>IF(J12="","",J12)</f>
        <v>17. 6. 2024</v>
      </c>
      <c r="L52" s="30"/>
    </row>
    <row r="53" spans="2:12" s="1" customFormat="1" ht="6.9" customHeight="1">
      <c r="B53" s="30"/>
      <c r="L53" s="30"/>
    </row>
    <row r="54" spans="2:12" s="1" customFormat="1" ht="15.15" customHeight="1">
      <c r="B54" s="30"/>
      <c r="C54" s="25" t="s">
        <v>25</v>
      </c>
      <c r="F54" s="23" t="str">
        <f>E15</f>
        <v xml:space="preserve"> </v>
      </c>
      <c r="I54" s="25" t="s">
        <v>30</v>
      </c>
      <c r="J54" s="28" t="str">
        <f>E21</f>
        <v xml:space="preserve"> </v>
      </c>
      <c r="L54" s="30"/>
    </row>
    <row r="55" spans="2:12" s="1" customFormat="1" ht="15.15" customHeight="1">
      <c r="B55" s="30"/>
      <c r="C55" s="25" t="s">
        <v>28</v>
      </c>
      <c r="F55" s="23" t="str">
        <f>IF(E18="","",E18)</f>
        <v>Vyplň údaj</v>
      </c>
      <c r="I55" s="25" t="s">
        <v>32</v>
      </c>
      <c r="J55" s="28" t="str">
        <f>E24</f>
        <v xml:space="preserve"> </v>
      </c>
      <c r="L55" s="30"/>
    </row>
    <row r="56" spans="2:12" s="1" customFormat="1" ht="10.35" customHeight="1">
      <c r="B56" s="30"/>
      <c r="L56" s="30"/>
    </row>
    <row r="57" spans="2:12" s="1" customFormat="1" ht="29.25" customHeight="1">
      <c r="B57" s="30"/>
      <c r="C57" s="98" t="s">
        <v>95</v>
      </c>
      <c r="D57" s="92"/>
      <c r="E57" s="92"/>
      <c r="F57" s="92"/>
      <c r="G57" s="92"/>
      <c r="H57" s="92"/>
      <c r="I57" s="92"/>
      <c r="J57" s="99" t="s">
        <v>96</v>
      </c>
      <c r="K57" s="92"/>
      <c r="L57" s="30"/>
    </row>
    <row r="58" spans="2:12" s="1" customFormat="1" ht="10.35" customHeight="1">
      <c r="B58" s="30"/>
      <c r="L58" s="30"/>
    </row>
    <row r="59" spans="2:47" s="1" customFormat="1" ht="22.95" customHeight="1">
      <c r="B59" s="30"/>
      <c r="C59" s="100" t="s">
        <v>67</v>
      </c>
      <c r="J59" s="61">
        <f>J109</f>
        <v>0</v>
      </c>
      <c r="L59" s="30"/>
      <c r="AU59" s="15" t="s">
        <v>97</v>
      </c>
    </row>
    <row r="60" spans="2:12" s="8" customFormat="1" ht="24.9" customHeight="1">
      <c r="B60" s="101"/>
      <c r="D60" s="102" t="s">
        <v>98</v>
      </c>
      <c r="E60" s="103"/>
      <c r="F60" s="103"/>
      <c r="G60" s="103"/>
      <c r="H60" s="103"/>
      <c r="I60" s="103"/>
      <c r="J60" s="104">
        <f>J110</f>
        <v>0</v>
      </c>
      <c r="L60" s="101"/>
    </row>
    <row r="61" spans="2:12" s="9" customFormat="1" ht="19.95" customHeight="1">
      <c r="B61" s="105"/>
      <c r="D61" s="106" t="s">
        <v>99</v>
      </c>
      <c r="E61" s="107"/>
      <c r="F61" s="107"/>
      <c r="G61" s="107"/>
      <c r="H61" s="107"/>
      <c r="I61" s="107"/>
      <c r="J61" s="108">
        <f>J111</f>
        <v>0</v>
      </c>
      <c r="L61" s="105"/>
    </row>
    <row r="62" spans="2:12" s="9" customFormat="1" ht="19.95" customHeight="1">
      <c r="B62" s="105"/>
      <c r="D62" s="106" t="s">
        <v>100</v>
      </c>
      <c r="E62" s="107"/>
      <c r="F62" s="107"/>
      <c r="G62" s="107"/>
      <c r="H62" s="107"/>
      <c r="I62" s="107"/>
      <c r="J62" s="108">
        <f>J133</f>
        <v>0</v>
      </c>
      <c r="L62" s="105"/>
    </row>
    <row r="63" spans="2:12" s="9" customFormat="1" ht="19.95" customHeight="1">
      <c r="B63" s="105"/>
      <c r="D63" s="106" t="s">
        <v>101</v>
      </c>
      <c r="E63" s="107"/>
      <c r="F63" s="107"/>
      <c r="G63" s="107"/>
      <c r="H63" s="107"/>
      <c r="I63" s="107"/>
      <c r="J63" s="108">
        <f>J137</f>
        <v>0</v>
      </c>
      <c r="L63" s="105"/>
    </row>
    <row r="64" spans="2:12" s="9" customFormat="1" ht="19.95" customHeight="1">
      <c r="B64" s="105"/>
      <c r="D64" s="106" t="s">
        <v>102</v>
      </c>
      <c r="E64" s="107"/>
      <c r="F64" s="107"/>
      <c r="G64" s="107"/>
      <c r="H64" s="107"/>
      <c r="I64" s="107"/>
      <c r="J64" s="108">
        <f>J165</f>
        <v>0</v>
      </c>
      <c r="L64" s="105"/>
    </row>
    <row r="65" spans="2:12" s="9" customFormat="1" ht="19.95" customHeight="1">
      <c r="B65" s="105"/>
      <c r="D65" s="106" t="s">
        <v>103</v>
      </c>
      <c r="E65" s="107"/>
      <c r="F65" s="107"/>
      <c r="G65" s="107"/>
      <c r="H65" s="107"/>
      <c r="I65" s="107"/>
      <c r="J65" s="108">
        <f>J224</f>
        <v>0</v>
      </c>
      <c r="L65" s="105"/>
    </row>
    <row r="66" spans="2:12" s="9" customFormat="1" ht="19.95" customHeight="1">
      <c r="B66" s="105"/>
      <c r="D66" s="106" t="s">
        <v>104</v>
      </c>
      <c r="E66" s="107"/>
      <c r="F66" s="107"/>
      <c r="G66" s="107"/>
      <c r="H66" s="107"/>
      <c r="I66" s="107"/>
      <c r="J66" s="108">
        <f>J257</f>
        <v>0</v>
      </c>
      <c r="L66" s="105"/>
    </row>
    <row r="67" spans="2:12" s="9" customFormat="1" ht="19.95" customHeight="1">
      <c r="B67" s="105"/>
      <c r="D67" s="106" t="s">
        <v>105</v>
      </c>
      <c r="E67" s="107"/>
      <c r="F67" s="107"/>
      <c r="G67" s="107"/>
      <c r="H67" s="107"/>
      <c r="I67" s="107"/>
      <c r="J67" s="108">
        <f>J273</f>
        <v>0</v>
      </c>
      <c r="L67" s="105"/>
    </row>
    <row r="68" spans="2:12" s="8" customFormat="1" ht="24.9" customHeight="1">
      <c r="B68" s="101"/>
      <c r="D68" s="102" t="s">
        <v>106</v>
      </c>
      <c r="E68" s="103"/>
      <c r="F68" s="103"/>
      <c r="G68" s="103"/>
      <c r="H68" s="103"/>
      <c r="I68" s="103"/>
      <c r="J68" s="104">
        <f>J276</f>
        <v>0</v>
      </c>
      <c r="L68" s="101"/>
    </row>
    <row r="69" spans="2:12" s="9" customFormat="1" ht="19.95" customHeight="1">
      <c r="B69" s="105"/>
      <c r="D69" s="106" t="s">
        <v>107</v>
      </c>
      <c r="E69" s="107"/>
      <c r="F69" s="107"/>
      <c r="G69" s="107"/>
      <c r="H69" s="107"/>
      <c r="I69" s="107"/>
      <c r="J69" s="108">
        <f>J277</f>
        <v>0</v>
      </c>
      <c r="L69" s="105"/>
    </row>
    <row r="70" spans="2:12" s="9" customFormat="1" ht="19.95" customHeight="1">
      <c r="B70" s="105"/>
      <c r="D70" s="106" t="s">
        <v>108</v>
      </c>
      <c r="E70" s="107"/>
      <c r="F70" s="107"/>
      <c r="G70" s="107"/>
      <c r="H70" s="107"/>
      <c r="I70" s="107"/>
      <c r="J70" s="108">
        <f>J446</f>
        <v>0</v>
      </c>
      <c r="L70" s="105"/>
    </row>
    <row r="71" spans="2:12" s="9" customFormat="1" ht="19.95" customHeight="1">
      <c r="B71" s="105"/>
      <c r="D71" s="106" t="s">
        <v>109</v>
      </c>
      <c r="E71" s="107"/>
      <c r="F71" s="107"/>
      <c r="G71" s="107"/>
      <c r="H71" s="107"/>
      <c r="I71" s="107"/>
      <c r="J71" s="108">
        <f>J455</f>
        <v>0</v>
      </c>
      <c r="L71" s="105"/>
    </row>
    <row r="72" spans="2:12" s="9" customFormat="1" ht="19.95" customHeight="1">
      <c r="B72" s="105"/>
      <c r="D72" s="106" t="s">
        <v>110</v>
      </c>
      <c r="E72" s="107"/>
      <c r="F72" s="107"/>
      <c r="G72" s="107"/>
      <c r="H72" s="107"/>
      <c r="I72" s="107"/>
      <c r="J72" s="108">
        <f>J472</f>
        <v>0</v>
      </c>
      <c r="L72" s="105"/>
    </row>
    <row r="73" spans="2:12" s="9" customFormat="1" ht="19.95" customHeight="1">
      <c r="B73" s="105"/>
      <c r="D73" s="106" t="s">
        <v>111</v>
      </c>
      <c r="E73" s="107"/>
      <c r="F73" s="107"/>
      <c r="G73" s="107"/>
      <c r="H73" s="107"/>
      <c r="I73" s="107"/>
      <c r="J73" s="108">
        <f>J477</f>
        <v>0</v>
      </c>
      <c r="L73" s="105"/>
    </row>
    <row r="74" spans="2:12" s="9" customFormat="1" ht="19.95" customHeight="1">
      <c r="B74" s="105"/>
      <c r="D74" s="106" t="s">
        <v>112</v>
      </c>
      <c r="E74" s="107"/>
      <c r="F74" s="107"/>
      <c r="G74" s="107"/>
      <c r="H74" s="107"/>
      <c r="I74" s="107"/>
      <c r="J74" s="108">
        <f>J526</f>
        <v>0</v>
      </c>
      <c r="L74" s="105"/>
    </row>
    <row r="75" spans="2:12" s="9" customFormat="1" ht="19.95" customHeight="1">
      <c r="B75" s="105"/>
      <c r="D75" s="106" t="s">
        <v>113</v>
      </c>
      <c r="E75" s="107"/>
      <c r="F75" s="107"/>
      <c r="G75" s="107"/>
      <c r="H75" s="107"/>
      <c r="I75" s="107"/>
      <c r="J75" s="108">
        <f>J575</f>
        <v>0</v>
      </c>
      <c r="L75" s="105"/>
    </row>
    <row r="76" spans="2:12" s="9" customFormat="1" ht="19.95" customHeight="1">
      <c r="B76" s="105"/>
      <c r="D76" s="106" t="s">
        <v>114</v>
      </c>
      <c r="E76" s="107"/>
      <c r="F76" s="107"/>
      <c r="G76" s="107"/>
      <c r="H76" s="107"/>
      <c r="I76" s="107"/>
      <c r="J76" s="108">
        <f>J607</f>
        <v>0</v>
      </c>
      <c r="L76" s="105"/>
    </row>
    <row r="77" spans="2:12" s="9" customFormat="1" ht="19.95" customHeight="1">
      <c r="B77" s="105"/>
      <c r="D77" s="106" t="s">
        <v>115</v>
      </c>
      <c r="E77" s="107"/>
      <c r="F77" s="107"/>
      <c r="G77" s="107"/>
      <c r="H77" s="107"/>
      <c r="I77" s="107"/>
      <c r="J77" s="108">
        <f>J630</f>
        <v>0</v>
      </c>
      <c r="L77" s="105"/>
    </row>
    <row r="78" spans="2:12" s="9" customFormat="1" ht="19.95" customHeight="1">
      <c r="B78" s="105"/>
      <c r="D78" s="106" t="s">
        <v>116</v>
      </c>
      <c r="E78" s="107"/>
      <c r="F78" s="107"/>
      <c r="G78" s="107"/>
      <c r="H78" s="107"/>
      <c r="I78" s="107"/>
      <c r="J78" s="108">
        <f>J661</f>
        <v>0</v>
      </c>
      <c r="L78" s="105"/>
    </row>
    <row r="79" spans="2:12" s="9" customFormat="1" ht="19.95" customHeight="1">
      <c r="B79" s="105"/>
      <c r="D79" s="106" t="s">
        <v>117</v>
      </c>
      <c r="E79" s="107"/>
      <c r="F79" s="107"/>
      <c r="G79" s="107"/>
      <c r="H79" s="107"/>
      <c r="I79" s="107"/>
      <c r="J79" s="108">
        <f>J703</f>
        <v>0</v>
      </c>
      <c r="L79" s="105"/>
    </row>
    <row r="80" spans="2:12" s="9" customFormat="1" ht="19.95" customHeight="1">
      <c r="B80" s="105"/>
      <c r="D80" s="106" t="s">
        <v>118</v>
      </c>
      <c r="E80" s="107"/>
      <c r="F80" s="107"/>
      <c r="G80" s="107"/>
      <c r="H80" s="107"/>
      <c r="I80" s="107"/>
      <c r="J80" s="108">
        <f>J747</f>
        <v>0</v>
      </c>
      <c r="L80" s="105"/>
    </row>
    <row r="81" spans="2:12" s="9" customFormat="1" ht="19.95" customHeight="1">
      <c r="B81" s="105"/>
      <c r="D81" s="106" t="s">
        <v>119</v>
      </c>
      <c r="E81" s="107"/>
      <c r="F81" s="107"/>
      <c r="G81" s="107"/>
      <c r="H81" s="107"/>
      <c r="I81" s="107"/>
      <c r="J81" s="108">
        <f>J782</f>
        <v>0</v>
      </c>
      <c r="L81" s="105"/>
    </row>
    <row r="82" spans="2:12" s="9" customFormat="1" ht="19.95" customHeight="1">
      <c r="B82" s="105"/>
      <c r="D82" s="106" t="s">
        <v>120</v>
      </c>
      <c r="E82" s="107"/>
      <c r="F82" s="107"/>
      <c r="G82" s="107"/>
      <c r="H82" s="107"/>
      <c r="I82" s="107"/>
      <c r="J82" s="108">
        <f>J797</f>
        <v>0</v>
      </c>
      <c r="L82" s="105"/>
    </row>
    <row r="83" spans="2:12" s="9" customFormat="1" ht="19.95" customHeight="1">
      <c r="B83" s="105"/>
      <c r="D83" s="106" t="s">
        <v>121</v>
      </c>
      <c r="E83" s="107"/>
      <c r="F83" s="107"/>
      <c r="G83" s="107"/>
      <c r="H83" s="107"/>
      <c r="I83" s="107"/>
      <c r="J83" s="108">
        <f>J811</f>
        <v>0</v>
      </c>
      <c r="L83" s="105"/>
    </row>
    <row r="84" spans="2:12" s="9" customFormat="1" ht="19.95" customHeight="1">
      <c r="B84" s="105"/>
      <c r="D84" s="106" t="s">
        <v>122</v>
      </c>
      <c r="E84" s="107"/>
      <c r="F84" s="107"/>
      <c r="G84" s="107"/>
      <c r="H84" s="107"/>
      <c r="I84" s="107"/>
      <c r="J84" s="108">
        <f>J824</f>
        <v>0</v>
      </c>
      <c r="L84" s="105"/>
    </row>
    <row r="85" spans="2:12" s="8" customFormat="1" ht="24.9" customHeight="1">
      <c r="B85" s="101"/>
      <c r="D85" s="102" t="s">
        <v>123</v>
      </c>
      <c r="E85" s="103"/>
      <c r="F85" s="103"/>
      <c r="G85" s="103"/>
      <c r="H85" s="103"/>
      <c r="I85" s="103"/>
      <c r="J85" s="104">
        <f>J830</f>
        <v>0</v>
      </c>
      <c r="L85" s="101"/>
    </row>
    <row r="86" spans="2:12" s="9" customFormat="1" ht="19.95" customHeight="1">
      <c r="B86" s="105"/>
      <c r="D86" s="106" t="s">
        <v>124</v>
      </c>
      <c r="E86" s="107"/>
      <c r="F86" s="107"/>
      <c r="G86" s="107"/>
      <c r="H86" s="107"/>
      <c r="I86" s="107"/>
      <c r="J86" s="108">
        <f>J831</f>
        <v>0</v>
      </c>
      <c r="L86" s="105"/>
    </row>
    <row r="87" spans="2:12" s="9" customFormat="1" ht="19.95" customHeight="1">
      <c r="B87" s="105"/>
      <c r="D87" s="106" t="s">
        <v>125</v>
      </c>
      <c r="E87" s="107"/>
      <c r="F87" s="107"/>
      <c r="G87" s="107"/>
      <c r="H87" s="107"/>
      <c r="I87" s="107"/>
      <c r="J87" s="108">
        <f>J834</f>
        <v>0</v>
      </c>
      <c r="L87" s="105"/>
    </row>
    <row r="88" spans="2:12" s="9" customFormat="1" ht="19.95" customHeight="1">
      <c r="B88" s="105"/>
      <c r="D88" s="106" t="s">
        <v>126</v>
      </c>
      <c r="E88" s="107"/>
      <c r="F88" s="107"/>
      <c r="G88" s="107"/>
      <c r="H88" s="107"/>
      <c r="I88" s="107"/>
      <c r="J88" s="108">
        <f>J837</f>
        <v>0</v>
      </c>
      <c r="L88" s="105"/>
    </row>
    <row r="89" spans="2:12" s="9" customFormat="1" ht="19.95" customHeight="1">
      <c r="B89" s="105"/>
      <c r="D89" s="106" t="s">
        <v>127</v>
      </c>
      <c r="E89" s="107"/>
      <c r="F89" s="107"/>
      <c r="G89" s="107"/>
      <c r="H89" s="107"/>
      <c r="I89" s="107"/>
      <c r="J89" s="108">
        <f>J840</f>
        <v>0</v>
      </c>
      <c r="L89" s="105"/>
    </row>
    <row r="90" spans="2:12" s="1" customFormat="1" ht="21.75" customHeight="1">
      <c r="B90" s="30"/>
      <c r="L90" s="30"/>
    </row>
    <row r="91" spans="2:12" s="1" customFormat="1" ht="6.9" customHeight="1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30"/>
    </row>
    <row r="95" spans="2:12" s="1" customFormat="1" ht="6.9" customHeight="1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30"/>
    </row>
    <row r="96" spans="2:12" s="1" customFormat="1" ht="24.9" customHeight="1">
      <c r="B96" s="30"/>
      <c r="C96" s="19" t="s">
        <v>128</v>
      </c>
      <c r="L96" s="30"/>
    </row>
    <row r="97" spans="2:12" s="1" customFormat="1" ht="6.9" customHeight="1">
      <c r="B97" s="30"/>
      <c r="L97" s="30"/>
    </row>
    <row r="98" spans="2:12" s="1" customFormat="1" ht="12" customHeight="1">
      <c r="B98" s="30"/>
      <c r="C98" s="25" t="s">
        <v>16</v>
      </c>
      <c r="L98" s="30"/>
    </row>
    <row r="99" spans="2:12" s="1" customFormat="1" ht="16.5" customHeight="1">
      <c r="B99" s="30"/>
      <c r="E99" s="297" t="str">
        <f>E7</f>
        <v>Klatovy SÚ objektu čp. 59 na st. p. 6139, k. ú. Klatovy (Rozpočet)</v>
      </c>
      <c r="F99" s="298"/>
      <c r="G99" s="298"/>
      <c r="H99" s="298"/>
      <c r="L99" s="30"/>
    </row>
    <row r="100" spans="2:12" s="1" customFormat="1" ht="12" customHeight="1">
      <c r="B100" s="30"/>
      <c r="C100" s="25" t="s">
        <v>92</v>
      </c>
      <c r="L100" s="30"/>
    </row>
    <row r="101" spans="2:12" s="1" customFormat="1" ht="16.5" customHeight="1">
      <c r="B101" s="30"/>
      <c r="E101" s="287" t="str">
        <f>E9</f>
        <v>01 - SO 01 Stavební úpravy</v>
      </c>
      <c r="F101" s="296"/>
      <c r="G101" s="296"/>
      <c r="H101" s="296"/>
      <c r="L101" s="30"/>
    </row>
    <row r="102" spans="2:12" s="1" customFormat="1" ht="6.9" customHeight="1">
      <c r="B102" s="30"/>
      <c r="L102" s="30"/>
    </row>
    <row r="103" spans="2:12" s="1" customFormat="1" ht="12" customHeight="1">
      <c r="B103" s="30"/>
      <c r="C103" s="25" t="s">
        <v>21</v>
      </c>
      <c r="F103" s="23" t="str">
        <f>F12</f>
        <v xml:space="preserve"> </v>
      </c>
      <c r="I103" s="25" t="s">
        <v>23</v>
      </c>
      <c r="J103" s="47" t="str">
        <f>IF(J12="","",J12)</f>
        <v>17. 6. 2024</v>
      </c>
      <c r="L103" s="30"/>
    </row>
    <row r="104" spans="2:12" s="1" customFormat="1" ht="6.9" customHeight="1">
      <c r="B104" s="30"/>
      <c r="L104" s="30"/>
    </row>
    <row r="105" spans="2:12" s="1" customFormat="1" ht="15.15" customHeight="1">
      <c r="B105" s="30"/>
      <c r="C105" s="25" t="s">
        <v>25</v>
      </c>
      <c r="F105" s="23" t="str">
        <f>E15</f>
        <v xml:space="preserve"> </v>
      </c>
      <c r="I105" s="25" t="s">
        <v>30</v>
      </c>
      <c r="J105" s="28" t="str">
        <f>E21</f>
        <v xml:space="preserve"> </v>
      </c>
      <c r="L105" s="30"/>
    </row>
    <row r="106" spans="2:12" s="1" customFormat="1" ht="15.15" customHeight="1">
      <c r="B106" s="30"/>
      <c r="C106" s="25" t="s">
        <v>28</v>
      </c>
      <c r="F106" s="23" t="str">
        <f>IF(E18="","",E18)</f>
        <v>Vyplň údaj</v>
      </c>
      <c r="I106" s="25" t="s">
        <v>32</v>
      </c>
      <c r="J106" s="28" t="str">
        <f>E24</f>
        <v xml:space="preserve"> </v>
      </c>
      <c r="L106" s="30"/>
    </row>
    <row r="107" spans="2:12" s="1" customFormat="1" ht="10.35" customHeight="1">
      <c r="B107" s="30"/>
      <c r="L107" s="30"/>
    </row>
    <row r="108" spans="2:20" s="10" customFormat="1" ht="29.25" customHeight="1">
      <c r="B108" s="109"/>
      <c r="C108" s="110" t="s">
        <v>129</v>
      </c>
      <c r="D108" s="111" t="s">
        <v>54</v>
      </c>
      <c r="E108" s="111" t="s">
        <v>50</v>
      </c>
      <c r="F108" s="111" t="s">
        <v>51</v>
      </c>
      <c r="G108" s="111" t="s">
        <v>130</v>
      </c>
      <c r="H108" s="111" t="s">
        <v>131</v>
      </c>
      <c r="I108" s="111" t="s">
        <v>132</v>
      </c>
      <c r="J108" s="111" t="s">
        <v>96</v>
      </c>
      <c r="K108" s="112" t="s">
        <v>133</v>
      </c>
      <c r="L108" s="109"/>
      <c r="M108" s="54" t="s">
        <v>19</v>
      </c>
      <c r="N108" s="55" t="s">
        <v>39</v>
      </c>
      <c r="O108" s="55" t="s">
        <v>134</v>
      </c>
      <c r="P108" s="55" t="s">
        <v>135</v>
      </c>
      <c r="Q108" s="55" t="s">
        <v>136</v>
      </c>
      <c r="R108" s="55" t="s">
        <v>137</v>
      </c>
      <c r="S108" s="55" t="s">
        <v>138</v>
      </c>
      <c r="T108" s="56" t="s">
        <v>139</v>
      </c>
    </row>
    <row r="109" spans="2:63" s="1" customFormat="1" ht="22.95" customHeight="1">
      <c r="B109" s="30"/>
      <c r="C109" s="59" t="s">
        <v>140</v>
      </c>
      <c r="J109" s="113">
        <f>BK109</f>
        <v>0</v>
      </c>
      <c r="L109" s="30"/>
      <c r="M109" s="57"/>
      <c r="N109" s="48"/>
      <c r="O109" s="48"/>
      <c r="P109" s="114">
        <f>P110+P276+P830</f>
        <v>0</v>
      </c>
      <c r="Q109" s="48"/>
      <c r="R109" s="114">
        <f>R110+R276+R830</f>
        <v>306.7417020385874</v>
      </c>
      <c r="S109" s="48"/>
      <c r="T109" s="115">
        <f>T110+T276+T830</f>
        <v>196.49091750000002</v>
      </c>
      <c r="AT109" s="15" t="s">
        <v>68</v>
      </c>
      <c r="AU109" s="15" t="s">
        <v>97</v>
      </c>
      <c r="BK109" s="116">
        <f>BK110+BK276+BK830</f>
        <v>0</v>
      </c>
    </row>
    <row r="110" spans="2:63" s="11" customFormat="1" ht="25.95" customHeight="1">
      <c r="B110" s="117"/>
      <c r="D110" s="118" t="s">
        <v>68</v>
      </c>
      <c r="E110" s="119" t="s">
        <v>141</v>
      </c>
      <c r="F110" s="119" t="s">
        <v>142</v>
      </c>
      <c r="I110" s="120"/>
      <c r="J110" s="121">
        <f>BK110</f>
        <v>0</v>
      </c>
      <c r="L110" s="117"/>
      <c r="M110" s="122"/>
      <c r="P110" s="123">
        <f>P111+P133+P137+P165+P224+P257+P273</f>
        <v>0</v>
      </c>
      <c r="R110" s="123">
        <f>R111+R133+R137+R165+R224+R257+R273</f>
        <v>255.8206165226294</v>
      </c>
      <c r="T110" s="124">
        <f>T111+T133+T137+T165+T224+T257+T273</f>
        <v>148.99402600000002</v>
      </c>
      <c r="AR110" s="118" t="s">
        <v>77</v>
      </c>
      <c r="AT110" s="125" t="s">
        <v>68</v>
      </c>
      <c r="AU110" s="125" t="s">
        <v>69</v>
      </c>
      <c r="AY110" s="118" t="s">
        <v>143</v>
      </c>
      <c r="BK110" s="126">
        <f>BK111+BK133+BK137+BK165+BK224+BK257+BK273</f>
        <v>0</v>
      </c>
    </row>
    <row r="111" spans="2:63" s="11" customFormat="1" ht="22.95" customHeight="1">
      <c r="B111" s="117"/>
      <c r="D111" s="118" t="s">
        <v>68</v>
      </c>
      <c r="E111" s="127" t="s">
        <v>77</v>
      </c>
      <c r="F111" s="127" t="s">
        <v>144</v>
      </c>
      <c r="I111" s="120"/>
      <c r="J111" s="128">
        <f>BK111</f>
        <v>0</v>
      </c>
      <c r="L111" s="117"/>
      <c r="M111" s="122"/>
      <c r="P111" s="123">
        <f>SUM(P112:P132)</f>
        <v>0</v>
      </c>
      <c r="R111" s="123">
        <f>SUM(R112:R132)</f>
        <v>0</v>
      </c>
      <c r="T111" s="124">
        <f>SUM(T112:T132)</f>
        <v>0</v>
      </c>
      <c r="AR111" s="118" t="s">
        <v>77</v>
      </c>
      <c r="AT111" s="125" t="s">
        <v>68</v>
      </c>
      <c r="AU111" s="125" t="s">
        <v>77</v>
      </c>
      <c r="AY111" s="118" t="s">
        <v>143</v>
      </c>
      <c r="BK111" s="126">
        <f>SUM(BK112:BK132)</f>
        <v>0</v>
      </c>
    </row>
    <row r="112" spans="2:65" s="1" customFormat="1" ht="16.5" customHeight="1">
      <c r="B112" s="30"/>
      <c r="C112" s="129" t="s">
        <v>77</v>
      </c>
      <c r="D112" s="129" t="s">
        <v>145</v>
      </c>
      <c r="E112" s="130" t="s">
        <v>146</v>
      </c>
      <c r="F112" s="131" t="s">
        <v>147</v>
      </c>
      <c r="G112" s="132" t="s">
        <v>148</v>
      </c>
      <c r="H112" s="133">
        <v>62.58</v>
      </c>
      <c r="I112" s="134"/>
      <c r="J112" s="135">
        <f>ROUND(I112*H112,2)</f>
        <v>0</v>
      </c>
      <c r="K112" s="131" t="s">
        <v>149</v>
      </c>
      <c r="L112" s="30"/>
      <c r="M112" s="136" t="s">
        <v>19</v>
      </c>
      <c r="N112" s="137" t="s">
        <v>40</v>
      </c>
      <c r="P112" s="138">
        <f>O112*H112</f>
        <v>0</v>
      </c>
      <c r="Q112" s="138">
        <v>0</v>
      </c>
      <c r="R112" s="138">
        <f>Q112*H112</f>
        <v>0</v>
      </c>
      <c r="S112" s="138">
        <v>0</v>
      </c>
      <c r="T112" s="139">
        <f>S112*H112</f>
        <v>0</v>
      </c>
      <c r="AR112" s="140" t="s">
        <v>150</v>
      </c>
      <c r="AT112" s="140" t="s">
        <v>145</v>
      </c>
      <c r="AU112" s="140" t="s">
        <v>79</v>
      </c>
      <c r="AY112" s="15" t="s">
        <v>143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5" t="s">
        <v>77</v>
      </c>
      <c r="BK112" s="141">
        <f>ROUND(I112*H112,2)</f>
        <v>0</v>
      </c>
      <c r="BL112" s="15" t="s">
        <v>150</v>
      </c>
      <c r="BM112" s="140" t="s">
        <v>79</v>
      </c>
    </row>
    <row r="113" spans="2:47" s="1" customFormat="1" ht="12">
      <c r="B113" s="30"/>
      <c r="D113" s="142" t="s">
        <v>151</v>
      </c>
      <c r="F113" s="143" t="s">
        <v>152</v>
      </c>
      <c r="I113" s="144"/>
      <c r="L113" s="30"/>
      <c r="M113" s="145"/>
      <c r="T113" s="51"/>
      <c r="AT113" s="15" t="s">
        <v>151</v>
      </c>
      <c r="AU113" s="15" t="s">
        <v>79</v>
      </c>
    </row>
    <row r="114" spans="2:47" s="1" customFormat="1" ht="12">
      <c r="B114" s="30"/>
      <c r="D114" s="146" t="s">
        <v>153</v>
      </c>
      <c r="F114" s="147" t="s">
        <v>154</v>
      </c>
      <c r="I114" s="144"/>
      <c r="L114" s="30"/>
      <c r="M114" s="145"/>
      <c r="T114" s="51"/>
      <c r="AT114" s="15" t="s">
        <v>153</v>
      </c>
      <c r="AU114" s="15" t="s">
        <v>79</v>
      </c>
    </row>
    <row r="115" spans="2:65" s="1" customFormat="1" ht="21.75" customHeight="1">
      <c r="B115" s="30"/>
      <c r="C115" s="129" t="s">
        <v>79</v>
      </c>
      <c r="D115" s="129" t="s">
        <v>145</v>
      </c>
      <c r="E115" s="130" t="s">
        <v>155</v>
      </c>
      <c r="F115" s="131" t="s">
        <v>156</v>
      </c>
      <c r="G115" s="132" t="s">
        <v>148</v>
      </c>
      <c r="H115" s="133">
        <v>62.58</v>
      </c>
      <c r="I115" s="134"/>
      <c r="J115" s="135">
        <f>ROUND(I115*H115,2)</f>
        <v>0</v>
      </c>
      <c r="K115" s="131" t="s">
        <v>149</v>
      </c>
      <c r="L115" s="30"/>
      <c r="M115" s="136" t="s">
        <v>19</v>
      </c>
      <c r="N115" s="137" t="s">
        <v>40</v>
      </c>
      <c r="P115" s="138">
        <f>O115*H115</f>
        <v>0</v>
      </c>
      <c r="Q115" s="138">
        <v>0</v>
      </c>
      <c r="R115" s="138">
        <f>Q115*H115</f>
        <v>0</v>
      </c>
      <c r="S115" s="138">
        <v>0</v>
      </c>
      <c r="T115" s="139">
        <f>S115*H115</f>
        <v>0</v>
      </c>
      <c r="AR115" s="140" t="s">
        <v>150</v>
      </c>
      <c r="AT115" s="140" t="s">
        <v>145</v>
      </c>
      <c r="AU115" s="140" t="s">
        <v>79</v>
      </c>
      <c r="AY115" s="15" t="s">
        <v>143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5" t="s">
        <v>77</v>
      </c>
      <c r="BK115" s="141">
        <f>ROUND(I115*H115,2)</f>
        <v>0</v>
      </c>
      <c r="BL115" s="15" t="s">
        <v>150</v>
      </c>
      <c r="BM115" s="140" t="s">
        <v>150</v>
      </c>
    </row>
    <row r="116" spans="2:47" s="1" customFormat="1" ht="19.2">
      <c r="B116" s="30"/>
      <c r="D116" s="142" t="s">
        <v>151</v>
      </c>
      <c r="F116" s="143" t="s">
        <v>157</v>
      </c>
      <c r="I116" s="144"/>
      <c r="L116" s="30"/>
      <c r="M116" s="145"/>
      <c r="T116" s="51"/>
      <c r="AT116" s="15" t="s">
        <v>151</v>
      </c>
      <c r="AU116" s="15" t="s">
        <v>79</v>
      </c>
    </row>
    <row r="117" spans="2:47" s="1" customFormat="1" ht="12">
      <c r="B117" s="30"/>
      <c r="D117" s="146" t="s">
        <v>153</v>
      </c>
      <c r="F117" s="147" t="s">
        <v>158</v>
      </c>
      <c r="I117" s="144"/>
      <c r="L117" s="30"/>
      <c r="M117" s="145"/>
      <c r="T117" s="51"/>
      <c r="AT117" s="15" t="s">
        <v>153</v>
      </c>
      <c r="AU117" s="15" t="s">
        <v>79</v>
      </c>
    </row>
    <row r="118" spans="2:65" s="1" customFormat="1" ht="24.15" customHeight="1">
      <c r="B118" s="30"/>
      <c r="C118" s="129" t="s">
        <v>159</v>
      </c>
      <c r="D118" s="129" t="s">
        <v>145</v>
      </c>
      <c r="E118" s="130" t="s">
        <v>160</v>
      </c>
      <c r="F118" s="131" t="s">
        <v>161</v>
      </c>
      <c r="G118" s="132" t="s">
        <v>148</v>
      </c>
      <c r="H118" s="133">
        <v>125.16</v>
      </c>
      <c r="I118" s="134"/>
      <c r="J118" s="135">
        <f>ROUND(I118*H118,2)</f>
        <v>0</v>
      </c>
      <c r="K118" s="131" t="s">
        <v>149</v>
      </c>
      <c r="L118" s="30"/>
      <c r="M118" s="136" t="s">
        <v>19</v>
      </c>
      <c r="N118" s="137" t="s">
        <v>40</v>
      </c>
      <c r="P118" s="138">
        <f>O118*H118</f>
        <v>0</v>
      </c>
      <c r="Q118" s="138">
        <v>0</v>
      </c>
      <c r="R118" s="138">
        <f>Q118*H118</f>
        <v>0</v>
      </c>
      <c r="S118" s="138">
        <v>0</v>
      </c>
      <c r="T118" s="139">
        <f>S118*H118</f>
        <v>0</v>
      </c>
      <c r="AR118" s="140" t="s">
        <v>150</v>
      </c>
      <c r="AT118" s="140" t="s">
        <v>145</v>
      </c>
      <c r="AU118" s="140" t="s">
        <v>79</v>
      </c>
      <c r="AY118" s="15" t="s">
        <v>143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5" t="s">
        <v>77</v>
      </c>
      <c r="BK118" s="141">
        <f>ROUND(I118*H118,2)</f>
        <v>0</v>
      </c>
      <c r="BL118" s="15" t="s">
        <v>150</v>
      </c>
      <c r="BM118" s="140" t="s">
        <v>162</v>
      </c>
    </row>
    <row r="119" spans="2:47" s="1" customFormat="1" ht="19.2">
      <c r="B119" s="30"/>
      <c r="D119" s="142" t="s">
        <v>151</v>
      </c>
      <c r="F119" s="143" t="s">
        <v>163</v>
      </c>
      <c r="I119" s="144"/>
      <c r="L119" s="30"/>
      <c r="M119" s="145"/>
      <c r="T119" s="51"/>
      <c r="AT119" s="15" t="s">
        <v>151</v>
      </c>
      <c r="AU119" s="15" t="s">
        <v>79</v>
      </c>
    </row>
    <row r="120" spans="2:47" s="1" customFormat="1" ht="12">
      <c r="B120" s="30"/>
      <c r="D120" s="146" t="s">
        <v>153</v>
      </c>
      <c r="F120" s="147" t="s">
        <v>164</v>
      </c>
      <c r="I120" s="144"/>
      <c r="L120" s="30"/>
      <c r="M120" s="145"/>
      <c r="T120" s="51"/>
      <c r="AT120" s="15" t="s">
        <v>153</v>
      </c>
      <c r="AU120" s="15" t="s">
        <v>79</v>
      </c>
    </row>
    <row r="121" spans="2:65" s="1" customFormat="1" ht="21.75" customHeight="1">
      <c r="B121" s="30"/>
      <c r="C121" s="129" t="s">
        <v>150</v>
      </c>
      <c r="D121" s="129" t="s">
        <v>145</v>
      </c>
      <c r="E121" s="130" t="s">
        <v>165</v>
      </c>
      <c r="F121" s="131" t="s">
        <v>166</v>
      </c>
      <c r="G121" s="132" t="s">
        <v>148</v>
      </c>
      <c r="H121" s="133">
        <v>62.58</v>
      </c>
      <c r="I121" s="134"/>
      <c r="J121" s="135">
        <f>ROUND(I121*H121,2)</f>
        <v>0</v>
      </c>
      <c r="K121" s="131" t="s">
        <v>149</v>
      </c>
      <c r="L121" s="30"/>
      <c r="M121" s="136" t="s">
        <v>19</v>
      </c>
      <c r="N121" s="137" t="s">
        <v>40</v>
      </c>
      <c r="P121" s="138">
        <f>O121*H121</f>
        <v>0</v>
      </c>
      <c r="Q121" s="138">
        <v>0</v>
      </c>
      <c r="R121" s="138">
        <f>Q121*H121</f>
        <v>0</v>
      </c>
      <c r="S121" s="138">
        <v>0</v>
      </c>
      <c r="T121" s="139">
        <f>S121*H121</f>
        <v>0</v>
      </c>
      <c r="AR121" s="140" t="s">
        <v>150</v>
      </c>
      <c r="AT121" s="140" t="s">
        <v>145</v>
      </c>
      <c r="AU121" s="140" t="s">
        <v>79</v>
      </c>
      <c r="AY121" s="15" t="s">
        <v>143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5" t="s">
        <v>77</v>
      </c>
      <c r="BK121" s="141">
        <f>ROUND(I121*H121,2)</f>
        <v>0</v>
      </c>
      <c r="BL121" s="15" t="s">
        <v>150</v>
      </c>
      <c r="BM121" s="140" t="s">
        <v>167</v>
      </c>
    </row>
    <row r="122" spans="2:47" s="1" customFormat="1" ht="19.2">
      <c r="B122" s="30"/>
      <c r="D122" s="142" t="s">
        <v>151</v>
      </c>
      <c r="F122" s="143" t="s">
        <v>168</v>
      </c>
      <c r="I122" s="144"/>
      <c r="L122" s="30"/>
      <c r="M122" s="145"/>
      <c r="T122" s="51"/>
      <c r="AT122" s="15" t="s">
        <v>151</v>
      </c>
      <c r="AU122" s="15" t="s">
        <v>79</v>
      </c>
    </row>
    <row r="123" spans="2:47" s="1" customFormat="1" ht="12">
      <c r="B123" s="30"/>
      <c r="D123" s="146" t="s">
        <v>153</v>
      </c>
      <c r="F123" s="147" t="s">
        <v>169</v>
      </c>
      <c r="I123" s="144"/>
      <c r="L123" s="30"/>
      <c r="M123" s="145"/>
      <c r="T123" s="51"/>
      <c r="AT123" s="15" t="s">
        <v>153</v>
      </c>
      <c r="AU123" s="15" t="s">
        <v>79</v>
      </c>
    </row>
    <row r="124" spans="2:65" s="1" customFormat="1" ht="16.5" customHeight="1">
      <c r="B124" s="30"/>
      <c r="C124" s="129" t="s">
        <v>170</v>
      </c>
      <c r="D124" s="129" t="s">
        <v>145</v>
      </c>
      <c r="E124" s="130" t="s">
        <v>171</v>
      </c>
      <c r="F124" s="131" t="s">
        <v>172</v>
      </c>
      <c r="G124" s="132" t="s">
        <v>148</v>
      </c>
      <c r="H124" s="133">
        <v>62.58</v>
      </c>
      <c r="I124" s="134"/>
      <c r="J124" s="135">
        <f>ROUND(I124*H124,2)</f>
        <v>0</v>
      </c>
      <c r="K124" s="131" t="s">
        <v>149</v>
      </c>
      <c r="L124" s="30"/>
      <c r="M124" s="136" t="s">
        <v>19</v>
      </c>
      <c r="N124" s="137" t="s">
        <v>40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150</v>
      </c>
      <c r="AT124" s="140" t="s">
        <v>145</v>
      </c>
      <c r="AU124" s="140" t="s">
        <v>79</v>
      </c>
      <c r="AY124" s="15" t="s">
        <v>143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5" t="s">
        <v>77</v>
      </c>
      <c r="BK124" s="141">
        <f>ROUND(I124*H124,2)</f>
        <v>0</v>
      </c>
      <c r="BL124" s="15" t="s">
        <v>150</v>
      </c>
      <c r="BM124" s="140" t="s">
        <v>173</v>
      </c>
    </row>
    <row r="125" spans="2:47" s="1" customFormat="1" ht="19.2">
      <c r="B125" s="30"/>
      <c r="D125" s="142" t="s">
        <v>151</v>
      </c>
      <c r="F125" s="143" t="s">
        <v>174</v>
      </c>
      <c r="I125" s="144"/>
      <c r="L125" s="30"/>
      <c r="M125" s="145"/>
      <c r="T125" s="51"/>
      <c r="AT125" s="15" t="s">
        <v>151</v>
      </c>
      <c r="AU125" s="15" t="s">
        <v>79</v>
      </c>
    </row>
    <row r="126" spans="2:47" s="1" customFormat="1" ht="12">
      <c r="B126" s="30"/>
      <c r="D126" s="146" t="s">
        <v>153</v>
      </c>
      <c r="F126" s="147" t="s">
        <v>175</v>
      </c>
      <c r="I126" s="144"/>
      <c r="L126" s="30"/>
      <c r="M126" s="145"/>
      <c r="T126" s="51"/>
      <c r="AT126" s="15" t="s">
        <v>153</v>
      </c>
      <c r="AU126" s="15" t="s">
        <v>79</v>
      </c>
    </row>
    <row r="127" spans="2:65" s="1" customFormat="1" ht="16.5" customHeight="1">
      <c r="B127" s="30"/>
      <c r="C127" s="129" t="s">
        <v>162</v>
      </c>
      <c r="D127" s="129" t="s">
        <v>145</v>
      </c>
      <c r="E127" s="130" t="s">
        <v>176</v>
      </c>
      <c r="F127" s="131" t="s">
        <v>177</v>
      </c>
      <c r="G127" s="132" t="s">
        <v>148</v>
      </c>
      <c r="H127" s="133">
        <v>62.58</v>
      </c>
      <c r="I127" s="134"/>
      <c r="J127" s="135">
        <f>ROUND(I127*H127,2)</f>
        <v>0</v>
      </c>
      <c r="K127" s="131" t="s">
        <v>149</v>
      </c>
      <c r="L127" s="30"/>
      <c r="M127" s="136" t="s">
        <v>19</v>
      </c>
      <c r="N127" s="137" t="s">
        <v>40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178</v>
      </c>
      <c r="AT127" s="140" t="s">
        <v>145</v>
      </c>
      <c r="AU127" s="140" t="s">
        <v>79</v>
      </c>
      <c r="AY127" s="15" t="s">
        <v>143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5" t="s">
        <v>77</v>
      </c>
      <c r="BK127" s="141">
        <f>ROUND(I127*H127,2)</f>
        <v>0</v>
      </c>
      <c r="BL127" s="15" t="s">
        <v>178</v>
      </c>
      <c r="BM127" s="140" t="s">
        <v>8</v>
      </c>
    </row>
    <row r="128" spans="2:47" s="1" customFormat="1" ht="12">
      <c r="B128" s="30"/>
      <c r="D128" s="142" t="s">
        <v>151</v>
      </c>
      <c r="F128" s="143" t="s">
        <v>179</v>
      </c>
      <c r="I128" s="144"/>
      <c r="L128" s="30"/>
      <c r="M128" s="145"/>
      <c r="T128" s="51"/>
      <c r="AT128" s="15" t="s">
        <v>151</v>
      </c>
      <c r="AU128" s="15" t="s">
        <v>79</v>
      </c>
    </row>
    <row r="129" spans="2:47" s="1" customFormat="1" ht="12">
      <c r="B129" s="30"/>
      <c r="D129" s="146" t="s">
        <v>153</v>
      </c>
      <c r="F129" s="147" t="s">
        <v>180</v>
      </c>
      <c r="I129" s="144"/>
      <c r="L129" s="30"/>
      <c r="M129" s="145"/>
      <c r="T129" s="51"/>
      <c r="AT129" s="15" t="s">
        <v>153</v>
      </c>
      <c r="AU129" s="15" t="s">
        <v>79</v>
      </c>
    </row>
    <row r="130" spans="2:65" s="1" customFormat="1" ht="16.5" customHeight="1">
      <c r="B130" s="30"/>
      <c r="C130" s="129" t="s">
        <v>181</v>
      </c>
      <c r="D130" s="129" t="s">
        <v>145</v>
      </c>
      <c r="E130" s="130" t="s">
        <v>182</v>
      </c>
      <c r="F130" s="131" t="s">
        <v>183</v>
      </c>
      <c r="G130" s="132" t="s">
        <v>184</v>
      </c>
      <c r="H130" s="133">
        <v>112.644</v>
      </c>
      <c r="I130" s="134"/>
      <c r="J130" s="135">
        <f>ROUND(I130*H130,2)</f>
        <v>0</v>
      </c>
      <c r="K130" s="131" t="s">
        <v>149</v>
      </c>
      <c r="L130" s="30"/>
      <c r="M130" s="136" t="s">
        <v>19</v>
      </c>
      <c r="N130" s="137" t="s">
        <v>40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150</v>
      </c>
      <c r="AT130" s="140" t="s">
        <v>145</v>
      </c>
      <c r="AU130" s="140" t="s">
        <v>79</v>
      </c>
      <c r="AY130" s="15" t="s">
        <v>143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5" t="s">
        <v>77</v>
      </c>
      <c r="BK130" s="141">
        <f>ROUND(I130*H130,2)</f>
        <v>0</v>
      </c>
      <c r="BL130" s="15" t="s">
        <v>150</v>
      </c>
      <c r="BM130" s="140" t="s">
        <v>185</v>
      </c>
    </row>
    <row r="131" spans="2:47" s="1" customFormat="1" ht="19.2">
      <c r="B131" s="30"/>
      <c r="D131" s="142" t="s">
        <v>151</v>
      </c>
      <c r="F131" s="143" t="s">
        <v>186</v>
      </c>
      <c r="I131" s="144"/>
      <c r="L131" s="30"/>
      <c r="M131" s="145"/>
      <c r="T131" s="51"/>
      <c r="AT131" s="15" t="s">
        <v>151</v>
      </c>
      <c r="AU131" s="15" t="s">
        <v>79</v>
      </c>
    </row>
    <row r="132" spans="2:47" s="1" customFormat="1" ht="12">
      <c r="B132" s="30"/>
      <c r="D132" s="146" t="s">
        <v>153</v>
      </c>
      <c r="F132" s="147" t="s">
        <v>187</v>
      </c>
      <c r="I132" s="144"/>
      <c r="L132" s="30"/>
      <c r="M132" s="145"/>
      <c r="T132" s="51"/>
      <c r="AT132" s="15" t="s">
        <v>153</v>
      </c>
      <c r="AU132" s="15" t="s">
        <v>79</v>
      </c>
    </row>
    <row r="133" spans="2:63" s="11" customFormat="1" ht="22.95" customHeight="1">
      <c r="B133" s="117"/>
      <c r="D133" s="118" t="s">
        <v>68</v>
      </c>
      <c r="E133" s="127" t="s">
        <v>79</v>
      </c>
      <c r="F133" s="127" t="s">
        <v>188</v>
      </c>
      <c r="I133" s="120"/>
      <c r="J133" s="128">
        <f>BK133</f>
        <v>0</v>
      </c>
      <c r="L133" s="117"/>
      <c r="M133" s="122"/>
      <c r="P133" s="123">
        <f>SUM(P134:P136)</f>
        <v>0</v>
      </c>
      <c r="R133" s="123">
        <f>SUM(R134:R136)</f>
        <v>0.07677907199999999</v>
      </c>
      <c r="T133" s="124">
        <f>SUM(T134:T136)</f>
        <v>0</v>
      </c>
      <c r="AR133" s="118" t="s">
        <v>77</v>
      </c>
      <c r="AT133" s="125" t="s">
        <v>68</v>
      </c>
      <c r="AU133" s="125" t="s">
        <v>77</v>
      </c>
      <c r="AY133" s="118" t="s">
        <v>143</v>
      </c>
      <c r="BK133" s="126">
        <f>SUM(BK134:BK136)</f>
        <v>0</v>
      </c>
    </row>
    <row r="134" spans="2:65" s="1" customFormat="1" ht="16.5" customHeight="1">
      <c r="B134" s="30"/>
      <c r="C134" s="129" t="s">
        <v>167</v>
      </c>
      <c r="D134" s="129" t="s">
        <v>145</v>
      </c>
      <c r="E134" s="130" t="s">
        <v>189</v>
      </c>
      <c r="F134" s="131" t="s">
        <v>190</v>
      </c>
      <c r="G134" s="132" t="s">
        <v>191</v>
      </c>
      <c r="H134" s="133">
        <v>156.82</v>
      </c>
      <c r="I134" s="134"/>
      <c r="J134" s="135">
        <f>ROUND(I134*H134,2)</f>
        <v>0</v>
      </c>
      <c r="K134" s="131" t="s">
        <v>149</v>
      </c>
      <c r="L134" s="30"/>
      <c r="M134" s="136" t="s">
        <v>19</v>
      </c>
      <c r="N134" s="137" t="s">
        <v>40</v>
      </c>
      <c r="P134" s="138">
        <f>O134*H134</f>
        <v>0</v>
      </c>
      <c r="Q134" s="138">
        <v>0.0004896</v>
      </c>
      <c r="R134" s="138">
        <f>Q134*H134</f>
        <v>0.07677907199999999</v>
      </c>
      <c r="S134" s="138">
        <v>0</v>
      </c>
      <c r="T134" s="139">
        <f>S134*H134</f>
        <v>0</v>
      </c>
      <c r="AR134" s="140" t="s">
        <v>150</v>
      </c>
      <c r="AT134" s="140" t="s">
        <v>145</v>
      </c>
      <c r="AU134" s="140" t="s">
        <v>79</v>
      </c>
      <c r="AY134" s="15" t="s">
        <v>143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5" t="s">
        <v>77</v>
      </c>
      <c r="BK134" s="141">
        <f>ROUND(I134*H134,2)</f>
        <v>0</v>
      </c>
      <c r="BL134" s="15" t="s">
        <v>150</v>
      </c>
      <c r="BM134" s="140" t="s">
        <v>178</v>
      </c>
    </row>
    <row r="135" spans="2:47" s="1" customFormat="1" ht="12">
      <c r="B135" s="30"/>
      <c r="D135" s="142" t="s">
        <v>151</v>
      </c>
      <c r="F135" s="143" t="s">
        <v>192</v>
      </c>
      <c r="I135" s="144"/>
      <c r="L135" s="30"/>
      <c r="M135" s="145"/>
      <c r="T135" s="51"/>
      <c r="AT135" s="15" t="s">
        <v>151</v>
      </c>
      <c r="AU135" s="15" t="s">
        <v>79</v>
      </c>
    </row>
    <row r="136" spans="2:47" s="1" customFormat="1" ht="12">
      <c r="B136" s="30"/>
      <c r="D136" s="146" t="s">
        <v>153</v>
      </c>
      <c r="F136" s="147" t="s">
        <v>193</v>
      </c>
      <c r="I136" s="144"/>
      <c r="L136" s="30"/>
      <c r="M136" s="145"/>
      <c r="T136" s="51"/>
      <c r="AT136" s="15" t="s">
        <v>153</v>
      </c>
      <c r="AU136" s="15" t="s">
        <v>79</v>
      </c>
    </row>
    <row r="137" spans="2:63" s="11" customFormat="1" ht="22.95" customHeight="1">
      <c r="B137" s="117"/>
      <c r="D137" s="118" t="s">
        <v>68</v>
      </c>
      <c r="E137" s="127" t="s">
        <v>159</v>
      </c>
      <c r="F137" s="127" t="s">
        <v>194</v>
      </c>
      <c r="I137" s="120"/>
      <c r="J137" s="128">
        <f>BK137</f>
        <v>0</v>
      </c>
      <c r="L137" s="117"/>
      <c r="M137" s="122"/>
      <c r="P137" s="123">
        <f>SUM(P138:P164)</f>
        <v>0</v>
      </c>
      <c r="R137" s="123">
        <f>SUM(R138:R164)</f>
        <v>38.78612339552</v>
      </c>
      <c r="T137" s="124">
        <f>SUM(T138:T164)</f>
        <v>0</v>
      </c>
      <c r="AR137" s="118" t="s">
        <v>77</v>
      </c>
      <c r="AT137" s="125" t="s">
        <v>68</v>
      </c>
      <c r="AU137" s="125" t="s">
        <v>77</v>
      </c>
      <c r="AY137" s="118" t="s">
        <v>143</v>
      </c>
      <c r="BK137" s="126">
        <f>SUM(BK138:BK164)</f>
        <v>0</v>
      </c>
    </row>
    <row r="138" spans="2:65" s="1" customFormat="1" ht="16.5" customHeight="1">
      <c r="B138" s="30"/>
      <c r="C138" s="129" t="s">
        <v>195</v>
      </c>
      <c r="D138" s="129" t="s">
        <v>145</v>
      </c>
      <c r="E138" s="130" t="s">
        <v>196</v>
      </c>
      <c r="F138" s="131" t="s">
        <v>197</v>
      </c>
      <c r="G138" s="132" t="s">
        <v>148</v>
      </c>
      <c r="H138" s="133">
        <v>5.49</v>
      </c>
      <c r="I138" s="134"/>
      <c r="J138" s="135">
        <f>ROUND(I138*H138,2)</f>
        <v>0</v>
      </c>
      <c r="K138" s="131" t="s">
        <v>149</v>
      </c>
      <c r="L138" s="30"/>
      <c r="M138" s="136" t="s">
        <v>19</v>
      </c>
      <c r="N138" s="137" t="s">
        <v>40</v>
      </c>
      <c r="P138" s="138">
        <f>O138*H138</f>
        <v>0</v>
      </c>
      <c r="Q138" s="138">
        <v>1.8775</v>
      </c>
      <c r="R138" s="138">
        <f>Q138*H138</f>
        <v>10.307475</v>
      </c>
      <c r="S138" s="138">
        <v>0</v>
      </c>
      <c r="T138" s="139">
        <f>S138*H138</f>
        <v>0</v>
      </c>
      <c r="AR138" s="140" t="s">
        <v>150</v>
      </c>
      <c r="AT138" s="140" t="s">
        <v>145</v>
      </c>
      <c r="AU138" s="140" t="s">
        <v>79</v>
      </c>
      <c r="AY138" s="15" t="s">
        <v>143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5" t="s">
        <v>77</v>
      </c>
      <c r="BK138" s="141">
        <f>ROUND(I138*H138,2)</f>
        <v>0</v>
      </c>
      <c r="BL138" s="15" t="s">
        <v>150</v>
      </c>
      <c r="BM138" s="140" t="s">
        <v>198</v>
      </c>
    </row>
    <row r="139" spans="2:47" s="1" customFormat="1" ht="12">
      <c r="B139" s="30"/>
      <c r="D139" s="142" t="s">
        <v>151</v>
      </c>
      <c r="F139" s="143" t="s">
        <v>199</v>
      </c>
      <c r="I139" s="144"/>
      <c r="L139" s="30"/>
      <c r="M139" s="145"/>
      <c r="T139" s="51"/>
      <c r="AT139" s="15" t="s">
        <v>151</v>
      </c>
      <c r="AU139" s="15" t="s">
        <v>79</v>
      </c>
    </row>
    <row r="140" spans="2:47" s="1" customFormat="1" ht="12">
      <c r="B140" s="30"/>
      <c r="D140" s="146" t="s">
        <v>153</v>
      </c>
      <c r="F140" s="147" t="s">
        <v>200</v>
      </c>
      <c r="I140" s="144"/>
      <c r="L140" s="30"/>
      <c r="M140" s="145"/>
      <c r="T140" s="51"/>
      <c r="AT140" s="15" t="s">
        <v>153</v>
      </c>
      <c r="AU140" s="15" t="s">
        <v>79</v>
      </c>
    </row>
    <row r="141" spans="2:65" s="1" customFormat="1" ht="16.5" customHeight="1">
      <c r="B141" s="30"/>
      <c r="C141" s="129" t="s">
        <v>173</v>
      </c>
      <c r="D141" s="129" t="s">
        <v>145</v>
      </c>
      <c r="E141" s="130" t="s">
        <v>201</v>
      </c>
      <c r="F141" s="131" t="s">
        <v>202</v>
      </c>
      <c r="G141" s="132" t="s">
        <v>203</v>
      </c>
      <c r="H141" s="133">
        <v>4</v>
      </c>
      <c r="I141" s="134"/>
      <c r="J141" s="135">
        <f>ROUND(I141*H141,2)</f>
        <v>0</v>
      </c>
      <c r="K141" s="131" t="s">
        <v>149</v>
      </c>
      <c r="L141" s="30"/>
      <c r="M141" s="136" t="s">
        <v>19</v>
      </c>
      <c r="N141" s="137" t="s">
        <v>40</v>
      </c>
      <c r="P141" s="138">
        <f>O141*H141</f>
        <v>0</v>
      </c>
      <c r="Q141" s="138">
        <v>0.02126</v>
      </c>
      <c r="R141" s="138">
        <f>Q141*H141</f>
        <v>0.08504</v>
      </c>
      <c r="S141" s="138">
        <v>0</v>
      </c>
      <c r="T141" s="139">
        <f>S141*H141</f>
        <v>0</v>
      </c>
      <c r="AR141" s="140" t="s">
        <v>150</v>
      </c>
      <c r="AT141" s="140" t="s">
        <v>145</v>
      </c>
      <c r="AU141" s="140" t="s">
        <v>79</v>
      </c>
      <c r="AY141" s="15" t="s">
        <v>143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5" t="s">
        <v>77</v>
      </c>
      <c r="BK141" s="141">
        <f>ROUND(I141*H141,2)</f>
        <v>0</v>
      </c>
      <c r="BL141" s="15" t="s">
        <v>150</v>
      </c>
      <c r="BM141" s="140" t="s">
        <v>204</v>
      </c>
    </row>
    <row r="142" spans="2:47" s="1" customFormat="1" ht="12">
      <c r="B142" s="30"/>
      <c r="D142" s="142" t="s">
        <v>151</v>
      </c>
      <c r="F142" s="143" t="s">
        <v>205</v>
      </c>
      <c r="I142" s="144"/>
      <c r="L142" s="30"/>
      <c r="M142" s="145"/>
      <c r="T142" s="51"/>
      <c r="AT142" s="15" t="s">
        <v>151</v>
      </c>
      <c r="AU142" s="15" t="s">
        <v>79</v>
      </c>
    </row>
    <row r="143" spans="2:47" s="1" customFormat="1" ht="12">
      <c r="B143" s="30"/>
      <c r="D143" s="146" t="s">
        <v>153</v>
      </c>
      <c r="F143" s="147" t="s">
        <v>206</v>
      </c>
      <c r="I143" s="144"/>
      <c r="L143" s="30"/>
      <c r="M143" s="145"/>
      <c r="T143" s="51"/>
      <c r="AT143" s="15" t="s">
        <v>153</v>
      </c>
      <c r="AU143" s="15" t="s">
        <v>79</v>
      </c>
    </row>
    <row r="144" spans="2:65" s="1" customFormat="1" ht="16.5" customHeight="1">
      <c r="B144" s="30"/>
      <c r="C144" s="129" t="s">
        <v>207</v>
      </c>
      <c r="D144" s="129" t="s">
        <v>145</v>
      </c>
      <c r="E144" s="130" t="s">
        <v>208</v>
      </c>
      <c r="F144" s="131" t="s">
        <v>209</v>
      </c>
      <c r="G144" s="132" t="s">
        <v>210</v>
      </c>
      <c r="H144" s="133">
        <v>39.402</v>
      </c>
      <c r="I144" s="134"/>
      <c r="J144" s="135">
        <f>ROUND(I144*H144,2)</f>
        <v>0</v>
      </c>
      <c r="K144" s="131" t="s">
        <v>149</v>
      </c>
      <c r="L144" s="30"/>
      <c r="M144" s="136" t="s">
        <v>19</v>
      </c>
      <c r="N144" s="137" t="s">
        <v>40</v>
      </c>
      <c r="P144" s="138">
        <f>O144*H144</f>
        <v>0</v>
      </c>
      <c r="Q144" s="138">
        <v>0.02495876</v>
      </c>
      <c r="R144" s="138">
        <f>Q144*H144</f>
        <v>0.98342506152</v>
      </c>
      <c r="S144" s="138">
        <v>0</v>
      </c>
      <c r="T144" s="139">
        <f>S144*H144</f>
        <v>0</v>
      </c>
      <c r="AR144" s="140" t="s">
        <v>150</v>
      </c>
      <c r="AT144" s="140" t="s">
        <v>145</v>
      </c>
      <c r="AU144" s="140" t="s">
        <v>79</v>
      </c>
      <c r="AY144" s="15" t="s">
        <v>143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5" t="s">
        <v>77</v>
      </c>
      <c r="BK144" s="141">
        <f>ROUND(I144*H144,2)</f>
        <v>0</v>
      </c>
      <c r="BL144" s="15" t="s">
        <v>150</v>
      </c>
      <c r="BM144" s="140" t="s">
        <v>211</v>
      </c>
    </row>
    <row r="145" spans="2:47" s="1" customFormat="1" ht="12">
      <c r="B145" s="30"/>
      <c r="D145" s="142" t="s">
        <v>151</v>
      </c>
      <c r="F145" s="143" t="s">
        <v>212</v>
      </c>
      <c r="I145" s="144"/>
      <c r="L145" s="30"/>
      <c r="M145" s="145"/>
      <c r="T145" s="51"/>
      <c r="AT145" s="15" t="s">
        <v>151</v>
      </c>
      <c r="AU145" s="15" t="s">
        <v>79</v>
      </c>
    </row>
    <row r="146" spans="2:47" s="1" customFormat="1" ht="12">
      <c r="B146" s="30"/>
      <c r="D146" s="146" t="s">
        <v>153</v>
      </c>
      <c r="F146" s="147" t="s">
        <v>213</v>
      </c>
      <c r="I146" s="144"/>
      <c r="L146" s="30"/>
      <c r="M146" s="145"/>
      <c r="T146" s="51"/>
      <c r="AT146" s="15" t="s">
        <v>153</v>
      </c>
      <c r="AU146" s="15" t="s">
        <v>79</v>
      </c>
    </row>
    <row r="147" spans="2:65" s="1" customFormat="1" ht="21.75" customHeight="1">
      <c r="B147" s="30"/>
      <c r="C147" s="129" t="s">
        <v>8</v>
      </c>
      <c r="D147" s="129" t="s">
        <v>145</v>
      </c>
      <c r="E147" s="130" t="s">
        <v>214</v>
      </c>
      <c r="F147" s="131" t="s">
        <v>215</v>
      </c>
      <c r="G147" s="132" t="s">
        <v>210</v>
      </c>
      <c r="H147" s="133">
        <v>4.96</v>
      </c>
      <c r="I147" s="134"/>
      <c r="J147" s="135">
        <f>ROUND(I147*H147,2)</f>
        <v>0</v>
      </c>
      <c r="K147" s="131" t="s">
        <v>149</v>
      </c>
      <c r="L147" s="30"/>
      <c r="M147" s="136" t="s">
        <v>19</v>
      </c>
      <c r="N147" s="137" t="s">
        <v>40</v>
      </c>
      <c r="P147" s="138">
        <f>O147*H147</f>
        <v>0</v>
      </c>
      <c r="Q147" s="138">
        <v>0.27128</v>
      </c>
      <c r="R147" s="138">
        <f>Q147*H147</f>
        <v>1.3455488</v>
      </c>
      <c r="S147" s="138">
        <v>0</v>
      </c>
      <c r="T147" s="139">
        <f>S147*H147</f>
        <v>0</v>
      </c>
      <c r="AR147" s="140" t="s">
        <v>150</v>
      </c>
      <c r="AT147" s="140" t="s">
        <v>145</v>
      </c>
      <c r="AU147" s="140" t="s">
        <v>79</v>
      </c>
      <c r="AY147" s="15" t="s">
        <v>143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5" t="s">
        <v>77</v>
      </c>
      <c r="BK147" s="141">
        <f>ROUND(I147*H147,2)</f>
        <v>0</v>
      </c>
      <c r="BL147" s="15" t="s">
        <v>150</v>
      </c>
      <c r="BM147" s="140" t="s">
        <v>216</v>
      </c>
    </row>
    <row r="148" spans="2:47" s="1" customFormat="1" ht="12">
      <c r="B148" s="30"/>
      <c r="D148" s="142" t="s">
        <v>151</v>
      </c>
      <c r="F148" s="143" t="s">
        <v>217</v>
      </c>
      <c r="I148" s="144"/>
      <c r="L148" s="30"/>
      <c r="M148" s="145"/>
      <c r="T148" s="51"/>
      <c r="AT148" s="15" t="s">
        <v>151</v>
      </c>
      <c r="AU148" s="15" t="s">
        <v>79</v>
      </c>
    </row>
    <row r="149" spans="2:47" s="1" customFormat="1" ht="12">
      <c r="B149" s="30"/>
      <c r="D149" s="146" t="s">
        <v>153</v>
      </c>
      <c r="F149" s="147" t="s">
        <v>218</v>
      </c>
      <c r="I149" s="144"/>
      <c r="L149" s="30"/>
      <c r="M149" s="145"/>
      <c r="T149" s="51"/>
      <c r="AT149" s="15" t="s">
        <v>153</v>
      </c>
      <c r="AU149" s="15" t="s">
        <v>79</v>
      </c>
    </row>
    <row r="150" spans="2:65" s="1" customFormat="1" ht="16.5" customHeight="1">
      <c r="B150" s="30"/>
      <c r="C150" s="129" t="s">
        <v>219</v>
      </c>
      <c r="D150" s="129" t="s">
        <v>145</v>
      </c>
      <c r="E150" s="130" t="s">
        <v>220</v>
      </c>
      <c r="F150" s="131" t="s">
        <v>221</v>
      </c>
      <c r="G150" s="132" t="s">
        <v>210</v>
      </c>
      <c r="H150" s="133">
        <v>129.622</v>
      </c>
      <c r="I150" s="134"/>
      <c r="J150" s="135">
        <f>ROUND(I150*H150,2)</f>
        <v>0</v>
      </c>
      <c r="K150" s="131" t="s">
        <v>149</v>
      </c>
      <c r="L150" s="30"/>
      <c r="M150" s="136" t="s">
        <v>19</v>
      </c>
      <c r="N150" s="137" t="s">
        <v>40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150</v>
      </c>
      <c r="AT150" s="140" t="s">
        <v>145</v>
      </c>
      <c r="AU150" s="140" t="s">
        <v>79</v>
      </c>
      <c r="AY150" s="15" t="s">
        <v>143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5" t="s">
        <v>77</v>
      </c>
      <c r="BK150" s="141">
        <f>ROUND(I150*H150,2)</f>
        <v>0</v>
      </c>
      <c r="BL150" s="15" t="s">
        <v>150</v>
      </c>
      <c r="BM150" s="140" t="s">
        <v>222</v>
      </c>
    </row>
    <row r="151" spans="2:47" s="1" customFormat="1" ht="12">
      <c r="B151" s="30"/>
      <c r="D151" s="142" t="s">
        <v>151</v>
      </c>
      <c r="F151" s="143" t="s">
        <v>223</v>
      </c>
      <c r="I151" s="144"/>
      <c r="L151" s="30"/>
      <c r="M151" s="145"/>
      <c r="T151" s="51"/>
      <c r="AT151" s="15" t="s">
        <v>151</v>
      </c>
      <c r="AU151" s="15" t="s">
        <v>79</v>
      </c>
    </row>
    <row r="152" spans="2:47" s="1" customFormat="1" ht="12">
      <c r="B152" s="30"/>
      <c r="D152" s="146" t="s">
        <v>153</v>
      </c>
      <c r="F152" s="147" t="s">
        <v>224</v>
      </c>
      <c r="I152" s="144"/>
      <c r="L152" s="30"/>
      <c r="M152" s="145"/>
      <c r="T152" s="51"/>
      <c r="AT152" s="15" t="s">
        <v>153</v>
      </c>
      <c r="AU152" s="15" t="s">
        <v>79</v>
      </c>
    </row>
    <row r="153" spans="2:65" s="1" customFormat="1" ht="16.5" customHeight="1">
      <c r="B153" s="30"/>
      <c r="C153" s="148" t="s">
        <v>185</v>
      </c>
      <c r="D153" s="148" t="s">
        <v>225</v>
      </c>
      <c r="E153" s="149" t="s">
        <v>226</v>
      </c>
      <c r="F153" s="150" t="s">
        <v>227</v>
      </c>
      <c r="G153" s="151" t="s">
        <v>210</v>
      </c>
      <c r="H153" s="152">
        <v>129.622</v>
      </c>
      <c r="I153" s="153"/>
      <c r="J153" s="154">
        <f>ROUND(I153*H153,2)</f>
        <v>0</v>
      </c>
      <c r="K153" s="150" t="s">
        <v>19</v>
      </c>
      <c r="L153" s="155"/>
      <c r="M153" s="156" t="s">
        <v>19</v>
      </c>
      <c r="N153" s="157" t="s">
        <v>40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167</v>
      </c>
      <c r="AT153" s="140" t="s">
        <v>225</v>
      </c>
      <c r="AU153" s="140" t="s">
        <v>79</v>
      </c>
      <c r="AY153" s="15" t="s">
        <v>143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5" t="s">
        <v>77</v>
      </c>
      <c r="BK153" s="141">
        <f>ROUND(I153*H153,2)</f>
        <v>0</v>
      </c>
      <c r="BL153" s="15" t="s">
        <v>150</v>
      </c>
      <c r="BM153" s="140" t="s">
        <v>228</v>
      </c>
    </row>
    <row r="154" spans="2:47" s="1" customFormat="1" ht="12">
      <c r="B154" s="30"/>
      <c r="D154" s="142" t="s">
        <v>151</v>
      </c>
      <c r="F154" s="143" t="s">
        <v>227</v>
      </c>
      <c r="I154" s="144"/>
      <c r="L154" s="30"/>
      <c r="M154" s="145"/>
      <c r="T154" s="51"/>
      <c r="AT154" s="15" t="s">
        <v>151</v>
      </c>
      <c r="AU154" s="15" t="s">
        <v>79</v>
      </c>
    </row>
    <row r="155" spans="2:65" s="1" customFormat="1" ht="16.5" customHeight="1">
      <c r="B155" s="30"/>
      <c r="C155" s="129" t="s">
        <v>229</v>
      </c>
      <c r="D155" s="129" t="s">
        <v>145</v>
      </c>
      <c r="E155" s="130" t="s">
        <v>230</v>
      </c>
      <c r="F155" s="131" t="s">
        <v>231</v>
      </c>
      <c r="G155" s="132" t="s">
        <v>210</v>
      </c>
      <c r="H155" s="133">
        <v>156.18</v>
      </c>
      <c r="I155" s="134"/>
      <c r="J155" s="135">
        <f>ROUND(I155*H155,2)</f>
        <v>0</v>
      </c>
      <c r="K155" s="131" t="s">
        <v>149</v>
      </c>
      <c r="L155" s="30"/>
      <c r="M155" s="136" t="s">
        <v>19</v>
      </c>
      <c r="N155" s="137" t="s">
        <v>40</v>
      </c>
      <c r="P155" s="138">
        <f>O155*H155</f>
        <v>0</v>
      </c>
      <c r="Q155" s="138">
        <v>0.0825763</v>
      </c>
      <c r="R155" s="138">
        <f>Q155*H155</f>
        <v>12.896766534000001</v>
      </c>
      <c r="S155" s="138">
        <v>0</v>
      </c>
      <c r="T155" s="139">
        <f>S155*H155</f>
        <v>0</v>
      </c>
      <c r="AR155" s="140" t="s">
        <v>150</v>
      </c>
      <c r="AT155" s="140" t="s">
        <v>145</v>
      </c>
      <c r="AU155" s="140" t="s">
        <v>79</v>
      </c>
      <c r="AY155" s="15" t="s">
        <v>143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5" t="s">
        <v>77</v>
      </c>
      <c r="BK155" s="141">
        <f>ROUND(I155*H155,2)</f>
        <v>0</v>
      </c>
      <c r="BL155" s="15" t="s">
        <v>150</v>
      </c>
      <c r="BM155" s="140" t="s">
        <v>232</v>
      </c>
    </row>
    <row r="156" spans="2:47" s="1" customFormat="1" ht="19.2">
      <c r="B156" s="30"/>
      <c r="D156" s="142" t="s">
        <v>151</v>
      </c>
      <c r="F156" s="143" t="s">
        <v>233</v>
      </c>
      <c r="I156" s="144"/>
      <c r="L156" s="30"/>
      <c r="M156" s="145"/>
      <c r="T156" s="51"/>
      <c r="AT156" s="15" t="s">
        <v>151</v>
      </c>
      <c r="AU156" s="15" t="s">
        <v>79</v>
      </c>
    </row>
    <row r="157" spans="2:47" s="1" customFormat="1" ht="12">
      <c r="B157" s="30"/>
      <c r="D157" s="146" t="s">
        <v>153</v>
      </c>
      <c r="F157" s="147" t="s">
        <v>234</v>
      </c>
      <c r="I157" s="144"/>
      <c r="L157" s="30"/>
      <c r="M157" s="145"/>
      <c r="T157" s="51"/>
      <c r="AT157" s="15" t="s">
        <v>153</v>
      </c>
      <c r="AU157" s="15" t="s">
        <v>79</v>
      </c>
    </row>
    <row r="158" spans="2:65" s="1" customFormat="1" ht="16.5" customHeight="1">
      <c r="B158" s="30"/>
      <c r="C158" s="129" t="s">
        <v>178</v>
      </c>
      <c r="D158" s="129" t="s">
        <v>145</v>
      </c>
      <c r="E158" s="130" t="s">
        <v>235</v>
      </c>
      <c r="F158" s="131" t="s">
        <v>236</v>
      </c>
      <c r="G158" s="132" t="s">
        <v>210</v>
      </c>
      <c r="H158" s="133">
        <v>90.16</v>
      </c>
      <c r="I158" s="134"/>
      <c r="J158" s="135">
        <f>ROUND(I158*H158,2)</f>
        <v>0</v>
      </c>
      <c r="K158" s="131" t="s">
        <v>149</v>
      </c>
      <c r="L158" s="30"/>
      <c r="M158" s="136" t="s">
        <v>19</v>
      </c>
      <c r="N158" s="137" t="s">
        <v>40</v>
      </c>
      <c r="P158" s="138">
        <f>O158*H158</f>
        <v>0</v>
      </c>
      <c r="Q158" s="138">
        <v>0.14605</v>
      </c>
      <c r="R158" s="138">
        <f>Q158*H158</f>
        <v>13.167868</v>
      </c>
      <c r="S158" s="138">
        <v>0</v>
      </c>
      <c r="T158" s="139">
        <f>S158*H158</f>
        <v>0</v>
      </c>
      <c r="AR158" s="140" t="s">
        <v>150</v>
      </c>
      <c r="AT158" s="140" t="s">
        <v>145</v>
      </c>
      <c r="AU158" s="140" t="s">
        <v>79</v>
      </c>
      <c r="AY158" s="15" t="s">
        <v>143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5" t="s">
        <v>77</v>
      </c>
      <c r="BK158" s="141">
        <f>ROUND(I158*H158,2)</f>
        <v>0</v>
      </c>
      <c r="BL158" s="15" t="s">
        <v>150</v>
      </c>
      <c r="BM158" s="140" t="s">
        <v>237</v>
      </c>
    </row>
    <row r="159" spans="2:47" s="1" customFormat="1" ht="19.2">
      <c r="B159" s="30"/>
      <c r="D159" s="142" t="s">
        <v>151</v>
      </c>
      <c r="F159" s="143" t="s">
        <v>238</v>
      </c>
      <c r="I159" s="144"/>
      <c r="L159" s="30"/>
      <c r="M159" s="145"/>
      <c r="T159" s="51"/>
      <c r="AT159" s="15" t="s">
        <v>151</v>
      </c>
      <c r="AU159" s="15" t="s">
        <v>79</v>
      </c>
    </row>
    <row r="160" spans="2:47" s="1" customFormat="1" ht="12">
      <c r="B160" s="30"/>
      <c r="D160" s="146" t="s">
        <v>153</v>
      </c>
      <c r="F160" s="147" t="s">
        <v>239</v>
      </c>
      <c r="I160" s="144"/>
      <c r="L160" s="30"/>
      <c r="M160" s="145"/>
      <c r="T160" s="51"/>
      <c r="AT160" s="15" t="s">
        <v>153</v>
      </c>
      <c r="AU160" s="15" t="s">
        <v>79</v>
      </c>
    </row>
    <row r="161" spans="2:65" s="1" customFormat="1" ht="16.5" customHeight="1">
      <c r="B161" s="30"/>
      <c r="C161" s="148" t="s">
        <v>240</v>
      </c>
      <c r="D161" s="148" t="s">
        <v>225</v>
      </c>
      <c r="E161" s="149" t="s">
        <v>241</v>
      </c>
      <c r="F161" s="150" t="s">
        <v>242</v>
      </c>
      <c r="G161" s="151" t="s">
        <v>210</v>
      </c>
      <c r="H161" s="152">
        <v>38.088</v>
      </c>
      <c r="I161" s="153"/>
      <c r="J161" s="154">
        <f>ROUND(I161*H161,2)</f>
        <v>0</v>
      </c>
      <c r="K161" s="150" t="s">
        <v>19</v>
      </c>
      <c r="L161" s="155"/>
      <c r="M161" s="156" t="s">
        <v>19</v>
      </c>
      <c r="N161" s="157" t="s">
        <v>40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167</v>
      </c>
      <c r="AT161" s="140" t="s">
        <v>225</v>
      </c>
      <c r="AU161" s="140" t="s">
        <v>79</v>
      </c>
      <c r="AY161" s="15" t="s">
        <v>143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5" t="s">
        <v>77</v>
      </c>
      <c r="BK161" s="141">
        <f>ROUND(I161*H161,2)</f>
        <v>0</v>
      </c>
      <c r="BL161" s="15" t="s">
        <v>150</v>
      </c>
      <c r="BM161" s="140" t="s">
        <v>243</v>
      </c>
    </row>
    <row r="162" spans="2:47" s="1" customFormat="1" ht="12">
      <c r="B162" s="30"/>
      <c r="D162" s="142" t="s">
        <v>151</v>
      </c>
      <c r="F162" s="143" t="s">
        <v>242</v>
      </c>
      <c r="I162" s="144"/>
      <c r="L162" s="30"/>
      <c r="M162" s="145"/>
      <c r="T162" s="51"/>
      <c r="AT162" s="15" t="s">
        <v>151</v>
      </c>
      <c r="AU162" s="15" t="s">
        <v>79</v>
      </c>
    </row>
    <row r="163" spans="2:65" s="1" customFormat="1" ht="16.5" customHeight="1">
      <c r="B163" s="30"/>
      <c r="C163" s="148" t="s">
        <v>198</v>
      </c>
      <c r="D163" s="148" t="s">
        <v>225</v>
      </c>
      <c r="E163" s="149" t="s">
        <v>244</v>
      </c>
      <c r="F163" s="150" t="s">
        <v>245</v>
      </c>
      <c r="G163" s="151" t="s">
        <v>246</v>
      </c>
      <c r="H163" s="152">
        <v>3</v>
      </c>
      <c r="I163" s="153"/>
      <c r="J163" s="154">
        <f>ROUND(I163*H163,2)</f>
        <v>0</v>
      </c>
      <c r="K163" s="150" t="s">
        <v>19</v>
      </c>
      <c r="L163" s="155"/>
      <c r="M163" s="156" t="s">
        <v>19</v>
      </c>
      <c r="N163" s="157" t="s">
        <v>40</v>
      </c>
      <c r="P163" s="138">
        <f>O163*H163</f>
        <v>0</v>
      </c>
      <c r="Q163" s="138">
        <v>0</v>
      </c>
      <c r="R163" s="138">
        <f>Q163*H163</f>
        <v>0</v>
      </c>
      <c r="S163" s="138">
        <v>0</v>
      </c>
      <c r="T163" s="139">
        <f>S163*H163</f>
        <v>0</v>
      </c>
      <c r="AR163" s="140" t="s">
        <v>167</v>
      </c>
      <c r="AT163" s="140" t="s">
        <v>225</v>
      </c>
      <c r="AU163" s="140" t="s">
        <v>79</v>
      </c>
      <c r="AY163" s="15" t="s">
        <v>143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5" t="s">
        <v>77</v>
      </c>
      <c r="BK163" s="141">
        <f>ROUND(I163*H163,2)</f>
        <v>0</v>
      </c>
      <c r="BL163" s="15" t="s">
        <v>150</v>
      </c>
      <c r="BM163" s="140" t="s">
        <v>247</v>
      </c>
    </row>
    <row r="164" spans="2:47" s="1" customFormat="1" ht="12">
      <c r="B164" s="30"/>
      <c r="D164" s="142" t="s">
        <v>151</v>
      </c>
      <c r="F164" s="143" t="s">
        <v>245</v>
      </c>
      <c r="I164" s="144"/>
      <c r="L164" s="30"/>
      <c r="M164" s="145"/>
      <c r="T164" s="51"/>
      <c r="AT164" s="15" t="s">
        <v>151</v>
      </c>
      <c r="AU164" s="15" t="s">
        <v>79</v>
      </c>
    </row>
    <row r="165" spans="2:63" s="11" customFormat="1" ht="22.95" customHeight="1">
      <c r="B165" s="117"/>
      <c r="D165" s="118" t="s">
        <v>68</v>
      </c>
      <c r="E165" s="127" t="s">
        <v>162</v>
      </c>
      <c r="F165" s="127" t="s">
        <v>248</v>
      </c>
      <c r="I165" s="120"/>
      <c r="J165" s="128">
        <f>BK165</f>
        <v>0</v>
      </c>
      <c r="L165" s="117"/>
      <c r="M165" s="122"/>
      <c r="P165" s="123">
        <f>SUM(P166:P223)</f>
        <v>0</v>
      </c>
      <c r="R165" s="123">
        <f>SUM(R166:R223)</f>
        <v>216.9270418551094</v>
      </c>
      <c r="T165" s="124">
        <f>SUM(T166:T223)</f>
        <v>0</v>
      </c>
      <c r="AR165" s="118" t="s">
        <v>77</v>
      </c>
      <c r="AT165" s="125" t="s">
        <v>68</v>
      </c>
      <c r="AU165" s="125" t="s">
        <v>77</v>
      </c>
      <c r="AY165" s="118" t="s">
        <v>143</v>
      </c>
      <c r="BK165" s="126">
        <f>SUM(BK166:BK223)</f>
        <v>0</v>
      </c>
    </row>
    <row r="166" spans="2:65" s="1" customFormat="1" ht="16.5" customHeight="1">
      <c r="B166" s="30"/>
      <c r="C166" s="129" t="s">
        <v>249</v>
      </c>
      <c r="D166" s="129" t="s">
        <v>145</v>
      </c>
      <c r="E166" s="130" t="s">
        <v>250</v>
      </c>
      <c r="F166" s="131" t="s">
        <v>251</v>
      </c>
      <c r="G166" s="132" t="s">
        <v>210</v>
      </c>
      <c r="H166" s="133">
        <v>44.88</v>
      </c>
      <c r="I166" s="134"/>
      <c r="J166" s="135">
        <f>ROUND(I166*H166,2)</f>
        <v>0</v>
      </c>
      <c r="K166" s="131" t="s">
        <v>149</v>
      </c>
      <c r="L166" s="30"/>
      <c r="M166" s="136" t="s">
        <v>19</v>
      </c>
      <c r="N166" s="137" t="s">
        <v>40</v>
      </c>
      <c r="P166" s="138">
        <f>O166*H166</f>
        <v>0</v>
      </c>
      <c r="Q166" s="138">
        <v>0.004384</v>
      </c>
      <c r="R166" s="138">
        <f>Q166*H166</f>
        <v>0.19675392</v>
      </c>
      <c r="S166" s="138">
        <v>0</v>
      </c>
      <c r="T166" s="139">
        <f>S166*H166</f>
        <v>0</v>
      </c>
      <c r="AR166" s="140" t="s">
        <v>150</v>
      </c>
      <c r="AT166" s="140" t="s">
        <v>145</v>
      </c>
      <c r="AU166" s="140" t="s">
        <v>79</v>
      </c>
      <c r="AY166" s="15" t="s">
        <v>143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5" t="s">
        <v>77</v>
      </c>
      <c r="BK166" s="141">
        <f>ROUND(I166*H166,2)</f>
        <v>0</v>
      </c>
      <c r="BL166" s="15" t="s">
        <v>150</v>
      </c>
      <c r="BM166" s="140" t="s">
        <v>252</v>
      </c>
    </row>
    <row r="167" spans="2:47" s="1" customFormat="1" ht="12">
      <c r="B167" s="30"/>
      <c r="D167" s="142" t="s">
        <v>151</v>
      </c>
      <c r="F167" s="143" t="s">
        <v>253</v>
      </c>
      <c r="I167" s="144"/>
      <c r="L167" s="30"/>
      <c r="M167" s="145"/>
      <c r="T167" s="51"/>
      <c r="AT167" s="15" t="s">
        <v>151</v>
      </c>
      <c r="AU167" s="15" t="s">
        <v>79</v>
      </c>
    </row>
    <row r="168" spans="2:47" s="1" customFormat="1" ht="12">
      <c r="B168" s="30"/>
      <c r="D168" s="146" t="s">
        <v>153</v>
      </c>
      <c r="F168" s="147" t="s">
        <v>254</v>
      </c>
      <c r="I168" s="144"/>
      <c r="L168" s="30"/>
      <c r="M168" s="145"/>
      <c r="T168" s="51"/>
      <c r="AT168" s="15" t="s">
        <v>153</v>
      </c>
      <c r="AU168" s="15" t="s">
        <v>79</v>
      </c>
    </row>
    <row r="169" spans="2:65" s="1" customFormat="1" ht="16.5" customHeight="1">
      <c r="B169" s="30"/>
      <c r="C169" s="129" t="s">
        <v>204</v>
      </c>
      <c r="D169" s="129" t="s">
        <v>145</v>
      </c>
      <c r="E169" s="130" t="s">
        <v>255</v>
      </c>
      <c r="F169" s="131" t="s">
        <v>256</v>
      </c>
      <c r="G169" s="132" t="s">
        <v>210</v>
      </c>
      <c r="H169" s="133">
        <v>325.559</v>
      </c>
      <c r="I169" s="134"/>
      <c r="J169" s="135">
        <f>ROUND(I169*H169,2)</f>
        <v>0</v>
      </c>
      <c r="K169" s="131" t="s">
        <v>149</v>
      </c>
      <c r="L169" s="30"/>
      <c r="M169" s="136" t="s">
        <v>19</v>
      </c>
      <c r="N169" s="137" t="s">
        <v>40</v>
      </c>
      <c r="P169" s="138">
        <f>O169*H169</f>
        <v>0</v>
      </c>
      <c r="Q169" s="138">
        <v>0.0154</v>
      </c>
      <c r="R169" s="138">
        <f>Q169*H169</f>
        <v>5.0136086</v>
      </c>
      <c r="S169" s="138">
        <v>0</v>
      </c>
      <c r="T169" s="139">
        <f>S169*H169</f>
        <v>0</v>
      </c>
      <c r="AR169" s="140" t="s">
        <v>150</v>
      </c>
      <c r="AT169" s="140" t="s">
        <v>145</v>
      </c>
      <c r="AU169" s="140" t="s">
        <v>79</v>
      </c>
      <c r="AY169" s="15" t="s">
        <v>143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5" t="s">
        <v>77</v>
      </c>
      <c r="BK169" s="141">
        <f>ROUND(I169*H169,2)</f>
        <v>0</v>
      </c>
      <c r="BL169" s="15" t="s">
        <v>150</v>
      </c>
      <c r="BM169" s="140" t="s">
        <v>257</v>
      </c>
    </row>
    <row r="170" spans="2:47" s="1" customFormat="1" ht="12">
      <c r="B170" s="30"/>
      <c r="D170" s="142" t="s">
        <v>151</v>
      </c>
      <c r="F170" s="143" t="s">
        <v>258</v>
      </c>
      <c r="I170" s="144"/>
      <c r="L170" s="30"/>
      <c r="M170" s="145"/>
      <c r="T170" s="51"/>
      <c r="AT170" s="15" t="s">
        <v>151</v>
      </c>
      <c r="AU170" s="15" t="s">
        <v>79</v>
      </c>
    </row>
    <row r="171" spans="2:47" s="1" customFormat="1" ht="12">
      <c r="B171" s="30"/>
      <c r="D171" s="146" t="s">
        <v>153</v>
      </c>
      <c r="F171" s="147" t="s">
        <v>259</v>
      </c>
      <c r="I171" s="144"/>
      <c r="L171" s="30"/>
      <c r="M171" s="145"/>
      <c r="T171" s="51"/>
      <c r="AT171" s="15" t="s">
        <v>153</v>
      </c>
      <c r="AU171" s="15" t="s">
        <v>79</v>
      </c>
    </row>
    <row r="172" spans="2:65" s="1" customFormat="1" ht="16.5" customHeight="1">
      <c r="B172" s="30"/>
      <c r="C172" s="129" t="s">
        <v>7</v>
      </c>
      <c r="D172" s="129" t="s">
        <v>145</v>
      </c>
      <c r="E172" s="130" t="s">
        <v>260</v>
      </c>
      <c r="F172" s="131" t="s">
        <v>261</v>
      </c>
      <c r="G172" s="132" t="s">
        <v>210</v>
      </c>
      <c r="H172" s="133">
        <v>29.56</v>
      </c>
      <c r="I172" s="134"/>
      <c r="J172" s="135">
        <f>ROUND(I172*H172,2)</f>
        <v>0</v>
      </c>
      <c r="K172" s="131" t="s">
        <v>149</v>
      </c>
      <c r="L172" s="30"/>
      <c r="M172" s="136" t="s">
        <v>19</v>
      </c>
      <c r="N172" s="137" t="s">
        <v>40</v>
      </c>
      <c r="P172" s="138">
        <f>O172*H172</f>
        <v>0</v>
      </c>
      <c r="Q172" s="138">
        <v>0.01838</v>
      </c>
      <c r="R172" s="138">
        <f>Q172*H172</f>
        <v>0.5433128</v>
      </c>
      <c r="S172" s="138">
        <v>0</v>
      </c>
      <c r="T172" s="139">
        <f>S172*H172</f>
        <v>0</v>
      </c>
      <c r="AR172" s="140" t="s">
        <v>150</v>
      </c>
      <c r="AT172" s="140" t="s">
        <v>145</v>
      </c>
      <c r="AU172" s="140" t="s">
        <v>79</v>
      </c>
      <c r="AY172" s="15" t="s">
        <v>143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5" t="s">
        <v>77</v>
      </c>
      <c r="BK172" s="141">
        <f>ROUND(I172*H172,2)</f>
        <v>0</v>
      </c>
      <c r="BL172" s="15" t="s">
        <v>150</v>
      </c>
      <c r="BM172" s="140" t="s">
        <v>262</v>
      </c>
    </row>
    <row r="173" spans="2:47" s="1" customFormat="1" ht="19.2">
      <c r="B173" s="30"/>
      <c r="D173" s="142" t="s">
        <v>151</v>
      </c>
      <c r="F173" s="143" t="s">
        <v>263</v>
      </c>
      <c r="I173" s="144"/>
      <c r="L173" s="30"/>
      <c r="M173" s="145"/>
      <c r="T173" s="51"/>
      <c r="AT173" s="15" t="s">
        <v>151</v>
      </c>
      <c r="AU173" s="15" t="s">
        <v>79</v>
      </c>
    </row>
    <row r="174" spans="2:47" s="1" customFormat="1" ht="12">
      <c r="B174" s="30"/>
      <c r="D174" s="146" t="s">
        <v>153</v>
      </c>
      <c r="F174" s="147" t="s">
        <v>264</v>
      </c>
      <c r="I174" s="144"/>
      <c r="L174" s="30"/>
      <c r="M174" s="145"/>
      <c r="T174" s="51"/>
      <c r="AT174" s="15" t="s">
        <v>153</v>
      </c>
      <c r="AU174" s="15" t="s">
        <v>79</v>
      </c>
    </row>
    <row r="175" spans="2:65" s="1" customFormat="1" ht="16.5" customHeight="1">
      <c r="B175" s="30"/>
      <c r="C175" s="129" t="s">
        <v>211</v>
      </c>
      <c r="D175" s="129" t="s">
        <v>145</v>
      </c>
      <c r="E175" s="130" t="s">
        <v>265</v>
      </c>
      <c r="F175" s="131" t="s">
        <v>266</v>
      </c>
      <c r="G175" s="132" t="s">
        <v>210</v>
      </c>
      <c r="H175" s="133">
        <v>21.813</v>
      </c>
      <c r="I175" s="134"/>
      <c r="J175" s="135">
        <f>ROUND(I175*H175,2)</f>
        <v>0</v>
      </c>
      <c r="K175" s="131" t="s">
        <v>149</v>
      </c>
      <c r="L175" s="30"/>
      <c r="M175" s="136" t="s">
        <v>19</v>
      </c>
      <c r="N175" s="137" t="s">
        <v>40</v>
      </c>
      <c r="P175" s="138">
        <f>O175*H175</f>
        <v>0</v>
      </c>
      <c r="Q175" s="138">
        <v>0.03358</v>
      </c>
      <c r="R175" s="138">
        <f>Q175*H175</f>
        <v>0.73248054</v>
      </c>
      <c r="S175" s="138">
        <v>0</v>
      </c>
      <c r="T175" s="139">
        <f>S175*H175</f>
        <v>0</v>
      </c>
      <c r="AR175" s="140" t="s">
        <v>150</v>
      </c>
      <c r="AT175" s="140" t="s">
        <v>145</v>
      </c>
      <c r="AU175" s="140" t="s">
        <v>79</v>
      </c>
      <c r="AY175" s="15" t="s">
        <v>143</v>
      </c>
      <c r="BE175" s="141">
        <f>IF(N175="základní",J175,0)</f>
        <v>0</v>
      </c>
      <c r="BF175" s="141">
        <f>IF(N175="snížená",J175,0)</f>
        <v>0</v>
      </c>
      <c r="BG175" s="141">
        <f>IF(N175="zákl. přenesená",J175,0)</f>
        <v>0</v>
      </c>
      <c r="BH175" s="141">
        <f>IF(N175="sníž. přenesená",J175,0)</f>
        <v>0</v>
      </c>
      <c r="BI175" s="141">
        <f>IF(N175="nulová",J175,0)</f>
        <v>0</v>
      </c>
      <c r="BJ175" s="15" t="s">
        <v>77</v>
      </c>
      <c r="BK175" s="141">
        <f>ROUND(I175*H175,2)</f>
        <v>0</v>
      </c>
      <c r="BL175" s="15" t="s">
        <v>150</v>
      </c>
      <c r="BM175" s="140" t="s">
        <v>267</v>
      </c>
    </row>
    <row r="176" spans="2:47" s="1" customFormat="1" ht="12">
      <c r="B176" s="30"/>
      <c r="D176" s="142" t="s">
        <v>151</v>
      </c>
      <c r="F176" s="143" t="s">
        <v>268</v>
      </c>
      <c r="I176" s="144"/>
      <c r="L176" s="30"/>
      <c r="M176" s="145"/>
      <c r="T176" s="51"/>
      <c r="AT176" s="15" t="s">
        <v>151</v>
      </c>
      <c r="AU176" s="15" t="s">
        <v>79</v>
      </c>
    </row>
    <row r="177" spans="2:47" s="1" customFormat="1" ht="12">
      <c r="B177" s="30"/>
      <c r="D177" s="146" t="s">
        <v>153</v>
      </c>
      <c r="F177" s="147" t="s">
        <v>269</v>
      </c>
      <c r="I177" s="144"/>
      <c r="L177" s="30"/>
      <c r="M177" s="145"/>
      <c r="T177" s="51"/>
      <c r="AT177" s="15" t="s">
        <v>153</v>
      </c>
      <c r="AU177" s="15" t="s">
        <v>79</v>
      </c>
    </row>
    <row r="178" spans="2:65" s="1" customFormat="1" ht="16.5" customHeight="1">
      <c r="B178" s="30"/>
      <c r="C178" s="129" t="s">
        <v>270</v>
      </c>
      <c r="D178" s="129" t="s">
        <v>145</v>
      </c>
      <c r="E178" s="130" t="s">
        <v>271</v>
      </c>
      <c r="F178" s="131" t="s">
        <v>272</v>
      </c>
      <c r="G178" s="132" t="s">
        <v>191</v>
      </c>
      <c r="H178" s="133">
        <v>96.297</v>
      </c>
      <c r="I178" s="134"/>
      <c r="J178" s="135">
        <f>ROUND(I178*H178,2)</f>
        <v>0</v>
      </c>
      <c r="K178" s="131" t="s">
        <v>149</v>
      </c>
      <c r="L178" s="30"/>
      <c r="M178" s="136" t="s">
        <v>19</v>
      </c>
      <c r="N178" s="137" t="s">
        <v>40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150</v>
      </c>
      <c r="AT178" s="140" t="s">
        <v>145</v>
      </c>
      <c r="AU178" s="140" t="s">
        <v>79</v>
      </c>
      <c r="AY178" s="15" t="s">
        <v>143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5" t="s">
        <v>77</v>
      </c>
      <c r="BK178" s="141">
        <f>ROUND(I178*H178,2)</f>
        <v>0</v>
      </c>
      <c r="BL178" s="15" t="s">
        <v>150</v>
      </c>
      <c r="BM178" s="140" t="s">
        <v>273</v>
      </c>
    </row>
    <row r="179" spans="2:47" s="1" customFormat="1" ht="19.2">
      <c r="B179" s="30"/>
      <c r="D179" s="142" t="s">
        <v>151</v>
      </c>
      <c r="F179" s="143" t="s">
        <v>274</v>
      </c>
      <c r="I179" s="144"/>
      <c r="L179" s="30"/>
      <c r="M179" s="145"/>
      <c r="T179" s="51"/>
      <c r="AT179" s="15" t="s">
        <v>151</v>
      </c>
      <c r="AU179" s="15" t="s">
        <v>79</v>
      </c>
    </row>
    <row r="180" spans="2:47" s="1" customFormat="1" ht="12">
      <c r="B180" s="30"/>
      <c r="D180" s="146" t="s">
        <v>153</v>
      </c>
      <c r="F180" s="147" t="s">
        <v>275</v>
      </c>
      <c r="I180" s="144"/>
      <c r="L180" s="30"/>
      <c r="M180" s="145"/>
      <c r="T180" s="51"/>
      <c r="AT180" s="15" t="s">
        <v>153</v>
      </c>
      <c r="AU180" s="15" t="s">
        <v>79</v>
      </c>
    </row>
    <row r="181" spans="2:65" s="1" customFormat="1" ht="16.5" customHeight="1">
      <c r="B181" s="30"/>
      <c r="C181" s="148" t="s">
        <v>216</v>
      </c>
      <c r="D181" s="148" t="s">
        <v>225</v>
      </c>
      <c r="E181" s="149" t="s">
        <v>276</v>
      </c>
      <c r="F181" s="150" t="s">
        <v>277</v>
      </c>
      <c r="G181" s="151" t="s">
        <v>191</v>
      </c>
      <c r="H181" s="152">
        <v>101.112</v>
      </c>
      <c r="I181" s="153"/>
      <c r="J181" s="154">
        <f>ROUND(I181*H181,2)</f>
        <v>0</v>
      </c>
      <c r="K181" s="150" t="s">
        <v>149</v>
      </c>
      <c r="L181" s="155"/>
      <c r="M181" s="156" t="s">
        <v>19</v>
      </c>
      <c r="N181" s="157" t="s">
        <v>40</v>
      </c>
      <c r="P181" s="138">
        <f>O181*H181</f>
        <v>0</v>
      </c>
      <c r="Q181" s="138">
        <v>0.0001</v>
      </c>
      <c r="R181" s="138">
        <f>Q181*H181</f>
        <v>0.0101112</v>
      </c>
      <c r="S181" s="138">
        <v>0</v>
      </c>
      <c r="T181" s="139">
        <f>S181*H181</f>
        <v>0</v>
      </c>
      <c r="AR181" s="140" t="s">
        <v>167</v>
      </c>
      <c r="AT181" s="140" t="s">
        <v>225</v>
      </c>
      <c r="AU181" s="140" t="s">
        <v>79</v>
      </c>
      <c r="AY181" s="15" t="s">
        <v>143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5" t="s">
        <v>77</v>
      </c>
      <c r="BK181" s="141">
        <f>ROUND(I181*H181,2)</f>
        <v>0</v>
      </c>
      <c r="BL181" s="15" t="s">
        <v>150</v>
      </c>
      <c r="BM181" s="140" t="s">
        <v>278</v>
      </c>
    </row>
    <row r="182" spans="2:47" s="1" customFormat="1" ht="12">
      <c r="B182" s="30"/>
      <c r="D182" s="142" t="s">
        <v>151</v>
      </c>
      <c r="F182" s="143" t="s">
        <v>277</v>
      </c>
      <c r="I182" s="144"/>
      <c r="L182" s="30"/>
      <c r="M182" s="145"/>
      <c r="T182" s="51"/>
      <c r="AT182" s="15" t="s">
        <v>151</v>
      </c>
      <c r="AU182" s="15" t="s">
        <v>79</v>
      </c>
    </row>
    <row r="183" spans="2:65" s="1" customFormat="1" ht="16.5" customHeight="1">
      <c r="B183" s="30"/>
      <c r="C183" s="129" t="s">
        <v>279</v>
      </c>
      <c r="D183" s="129" t="s">
        <v>145</v>
      </c>
      <c r="E183" s="130" t="s">
        <v>280</v>
      </c>
      <c r="F183" s="131" t="s">
        <v>281</v>
      </c>
      <c r="G183" s="132" t="s">
        <v>191</v>
      </c>
      <c r="H183" s="133">
        <v>167.4</v>
      </c>
      <c r="I183" s="134"/>
      <c r="J183" s="135">
        <f>ROUND(I183*H183,2)</f>
        <v>0</v>
      </c>
      <c r="K183" s="131" t="s">
        <v>149</v>
      </c>
      <c r="L183" s="30"/>
      <c r="M183" s="136" t="s">
        <v>19</v>
      </c>
      <c r="N183" s="137" t="s">
        <v>40</v>
      </c>
      <c r="P183" s="138">
        <f>O183*H183</f>
        <v>0</v>
      </c>
      <c r="Q183" s="138">
        <v>0</v>
      </c>
      <c r="R183" s="138">
        <f>Q183*H183</f>
        <v>0</v>
      </c>
      <c r="S183" s="138">
        <v>0</v>
      </c>
      <c r="T183" s="139">
        <f>S183*H183</f>
        <v>0</v>
      </c>
      <c r="AR183" s="140" t="s">
        <v>150</v>
      </c>
      <c r="AT183" s="140" t="s">
        <v>145</v>
      </c>
      <c r="AU183" s="140" t="s">
        <v>79</v>
      </c>
      <c r="AY183" s="15" t="s">
        <v>143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5" t="s">
        <v>77</v>
      </c>
      <c r="BK183" s="141">
        <f>ROUND(I183*H183,2)</f>
        <v>0</v>
      </c>
      <c r="BL183" s="15" t="s">
        <v>150</v>
      </c>
      <c r="BM183" s="140" t="s">
        <v>282</v>
      </c>
    </row>
    <row r="184" spans="2:47" s="1" customFormat="1" ht="19.2">
      <c r="B184" s="30"/>
      <c r="D184" s="142" t="s">
        <v>151</v>
      </c>
      <c r="F184" s="143" t="s">
        <v>283</v>
      </c>
      <c r="I184" s="144"/>
      <c r="L184" s="30"/>
      <c r="M184" s="145"/>
      <c r="T184" s="51"/>
      <c r="AT184" s="15" t="s">
        <v>151</v>
      </c>
      <c r="AU184" s="15" t="s">
        <v>79</v>
      </c>
    </row>
    <row r="185" spans="2:47" s="1" customFormat="1" ht="12">
      <c r="B185" s="30"/>
      <c r="D185" s="146" t="s">
        <v>153</v>
      </c>
      <c r="F185" s="147" t="s">
        <v>284</v>
      </c>
      <c r="I185" s="144"/>
      <c r="L185" s="30"/>
      <c r="M185" s="145"/>
      <c r="T185" s="51"/>
      <c r="AT185" s="15" t="s">
        <v>153</v>
      </c>
      <c r="AU185" s="15" t="s">
        <v>79</v>
      </c>
    </row>
    <row r="186" spans="2:65" s="1" customFormat="1" ht="16.5" customHeight="1">
      <c r="B186" s="30"/>
      <c r="C186" s="148" t="s">
        <v>222</v>
      </c>
      <c r="D186" s="148" t="s">
        <v>225</v>
      </c>
      <c r="E186" s="149" t="s">
        <v>285</v>
      </c>
      <c r="F186" s="150" t="s">
        <v>286</v>
      </c>
      <c r="G186" s="151" t="s">
        <v>191</v>
      </c>
      <c r="H186" s="152">
        <v>175.77</v>
      </c>
      <c r="I186" s="153"/>
      <c r="J186" s="154">
        <f>ROUND(I186*H186,2)</f>
        <v>0</v>
      </c>
      <c r="K186" s="150" t="s">
        <v>149</v>
      </c>
      <c r="L186" s="155"/>
      <c r="M186" s="156" t="s">
        <v>19</v>
      </c>
      <c r="N186" s="157" t="s">
        <v>40</v>
      </c>
      <c r="P186" s="138">
        <f>O186*H186</f>
        <v>0</v>
      </c>
      <c r="Q186" s="138">
        <v>4E-05</v>
      </c>
      <c r="R186" s="138">
        <f>Q186*H186</f>
        <v>0.007030800000000001</v>
      </c>
      <c r="S186" s="138">
        <v>0</v>
      </c>
      <c r="T186" s="139">
        <f>S186*H186</f>
        <v>0</v>
      </c>
      <c r="AR186" s="140" t="s">
        <v>167</v>
      </c>
      <c r="AT186" s="140" t="s">
        <v>225</v>
      </c>
      <c r="AU186" s="140" t="s">
        <v>79</v>
      </c>
      <c r="AY186" s="15" t="s">
        <v>143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5" t="s">
        <v>77</v>
      </c>
      <c r="BK186" s="141">
        <f>ROUND(I186*H186,2)</f>
        <v>0</v>
      </c>
      <c r="BL186" s="15" t="s">
        <v>150</v>
      </c>
      <c r="BM186" s="140" t="s">
        <v>287</v>
      </c>
    </row>
    <row r="187" spans="2:47" s="1" customFormat="1" ht="12">
      <c r="B187" s="30"/>
      <c r="D187" s="142" t="s">
        <v>151</v>
      </c>
      <c r="F187" s="143" t="s">
        <v>286</v>
      </c>
      <c r="I187" s="144"/>
      <c r="L187" s="30"/>
      <c r="M187" s="145"/>
      <c r="T187" s="51"/>
      <c r="AT187" s="15" t="s">
        <v>151</v>
      </c>
      <c r="AU187" s="15" t="s">
        <v>79</v>
      </c>
    </row>
    <row r="188" spans="2:65" s="1" customFormat="1" ht="16.5" customHeight="1">
      <c r="B188" s="30"/>
      <c r="C188" s="129" t="s">
        <v>288</v>
      </c>
      <c r="D188" s="129" t="s">
        <v>145</v>
      </c>
      <c r="E188" s="130" t="s">
        <v>289</v>
      </c>
      <c r="F188" s="131" t="s">
        <v>290</v>
      </c>
      <c r="G188" s="132" t="s">
        <v>210</v>
      </c>
      <c r="H188" s="133">
        <v>55.504</v>
      </c>
      <c r="I188" s="134"/>
      <c r="J188" s="135">
        <f>ROUND(I188*H188,2)</f>
        <v>0</v>
      </c>
      <c r="K188" s="131" t="s">
        <v>149</v>
      </c>
      <c r="L188" s="30"/>
      <c r="M188" s="136" t="s">
        <v>19</v>
      </c>
      <c r="N188" s="137" t="s">
        <v>40</v>
      </c>
      <c r="P188" s="138">
        <f>O188*H188</f>
        <v>0</v>
      </c>
      <c r="Q188" s="138">
        <v>0.009</v>
      </c>
      <c r="R188" s="138">
        <f>Q188*H188</f>
        <v>0.4995359999999999</v>
      </c>
      <c r="S188" s="138">
        <v>0</v>
      </c>
      <c r="T188" s="139">
        <f>S188*H188</f>
        <v>0</v>
      </c>
      <c r="AR188" s="140" t="s">
        <v>150</v>
      </c>
      <c r="AT188" s="140" t="s">
        <v>145</v>
      </c>
      <c r="AU188" s="140" t="s">
        <v>79</v>
      </c>
      <c r="AY188" s="15" t="s">
        <v>143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5" t="s">
        <v>77</v>
      </c>
      <c r="BK188" s="141">
        <f>ROUND(I188*H188,2)</f>
        <v>0</v>
      </c>
      <c r="BL188" s="15" t="s">
        <v>150</v>
      </c>
      <c r="BM188" s="140" t="s">
        <v>291</v>
      </c>
    </row>
    <row r="189" spans="2:47" s="1" customFormat="1" ht="12">
      <c r="B189" s="30"/>
      <c r="D189" s="142" t="s">
        <v>151</v>
      </c>
      <c r="F189" s="143" t="s">
        <v>292</v>
      </c>
      <c r="I189" s="144"/>
      <c r="L189" s="30"/>
      <c r="M189" s="145"/>
      <c r="T189" s="51"/>
      <c r="AT189" s="15" t="s">
        <v>151</v>
      </c>
      <c r="AU189" s="15" t="s">
        <v>79</v>
      </c>
    </row>
    <row r="190" spans="2:47" s="1" customFormat="1" ht="12">
      <c r="B190" s="30"/>
      <c r="D190" s="146" t="s">
        <v>153</v>
      </c>
      <c r="F190" s="147" t="s">
        <v>293</v>
      </c>
      <c r="I190" s="144"/>
      <c r="L190" s="30"/>
      <c r="M190" s="145"/>
      <c r="T190" s="51"/>
      <c r="AT190" s="15" t="s">
        <v>153</v>
      </c>
      <c r="AU190" s="15" t="s">
        <v>79</v>
      </c>
    </row>
    <row r="191" spans="2:65" s="1" customFormat="1" ht="16.5" customHeight="1">
      <c r="B191" s="30"/>
      <c r="C191" s="129" t="s">
        <v>228</v>
      </c>
      <c r="D191" s="129" t="s">
        <v>145</v>
      </c>
      <c r="E191" s="130" t="s">
        <v>294</v>
      </c>
      <c r="F191" s="131" t="s">
        <v>295</v>
      </c>
      <c r="G191" s="132" t="s">
        <v>210</v>
      </c>
      <c r="H191" s="133">
        <v>55.504</v>
      </c>
      <c r="I191" s="134"/>
      <c r="J191" s="135">
        <f>ROUND(I191*H191,2)</f>
        <v>0</v>
      </c>
      <c r="K191" s="131" t="s">
        <v>149</v>
      </c>
      <c r="L191" s="30"/>
      <c r="M191" s="136" t="s">
        <v>19</v>
      </c>
      <c r="N191" s="137" t="s">
        <v>40</v>
      </c>
      <c r="P191" s="138">
        <f>O191*H191</f>
        <v>0</v>
      </c>
      <c r="Q191" s="138">
        <v>0.0162</v>
      </c>
      <c r="R191" s="138">
        <f>Q191*H191</f>
        <v>0.8991647999999999</v>
      </c>
      <c r="S191" s="138">
        <v>0</v>
      </c>
      <c r="T191" s="139">
        <f>S191*H191</f>
        <v>0</v>
      </c>
      <c r="AR191" s="140" t="s">
        <v>150</v>
      </c>
      <c r="AT191" s="140" t="s">
        <v>145</v>
      </c>
      <c r="AU191" s="140" t="s">
        <v>79</v>
      </c>
      <c r="AY191" s="15" t="s">
        <v>143</v>
      </c>
      <c r="BE191" s="141">
        <f>IF(N191="základní",J191,0)</f>
        <v>0</v>
      </c>
      <c r="BF191" s="141">
        <f>IF(N191="snížená",J191,0)</f>
        <v>0</v>
      </c>
      <c r="BG191" s="141">
        <f>IF(N191="zákl. přenesená",J191,0)</f>
        <v>0</v>
      </c>
      <c r="BH191" s="141">
        <f>IF(N191="sníž. přenesená",J191,0)</f>
        <v>0</v>
      </c>
      <c r="BI191" s="141">
        <f>IF(N191="nulová",J191,0)</f>
        <v>0</v>
      </c>
      <c r="BJ191" s="15" t="s">
        <v>77</v>
      </c>
      <c r="BK191" s="141">
        <f>ROUND(I191*H191,2)</f>
        <v>0</v>
      </c>
      <c r="BL191" s="15" t="s">
        <v>150</v>
      </c>
      <c r="BM191" s="140" t="s">
        <v>296</v>
      </c>
    </row>
    <row r="192" spans="2:47" s="1" customFormat="1" ht="12">
      <c r="B192" s="30"/>
      <c r="D192" s="142" t="s">
        <v>151</v>
      </c>
      <c r="F192" s="143" t="s">
        <v>297</v>
      </c>
      <c r="I192" s="144"/>
      <c r="L192" s="30"/>
      <c r="M192" s="145"/>
      <c r="T192" s="51"/>
      <c r="AT192" s="15" t="s">
        <v>151</v>
      </c>
      <c r="AU192" s="15" t="s">
        <v>79</v>
      </c>
    </row>
    <row r="193" spans="2:47" s="1" customFormat="1" ht="12">
      <c r="B193" s="30"/>
      <c r="D193" s="146" t="s">
        <v>153</v>
      </c>
      <c r="F193" s="147" t="s">
        <v>298</v>
      </c>
      <c r="I193" s="144"/>
      <c r="L193" s="30"/>
      <c r="M193" s="145"/>
      <c r="T193" s="51"/>
      <c r="AT193" s="15" t="s">
        <v>153</v>
      </c>
      <c r="AU193" s="15" t="s">
        <v>79</v>
      </c>
    </row>
    <row r="194" spans="2:65" s="1" customFormat="1" ht="16.5" customHeight="1">
      <c r="B194" s="30"/>
      <c r="C194" s="129" t="s">
        <v>299</v>
      </c>
      <c r="D194" s="129" t="s">
        <v>145</v>
      </c>
      <c r="E194" s="130" t="s">
        <v>289</v>
      </c>
      <c r="F194" s="131" t="s">
        <v>290</v>
      </c>
      <c r="G194" s="132" t="s">
        <v>210</v>
      </c>
      <c r="H194" s="133">
        <v>301.596</v>
      </c>
      <c r="I194" s="134"/>
      <c r="J194" s="135">
        <f>ROUND(I194*H194,2)</f>
        <v>0</v>
      </c>
      <c r="K194" s="131" t="s">
        <v>149</v>
      </c>
      <c r="L194" s="30"/>
      <c r="M194" s="136" t="s">
        <v>19</v>
      </c>
      <c r="N194" s="137" t="s">
        <v>40</v>
      </c>
      <c r="P194" s="138">
        <f>O194*H194</f>
        <v>0</v>
      </c>
      <c r="Q194" s="138">
        <v>0.009</v>
      </c>
      <c r="R194" s="138">
        <f>Q194*H194</f>
        <v>2.7143639999999998</v>
      </c>
      <c r="S194" s="138">
        <v>0</v>
      </c>
      <c r="T194" s="139">
        <f>S194*H194</f>
        <v>0</v>
      </c>
      <c r="AR194" s="140" t="s">
        <v>150</v>
      </c>
      <c r="AT194" s="140" t="s">
        <v>145</v>
      </c>
      <c r="AU194" s="140" t="s">
        <v>79</v>
      </c>
      <c r="AY194" s="15" t="s">
        <v>143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5" t="s">
        <v>77</v>
      </c>
      <c r="BK194" s="141">
        <f>ROUND(I194*H194,2)</f>
        <v>0</v>
      </c>
      <c r="BL194" s="15" t="s">
        <v>150</v>
      </c>
      <c r="BM194" s="140" t="s">
        <v>300</v>
      </c>
    </row>
    <row r="195" spans="2:47" s="1" customFormat="1" ht="12">
      <c r="B195" s="30"/>
      <c r="D195" s="142" t="s">
        <v>151</v>
      </c>
      <c r="F195" s="143" t="s">
        <v>292</v>
      </c>
      <c r="I195" s="144"/>
      <c r="L195" s="30"/>
      <c r="M195" s="145"/>
      <c r="T195" s="51"/>
      <c r="AT195" s="15" t="s">
        <v>151</v>
      </c>
      <c r="AU195" s="15" t="s">
        <v>79</v>
      </c>
    </row>
    <row r="196" spans="2:47" s="1" customFormat="1" ht="12">
      <c r="B196" s="30"/>
      <c r="D196" s="146" t="s">
        <v>153</v>
      </c>
      <c r="F196" s="147" t="s">
        <v>293</v>
      </c>
      <c r="I196" s="144"/>
      <c r="L196" s="30"/>
      <c r="M196" s="145"/>
      <c r="T196" s="51"/>
      <c r="AT196" s="15" t="s">
        <v>153</v>
      </c>
      <c r="AU196" s="15" t="s">
        <v>79</v>
      </c>
    </row>
    <row r="197" spans="2:65" s="1" customFormat="1" ht="16.5" customHeight="1">
      <c r="B197" s="30"/>
      <c r="C197" s="129" t="s">
        <v>232</v>
      </c>
      <c r="D197" s="129" t="s">
        <v>145</v>
      </c>
      <c r="E197" s="130" t="s">
        <v>294</v>
      </c>
      <c r="F197" s="131" t="s">
        <v>295</v>
      </c>
      <c r="G197" s="132" t="s">
        <v>210</v>
      </c>
      <c r="H197" s="133">
        <v>301.596</v>
      </c>
      <c r="I197" s="134"/>
      <c r="J197" s="135">
        <f>ROUND(I197*H197,2)</f>
        <v>0</v>
      </c>
      <c r="K197" s="131" t="s">
        <v>149</v>
      </c>
      <c r="L197" s="30"/>
      <c r="M197" s="136" t="s">
        <v>19</v>
      </c>
      <c r="N197" s="137" t="s">
        <v>40</v>
      </c>
      <c r="P197" s="138">
        <f>O197*H197</f>
        <v>0</v>
      </c>
      <c r="Q197" s="138">
        <v>0.0162</v>
      </c>
      <c r="R197" s="138">
        <f>Q197*H197</f>
        <v>4.8858552</v>
      </c>
      <c r="S197" s="138">
        <v>0</v>
      </c>
      <c r="T197" s="139">
        <f>S197*H197</f>
        <v>0</v>
      </c>
      <c r="AR197" s="140" t="s">
        <v>150</v>
      </c>
      <c r="AT197" s="140" t="s">
        <v>145</v>
      </c>
      <c r="AU197" s="140" t="s">
        <v>79</v>
      </c>
      <c r="AY197" s="15" t="s">
        <v>143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5" t="s">
        <v>77</v>
      </c>
      <c r="BK197" s="141">
        <f>ROUND(I197*H197,2)</f>
        <v>0</v>
      </c>
      <c r="BL197" s="15" t="s">
        <v>150</v>
      </c>
      <c r="BM197" s="140" t="s">
        <v>301</v>
      </c>
    </row>
    <row r="198" spans="2:47" s="1" customFormat="1" ht="12">
      <c r="B198" s="30"/>
      <c r="D198" s="142" t="s">
        <v>151</v>
      </c>
      <c r="F198" s="143" t="s">
        <v>297</v>
      </c>
      <c r="I198" s="144"/>
      <c r="L198" s="30"/>
      <c r="M198" s="145"/>
      <c r="T198" s="51"/>
      <c r="AT198" s="15" t="s">
        <v>151</v>
      </c>
      <c r="AU198" s="15" t="s">
        <v>79</v>
      </c>
    </row>
    <row r="199" spans="2:47" s="1" customFormat="1" ht="12">
      <c r="B199" s="30"/>
      <c r="D199" s="146" t="s">
        <v>153</v>
      </c>
      <c r="F199" s="147" t="s">
        <v>298</v>
      </c>
      <c r="I199" s="144"/>
      <c r="L199" s="30"/>
      <c r="M199" s="145"/>
      <c r="T199" s="51"/>
      <c r="AT199" s="15" t="s">
        <v>153</v>
      </c>
      <c r="AU199" s="15" t="s">
        <v>79</v>
      </c>
    </row>
    <row r="200" spans="2:65" s="1" customFormat="1" ht="16.5" customHeight="1">
      <c r="B200" s="30"/>
      <c r="C200" s="129" t="s">
        <v>302</v>
      </c>
      <c r="D200" s="129" t="s">
        <v>145</v>
      </c>
      <c r="E200" s="130" t="s">
        <v>303</v>
      </c>
      <c r="F200" s="131" t="s">
        <v>304</v>
      </c>
      <c r="G200" s="132" t="s">
        <v>210</v>
      </c>
      <c r="H200" s="133">
        <v>357.1</v>
      </c>
      <c r="I200" s="134"/>
      <c r="J200" s="135">
        <f>ROUND(I200*H200,2)</f>
        <v>0</v>
      </c>
      <c r="K200" s="131" t="s">
        <v>149</v>
      </c>
      <c r="L200" s="30"/>
      <c r="M200" s="136" t="s">
        <v>19</v>
      </c>
      <c r="N200" s="137" t="s">
        <v>40</v>
      </c>
      <c r="P200" s="138">
        <f>O200*H200</f>
        <v>0</v>
      </c>
      <c r="Q200" s="138">
        <v>0.004</v>
      </c>
      <c r="R200" s="138">
        <f>Q200*H200</f>
        <v>1.4284000000000001</v>
      </c>
      <c r="S200" s="138">
        <v>0</v>
      </c>
      <c r="T200" s="139">
        <f>S200*H200</f>
        <v>0</v>
      </c>
      <c r="AR200" s="140" t="s">
        <v>150</v>
      </c>
      <c r="AT200" s="140" t="s">
        <v>145</v>
      </c>
      <c r="AU200" s="140" t="s">
        <v>79</v>
      </c>
      <c r="AY200" s="15" t="s">
        <v>143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5" t="s">
        <v>77</v>
      </c>
      <c r="BK200" s="141">
        <f>ROUND(I200*H200,2)</f>
        <v>0</v>
      </c>
      <c r="BL200" s="15" t="s">
        <v>150</v>
      </c>
      <c r="BM200" s="140" t="s">
        <v>305</v>
      </c>
    </row>
    <row r="201" spans="2:47" s="1" customFormat="1" ht="12">
      <c r="B201" s="30"/>
      <c r="D201" s="142" t="s">
        <v>151</v>
      </c>
      <c r="F201" s="143" t="s">
        <v>306</v>
      </c>
      <c r="I201" s="144"/>
      <c r="L201" s="30"/>
      <c r="M201" s="145"/>
      <c r="T201" s="51"/>
      <c r="AT201" s="15" t="s">
        <v>151</v>
      </c>
      <c r="AU201" s="15" t="s">
        <v>79</v>
      </c>
    </row>
    <row r="202" spans="2:47" s="1" customFormat="1" ht="12">
      <c r="B202" s="30"/>
      <c r="D202" s="146" t="s">
        <v>153</v>
      </c>
      <c r="F202" s="147" t="s">
        <v>307</v>
      </c>
      <c r="I202" s="144"/>
      <c r="L202" s="30"/>
      <c r="M202" s="145"/>
      <c r="T202" s="51"/>
      <c r="AT202" s="15" t="s">
        <v>153</v>
      </c>
      <c r="AU202" s="15" t="s">
        <v>79</v>
      </c>
    </row>
    <row r="203" spans="2:65" s="1" customFormat="1" ht="21.75" customHeight="1">
      <c r="B203" s="30"/>
      <c r="C203" s="129" t="s">
        <v>237</v>
      </c>
      <c r="D203" s="129" t="s">
        <v>145</v>
      </c>
      <c r="E203" s="130" t="s">
        <v>308</v>
      </c>
      <c r="F203" s="131" t="s">
        <v>309</v>
      </c>
      <c r="G203" s="132" t="s">
        <v>148</v>
      </c>
      <c r="H203" s="133">
        <v>25.032</v>
      </c>
      <c r="I203" s="134"/>
      <c r="J203" s="135">
        <f>ROUND(I203*H203,2)</f>
        <v>0</v>
      </c>
      <c r="K203" s="131" t="s">
        <v>149</v>
      </c>
      <c r="L203" s="30"/>
      <c r="M203" s="136" t="s">
        <v>19</v>
      </c>
      <c r="N203" s="137" t="s">
        <v>40</v>
      </c>
      <c r="P203" s="138">
        <f>O203*H203</f>
        <v>0</v>
      </c>
      <c r="Q203" s="138">
        <v>2.30102</v>
      </c>
      <c r="R203" s="138">
        <f>Q203*H203</f>
        <v>57.59913263999999</v>
      </c>
      <c r="S203" s="138">
        <v>0</v>
      </c>
      <c r="T203" s="139">
        <f>S203*H203</f>
        <v>0</v>
      </c>
      <c r="AR203" s="140" t="s">
        <v>150</v>
      </c>
      <c r="AT203" s="140" t="s">
        <v>145</v>
      </c>
      <c r="AU203" s="140" t="s">
        <v>79</v>
      </c>
      <c r="AY203" s="15" t="s">
        <v>143</v>
      </c>
      <c r="BE203" s="141">
        <f>IF(N203="základní",J203,0)</f>
        <v>0</v>
      </c>
      <c r="BF203" s="141">
        <f>IF(N203="snížená",J203,0)</f>
        <v>0</v>
      </c>
      <c r="BG203" s="141">
        <f>IF(N203="zákl. přenesená",J203,0)</f>
        <v>0</v>
      </c>
      <c r="BH203" s="141">
        <f>IF(N203="sníž. přenesená",J203,0)</f>
        <v>0</v>
      </c>
      <c r="BI203" s="141">
        <f>IF(N203="nulová",J203,0)</f>
        <v>0</v>
      </c>
      <c r="BJ203" s="15" t="s">
        <v>77</v>
      </c>
      <c r="BK203" s="141">
        <f>ROUND(I203*H203,2)</f>
        <v>0</v>
      </c>
      <c r="BL203" s="15" t="s">
        <v>150</v>
      </c>
      <c r="BM203" s="140" t="s">
        <v>310</v>
      </c>
    </row>
    <row r="204" spans="2:47" s="1" customFormat="1" ht="12">
      <c r="B204" s="30"/>
      <c r="D204" s="142" t="s">
        <v>151</v>
      </c>
      <c r="F204" s="143" t="s">
        <v>311</v>
      </c>
      <c r="I204" s="144"/>
      <c r="L204" s="30"/>
      <c r="M204" s="145"/>
      <c r="T204" s="51"/>
      <c r="AT204" s="15" t="s">
        <v>151</v>
      </c>
      <c r="AU204" s="15" t="s">
        <v>79</v>
      </c>
    </row>
    <row r="205" spans="2:47" s="1" customFormat="1" ht="12">
      <c r="B205" s="30"/>
      <c r="D205" s="146" t="s">
        <v>153</v>
      </c>
      <c r="F205" s="147" t="s">
        <v>312</v>
      </c>
      <c r="I205" s="144"/>
      <c r="L205" s="30"/>
      <c r="M205" s="145"/>
      <c r="T205" s="51"/>
      <c r="AT205" s="15" t="s">
        <v>153</v>
      </c>
      <c r="AU205" s="15" t="s">
        <v>79</v>
      </c>
    </row>
    <row r="206" spans="2:65" s="1" customFormat="1" ht="21.75" customHeight="1">
      <c r="B206" s="30"/>
      <c r="C206" s="129" t="s">
        <v>313</v>
      </c>
      <c r="D206" s="129" t="s">
        <v>145</v>
      </c>
      <c r="E206" s="130" t="s">
        <v>314</v>
      </c>
      <c r="F206" s="131" t="s">
        <v>315</v>
      </c>
      <c r="G206" s="132" t="s">
        <v>148</v>
      </c>
      <c r="H206" s="133">
        <v>25.032</v>
      </c>
      <c r="I206" s="134"/>
      <c r="J206" s="135">
        <f>ROUND(I206*H206,2)</f>
        <v>0</v>
      </c>
      <c r="K206" s="131" t="s">
        <v>149</v>
      </c>
      <c r="L206" s="30"/>
      <c r="M206" s="136" t="s">
        <v>19</v>
      </c>
      <c r="N206" s="137" t="s">
        <v>40</v>
      </c>
      <c r="P206" s="138">
        <f>O206*H206</f>
        <v>0</v>
      </c>
      <c r="Q206" s="138">
        <v>2.30102</v>
      </c>
      <c r="R206" s="138">
        <f>Q206*H206</f>
        <v>57.59913263999999</v>
      </c>
      <c r="S206" s="138">
        <v>0</v>
      </c>
      <c r="T206" s="139">
        <f>S206*H206</f>
        <v>0</v>
      </c>
      <c r="AR206" s="140" t="s">
        <v>150</v>
      </c>
      <c r="AT206" s="140" t="s">
        <v>145</v>
      </c>
      <c r="AU206" s="140" t="s">
        <v>79</v>
      </c>
      <c r="AY206" s="15" t="s">
        <v>143</v>
      </c>
      <c r="BE206" s="141">
        <f>IF(N206="základní",J206,0)</f>
        <v>0</v>
      </c>
      <c r="BF206" s="141">
        <f>IF(N206="snížená",J206,0)</f>
        <v>0</v>
      </c>
      <c r="BG206" s="141">
        <f>IF(N206="zákl. přenesená",J206,0)</f>
        <v>0</v>
      </c>
      <c r="BH206" s="141">
        <f>IF(N206="sníž. přenesená",J206,0)</f>
        <v>0</v>
      </c>
      <c r="BI206" s="141">
        <f>IF(N206="nulová",J206,0)</f>
        <v>0</v>
      </c>
      <c r="BJ206" s="15" t="s">
        <v>77</v>
      </c>
      <c r="BK206" s="141">
        <f>ROUND(I206*H206,2)</f>
        <v>0</v>
      </c>
      <c r="BL206" s="15" t="s">
        <v>150</v>
      </c>
      <c r="BM206" s="140" t="s">
        <v>316</v>
      </c>
    </row>
    <row r="207" spans="2:47" s="1" customFormat="1" ht="12">
      <c r="B207" s="30"/>
      <c r="D207" s="142" t="s">
        <v>151</v>
      </c>
      <c r="F207" s="143" t="s">
        <v>317</v>
      </c>
      <c r="I207" s="144"/>
      <c r="L207" s="30"/>
      <c r="M207" s="145"/>
      <c r="T207" s="51"/>
      <c r="AT207" s="15" t="s">
        <v>151</v>
      </c>
      <c r="AU207" s="15" t="s">
        <v>79</v>
      </c>
    </row>
    <row r="208" spans="2:47" s="1" customFormat="1" ht="12">
      <c r="B208" s="30"/>
      <c r="D208" s="146" t="s">
        <v>153</v>
      </c>
      <c r="F208" s="147" t="s">
        <v>318</v>
      </c>
      <c r="I208" s="144"/>
      <c r="L208" s="30"/>
      <c r="M208" s="145"/>
      <c r="T208" s="51"/>
      <c r="AT208" s="15" t="s">
        <v>153</v>
      </c>
      <c r="AU208" s="15" t="s">
        <v>79</v>
      </c>
    </row>
    <row r="209" spans="2:65" s="1" customFormat="1" ht="21.75" customHeight="1">
      <c r="B209" s="30"/>
      <c r="C209" s="129" t="s">
        <v>243</v>
      </c>
      <c r="D209" s="129" t="s">
        <v>145</v>
      </c>
      <c r="E209" s="130" t="s">
        <v>319</v>
      </c>
      <c r="F209" s="131" t="s">
        <v>320</v>
      </c>
      <c r="G209" s="132" t="s">
        <v>148</v>
      </c>
      <c r="H209" s="133">
        <v>25.032</v>
      </c>
      <c r="I209" s="134"/>
      <c r="J209" s="135">
        <f>ROUND(I209*H209,2)</f>
        <v>0</v>
      </c>
      <c r="K209" s="131" t="s">
        <v>149</v>
      </c>
      <c r="L209" s="30"/>
      <c r="M209" s="136" t="s">
        <v>19</v>
      </c>
      <c r="N209" s="137" t="s">
        <v>40</v>
      </c>
      <c r="P209" s="138">
        <f>O209*H209</f>
        <v>0</v>
      </c>
      <c r="Q209" s="138">
        <v>0</v>
      </c>
      <c r="R209" s="138">
        <f>Q209*H209</f>
        <v>0</v>
      </c>
      <c r="S209" s="138">
        <v>0</v>
      </c>
      <c r="T209" s="139">
        <f>S209*H209</f>
        <v>0</v>
      </c>
      <c r="AR209" s="140" t="s">
        <v>150</v>
      </c>
      <c r="AT209" s="140" t="s">
        <v>145</v>
      </c>
      <c r="AU209" s="140" t="s">
        <v>79</v>
      </c>
      <c r="AY209" s="15" t="s">
        <v>143</v>
      </c>
      <c r="BE209" s="141">
        <f>IF(N209="základní",J209,0)</f>
        <v>0</v>
      </c>
      <c r="BF209" s="141">
        <f>IF(N209="snížená",J209,0)</f>
        <v>0</v>
      </c>
      <c r="BG209" s="141">
        <f>IF(N209="zákl. přenesená",J209,0)</f>
        <v>0</v>
      </c>
      <c r="BH209" s="141">
        <f>IF(N209="sníž. přenesená",J209,0)</f>
        <v>0</v>
      </c>
      <c r="BI209" s="141">
        <f>IF(N209="nulová",J209,0)</f>
        <v>0</v>
      </c>
      <c r="BJ209" s="15" t="s">
        <v>77</v>
      </c>
      <c r="BK209" s="141">
        <f>ROUND(I209*H209,2)</f>
        <v>0</v>
      </c>
      <c r="BL209" s="15" t="s">
        <v>150</v>
      </c>
      <c r="BM209" s="140" t="s">
        <v>321</v>
      </c>
    </row>
    <row r="210" spans="2:47" s="1" customFormat="1" ht="19.2">
      <c r="B210" s="30"/>
      <c r="D210" s="142" t="s">
        <v>151</v>
      </c>
      <c r="F210" s="143" t="s">
        <v>322</v>
      </c>
      <c r="I210" s="144"/>
      <c r="L210" s="30"/>
      <c r="M210" s="145"/>
      <c r="T210" s="51"/>
      <c r="AT210" s="15" t="s">
        <v>151</v>
      </c>
      <c r="AU210" s="15" t="s">
        <v>79</v>
      </c>
    </row>
    <row r="211" spans="2:47" s="1" customFormat="1" ht="12">
      <c r="B211" s="30"/>
      <c r="D211" s="146" t="s">
        <v>153</v>
      </c>
      <c r="F211" s="147" t="s">
        <v>323</v>
      </c>
      <c r="I211" s="144"/>
      <c r="L211" s="30"/>
      <c r="M211" s="145"/>
      <c r="T211" s="51"/>
      <c r="AT211" s="15" t="s">
        <v>153</v>
      </c>
      <c r="AU211" s="15" t="s">
        <v>79</v>
      </c>
    </row>
    <row r="212" spans="2:65" s="1" customFormat="1" ht="16.5" customHeight="1">
      <c r="B212" s="30"/>
      <c r="C212" s="129" t="s">
        <v>324</v>
      </c>
      <c r="D212" s="129" t="s">
        <v>145</v>
      </c>
      <c r="E212" s="130" t="s">
        <v>325</v>
      </c>
      <c r="F212" s="131" t="s">
        <v>326</v>
      </c>
      <c r="G212" s="132" t="s">
        <v>184</v>
      </c>
      <c r="H212" s="133">
        <v>1.502</v>
      </c>
      <c r="I212" s="134"/>
      <c r="J212" s="135">
        <f>ROUND(I212*H212,2)</f>
        <v>0</v>
      </c>
      <c r="K212" s="131" t="s">
        <v>149</v>
      </c>
      <c r="L212" s="30"/>
      <c r="M212" s="136" t="s">
        <v>19</v>
      </c>
      <c r="N212" s="137" t="s">
        <v>40</v>
      </c>
      <c r="P212" s="138">
        <f>O212*H212</f>
        <v>0</v>
      </c>
      <c r="Q212" s="138">
        <v>1.0627727797</v>
      </c>
      <c r="R212" s="138">
        <f>Q212*H212</f>
        <v>1.5962847151094</v>
      </c>
      <c r="S212" s="138">
        <v>0</v>
      </c>
      <c r="T212" s="139">
        <f>S212*H212</f>
        <v>0</v>
      </c>
      <c r="AR212" s="140" t="s">
        <v>150</v>
      </c>
      <c r="AT212" s="140" t="s">
        <v>145</v>
      </c>
      <c r="AU212" s="140" t="s">
        <v>79</v>
      </c>
      <c r="AY212" s="15" t="s">
        <v>143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5" t="s">
        <v>77</v>
      </c>
      <c r="BK212" s="141">
        <f>ROUND(I212*H212,2)</f>
        <v>0</v>
      </c>
      <c r="BL212" s="15" t="s">
        <v>150</v>
      </c>
      <c r="BM212" s="140" t="s">
        <v>327</v>
      </c>
    </row>
    <row r="213" spans="2:47" s="1" customFormat="1" ht="12">
      <c r="B213" s="30"/>
      <c r="D213" s="142" t="s">
        <v>151</v>
      </c>
      <c r="F213" s="143" t="s">
        <v>328</v>
      </c>
      <c r="I213" s="144"/>
      <c r="L213" s="30"/>
      <c r="M213" s="145"/>
      <c r="T213" s="51"/>
      <c r="AT213" s="15" t="s">
        <v>151</v>
      </c>
      <c r="AU213" s="15" t="s">
        <v>79</v>
      </c>
    </row>
    <row r="214" spans="2:47" s="1" customFormat="1" ht="12">
      <c r="B214" s="30"/>
      <c r="D214" s="146" t="s">
        <v>153</v>
      </c>
      <c r="F214" s="147" t="s">
        <v>329</v>
      </c>
      <c r="I214" s="144"/>
      <c r="L214" s="30"/>
      <c r="M214" s="145"/>
      <c r="T214" s="51"/>
      <c r="AT214" s="15" t="s">
        <v>153</v>
      </c>
      <c r="AU214" s="15" t="s">
        <v>79</v>
      </c>
    </row>
    <row r="215" spans="2:65" s="1" customFormat="1" ht="16.5" customHeight="1">
      <c r="B215" s="30"/>
      <c r="C215" s="129" t="s">
        <v>247</v>
      </c>
      <c r="D215" s="129" t="s">
        <v>145</v>
      </c>
      <c r="E215" s="130" t="s">
        <v>330</v>
      </c>
      <c r="F215" s="131" t="s">
        <v>331</v>
      </c>
      <c r="G215" s="132" t="s">
        <v>210</v>
      </c>
      <c r="H215" s="133">
        <v>235.94</v>
      </c>
      <c r="I215" s="134"/>
      <c r="J215" s="135">
        <f>ROUND(I215*H215,2)</f>
        <v>0</v>
      </c>
      <c r="K215" s="131" t="s">
        <v>149</v>
      </c>
      <c r="L215" s="30"/>
      <c r="M215" s="136" t="s">
        <v>19</v>
      </c>
      <c r="N215" s="137" t="s">
        <v>40</v>
      </c>
      <c r="P215" s="138">
        <f>O215*H215</f>
        <v>0</v>
      </c>
      <c r="Q215" s="138">
        <v>0.0567</v>
      </c>
      <c r="R215" s="138">
        <f>Q215*H215</f>
        <v>13.377798</v>
      </c>
      <c r="S215" s="138">
        <v>0</v>
      </c>
      <c r="T215" s="139">
        <f>S215*H215</f>
        <v>0</v>
      </c>
      <c r="AR215" s="140" t="s">
        <v>150</v>
      </c>
      <c r="AT215" s="140" t="s">
        <v>145</v>
      </c>
      <c r="AU215" s="140" t="s">
        <v>79</v>
      </c>
      <c r="AY215" s="15" t="s">
        <v>143</v>
      </c>
      <c r="BE215" s="141">
        <f>IF(N215="základní",J215,0)</f>
        <v>0</v>
      </c>
      <c r="BF215" s="141">
        <f>IF(N215="snížená",J215,0)</f>
        <v>0</v>
      </c>
      <c r="BG215" s="141">
        <f>IF(N215="zákl. přenesená",J215,0)</f>
        <v>0</v>
      </c>
      <c r="BH215" s="141">
        <f>IF(N215="sníž. přenesená",J215,0)</f>
        <v>0</v>
      </c>
      <c r="BI215" s="141">
        <f>IF(N215="nulová",J215,0)</f>
        <v>0</v>
      </c>
      <c r="BJ215" s="15" t="s">
        <v>77</v>
      </c>
      <c r="BK215" s="141">
        <f>ROUND(I215*H215,2)</f>
        <v>0</v>
      </c>
      <c r="BL215" s="15" t="s">
        <v>150</v>
      </c>
      <c r="BM215" s="140" t="s">
        <v>332</v>
      </c>
    </row>
    <row r="216" spans="2:47" s="1" customFormat="1" ht="12">
      <c r="B216" s="30"/>
      <c r="D216" s="142" t="s">
        <v>151</v>
      </c>
      <c r="F216" s="143" t="s">
        <v>333</v>
      </c>
      <c r="I216" s="144"/>
      <c r="L216" s="30"/>
      <c r="M216" s="145"/>
      <c r="T216" s="51"/>
      <c r="AT216" s="15" t="s">
        <v>151</v>
      </c>
      <c r="AU216" s="15" t="s">
        <v>79</v>
      </c>
    </row>
    <row r="217" spans="2:47" s="1" customFormat="1" ht="12">
      <c r="B217" s="30"/>
      <c r="D217" s="146" t="s">
        <v>153</v>
      </c>
      <c r="F217" s="147" t="s">
        <v>334</v>
      </c>
      <c r="I217" s="144"/>
      <c r="L217" s="30"/>
      <c r="M217" s="145"/>
      <c r="T217" s="51"/>
      <c r="AT217" s="15" t="s">
        <v>153</v>
      </c>
      <c r="AU217" s="15" t="s">
        <v>79</v>
      </c>
    </row>
    <row r="218" spans="2:65" s="1" customFormat="1" ht="16.5" customHeight="1">
      <c r="B218" s="30"/>
      <c r="C218" s="129" t="s">
        <v>335</v>
      </c>
      <c r="D218" s="129" t="s">
        <v>145</v>
      </c>
      <c r="E218" s="130" t="s">
        <v>336</v>
      </c>
      <c r="F218" s="131" t="s">
        <v>337</v>
      </c>
      <c r="G218" s="132" t="s">
        <v>210</v>
      </c>
      <c r="H218" s="133">
        <v>8.08</v>
      </c>
      <c r="I218" s="134"/>
      <c r="J218" s="135">
        <f>ROUND(I218*H218,2)</f>
        <v>0</v>
      </c>
      <c r="K218" s="131" t="s">
        <v>149</v>
      </c>
      <c r="L218" s="30"/>
      <c r="M218" s="136" t="s">
        <v>19</v>
      </c>
      <c r="N218" s="137" t="s">
        <v>40</v>
      </c>
      <c r="P218" s="138">
        <f>O218*H218</f>
        <v>0</v>
      </c>
      <c r="Q218" s="138">
        <v>0.105</v>
      </c>
      <c r="R218" s="138">
        <f>Q218*H218</f>
        <v>0.8483999999999999</v>
      </c>
      <c r="S218" s="138">
        <v>0</v>
      </c>
      <c r="T218" s="139">
        <f>S218*H218</f>
        <v>0</v>
      </c>
      <c r="AR218" s="140" t="s">
        <v>150</v>
      </c>
      <c r="AT218" s="140" t="s">
        <v>145</v>
      </c>
      <c r="AU218" s="140" t="s">
        <v>79</v>
      </c>
      <c r="AY218" s="15" t="s">
        <v>143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5" t="s">
        <v>77</v>
      </c>
      <c r="BK218" s="141">
        <f>ROUND(I218*H218,2)</f>
        <v>0</v>
      </c>
      <c r="BL218" s="15" t="s">
        <v>150</v>
      </c>
      <c r="BM218" s="140" t="s">
        <v>338</v>
      </c>
    </row>
    <row r="219" spans="2:47" s="1" customFormat="1" ht="12">
      <c r="B219" s="30"/>
      <c r="D219" s="142" t="s">
        <v>151</v>
      </c>
      <c r="F219" s="143" t="s">
        <v>339</v>
      </c>
      <c r="I219" s="144"/>
      <c r="L219" s="30"/>
      <c r="M219" s="145"/>
      <c r="T219" s="51"/>
      <c r="AT219" s="15" t="s">
        <v>151</v>
      </c>
      <c r="AU219" s="15" t="s">
        <v>79</v>
      </c>
    </row>
    <row r="220" spans="2:47" s="1" customFormat="1" ht="12">
      <c r="B220" s="30"/>
      <c r="D220" s="146" t="s">
        <v>153</v>
      </c>
      <c r="F220" s="147" t="s">
        <v>340</v>
      </c>
      <c r="I220" s="144"/>
      <c r="L220" s="30"/>
      <c r="M220" s="145"/>
      <c r="T220" s="51"/>
      <c r="AT220" s="15" t="s">
        <v>153</v>
      </c>
      <c r="AU220" s="15" t="s">
        <v>79</v>
      </c>
    </row>
    <row r="221" spans="2:65" s="1" customFormat="1" ht="16.5" customHeight="1">
      <c r="B221" s="30"/>
      <c r="C221" s="129" t="s">
        <v>252</v>
      </c>
      <c r="D221" s="129" t="s">
        <v>145</v>
      </c>
      <c r="E221" s="130" t="s">
        <v>341</v>
      </c>
      <c r="F221" s="131" t="s">
        <v>342</v>
      </c>
      <c r="G221" s="132" t="s">
        <v>148</v>
      </c>
      <c r="H221" s="133">
        <v>37.548</v>
      </c>
      <c r="I221" s="134"/>
      <c r="J221" s="135">
        <f>ROUND(I221*H221,2)</f>
        <v>0</v>
      </c>
      <c r="K221" s="131" t="s">
        <v>149</v>
      </c>
      <c r="L221" s="30"/>
      <c r="M221" s="136" t="s">
        <v>19</v>
      </c>
      <c r="N221" s="137" t="s">
        <v>40</v>
      </c>
      <c r="P221" s="138">
        <f>O221*H221</f>
        <v>0</v>
      </c>
      <c r="Q221" s="138">
        <v>1.837</v>
      </c>
      <c r="R221" s="138">
        <f>Q221*H221</f>
        <v>68.975676</v>
      </c>
      <c r="S221" s="138">
        <v>0</v>
      </c>
      <c r="T221" s="139">
        <f>S221*H221</f>
        <v>0</v>
      </c>
      <c r="AR221" s="140" t="s">
        <v>150</v>
      </c>
      <c r="AT221" s="140" t="s">
        <v>145</v>
      </c>
      <c r="AU221" s="140" t="s">
        <v>79</v>
      </c>
      <c r="AY221" s="15" t="s">
        <v>143</v>
      </c>
      <c r="BE221" s="141">
        <f>IF(N221="základní",J221,0)</f>
        <v>0</v>
      </c>
      <c r="BF221" s="141">
        <f>IF(N221="snížená",J221,0)</f>
        <v>0</v>
      </c>
      <c r="BG221" s="141">
        <f>IF(N221="zákl. přenesená",J221,0)</f>
        <v>0</v>
      </c>
      <c r="BH221" s="141">
        <f>IF(N221="sníž. přenesená",J221,0)</f>
        <v>0</v>
      </c>
      <c r="BI221" s="141">
        <f>IF(N221="nulová",J221,0)</f>
        <v>0</v>
      </c>
      <c r="BJ221" s="15" t="s">
        <v>77</v>
      </c>
      <c r="BK221" s="141">
        <f>ROUND(I221*H221,2)</f>
        <v>0</v>
      </c>
      <c r="BL221" s="15" t="s">
        <v>150</v>
      </c>
      <c r="BM221" s="140" t="s">
        <v>343</v>
      </c>
    </row>
    <row r="222" spans="2:47" s="1" customFormat="1" ht="12">
      <c r="B222" s="30"/>
      <c r="D222" s="142" t="s">
        <v>151</v>
      </c>
      <c r="F222" s="143" t="s">
        <v>344</v>
      </c>
      <c r="I222" s="144"/>
      <c r="L222" s="30"/>
      <c r="M222" s="145"/>
      <c r="T222" s="51"/>
      <c r="AT222" s="15" t="s">
        <v>151</v>
      </c>
      <c r="AU222" s="15" t="s">
        <v>79</v>
      </c>
    </row>
    <row r="223" spans="2:47" s="1" customFormat="1" ht="12">
      <c r="B223" s="30"/>
      <c r="D223" s="146" t="s">
        <v>153</v>
      </c>
      <c r="F223" s="147" t="s">
        <v>345</v>
      </c>
      <c r="I223" s="144"/>
      <c r="L223" s="30"/>
      <c r="M223" s="145"/>
      <c r="T223" s="51"/>
      <c r="AT223" s="15" t="s">
        <v>153</v>
      </c>
      <c r="AU223" s="15" t="s">
        <v>79</v>
      </c>
    </row>
    <row r="224" spans="2:63" s="11" customFormat="1" ht="22.95" customHeight="1">
      <c r="B224" s="117"/>
      <c r="D224" s="118" t="s">
        <v>68</v>
      </c>
      <c r="E224" s="127" t="s">
        <v>195</v>
      </c>
      <c r="F224" s="127" t="s">
        <v>346</v>
      </c>
      <c r="I224" s="120"/>
      <c r="J224" s="128">
        <f>BK224</f>
        <v>0</v>
      </c>
      <c r="L224" s="117"/>
      <c r="M224" s="122"/>
      <c r="P224" s="123">
        <f>SUM(P225:P256)</f>
        <v>0</v>
      </c>
      <c r="R224" s="123">
        <f>SUM(R225:R256)</f>
        <v>0.030672199999999997</v>
      </c>
      <c r="T224" s="124">
        <f>SUM(T225:T256)</f>
        <v>148.99402600000002</v>
      </c>
      <c r="AR224" s="118" t="s">
        <v>77</v>
      </c>
      <c r="AT224" s="125" t="s">
        <v>68</v>
      </c>
      <c r="AU224" s="125" t="s">
        <v>77</v>
      </c>
      <c r="AY224" s="118" t="s">
        <v>143</v>
      </c>
      <c r="BK224" s="126">
        <f>SUM(BK225:BK256)</f>
        <v>0</v>
      </c>
    </row>
    <row r="225" spans="2:65" s="1" customFormat="1" ht="21.75" customHeight="1">
      <c r="B225" s="30"/>
      <c r="C225" s="129" t="s">
        <v>347</v>
      </c>
      <c r="D225" s="129" t="s">
        <v>145</v>
      </c>
      <c r="E225" s="130" t="s">
        <v>348</v>
      </c>
      <c r="F225" s="131" t="s">
        <v>349</v>
      </c>
      <c r="G225" s="132" t="s">
        <v>210</v>
      </c>
      <c r="H225" s="133">
        <v>427.8</v>
      </c>
      <c r="I225" s="134"/>
      <c r="J225" s="135">
        <f>ROUND(I225*H225,2)</f>
        <v>0</v>
      </c>
      <c r="K225" s="131" t="s">
        <v>149</v>
      </c>
      <c r="L225" s="30"/>
      <c r="M225" s="136" t="s">
        <v>19</v>
      </c>
      <c r="N225" s="137" t="s">
        <v>40</v>
      </c>
      <c r="P225" s="138">
        <f>O225*H225</f>
        <v>0</v>
      </c>
      <c r="Q225" s="138">
        <v>0</v>
      </c>
      <c r="R225" s="138">
        <f>Q225*H225</f>
        <v>0</v>
      </c>
      <c r="S225" s="138">
        <v>0</v>
      </c>
      <c r="T225" s="139">
        <f>S225*H225</f>
        <v>0</v>
      </c>
      <c r="AR225" s="140" t="s">
        <v>150</v>
      </c>
      <c r="AT225" s="140" t="s">
        <v>145</v>
      </c>
      <c r="AU225" s="140" t="s">
        <v>79</v>
      </c>
      <c r="AY225" s="15" t="s">
        <v>143</v>
      </c>
      <c r="BE225" s="141">
        <f>IF(N225="základní",J225,0)</f>
        <v>0</v>
      </c>
      <c r="BF225" s="141">
        <f>IF(N225="snížená",J225,0)</f>
        <v>0</v>
      </c>
      <c r="BG225" s="141">
        <f>IF(N225="zákl. přenesená",J225,0)</f>
        <v>0</v>
      </c>
      <c r="BH225" s="141">
        <f>IF(N225="sníž. přenesená",J225,0)</f>
        <v>0</v>
      </c>
      <c r="BI225" s="141">
        <f>IF(N225="nulová",J225,0)</f>
        <v>0</v>
      </c>
      <c r="BJ225" s="15" t="s">
        <v>77</v>
      </c>
      <c r="BK225" s="141">
        <f>ROUND(I225*H225,2)</f>
        <v>0</v>
      </c>
      <c r="BL225" s="15" t="s">
        <v>150</v>
      </c>
      <c r="BM225" s="140" t="s">
        <v>350</v>
      </c>
    </row>
    <row r="226" spans="2:47" s="1" customFormat="1" ht="19.2">
      <c r="B226" s="30"/>
      <c r="D226" s="142" t="s">
        <v>151</v>
      </c>
      <c r="F226" s="143" t="s">
        <v>351</v>
      </c>
      <c r="I226" s="144"/>
      <c r="L226" s="30"/>
      <c r="M226" s="145"/>
      <c r="T226" s="51"/>
      <c r="AT226" s="15" t="s">
        <v>151</v>
      </c>
      <c r="AU226" s="15" t="s">
        <v>79</v>
      </c>
    </row>
    <row r="227" spans="2:47" s="1" customFormat="1" ht="12">
      <c r="B227" s="30"/>
      <c r="D227" s="146" t="s">
        <v>153</v>
      </c>
      <c r="F227" s="147" t="s">
        <v>352</v>
      </c>
      <c r="I227" s="144"/>
      <c r="L227" s="30"/>
      <c r="M227" s="145"/>
      <c r="T227" s="51"/>
      <c r="AT227" s="15" t="s">
        <v>153</v>
      </c>
      <c r="AU227" s="15" t="s">
        <v>79</v>
      </c>
    </row>
    <row r="228" spans="2:65" s="1" customFormat="1" ht="24.15" customHeight="1">
      <c r="B228" s="30"/>
      <c r="C228" s="129" t="s">
        <v>257</v>
      </c>
      <c r="D228" s="129" t="s">
        <v>145</v>
      </c>
      <c r="E228" s="130" t="s">
        <v>353</v>
      </c>
      <c r="F228" s="131" t="s">
        <v>354</v>
      </c>
      <c r="G228" s="132" t="s">
        <v>210</v>
      </c>
      <c r="H228" s="133">
        <v>12834</v>
      </c>
      <c r="I228" s="134"/>
      <c r="J228" s="135">
        <f>ROUND(I228*H228,2)</f>
        <v>0</v>
      </c>
      <c r="K228" s="131" t="s">
        <v>149</v>
      </c>
      <c r="L228" s="30"/>
      <c r="M228" s="136" t="s">
        <v>19</v>
      </c>
      <c r="N228" s="137" t="s">
        <v>40</v>
      </c>
      <c r="P228" s="138">
        <f>O228*H228</f>
        <v>0</v>
      </c>
      <c r="Q228" s="138">
        <v>0</v>
      </c>
      <c r="R228" s="138">
        <f>Q228*H228</f>
        <v>0</v>
      </c>
      <c r="S228" s="138">
        <v>0</v>
      </c>
      <c r="T228" s="139">
        <f>S228*H228</f>
        <v>0</v>
      </c>
      <c r="AR228" s="140" t="s">
        <v>150</v>
      </c>
      <c r="AT228" s="140" t="s">
        <v>145</v>
      </c>
      <c r="AU228" s="140" t="s">
        <v>79</v>
      </c>
      <c r="AY228" s="15" t="s">
        <v>143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5" t="s">
        <v>77</v>
      </c>
      <c r="BK228" s="141">
        <f>ROUND(I228*H228,2)</f>
        <v>0</v>
      </c>
      <c r="BL228" s="15" t="s">
        <v>150</v>
      </c>
      <c r="BM228" s="140" t="s">
        <v>355</v>
      </c>
    </row>
    <row r="229" spans="2:47" s="1" customFormat="1" ht="19.2">
      <c r="B229" s="30"/>
      <c r="D229" s="142" t="s">
        <v>151</v>
      </c>
      <c r="F229" s="143" t="s">
        <v>356</v>
      </c>
      <c r="I229" s="144"/>
      <c r="L229" s="30"/>
      <c r="M229" s="145"/>
      <c r="T229" s="51"/>
      <c r="AT229" s="15" t="s">
        <v>151</v>
      </c>
      <c r="AU229" s="15" t="s">
        <v>79</v>
      </c>
    </row>
    <row r="230" spans="2:47" s="1" customFormat="1" ht="12">
      <c r="B230" s="30"/>
      <c r="D230" s="146" t="s">
        <v>153</v>
      </c>
      <c r="F230" s="147" t="s">
        <v>357</v>
      </c>
      <c r="I230" s="144"/>
      <c r="L230" s="30"/>
      <c r="M230" s="145"/>
      <c r="T230" s="51"/>
      <c r="AT230" s="15" t="s">
        <v>153</v>
      </c>
      <c r="AU230" s="15" t="s">
        <v>79</v>
      </c>
    </row>
    <row r="231" spans="2:65" s="1" customFormat="1" ht="24.15" customHeight="1">
      <c r="B231" s="30"/>
      <c r="C231" s="129" t="s">
        <v>358</v>
      </c>
      <c r="D231" s="129" t="s">
        <v>145</v>
      </c>
      <c r="E231" s="130" t="s">
        <v>359</v>
      </c>
      <c r="F231" s="131" t="s">
        <v>360</v>
      </c>
      <c r="G231" s="132" t="s">
        <v>210</v>
      </c>
      <c r="H231" s="133">
        <v>427.8</v>
      </c>
      <c r="I231" s="134"/>
      <c r="J231" s="135">
        <f>ROUND(I231*H231,2)</f>
        <v>0</v>
      </c>
      <c r="K231" s="131" t="s">
        <v>149</v>
      </c>
      <c r="L231" s="30"/>
      <c r="M231" s="136" t="s">
        <v>19</v>
      </c>
      <c r="N231" s="137" t="s">
        <v>40</v>
      </c>
      <c r="P231" s="138">
        <f>O231*H231</f>
        <v>0</v>
      </c>
      <c r="Q231" s="138">
        <v>0</v>
      </c>
      <c r="R231" s="138">
        <f>Q231*H231</f>
        <v>0</v>
      </c>
      <c r="S231" s="138">
        <v>0</v>
      </c>
      <c r="T231" s="139">
        <f>S231*H231</f>
        <v>0</v>
      </c>
      <c r="AR231" s="140" t="s">
        <v>150</v>
      </c>
      <c r="AT231" s="140" t="s">
        <v>145</v>
      </c>
      <c r="AU231" s="140" t="s">
        <v>79</v>
      </c>
      <c r="AY231" s="15" t="s">
        <v>143</v>
      </c>
      <c r="BE231" s="141">
        <f>IF(N231="základní",J231,0)</f>
        <v>0</v>
      </c>
      <c r="BF231" s="141">
        <f>IF(N231="snížená",J231,0)</f>
        <v>0</v>
      </c>
      <c r="BG231" s="141">
        <f>IF(N231="zákl. přenesená",J231,0)</f>
        <v>0</v>
      </c>
      <c r="BH231" s="141">
        <f>IF(N231="sníž. přenesená",J231,0)</f>
        <v>0</v>
      </c>
      <c r="BI231" s="141">
        <f>IF(N231="nulová",J231,0)</f>
        <v>0</v>
      </c>
      <c r="BJ231" s="15" t="s">
        <v>77</v>
      </c>
      <c r="BK231" s="141">
        <f>ROUND(I231*H231,2)</f>
        <v>0</v>
      </c>
      <c r="BL231" s="15" t="s">
        <v>150</v>
      </c>
      <c r="BM231" s="140" t="s">
        <v>361</v>
      </c>
    </row>
    <row r="232" spans="2:47" s="1" customFormat="1" ht="19.2">
      <c r="B232" s="30"/>
      <c r="D232" s="142" t="s">
        <v>151</v>
      </c>
      <c r="F232" s="143" t="s">
        <v>362</v>
      </c>
      <c r="I232" s="144"/>
      <c r="L232" s="30"/>
      <c r="M232" s="145"/>
      <c r="T232" s="51"/>
      <c r="AT232" s="15" t="s">
        <v>151</v>
      </c>
      <c r="AU232" s="15" t="s">
        <v>79</v>
      </c>
    </row>
    <row r="233" spans="2:47" s="1" customFormat="1" ht="12">
      <c r="B233" s="30"/>
      <c r="D233" s="146" t="s">
        <v>153</v>
      </c>
      <c r="F233" s="147" t="s">
        <v>363</v>
      </c>
      <c r="I233" s="144"/>
      <c r="L233" s="30"/>
      <c r="M233" s="145"/>
      <c r="T233" s="51"/>
      <c r="AT233" s="15" t="s">
        <v>153</v>
      </c>
      <c r="AU233" s="15" t="s">
        <v>79</v>
      </c>
    </row>
    <row r="234" spans="2:65" s="1" customFormat="1" ht="21.75" customHeight="1">
      <c r="B234" s="30"/>
      <c r="C234" s="129" t="s">
        <v>262</v>
      </c>
      <c r="D234" s="129" t="s">
        <v>145</v>
      </c>
      <c r="E234" s="130" t="s">
        <v>364</v>
      </c>
      <c r="F234" s="131" t="s">
        <v>365</v>
      </c>
      <c r="G234" s="132" t="s">
        <v>210</v>
      </c>
      <c r="H234" s="133">
        <v>235.94</v>
      </c>
      <c r="I234" s="134"/>
      <c r="J234" s="135">
        <f>ROUND(I234*H234,2)</f>
        <v>0</v>
      </c>
      <c r="K234" s="131" t="s">
        <v>149</v>
      </c>
      <c r="L234" s="30"/>
      <c r="M234" s="136" t="s">
        <v>19</v>
      </c>
      <c r="N234" s="137" t="s">
        <v>40</v>
      </c>
      <c r="P234" s="138">
        <f>O234*H234</f>
        <v>0</v>
      </c>
      <c r="Q234" s="138">
        <v>0.00013</v>
      </c>
      <c r="R234" s="138">
        <f>Q234*H234</f>
        <v>0.030672199999999997</v>
      </c>
      <c r="S234" s="138">
        <v>0</v>
      </c>
      <c r="T234" s="139">
        <f>S234*H234</f>
        <v>0</v>
      </c>
      <c r="AR234" s="140" t="s">
        <v>150</v>
      </c>
      <c r="AT234" s="140" t="s">
        <v>145</v>
      </c>
      <c r="AU234" s="140" t="s">
        <v>79</v>
      </c>
      <c r="AY234" s="15" t="s">
        <v>143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5" t="s">
        <v>77</v>
      </c>
      <c r="BK234" s="141">
        <f>ROUND(I234*H234,2)</f>
        <v>0</v>
      </c>
      <c r="BL234" s="15" t="s">
        <v>150</v>
      </c>
      <c r="BM234" s="140" t="s">
        <v>366</v>
      </c>
    </row>
    <row r="235" spans="2:47" s="1" customFormat="1" ht="12">
      <c r="B235" s="30"/>
      <c r="D235" s="142" t="s">
        <v>151</v>
      </c>
      <c r="F235" s="143" t="s">
        <v>367</v>
      </c>
      <c r="I235" s="144"/>
      <c r="L235" s="30"/>
      <c r="M235" s="145"/>
      <c r="T235" s="51"/>
      <c r="AT235" s="15" t="s">
        <v>151</v>
      </c>
      <c r="AU235" s="15" t="s">
        <v>79</v>
      </c>
    </row>
    <row r="236" spans="2:47" s="1" customFormat="1" ht="12">
      <c r="B236" s="30"/>
      <c r="D236" s="146" t="s">
        <v>153</v>
      </c>
      <c r="F236" s="147" t="s">
        <v>368</v>
      </c>
      <c r="I236" s="144"/>
      <c r="L236" s="30"/>
      <c r="M236" s="145"/>
      <c r="T236" s="51"/>
      <c r="AT236" s="15" t="s">
        <v>153</v>
      </c>
      <c r="AU236" s="15" t="s">
        <v>79</v>
      </c>
    </row>
    <row r="237" spans="2:65" s="1" customFormat="1" ht="21.75" customHeight="1">
      <c r="B237" s="30"/>
      <c r="C237" s="129" t="s">
        <v>369</v>
      </c>
      <c r="D237" s="129" t="s">
        <v>145</v>
      </c>
      <c r="E237" s="130" t="s">
        <v>370</v>
      </c>
      <c r="F237" s="131" t="s">
        <v>371</v>
      </c>
      <c r="G237" s="132" t="s">
        <v>148</v>
      </c>
      <c r="H237" s="133">
        <v>50.064</v>
      </c>
      <c r="I237" s="134"/>
      <c r="J237" s="135">
        <f>ROUND(I237*H237,2)</f>
        <v>0</v>
      </c>
      <c r="K237" s="131" t="s">
        <v>149</v>
      </c>
      <c r="L237" s="30"/>
      <c r="M237" s="136" t="s">
        <v>19</v>
      </c>
      <c r="N237" s="137" t="s">
        <v>40</v>
      </c>
      <c r="P237" s="138">
        <f>O237*H237</f>
        <v>0</v>
      </c>
      <c r="Q237" s="138">
        <v>0</v>
      </c>
      <c r="R237" s="138">
        <f>Q237*H237</f>
        <v>0</v>
      </c>
      <c r="S237" s="138">
        <v>2.2</v>
      </c>
      <c r="T237" s="139">
        <f>S237*H237</f>
        <v>110.14080000000001</v>
      </c>
      <c r="AR237" s="140" t="s">
        <v>150</v>
      </c>
      <c r="AT237" s="140" t="s">
        <v>145</v>
      </c>
      <c r="AU237" s="140" t="s">
        <v>79</v>
      </c>
      <c r="AY237" s="15" t="s">
        <v>143</v>
      </c>
      <c r="BE237" s="141">
        <f>IF(N237="základní",J237,0)</f>
        <v>0</v>
      </c>
      <c r="BF237" s="141">
        <f>IF(N237="snížená",J237,0)</f>
        <v>0</v>
      </c>
      <c r="BG237" s="141">
        <f>IF(N237="zákl. přenesená",J237,0)</f>
        <v>0</v>
      </c>
      <c r="BH237" s="141">
        <f>IF(N237="sníž. přenesená",J237,0)</f>
        <v>0</v>
      </c>
      <c r="BI237" s="141">
        <f>IF(N237="nulová",J237,0)</f>
        <v>0</v>
      </c>
      <c r="BJ237" s="15" t="s">
        <v>77</v>
      </c>
      <c r="BK237" s="141">
        <f>ROUND(I237*H237,2)</f>
        <v>0</v>
      </c>
      <c r="BL237" s="15" t="s">
        <v>150</v>
      </c>
      <c r="BM237" s="140" t="s">
        <v>372</v>
      </c>
    </row>
    <row r="238" spans="2:47" s="1" customFormat="1" ht="12">
      <c r="B238" s="30"/>
      <c r="D238" s="142" t="s">
        <v>151</v>
      </c>
      <c r="F238" s="143" t="s">
        <v>373</v>
      </c>
      <c r="I238" s="144"/>
      <c r="L238" s="30"/>
      <c r="M238" s="145"/>
      <c r="T238" s="51"/>
      <c r="AT238" s="15" t="s">
        <v>151</v>
      </c>
      <c r="AU238" s="15" t="s">
        <v>79</v>
      </c>
    </row>
    <row r="239" spans="2:47" s="1" customFormat="1" ht="12">
      <c r="B239" s="30"/>
      <c r="D239" s="146" t="s">
        <v>153</v>
      </c>
      <c r="F239" s="147" t="s">
        <v>374</v>
      </c>
      <c r="I239" s="144"/>
      <c r="L239" s="30"/>
      <c r="M239" s="145"/>
      <c r="T239" s="51"/>
      <c r="AT239" s="15" t="s">
        <v>153</v>
      </c>
      <c r="AU239" s="15" t="s">
        <v>79</v>
      </c>
    </row>
    <row r="240" spans="2:65" s="1" customFormat="1" ht="16.5" customHeight="1">
      <c r="B240" s="30"/>
      <c r="C240" s="129" t="s">
        <v>267</v>
      </c>
      <c r="D240" s="129" t="s">
        <v>145</v>
      </c>
      <c r="E240" s="130" t="s">
        <v>375</v>
      </c>
      <c r="F240" s="131" t="s">
        <v>376</v>
      </c>
      <c r="G240" s="132" t="s">
        <v>210</v>
      </c>
      <c r="H240" s="133">
        <v>15.539</v>
      </c>
      <c r="I240" s="134"/>
      <c r="J240" s="135">
        <f>ROUND(I240*H240,2)</f>
        <v>0</v>
      </c>
      <c r="K240" s="131" t="s">
        <v>149</v>
      </c>
      <c r="L240" s="30"/>
      <c r="M240" s="136" t="s">
        <v>19</v>
      </c>
      <c r="N240" s="137" t="s">
        <v>40</v>
      </c>
      <c r="P240" s="138">
        <f>O240*H240</f>
        <v>0</v>
      </c>
      <c r="Q240" s="138">
        <v>0</v>
      </c>
      <c r="R240" s="138">
        <f>Q240*H240</f>
        <v>0</v>
      </c>
      <c r="S240" s="138">
        <v>0.034</v>
      </c>
      <c r="T240" s="139">
        <f>S240*H240</f>
        <v>0.5283260000000001</v>
      </c>
      <c r="AR240" s="140" t="s">
        <v>150</v>
      </c>
      <c r="AT240" s="140" t="s">
        <v>145</v>
      </c>
      <c r="AU240" s="140" t="s">
        <v>79</v>
      </c>
      <c r="AY240" s="15" t="s">
        <v>143</v>
      </c>
      <c r="BE240" s="141">
        <f>IF(N240="základní",J240,0)</f>
        <v>0</v>
      </c>
      <c r="BF240" s="141">
        <f>IF(N240="snížená",J240,0)</f>
        <v>0</v>
      </c>
      <c r="BG240" s="141">
        <f>IF(N240="zákl. přenesená",J240,0)</f>
        <v>0</v>
      </c>
      <c r="BH240" s="141">
        <f>IF(N240="sníž. přenesená",J240,0)</f>
        <v>0</v>
      </c>
      <c r="BI240" s="141">
        <f>IF(N240="nulová",J240,0)</f>
        <v>0</v>
      </c>
      <c r="BJ240" s="15" t="s">
        <v>77</v>
      </c>
      <c r="BK240" s="141">
        <f>ROUND(I240*H240,2)</f>
        <v>0</v>
      </c>
      <c r="BL240" s="15" t="s">
        <v>150</v>
      </c>
      <c r="BM240" s="140" t="s">
        <v>377</v>
      </c>
    </row>
    <row r="241" spans="2:47" s="1" customFormat="1" ht="19.2">
      <c r="B241" s="30"/>
      <c r="D241" s="142" t="s">
        <v>151</v>
      </c>
      <c r="F241" s="143" t="s">
        <v>378</v>
      </c>
      <c r="I241" s="144"/>
      <c r="L241" s="30"/>
      <c r="M241" s="145"/>
      <c r="T241" s="51"/>
      <c r="AT241" s="15" t="s">
        <v>151</v>
      </c>
      <c r="AU241" s="15" t="s">
        <v>79</v>
      </c>
    </row>
    <row r="242" spans="2:47" s="1" customFormat="1" ht="12">
      <c r="B242" s="30"/>
      <c r="D242" s="146" t="s">
        <v>153</v>
      </c>
      <c r="F242" s="147" t="s">
        <v>379</v>
      </c>
      <c r="I242" s="144"/>
      <c r="L242" s="30"/>
      <c r="M242" s="145"/>
      <c r="T242" s="51"/>
      <c r="AT242" s="15" t="s">
        <v>153</v>
      </c>
      <c r="AU242" s="15" t="s">
        <v>79</v>
      </c>
    </row>
    <row r="243" spans="2:65" s="1" customFormat="1" ht="16.5" customHeight="1">
      <c r="B243" s="30"/>
      <c r="C243" s="129" t="s">
        <v>380</v>
      </c>
      <c r="D243" s="129" t="s">
        <v>145</v>
      </c>
      <c r="E243" s="130" t="s">
        <v>381</v>
      </c>
      <c r="F243" s="131" t="s">
        <v>382</v>
      </c>
      <c r="G243" s="132" t="s">
        <v>210</v>
      </c>
      <c r="H243" s="133">
        <v>12</v>
      </c>
      <c r="I243" s="134"/>
      <c r="J243" s="135">
        <f>ROUND(I243*H243,2)</f>
        <v>0</v>
      </c>
      <c r="K243" s="131" t="s">
        <v>149</v>
      </c>
      <c r="L243" s="30"/>
      <c r="M243" s="136" t="s">
        <v>19</v>
      </c>
      <c r="N243" s="137" t="s">
        <v>40</v>
      </c>
      <c r="P243" s="138">
        <f>O243*H243</f>
        <v>0</v>
      </c>
      <c r="Q243" s="138">
        <v>0</v>
      </c>
      <c r="R243" s="138">
        <f>Q243*H243</f>
        <v>0</v>
      </c>
      <c r="S243" s="138">
        <v>0.015</v>
      </c>
      <c r="T243" s="139">
        <f>S243*H243</f>
        <v>0.18</v>
      </c>
      <c r="AR243" s="140" t="s">
        <v>150</v>
      </c>
      <c r="AT243" s="140" t="s">
        <v>145</v>
      </c>
      <c r="AU243" s="140" t="s">
        <v>79</v>
      </c>
      <c r="AY243" s="15" t="s">
        <v>143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5" t="s">
        <v>77</v>
      </c>
      <c r="BK243" s="141">
        <f>ROUND(I243*H243,2)</f>
        <v>0</v>
      </c>
      <c r="BL243" s="15" t="s">
        <v>150</v>
      </c>
      <c r="BM243" s="140" t="s">
        <v>383</v>
      </c>
    </row>
    <row r="244" spans="2:47" s="1" customFormat="1" ht="19.2">
      <c r="B244" s="30"/>
      <c r="D244" s="142" t="s">
        <v>151</v>
      </c>
      <c r="F244" s="143" t="s">
        <v>384</v>
      </c>
      <c r="I244" s="144"/>
      <c r="L244" s="30"/>
      <c r="M244" s="145"/>
      <c r="T244" s="51"/>
      <c r="AT244" s="15" t="s">
        <v>151</v>
      </c>
      <c r="AU244" s="15" t="s">
        <v>79</v>
      </c>
    </row>
    <row r="245" spans="2:47" s="1" customFormat="1" ht="12">
      <c r="B245" s="30"/>
      <c r="D245" s="146" t="s">
        <v>153</v>
      </c>
      <c r="F245" s="147" t="s">
        <v>385</v>
      </c>
      <c r="I245" s="144"/>
      <c r="L245" s="30"/>
      <c r="M245" s="145"/>
      <c r="T245" s="51"/>
      <c r="AT245" s="15" t="s">
        <v>153</v>
      </c>
      <c r="AU245" s="15" t="s">
        <v>79</v>
      </c>
    </row>
    <row r="246" spans="2:65" s="1" customFormat="1" ht="16.5" customHeight="1">
      <c r="B246" s="30"/>
      <c r="C246" s="129" t="s">
        <v>273</v>
      </c>
      <c r="D246" s="129" t="s">
        <v>145</v>
      </c>
      <c r="E246" s="130" t="s">
        <v>386</v>
      </c>
      <c r="F246" s="131" t="s">
        <v>387</v>
      </c>
      <c r="G246" s="132" t="s">
        <v>210</v>
      </c>
      <c r="H246" s="133">
        <v>8</v>
      </c>
      <c r="I246" s="134"/>
      <c r="J246" s="135">
        <f>ROUND(I246*H246,2)</f>
        <v>0</v>
      </c>
      <c r="K246" s="131" t="s">
        <v>149</v>
      </c>
      <c r="L246" s="30"/>
      <c r="M246" s="136" t="s">
        <v>19</v>
      </c>
      <c r="N246" s="137" t="s">
        <v>40</v>
      </c>
      <c r="P246" s="138">
        <f>O246*H246</f>
        <v>0</v>
      </c>
      <c r="Q246" s="138">
        <v>0</v>
      </c>
      <c r="R246" s="138">
        <f>Q246*H246</f>
        <v>0</v>
      </c>
      <c r="S246" s="138">
        <v>0.076</v>
      </c>
      <c r="T246" s="139">
        <f>S246*H246</f>
        <v>0.608</v>
      </c>
      <c r="AR246" s="140" t="s">
        <v>150</v>
      </c>
      <c r="AT246" s="140" t="s">
        <v>145</v>
      </c>
      <c r="AU246" s="140" t="s">
        <v>79</v>
      </c>
      <c r="AY246" s="15" t="s">
        <v>143</v>
      </c>
      <c r="BE246" s="141">
        <f>IF(N246="základní",J246,0)</f>
        <v>0</v>
      </c>
      <c r="BF246" s="141">
        <f>IF(N246="snížená",J246,0)</f>
        <v>0</v>
      </c>
      <c r="BG246" s="141">
        <f>IF(N246="zákl. přenesená",J246,0)</f>
        <v>0</v>
      </c>
      <c r="BH246" s="141">
        <f>IF(N246="sníž. přenesená",J246,0)</f>
        <v>0</v>
      </c>
      <c r="BI246" s="141">
        <f>IF(N246="nulová",J246,0)</f>
        <v>0</v>
      </c>
      <c r="BJ246" s="15" t="s">
        <v>77</v>
      </c>
      <c r="BK246" s="141">
        <f>ROUND(I246*H246,2)</f>
        <v>0</v>
      </c>
      <c r="BL246" s="15" t="s">
        <v>150</v>
      </c>
      <c r="BM246" s="140" t="s">
        <v>388</v>
      </c>
    </row>
    <row r="247" spans="2:47" s="1" customFormat="1" ht="12">
      <c r="B247" s="30"/>
      <c r="D247" s="142" t="s">
        <v>151</v>
      </c>
      <c r="F247" s="143" t="s">
        <v>389</v>
      </c>
      <c r="I247" s="144"/>
      <c r="L247" s="30"/>
      <c r="M247" s="145"/>
      <c r="T247" s="51"/>
      <c r="AT247" s="15" t="s">
        <v>151</v>
      </c>
      <c r="AU247" s="15" t="s">
        <v>79</v>
      </c>
    </row>
    <row r="248" spans="2:47" s="1" customFormat="1" ht="12">
      <c r="B248" s="30"/>
      <c r="D248" s="146" t="s">
        <v>153</v>
      </c>
      <c r="F248" s="147" t="s">
        <v>390</v>
      </c>
      <c r="I248" s="144"/>
      <c r="L248" s="30"/>
      <c r="M248" s="145"/>
      <c r="T248" s="51"/>
      <c r="AT248" s="15" t="s">
        <v>153</v>
      </c>
      <c r="AU248" s="15" t="s">
        <v>79</v>
      </c>
    </row>
    <row r="249" spans="2:65" s="1" customFormat="1" ht="21.75" customHeight="1">
      <c r="B249" s="30"/>
      <c r="C249" s="129" t="s">
        <v>391</v>
      </c>
      <c r="D249" s="129" t="s">
        <v>145</v>
      </c>
      <c r="E249" s="130" t="s">
        <v>392</v>
      </c>
      <c r="F249" s="131" t="s">
        <v>393</v>
      </c>
      <c r="G249" s="132" t="s">
        <v>210</v>
      </c>
      <c r="H249" s="133">
        <v>358</v>
      </c>
      <c r="I249" s="134"/>
      <c r="J249" s="135">
        <f>ROUND(I249*H249,2)</f>
        <v>0</v>
      </c>
      <c r="K249" s="131" t="s">
        <v>149</v>
      </c>
      <c r="L249" s="30"/>
      <c r="M249" s="136" t="s">
        <v>19</v>
      </c>
      <c r="N249" s="137" t="s">
        <v>40</v>
      </c>
      <c r="P249" s="138">
        <f>O249*H249</f>
        <v>0</v>
      </c>
      <c r="Q249" s="138">
        <v>0</v>
      </c>
      <c r="R249" s="138">
        <f>Q249*H249</f>
        <v>0</v>
      </c>
      <c r="S249" s="138">
        <v>0.046</v>
      </c>
      <c r="T249" s="139">
        <f>S249*H249</f>
        <v>16.468</v>
      </c>
      <c r="AR249" s="140" t="s">
        <v>150</v>
      </c>
      <c r="AT249" s="140" t="s">
        <v>145</v>
      </c>
      <c r="AU249" s="140" t="s">
        <v>79</v>
      </c>
      <c r="AY249" s="15" t="s">
        <v>143</v>
      </c>
      <c r="BE249" s="141">
        <f>IF(N249="základní",J249,0)</f>
        <v>0</v>
      </c>
      <c r="BF249" s="141">
        <f>IF(N249="snížená",J249,0)</f>
        <v>0</v>
      </c>
      <c r="BG249" s="141">
        <f>IF(N249="zákl. přenesená",J249,0)</f>
        <v>0</v>
      </c>
      <c r="BH249" s="141">
        <f>IF(N249="sníž. přenesená",J249,0)</f>
        <v>0</v>
      </c>
      <c r="BI249" s="141">
        <f>IF(N249="nulová",J249,0)</f>
        <v>0</v>
      </c>
      <c r="BJ249" s="15" t="s">
        <v>77</v>
      </c>
      <c r="BK249" s="141">
        <f>ROUND(I249*H249,2)</f>
        <v>0</v>
      </c>
      <c r="BL249" s="15" t="s">
        <v>150</v>
      </c>
      <c r="BM249" s="140" t="s">
        <v>394</v>
      </c>
    </row>
    <row r="250" spans="2:47" s="1" customFormat="1" ht="19.2">
      <c r="B250" s="30"/>
      <c r="D250" s="142" t="s">
        <v>151</v>
      </c>
      <c r="F250" s="143" t="s">
        <v>395</v>
      </c>
      <c r="I250" s="144"/>
      <c r="L250" s="30"/>
      <c r="M250" s="145"/>
      <c r="T250" s="51"/>
      <c r="AT250" s="15" t="s">
        <v>151</v>
      </c>
      <c r="AU250" s="15" t="s">
        <v>79</v>
      </c>
    </row>
    <row r="251" spans="2:47" s="1" customFormat="1" ht="12">
      <c r="B251" s="30"/>
      <c r="D251" s="146" t="s">
        <v>153</v>
      </c>
      <c r="F251" s="147" t="s">
        <v>396</v>
      </c>
      <c r="I251" s="144"/>
      <c r="L251" s="30"/>
      <c r="M251" s="145"/>
      <c r="T251" s="51"/>
      <c r="AT251" s="15" t="s">
        <v>153</v>
      </c>
      <c r="AU251" s="15" t="s">
        <v>79</v>
      </c>
    </row>
    <row r="252" spans="2:65" s="1" customFormat="1" ht="24.15" customHeight="1">
      <c r="B252" s="30"/>
      <c r="C252" s="129" t="s">
        <v>278</v>
      </c>
      <c r="D252" s="129" t="s">
        <v>145</v>
      </c>
      <c r="E252" s="130" t="s">
        <v>397</v>
      </c>
      <c r="F252" s="131" t="s">
        <v>398</v>
      </c>
      <c r="G252" s="132" t="s">
        <v>210</v>
      </c>
      <c r="H252" s="133">
        <v>357.1</v>
      </c>
      <c r="I252" s="134"/>
      <c r="J252" s="135">
        <f>ROUND(I252*H252,2)</f>
        <v>0</v>
      </c>
      <c r="K252" s="131" t="s">
        <v>149</v>
      </c>
      <c r="L252" s="30"/>
      <c r="M252" s="136" t="s">
        <v>19</v>
      </c>
      <c r="N252" s="137" t="s">
        <v>40</v>
      </c>
      <c r="P252" s="138">
        <f>O252*H252</f>
        <v>0</v>
      </c>
      <c r="Q252" s="138">
        <v>0</v>
      </c>
      <c r="R252" s="138">
        <f>Q252*H252</f>
        <v>0</v>
      </c>
      <c r="S252" s="138">
        <v>0.059</v>
      </c>
      <c r="T252" s="139">
        <f>S252*H252</f>
        <v>21.0689</v>
      </c>
      <c r="AR252" s="140" t="s">
        <v>150</v>
      </c>
      <c r="AT252" s="140" t="s">
        <v>145</v>
      </c>
      <c r="AU252" s="140" t="s">
        <v>79</v>
      </c>
      <c r="AY252" s="15" t="s">
        <v>143</v>
      </c>
      <c r="BE252" s="141">
        <f>IF(N252="základní",J252,0)</f>
        <v>0</v>
      </c>
      <c r="BF252" s="141">
        <f>IF(N252="snížená",J252,0)</f>
        <v>0</v>
      </c>
      <c r="BG252" s="141">
        <f>IF(N252="zákl. přenesená",J252,0)</f>
        <v>0</v>
      </c>
      <c r="BH252" s="141">
        <f>IF(N252="sníž. přenesená",J252,0)</f>
        <v>0</v>
      </c>
      <c r="BI252" s="141">
        <f>IF(N252="nulová",J252,0)</f>
        <v>0</v>
      </c>
      <c r="BJ252" s="15" t="s">
        <v>77</v>
      </c>
      <c r="BK252" s="141">
        <f>ROUND(I252*H252,2)</f>
        <v>0</v>
      </c>
      <c r="BL252" s="15" t="s">
        <v>150</v>
      </c>
      <c r="BM252" s="140" t="s">
        <v>399</v>
      </c>
    </row>
    <row r="253" spans="2:47" s="1" customFormat="1" ht="19.2">
      <c r="B253" s="30"/>
      <c r="D253" s="142" t="s">
        <v>151</v>
      </c>
      <c r="F253" s="143" t="s">
        <v>400</v>
      </c>
      <c r="I253" s="144"/>
      <c r="L253" s="30"/>
      <c r="M253" s="145"/>
      <c r="T253" s="51"/>
      <c r="AT253" s="15" t="s">
        <v>151</v>
      </c>
      <c r="AU253" s="15" t="s">
        <v>79</v>
      </c>
    </row>
    <row r="254" spans="2:47" s="1" customFormat="1" ht="12">
      <c r="B254" s="30"/>
      <c r="D254" s="146" t="s">
        <v>153</v>
      </c>
      <c r="F254" s="147" t="s">
        <v>401</v>
      </c>
      <c r="I254" s="144"/>
      <c r="L254" s="30"/>
      <c r="M254" s="145"/>
      <c r="T254" s="51"/>
      <c r="AT254" s="15" t="s">
        <v>153</v>
      </c>
      <c r="AU254" s="15" t="s">
        <v>79</v>
      </c>
    </row>
    <row r="255" spans="2:65" s="1" customFormat="1" ht="16.5" customHeight="1">
      <c r="B255" s="30"/>
      <c r="C255" s="129" t="s">
        <v>402</v>
      </c>
      <c r="D255" s="129" t="s">
        <v>145</v>
      </c>
      <c r="E255" s="130" t="s">
        <v>403</v>
      </c>
      <c r="F255" s="131" t="s">
        <v>404</v>
      </c>
      <c r="G255" s="132" t="s">
        <v>246</v>
      </c>
      <c r="H255" s="133">
        <v>3</v>
      </c>
      <c r="I255" s="134"/>
      <c r="J255" s="135">
        <f>ROUND(I255*H255,2)</f>
        <v>0</v>
      </c>
      <c r="K255" s="131" t="s">
        <v>19</v>
      </c>
      <c r="L255" s="30"/>
      <c r="M255" s="136" t="s">
        <v>19</v>
      </c>
      <c r="N255" s="137" t="s">
        <v>40</v>
      </c>
      <c r="P255" s="138">
        <f>O255*H255</f>
        <v>0</v>
      </c>
      <c r="Q255" s="138">
        <v>0</v>
      </c>
      <c r="R255" s="138">
        <f>Q255*H255</f>
        <v>0</v>
      </c>
      <c r="S255" s="138">
        <v>0</v>
      </c>
      <c r="T255" s="139">
        <f>S255*H255</f>
        <v>0</v>
      </c>
      <c r="AR255" s="140" t="s">
        <v>150</v>
      </c>
      <c r="AT255" s="140" t="s">
        <v>145</v>
      </c>
      <c r="AU255" s="140" t="s">
        <v>79</v>
      </c>
      <c r="AY255" s="15" t="s">
        <v>143</v>
      </c>
      <c r="BE255" s="141">
        <f>IF(N255="základní",J255,0)</f>
        <v>0</v>
      </c>
      <c r="BF255" s="141">
        <f>IF(N255="snížená",J255,0)</f>
        <v>0</v>
      </c>
      <c r="BG255" s="141">
        <f>IF(N255="zákl. přenesená",J255,0)</f>
        <v>0</v>
      </c>
      <c r="BH255" s="141">
        <f>IF(N255="sníž. přenesená",J255,0)</f>
        <v>0</v>
      </c>
      <c r="BI255" s="141">
        <f>IF(N255="nulová",J255,0)</f>
        <v>0</v>
      </c>
      <c r="BJ255" s="15" t="s">
        <v>77</v>
      </c>
      <c r="BK255" s="141">
        <f>ROUND(I255*H255,2)</f>
        <v>0</v>
      </c>
      <c r="BL255" s="15" t="s">
        <v>150</v>
      </c>
      <c r="BM255" s="140" t="s">
        <v>405</v>
      </c>
    </row>
    <row r="256" spans="2:47" s="1" customFormat="1" ht="12">
      <c r="B256" s="30"/>
      <c r="D256" s="142" t="s">
        <v>151</v>
      </c>
      <c r="F256" s="143" t="s">
        <v>404</v>
      </c>
      <c r="I256" s="144"/>
      <c r="L256" s="30"/>
      <c r="M256" s="145"/>
      <c r="T256" s="51"/>
      <c r="AT256" s="15" t="s">
        <v>151</v>
      </c>
      <c r="AU256" s="15" t="s">
        <v>79</v>
      </c>
    </row>
    <row r="257" spans="2:63" s="11" customFormat="1" ht="22.95" customHeight="1">
      <c r="B257" s="117"/>
      <c r="D257" s="118" t="s">
        <v>68</v>
      </c>
      <c r="E257" s="127" t="s">
        <v>406</v>
      </c>
      <c r="F257" s="127" t="s">
        <v>407</v>
      </c>
      <c r="I257" s="120"/>
      <c r="J257" s="128">
        <f>BK257</f>
        <v>0</v>
      </c>
      <c r="L257" s="117"/>
      <c r="M257" s="122"/>
      <c r="P257" s="123">
        <f>SUM(P258:P272)</f>
        <v>0</v>
      </c>
      <c r="R257" s="123">
        <f>SUM(R258:R272)</f>
        <v>0</v>
      </c>
      <c r="T257" s="124">
        <f>SUM(T258:T272)</f>
        <v>0</v>
      </c>
      <c r="AR257" s="118" t="s">
        <v>77</v>
      </c>
      <c r="AT257" s="125" t="s">
        <v>68</v>
      </c>
      <c r="AU257" s="125" t="s">
        <v>77</v>
      </c>
      <c r="AY257" s="118" t="s">
        <v>143</v>
      </c>
      <c r="BK257" s="126">
        <f>SUM(BK258:BK272)</f>
        <v>0</v>
      </c>
    </row>
    <row r="258" spans="2:65" s="1" customFormat="1" ht="16.5" customHeight="1">
      <c r="B258" s="30"/>
      <c r="C258" s="129" t="s">
        <v>282</v>
      </c>
      <c r="D258" s="129" t="s">
        <v>145</v>
      </c>
      <c r="E258" s="130" t="s">
        <v>408</v>
      </c>
      <c r="F258" s="131" t="s">
        <v>409</v>
      </c>
      <c r="G258" s="132" t="s">
        <v>184</v>
      </c>
      <c r="H258" s="133">
        <v>196.485</v>
      </c>
      <c r="I258" s="134"/>
      <c r="J258" s="135">
        <f>ROUND(I258*H258,2)</f>
        <v>0</v>
      </c>
      <c r="K258" s="131" t="s">
        <v>149</v>
      </c>
      <c r="L258" s="30"/>
      <c r="M258" s="136" t="s">
        <v>19</v>
      </c>
      <c r="N258" s="137" t="s">
        <v>40</v>
      </c>
      <c r="P258" s="138">
        <f>O258*H258</f>
        <v>0</v>
      </c>
      <c r="Q258" s="138">
        <v>0</v>
      </c>
      <c r="R258" s="138">
        <f>Q258*H258</f>
        <v>0</v>
      </c>
      <c r="S258" s="138">
        <v>0</v>
      </c>
      <c r="T258" s="139">
        <f>S258*H258</f>
        <v>0</v>
      </c>
      <c r="AR258" s="140" t="s">
        <v>150</v>
      </c>
      <c r="AT258" s="140" t="s">
        <v>145</v>
      </c>
      <c r="AU258" s="140" t="s">
        <v>79</v>
      </c>
      <c r="AY258" s="15" t="s">
        <v>143</v>
      </c>
      <c r="BE258" s="141">
        <f>IF(N258="základní",J258,0)</f>
        <v>0</v>
      </c>
      <c r="BF258" s="141">
        <f>IF(N258="snížená",J258,0)</f>
        <v>0</v>
      </c>
      <c r="BG258" s="141">
        <f>IF(N258="zákl. přenesená",J258,0)</f>
        <v>0</v>
      </c>
      <c r="BH258" s="141">
        <f>IF(N258="sníž. přenesená",J258,0)</f>
        <v>0</v>
      </c>
      <c r="BI258" s="141">
        <f>IF(N258="nulová",J258,0)</f>
        <v>0</v>
      </c>
      <c r="BJ258" s="15" t="s">
        <v>77</v>
      </c>
      <c r="BK258" s="141">
        <f>ROUND(I258*H258,2)</f>
        <v>0</v>
      </c>
      <c r="BL258" s="15" t="s">
        <v>150</v>
      </c>
      <c r="BM258" s="140" t="s">
        <v>410</v>
      </c>
    </row>
    <row r="259" spans="2:47" s="1" customFormat="1" ht="12">
      <c r="B259" s="30"/>
      <c r="D259" s="142" t="s">
        <v>151</v>
      </c>
      <c r="F259" s="143" t="s">
        <v>411</v>
      </c>
      <c r="I259" s="144"/>
      <c r="L259" s="30"/>
      <c r="M259" s="145"/>
      <c r="T259" s="51"/>
      <c r="AT259" s="15" t="s">
        <v>151</v>
      </c>
      <c r="AU259" s="15" t="s">
        <v>79</v>
      </c>
    </row>
    <row r="260" spans="2:47" s="1" customFormat="1" ht="12">
      <c r="B260" s="30"/>
      <c r="D260" s="146" t="s">
        <v>153</v>
      </c>
      <c r="F260" s="147" t="s">
        <v>412</v>
      </c>
      <c r="I260" s="144"/>
      <c r="L260" s="30"/>
      <c r="M260" s="145"/>
      <c r="T260" s="51"/>
      <c r="AT260" s="15" t="s">
        <v>153</v>
      </c>
      <c r="AU260" s="15" t="s">
        <v>79</v>
      </c>
    </row>
    <row r="261" spans="2:65" s="1" customFormat="1" ht="16.5" customHeight="1">
      <c r="B261" s="30"/>
      <c r="C261" s="129" t="s">
        <v>413</v>
      </c>
      <c r="D261" s="129" t="s">
        <v>145</v>
      </c>
      <c r="E261" s="130" t="s">
        <v>414</v>
      </c>
      <c r="F261" s="131" t="s">
        <v>415</v>
      </c>
      <c r="G261" s="132" t="s">
        <v>184</v>
      </c>
      <c r="H261" s="133">
        <v>196.485</v>
      </c>
      <c r="I261" s="134"/>
      <c r="J261" s="135">
        <f>ROUND(I261*H261,2)</f>
        <v>0</v>
      </c>
      <c r="K261" s="131" t="s">
        <v>149</v>
      </c>
      <c r="L261" s="30"/>
      <c r="M261" s="136" t="s">
        <v>19</v>
      </c>
      <c r="N261" s="137" t="s">
        <v>40</v>
      </c>
      <c r="P261" s="138">
        <f>O261*H261</f>
        <v>0</v>
      </c>
      <c r="Q261" s="138">
        <v>0</v>
      </c>
      <c r="R261" s="138">
        <f>Q261*H261</f>
        <v>0</v>
      </c>
      <c r="S261" s="138">
        <v>0</v>
      </c>
      <c r="T261" s="139">
        <f>S261*H261</f>
        <v>0</v>
      </c>
      <c r="AR261" s="140" t="s">
        <v>150</v>
      </c>
      <c r="AT261" s="140" t="s">
        <v>145</v>
      </c>
      <c r="AU261" s="140" t="s">
        <v>79</v>
      </c>
      <c r="AY261" s="15" t="s">
        <v>143</v>
      </c>
      <c r="BE261" s="141">
        <f>IF(N261="základní",J261,0)</f>
        <v>0</v>
      </c>
      <c r="BF261" s="141">
        <f>IF(N261="snížená",J261,0)</f>
        <v>0</v>
      </c>
      <c r="BG261" s="141">
        <f>IF(N261="zákl. přenesená",J261,0)</f>
        <v>0</v>
      </c>
      <c r="BH261" s="141">
        <f>IF(N261="sníž. přenesená",J261,0)</f>
        <v>0</v>
      </c>
      <c r="BI261" s="141">
        <f>IF(N261="nulová",J261,0)</f>
        <v>0</v>
      </c>
      <c r="BJ261" s="15" t="s">
        <v>77</v>
      </c>
      <c r="BK261" s="141">
        <f>ROUND(I261*H261,2)</f>
        <v>0</v>
      </c>
      <c r="BL261" s="15" t="s">
        <v>150</v>
      </c>
      <c r="BM261" s="140" t="s">
        <v>416</v>
      </c>
    </row>
    <row r="262" spans="2:47" s="1" customFormat="1" ht="12">
      <c r="B262" s="30"/>
      <c r="D262" s="142" t="s">
        <v>151</v>
      </c>
      <c r="F262" s="143" t="s">
        <v>417</v>
      </c>
      <c r="I262" s="144"/>
      <c r="L262" s="30"/>
      <c r="M262" s="145"/>
      <c r="T262" s="51"/>
      <c r="AT262" s="15" t="s">
        <v>151</v>
      </c>
      <c r="AU262" s="15" t="s">
        <v>79</v>
      </c>
    </row>
    <row r="263" spans="2:47" s="1" customFormat="1" ht="12">
      <c r="B263" s="30"/>
      <c r="D263" s="146" t="s">
        <v>153</v>
      </c>
      <c r="F263" s="147" t="s">
        <v>418</v>
      </c>
      <c r="I263" s="144"/>
      <c r="L263" s="30"/>
      <c r="M263" s="145"/>
      <c r="T263" s="51"/>
      <c r="AT263" s="15" t="s">
        <v>153</v>
      </c>
      <c r="AU263" s="15" t="s">
        <v>79</v>
      </c>
    </row>
    <row r="264" spans="2:65" s="1" customFormat="1" ht="16.5" customHeight="1">
      <c r="B264" s="30"/>
      <c r="C264" s="129" t="s">
        <v>287</v>
      </c>
      <c r="D264" s="129" t="s">
        <v>145</v>
      </c>
      <c r="E264" s="130" t="s">
        <v>419</v>
      </c>
      <c r="F264" s="131" t="s">
        <v>420</v>
      </c>
      <c r="G264" s="132" t="s">
        <v>184</v>
      </c>
      <c r="H264" s="133">
        <v>982.425</v>
      </c>
      <c r="I264" s="134"/>
      <c r="J264" s="135">
        <f>ROUND(I264*H264,2)</f>
        <v>0</v>
      </c>
      <c r="K264" s="131" t="s">
        <v>149</v>
      </c>
      <c r="L264" s="30"/>
      <c r="M264" s="136" t="s">
        <v>19</v>
      </c>
      <c r="N264" s="137" t="s">
        <v>40</v>
      </c>
      <c r="P264" s="138">
        <f>O264*H264</f>
        <v>0</v>
      </c>
      <c r="Q264" s="138">
        <v>0</v>
      </c>
      <c r="R264" s="138">
        <f>Q264*H264</f>
        <v>0</v>
      </c>
      <c r="S264" s="138">
        <v>0</v>
      </c>
      <c r="T264" s="139">
        <f>S264*H264</f>
        <v>0</v>
      </c>
      <c r="AR264" s="140" t="s">
        <v>150</v>
      </c>
      <c r="AT264" s="140" t="s">
        <v>145</v>
      </c>
      <c r="AU264" s="140" t="s">
        <v>79</v>
      </c>
      <c r="AY264" s="15" t="s">
        <v>143</v>
      </c>
      <c r="BE264" s="141">
        <f>IF(N264="základní",J264,0)</f>
        <v>0</v>
      </c>
      <c r="BF264" s="141">
        <f>IF(N264="snížená",J264,0)</f>
        <v>0</v>
      </c>
      <c r="BG264" s="141">
        <f>IF(N264="zákl. přenesená",J264,0)</f>
        <v>0</v>
      </c>
      <c r="BH264" s="141">
        <f>IF(N264="sníž. přenesená",J264,0)</f>
        <v>0</v>
      </c>
      <c r="BI264" s="141">
        <f>IF(N264="nulová",J264,0)</f>
        <v>0</v>
      </c>
      <c r="BJ264" s="15" t="s">
        <v>77</v>
      </c>
      <c r="BK264" s="141">
        <f>ROUND(I264*H264,2)</f>
        <v>0</v>
      </c>
      <c r="BL264" s="15" t="s">
        <v>150</v>
      </c>
      <c r="BM264" s="140" t="s">
        <v>421</v>
      </c>
    </row>
    <row r="265" spans="2:47" s="1" customFormat="1" ht="19.2">
      <c r="B265" s="30"/>
      <c r="D265" s="142" t="s">
        <v>151</v>
      </c>
      <c r="F265" s="143" t="s">
        <v>422</v>
      </c>
      <c r="I265" s="144"/>
      <c r="L265" s="30"/>
      <c r="M265" s="145"/>
      <c r="T265" s="51"/>
      <c r="AT265" s="15" t="s">
        <v>151</v>
      </c>
      <c r="AU265" s="15" t="s">
        <v>79</v>
      </c>
    </row>
    <row r="266" spans="2:47" s="1" customFormat="1" ht="12">
      <c r="B266" s="30"/>
      <c r="D266" s="146" t="s">
        <v>153</v>
      </c>
      <c r="F266" s="147" t="s">
        <v>423</v>
      </c>
      <c r="I266" s="144"/>
      <c r="L266" s="30"/>
      <c r="M266" s="145"/>
      <c r="T266" s="51"/>
      <c r="AT266" s="15" t="s">
        <v>153</v>
      </c>
      <c r="AU266" s="15" t="s">
        <v>79</v>
      </c>
    </row>
    <row r="267" spans="2:65" s="1" customFormat="1" ht="21.75" customHeight="1">
      <c r="B267" s="30"/>
      <c r="C267" s="129" t="s">
        <v>424</v>
      </c>
      <c r="D267" s="129" t="s">
        <v>145</v>
      </c>
      <c r="E267" s="130" t="s">
        <v>425</v>
      </c>
      <c r="F267" s="131" t="s">
        <v>426</v>
      </c>
      <c r="G267" s="132" t="s">
        <v>184</v>
      </c>
      <c r="H267" s="133">
        <v>196.485</v>
      </c>
      <c r="I267" s="134"/>
      <c r="J267" s="135">
        <f>ROUND(I267*H267,2)</f>
        <v>0</v>
      </c>
      <c r="K267" s="131" t="s">
        <v>149</v>
      </c>
      <c r="L267" s="30"/>
      <c r="M267" s="136" t="s">
        <v>19</v>
      </c>
      <c r="N267" s="137" t="s">
        <v>40</v>
      </c>
      <c r="P267" s="138">
        <f>O267*H267</f>
        <v>0</v>
      </c>
      <c r="Q267" s="138">
        <v>0</v>
      </c>
      <c r="R267" s="138">
        <f>Q267*H267</f>
        <v>0</v>
      </c>
      <c r="S267" s="138">
        <v>0</v>
      </c>
      <c r="T267" s="139">
        <f>S267*H267</f>
        <v>0</v>
      </c>
      <c r="AR267" s="140" t="s">
        <v>150</v>
      </c>
      <c r="AT267" s="140" t="s">
        <v>145</v>
      </c>
      <c r="AU267" s="140" t="s">
        <v>79</v>
      </c>
      <c r="AY267" s="15" t="s">
        <v>143</v>
      </c>
      <c r="BE267" s="141">
        <f>IF(N267="základní",J267,0)</f>
        <v>0</v>
      </c>
      <c r="BF267" s="141">
        <f>IF(N267="snížená",J267,0)</f>
        <v>0</v>
      </c>
      <c r="BG267" s="141">
        <f>IF(N267="zákl. přenesená",J267,0)</f>
        <v>0</v>
      </c>
      <c r="BH267" s="141">
        <f>IF(N267="sníž. přenesená",J267,0)</f>
        <v>0</v>
      </c>
      <c r="BI267" s="141">
        <f>IF(N267="nulová",J267,0)</f>
        <v>0</v>
      </c>
      <c r="BJ267" s="15" t="s">
        <v>77</v>
      </c>
      <c r="BK267" s="141">
        <f>ROUND(I267*H267,2)</f>
        <v>0</v>
      </c>
      <c r="BL267" s="15" t="s">
        <v>150</v>
      </c>
      <c r="BM267" s="140" t="s">
        <v>427</v>
      </c>
    </row>
    <row r="268" spans="2:47" s="1" customFormat="1" ht="19.2">
      <c r="B268" s="30"/>
      <c r="D268" s="142" t="s">
        <v>151</v>
      </c>
      <c r="F268" s="143" t="s">
        <v>428</v>
      </c>
      <c r="I268" s="144"/>
      <c r="L268" s="30"/>
      <c r="M268" s="145"/>
      <c r="T268" s="51"/>
      <c r="AT268" s="15" t="s">
        <v>151</v>
      </c>
      <c r="AU268" s="15" t="s">
        <v>79</v>
      </c>
    </row>
    <row r="269" spans="2:47" s="1" customFormat="1" ht="12">
      <c r="B269" s="30"/>
      <c r="D269" s="146" t="s">
        <v>153</v>
      </c>
      <c r="F269" s="147" t="s">
        <v>429</v>
      </c>
      <c r="I269" s="144"/>
      <c r="L269" s="30"/>
      <c r="M269" s="145"/>
      <c r="T269" s="51"/>
      <c r="AT269" s="15" t="s">
        <v>153</v>
      </c>
      <c r="AU269" s="15" t="s">
        <v>79</v>
      </c>
    </row>
    <row r="270" spans="2:65" s="1" customFormat="1" ht="16.5" customHeight="1">
      <c r="B270" s="30"/>
      <c r="C270" s="129" t="s">
        <v>291</v>
      </c>
      <c r="D270" s="129" t="s">
        <v>145</v>
      </c>
      <c r="E270" s="130" t="s">
        <v>430</v>
      </c>
      <c r="F270" s="131" t="s">
        <v>431</v>
      </c>
      <c r="G270" s="132" t="s">
        <v>184</v>
      </c>
      <c r="H270" s="133">
        <v>196.485</v>
      </c>
      <c r="I270" s="134"/>
      <c r="J270" s="135">
        <f>ROUND(I270*H270,2)</f>
        <v>0</v>
      </c>
      <c r="K270" s="131" t="s">
        <v>149</v>
      </c>
      <c r="L270" s="30"/>
      <c r="M270" s="136" t="s">
        <v>19</v>
      </c>
      <c r="N270" s="137" t="s">
        <v>40</v>
      </c>
      <c r="P270" s="138">
        <f>O270*H270</f>
        <v>0</v>
      </c>
      <c r="Q270" s="138">
        <v>0</v>
      </c>
      <c r="R270" s="138">
        <f>Q270*H270</f>
        <v>0</v>
      </c>
      <c r="S270" s="138">
        <v>0</v>
      </c>
      <c r="T270" s="139">
        <f>S270*H270</f>
        <v>0</v>
      </c>
      <c r="AR270" s="140" t="s">
        <v>150</v>
      </c>
      <c r="AT270" s="140" t="s">
        <v>145</v>
      </c>
      <c r="AU270" s="140" t="s">
        <v>79</v>
      </c>
      <c r="AY270" s="15" t="s">
        <v>143</v>
      </c>
      <c r="BE270" s="141">
        <f>IF(N270="základní",J270,0)</f>
        <v>0</v>
      </c>
      <c r="BF270" s="141">
        <f>IF(N270="snížená",J270,0)</f>
        <v>0</v>
      </c>
      <c r="BG270" s="141">
        <f>IF(N270="zákl. přenesená",J270,0)</f>
        <v>0</v>
      </c>
      <c r="BH270" s="141">
        <f>IF(N270="sníž. přenesená",J270,0)</f>
        <v>0</v>
      </c>
      <c r="BI270" s="141">
        <f>IF(N270="nulová",J270,0)</f>
        <v>0</v>
      </c>
      <c r="BJ270" s="15" t="s">
        <v>77</v>
      </c>
      <c r="BK270" s="141">
        <f>ROUND(I270*H270,2)</f>
        <v>0</v>
      </c>
      <c r="BL270" s="15" t="s">
        <v>150</v>
      </c>
      <c r="BM270" s="140" t="s">
        <v>432</v>
      </c>
    </row>
    <row r="271" spans="2:47" s="1" customFormat="1" ht="12">
      <c r="B271" s="30"/>
      <c r="D271" s="142" t="s">
        <v>151</v>
      </c>
      <c r="F271" s="143" t="s">
        <v>433</v>
      </c>
      <c r="I271" s="144"/>
      <c r="L271" s="30"/>
      <c r="M271" s="145"/>
      <c r="T271" s="51"/>
      <c r="AT271" s="15" t="s">
        <v>151</v>
      </c>
      <c r="AU271" s="15" t="s">
        <v>79</v>
      </c>
    </row>
    <row r="272" spans="2:47" s="1" customFormat="1" ht="12">
      <c r="B272" s="30"/>
      <c r="D272" s="146" t="s">
        <v>153</v>
      </c>
      <c r="F272" s="147" t="s">
        <v>434</v>
      </c>
      <c r="I272" s="144"/>
      <c r="L272" s="30"/>
      <c r="M272" s="145"/>
      <c r="T272" s="51"/>
      <c r="AT272" s="15" t="s">
        <v>153</v>
      </c>
      <c r="AU272" s="15" t="s">
        <v>79</v>
      </c>
    </row>
    <row r="273" spans="2:63" s="11" customFormat="1" ht="22.95" customHeight="1">
      <c r="B273" s="117"/>
      <c r="D273" s="118" t="s">
        <v>68</v>
      </c>
      <c r="E273" s="127" t="s">
        <v>435</v>
      </c>
      <c r="F273" s="127" t="s">
        <v>436</v>
      </c>
      <c r="I273" s="120"/>
      <c r="J273" s="128">
        <f>BK273</f>
        <v>0</v>
      </c>
      <c r="L273" s="117"/>
      <c r="M273" s="122"/>
      <c r="P273" s="123">
        <f>SUM(P274:P275)</f>
        <v>0</v>
      </c>
      <c r="R273" s="123">
        <f>SUM(R274:R275)</f>
        <v>0</v>
      </c>
      <c r="T273" s="124">
        <f>SUM(T274:T275)</f>
        <v>0</v>
      </c>
      <c r="AR273" s="118" t="s">
        <v>77</v>
      </c>
      <c r="AT273" s="125" t="s">
        <v>68</v>
      </c>
      <c r="AU273" s="125" t="s">
        <v>77</v>
      </c>
      <c r="AY273" s="118" t="s">
        <v>143</v>
      </c>
      <c r="BK273" s="126">
        <f>SUM(BK274:BK275)</f>
        <v>0</v>
      </c>
    </row>
    <row r="274" spans="2:65" s="1" customFormat="1" ht="16.5" customHeight="1">
      <c r="B274" s="30"/>
      <c r="C274" s="129" t="s">
        <v>437</v>
      </c>
      <c r="D274" s="129" t="s">
        <v>145</v>
      </c>
      <c r="E274" s="130" t="s">
        <v>438</v>
      </c>
      <c r="F274" s="131" t="s">
        <v>439</v>
      </c>
      <c r="G274" s="132" t="s">
        <v>184</v>
      </c>
      <c r="H274" s="133">
        <v>256.415</v>
      </c>
      <c r="I274" s="134"/>
      <c r="J274" s="135">
        <f>ROUND(I274*H274,2)</f>
        <v>0</v>
      </c>
      <c r="K274" s="131" t="s">
        <v>19</v>
      </c>
      <c r="L274" s="30"/>
      <c r="M274" s="136" t="s">
        <v>19</v>
      </c>
      <c r="N274" s="137" t="s">
        <v>40</v>
      </c>
      <c r="P274" s="138">
        <f>O274*H274</f>
        <v>0</v>
      </c>
      <c r="Q274" s="138">
        <v>0</v>
      </c>
      <c r="R274" s="138">
        <f>Q274*H274</f>
        <v>0</v>
      </c>
      <c r="S274" s="138">
        <v>0</v>
      </c>
      <c r="T274" s="139">
        <f>S274*H274</f>
        <v>0</v>
      </c>
      <c r="AR274" s="140" t="s">
        <v>150</v>
      </c>
      <c r="AT274" s="140" t="s">
        <v>145</v>
      </c>
      <c r="AU274" s="140" t="s">
        <v>79</v>
      </c>
      <c r="AY274" s="15" t="s">
        <v>143</v>
      </c>
      <c r="BE274" s="141">
        <f>IF(N274="základní",J274,0)</f>
        <v>0</v>
      </c>
      <c r="BF274" s="141">
        <f>IF(N274="snížená",J274,0)</f>
        <v>0</v>
      </c>
      <c r="BG274" s="141">
        <f>IF(N274="zákl. přenesená",J274,0)</f>
        <v>0</v>
      </c>
      <c r="BH274" s="141">
        <f>IF(N274="sníž. přenesená",J274,0)</f>
        <v>0</v>
      </c>
      <c r="BI274" s="141">
        <f>IF(N274="nulová",J274,0)</f>
        <v>0</v>
      </c>
      <c r="BJ274" s="15" t="s">
        <v>77</v>
      </c>
      <c r="BK274" s="141">
        <f>ROUND(I274*H274,2)</f>
        <v>0</v>
      </c>
      <c r="BL274" s="15" t="s">
        <v>150</v>
      </c>
      <c r="BM274" s="140" t="s">
        <v>440</v>
      </c>
    </row>
    <row r="275" spans="2:47" s="1" customFormat="1" ht="12">
      <c r="B275" s="30"/>
      <c r="D275" s="142" t="s">
        <v>151</v>
      </c>
      <c r="F275" s="143" t="s">
        <v>439</v>
      </c>
      <c r="I275" s="144"/>
      <c r="L275" s="30"/>
      <c r="M275" s="145"/>
      <c r="T275" s="51"/>
      <c r="AT275" s="15" t="s">
        <v>151</v>
      </c>
      <c r="AU275" s="15" t="s">
        <v>79</v>
      </c>
    </row>
    <row r="276" spans="2:63" s="11" customFormat="1" ht="25.95" customHeight="1">
      <c r="B276" s="117"/>
      <c r="D276" s="118" t="s">
        <v>68</v>
      </c>
      <c r="E276" s="119" t="s">
        <v>441</v>
      </c>
      <c r="F276" s="119" t="s">
        <v>442</v>
      </c>
      <c r="I276" s="120"/>
      <c r="J276" s="121">
        <f>BK276</f>
        <v>0</v>
      </c>
      <c r="L276" s="117"/>
      <c r="M276" s="122"/>
      <c r="P276" s="123">
        <f>P277+P446+P455+P472+P477+P526+P575+P607+P630+P661+P703+P747+P782+P797+P811+P824</f>
        <v>0</v>
      </c>
      <c r="R276" s="123">
        <f>R277+R446+R455+R472+R477+R526+R575+R607+R630+R661+R703+R747+R782+R797+R811+R824</f>
        <v>50.921085515958</v>
      </c>
      <c r="T276" s="124">
        <f>T277+T446+T455+T472+T477+T526+T575+T607+T630+T661+T703+T747+T782+T797+T811+T824</f>
        <v>47.49689150000001</v>
      </c>
      <c r="AR276" s="118" t="s">
        <v>79</v>
      </c>
      <c r="AT276" s="125" t="s">
        <v>68</v>
      </c>
      <c r="AU276" s="125" t="s">
        <v>69</v>
      </c>
      <c r="AY276" s="118" t="s">
        <v>143</v>
      </c>
      <c r="BK276" s="126">
        <f>BK277+BK446+BK455+BK472+BK477+BK526+BK575+BK607+BK630+BK661+BK703+BK747+BK782+BK797+BK811+BK824</f>
        <v>0</v>
      </c>
    </row>
    <row r="277" spans="2:63" s="11" customFormat="1" ht="22.95" customHeight="1">
      <c r="B277" s="117"/>
      <c r="D277" s="118" t="s">
        <v>68</v>
      </c>
      <c r="E277" s="127" t="s">
        <v>443</v>
      </c>
      <c r="F277" s="127" t="s">
        <v>444</v>
      </c>
      <c r="I277" s="120"/>
      <c r="J277" s="128">
        <f>BK277</f>
        <v>0</v>
      </c>
      <c r="L277" s="117"/>
      <c r="M277" s="122"/>
      <c r="P277" s="123">
        <f>SUM(P278:P445)</f>
        <v>0</v>
      </c>
      <c r="R277" s="123">
        <f>SUM(R278:R445)</f>
        <v>0</v>
      </c>
      <c r="T277" s="124">
        <f>SUM(T278:T445)</f>
        <v>0</v>
      </c>
      <c r="AR277" s="118" t="s">
        <v>79</v>
      </c>
      <c r="AT277" s="125" t="s">
        <v>68</v>
      </c>
      <c r="AU277" s="125" t="s">
        <v>77</v>
      </c>
      <c r="AY277" s="118" t="s">
        <v>143</v>
      </c>
      <c r="BK277" s="126">
        <f>SUM(BK278:BK445)</f>
        <v>0</v>
      </c>
    </row>
    <row r="278" spans="2:65" s="1" customFormat="1" ht="16.5" customHeight="1">
      <c r="B278" s="30"/>
      <c r="C278" s="129" t="s">
        <v>296</v>
      </c>
      <c r="D278" s="129" t="s">
        <v>145</v>
      </c>
      <c r="E278" s="130" t="s">
        <v>445</v>
      </c>
      <c r="F278" s="131" t="s">
        <v>446</v>
      </c>
      <c r="G278" s="132" t="s">
        <v>191</v>
      </c>
      <c r="H278" s="133">
        <v>90</v>
      </c>
      <c r="I278" s="134"/>
      <c r="J278" s="135">
        <f>ROUND(I278*H278,2)</f>
        <v>0</v>
      </c>
      <c r="K278" s="131" t="s">
        <v>19</v>
      </c>
      <c r="L278" s="30"/>
      <c r="M278" s="136" t="s">
        <v>19</v>
      </c>
      <c r="N278" s="137" t="s">
        <v>40</v>
      </c>
      <c r="P278" s="138">
        <f>O278*H278</f>
        <v>0</v>
      </c>
      <c r="Q278" s="138">
        <v>0</v>
      </c>
      <c r="R278" s="138">
        <f>Q278*H278</f>
        <v>0</v>
      </c>
      <c r="S278" s="138">
        <v>0</v>
      </c>
      <c r="T278" s="139">
        <f>S278*H278</f>
        <v>0</v>
      </c>
      <c r="AR278" s="140" t="s">
        <v>178</v>
      </c>
      <c r="AT278" s="140" t="s">
        <v>145</v>
      </c>
      <c r="AU278" s="140" t="s">
        <v>79</v>
      </c>
      <c r="AY278" s="15" t="s">
        <v>143</v>
      </c>
      <c r="BE278" s="141">
        <f>IF(N278="základní",J278,0)</f>
        <v>0</v>
      </c>
      <c r="BF278" s="141">
        <f>IF(N278="snížená",J278,0)</f>
        <v>0</v>
      </c>
      <c r="BG278" s="141">
        <f>IF(N278="zákl. přenesená",J278,0)</f>
        <v>0</v>
      </c>
      <c r="BH278" s="141">
        <f>IF(N278="sníž. přenesená",J278,0)</f>
        <v>0</v>
      </c>
      <c r="BI278" s="141">
        <f>IF(N278="nulová",J278,0)</f>
        <v>0</v>
      </c>
      <c r="BJ278" s="15" t="s">
        <v>77</v>
      </c>
      <c r="BK278" s="141">
        <f>ROUND(I278*H278,2)</f>
        <v>0</v>
      </c>
      <c r="BL278" s="15" t="s">
        <v>178</v>
      </c>
      <c r="BM278" s="140" t="s">
        <v>447</v>
      </c>
    </row>
    <row r="279" spans="2:47" s="1" customFormat="1" ht="12">
      <c r="B279" s="30"/>
      <c r="D279" s="142" t="s">
        <v>151</v>
      </c>
      <c r="F279" s="143" t="s">
        <v>446</v>
      </c>
      <c r="I279" s="144"/>
      <c r="L279" s="30"/>
      <c r="M279" s="145"/>
      <c r="T279" s="51"/>
      <c r="AT279" s="15" t="s">
        <v>151</v>
      </c>
      <c r="AU279" s="15" t="s">
        <v>79</v>
      </c>
    </row>
    <row r="280" spans="2:65" s="1" customFormat="1" ht="16.5" customHeight="1">
      <c r="B280" s="30"/>
      <c r="C280" s="129" t="s">
        <v>448</v>
      </c>
      <c r="D280" s="129" t="s">
        <v>145</v>
      </c>
      <c r="E280" s="130" t="s">
        <v>449</v>
      </c>
      <c r="F280" s="131" t="s">
        <v>450</v>
      </c>
      <c r="G280" s="132" t="s">
        <v>191</v>
      </c>
      <c r="H280" s="133">
        <v>60</v>
      </c>
      <c r="I280" s="134"/>
      <c r="J280" s="135">
        <f>ROUND(I280*H280,2)</f>
        <v>0</v>
      </c>
      <c r="K280" s="131" t="s">
        <v>19</v>
      </c>
      <c r="L280" s="30"/>
      <c r="M280" s="136" t="s">
        <v>19</v>
      </c>
      <c r="N280" s="137" t="s">
        <v>40</v>
      </c>
      <c r="P280" s="138">
        <f>O280*H280</f>
        <v>0</v>
      </c>
      <c r="Q280" s="138">
        <v>0</v>
      </c>
      <c r="R280" s="138">
        <f>Q280*H280</f>
        <v>0</v>
      </c>
      <c r="S280" s="138">
        <v>0</v>
      </c>
      <c r="T280" s="139">
        <f>S280*H280</f>
        <v>0</v>
      </c>
      <c r="AR280" s="140" t="s">
        <v>178</v>
      </c>
      <c r="AT280" s="140" t="s">
        <v>145</v>
      </c>
      <c r="AU280" s="140" t="s">
        <v>79</v>
      </c>
      <c r="AY280" s="15" t="s">
        <v>143</v>
      </c>
      <c r="BE280" s="141">
        <f>IF(N280="základní",J280,0)</f>
        <v>0</v>
      </c>
      <c r="BF280" s="141">
        <f>IF(N280="snížená",J280,0)</f>
        <v>0</v>
      </c>
      <c r="BG280" s="141">
        <f>IF(N280="zákl. přenesená",J280,0)</f>
        <v>0</v>
      </c>
      <c r="BH280" s="141">
        <f>IF(N280="sníž. přenesená",J280,0)</f>
        <v>0</v>
      </c>
      <c r="BI280" s="141">
        <f>IF(N280="nulová",J280,0)</f>
        <v>0</v>
      </c>
      <c r="BJ280" s="15" t="s">
        <v>77</v>
      </c>
      <c r="BK280" s="141">
        <f>ROUND(I280*H280,2)</f>
        <v>0</v>
      </c>
      <c r="BL280" s="15" t="s">
        <v>178</v>
      </c>
      <c r="BM280" s="140" t="s">
        <v>451</v>
      </c>
    </row>
    <row r="281" spans="2:47" s="1" customFormat="1" ht="12">
      <c r="B281" s="30"/>
      <c r="D281" s="142" t="s">
        <v>151</v>
      </c>
      <c r="F281" s="143" t="s">
        <v>450</v>
      </c>
      <c r="I281" s="144"/>
      <c r="L281" s="30"/>
      <c r="M281" s="145"/>
      <c r="T281" s="51"/>
      <c r="AT281" s="15" t="s">
        <v>151</v>
      </c>
      <c r="AU281" s="15" t="s">
        <v>79</v>
      </c>
    </row>
    <row r="282" spans="2:65" s="1" customFormat="1" ht="16.5" customHeight="1">
      <c r="B282" s="30"/>
      <c r="C282" s="129" t="s">
        <v>300</v>
      </c>
      <c r="D282" s="129" t="s">
        <v>145</v>
      </c>
      <c r="E282" s="130" t="s">
        <v>452</v>
      </c>
      <c r="F282" s="131" t="s">
        <v>453</v>
      </c>
      <c r="G282" s="132" t="s">
        <v>191</v>
      </c>
      <c r="H282" s="133">
        <v>730</v>
      </c>
      <c r="I282" s="134"/>
      <c r="J282" s="135">
        <f>ROUND(I282*H282,2)</f>
        <v>0</v>
      </c>
      <c r="K282" s="131" t="s">
        <v>19</v>
      </c>
      <c r="L282" s="30"/>
      <c r="M282" s="136" t="s">
        <v>19</v>
      </c>
      <c r="N282" s="137" t="s">
        <v>40</v>
      </c>
      <c r="P282" s="138">
        <f>O282*H282</f>
        <v>0</v>
      </c>
      <c r="Q282" s="138">
        <v>0</v>
      </c>
      <c r="R282" s="138">
        <f>Q282*H282</f>
        <v>0</v>
      </c>
      <c r="S282" s="138">
        <v>0</v>
      </c>
      <c r="T282" s="139">
        <f>S282*H282</f>
        <v>0</v>
      </c>
      <c r="AR282" s="140" t="s">
        <v>178</v>
      </c>
      <c r="AT282" s="140" t="s">
        <v>145</v>
      </c>
      <c r="AU282" s="140" t="s">
        <v>79</v>
      </c>
      <c r="AY282" s="15" t="s">
        <v>143</v>
      </c>
      <c r="BE282" s="141">
        <f>IF(N282="základní",J282,0)</f>
        <v>0</v>
      </c>
      <c r="BF282" s="141">
        <f>IF(N282="snížená",J282,0)</f>
        <v>0</v>
      </c>
      <c r="BG282" s="141">
        <f>IF(N282="zákl. přenesená",J282,0)</f>
        <v>0</v>
      </c>
      <c r="BH282" s="141">
        <f>IF(N282="sníž. přenesená",J282,0)</f>
        <v>0</v>
      </c>
      <c r="BI282" s="141">
        <f>IF(N282="nulová",J282,0)</f>
        <v>0</v>
      </c>
      <c r="BJ282" s="15" t="s">
        <v>77</v>
      </c>
      <c r="BK282" s="141">
        <f>ROUND(I282*H282,2)</f>
        <v>0</v>
      </c>
      <c r="BL282" s="15" t="s">
        <v>178</v>
      </c>
      <c r="BM282" s="140" t="s">
        <v>454</v>
      </c>
    </row>
    <row r="283" spans="2:47" s="1" customFormat="1" ht="12">
      <c r="B283" s="30"/>
      <c r="D283" s="142" t="s">
        <v>151</v>
      </c>
      <c r="F283" s="143" t="s">
        <v>453</v>
      </c>
      <c r="I283" s="144"/>
      <c r="L283" s="30"/>
      <c r="M283" s="145"/>
      <c r="T283" s="51"/>
      <c r="AT283" s="15" t="s">
        <v>151</v>
      </c>
      <c r="AU283" s="15" t="s">
        <v>79</v>
      </c>
    </row>
    <row r="284" spans="2:65" s="1" customFormat="1" ht="16.5" customHeight="1">
      <c r="B284" s="30"/>
      <c r="C284" s="129" t="s">
        <v>455</v>
      </c>
      <c r="D284" s="129" t="s">
        <v>145</v>
      </c>
      <c r="E284" s="130" t="s">
        <v>456</v>
      </c>
      <c r="F284" s="131" t="s">
        <v>457</v>
      </c>
      <c r="G284" s="132" t="s">
        <v>191</v>
      </c>
      <c r="H284" s="133">
        <v>50</v>
      </c>
      <c r="I284" s="134"/>
      <c r="J284" s="135">
        <f>ROUND(I284*H284,2)</f>
        <v>0</v>
      </c>
      <c r="K284" s="131" t="s">
        <v>19</v>
      </c>
      <c r="L284" s="30"/>
      <c r="M284" s="136" t="s">
        <v>19</v>
      </c>
      <c r="N284" s="137" t="s">
        <v>40</v>
      </c>
      <c r="P284" s="138">
        <f>O284*H284</f>
        <v>0</v>
      </c>
      <c r="Q284" s="138">
        <v>0</v>
      </c>
      <c r="R284" s="138">
        <f>Q284*H284</f>
        <v>0</v>
      </c>
      <c r="S284" s="138">
        <v>0</v>
      </c>
      <c r="T284" s="139">
        <f>S284*H284</f>
        <v>0</v>
      </c>
      <c r="AR284" s="140" t="s">
        <v>178</v>
      </c>
      <c r="AT284" s="140" t="s">
        <v>145</v>
      </c>
      <c r="AU284" s="140" t="s">
        <v>79</v>
      </c>
      <c r="AY284" s="15" t="s">
        <v>143</v>
      </c>
      <c r="BE284" s="141">
        <f>IF(N284="základní",J284,0)</f>
        <v>0</v>
      </c>
      <c r="BF284" s="141">
        <f>IF(N284="snížená",J284,0)</f>
        <v>0</v>
      </c>
      <c r="BG284" s="141">
        <f>IF(N284="zákl. přenesená",J284,0)</f>
        <v>0</v>
      </c>
      <c r="BH284" s="141">
        <f>IF(N284="sníž. přenesená",J284,0)</f>
        <v>0</v>
      </c>
      <c r="BI284" s="141">
        <f>IF(N284="nulová",J284,0)</f>
        <v>0</v>
      </c>
      <c r="BJ284" s="15" t="s">
        <v>77</v>
      </c>
      <c r="BK284" s="141">
        <f>ROUND(I284*H284,2)</f>
        <v>0</v>
      </c>
      <c r="BL284" s="15" t="s">
        <v>178</v>
      </c>
      <c r="BM284" s="140" t="s">
        <v>458</v>
      </c>
    </row>
    <row r="285" spans="2:47" s="1" customFormat="1" ht="12">
      <c r="B285" s="30"/>
      <c r="D285" s="142" t="s">
        <v>151</v>
      </c>
      <c r="F285" s="143" t="s">
        <v>457</v>
      </c>
      <c r="I285" s="144"/>
      <c r="L285" s="30"/>
      <c r="M285" s="145"/>
      <c r="T285" s="51"/>
      <c r="AT285" s="15" t="s">
        <v>151</v>
      </c>
      <c r="AU285" s="15" t="s">
        <v>79</v>
      </c>
    </row>
    <row r="286" spans="2:65" s="1" customFormat="1" ht="16.5" customHeight="1">
      <c r="B286" s="30"/>
      <c r="C286" s="129" t="s">
        <v>301</v>
      </c>
      <c r="D286" s="129" t="s">
        <v>145</v>
      </c>
      <c r="E286" s="130" t="s">
        <v>459</v>
      </c>
      <c r="F286" s="131" t="s">
        <v>460</v>
      </c>
      <c r="G286" s="132" t="s">
        <v>191</v>
      </c>
      <c r="H286" s="133">
        <v>100</v>
      </c>
      <c r="I286" s="134"/>
      <c r="J286" s="135">
        <f>ROUND(I286*H286,2)</f>
        <v>0</v>
      </c>
      <c r="K286" s="131" t="s">
        <v>19</v>
      </c>
      <c r="L286" s="30"/>
      <c r="M286" s="136" t="s">
        <v>19</v>
      </c>
      <c r="N286" s="137" t="s">
        <v>40</v>
      </c>
      <c r="P286" s="138">
        <f>O286*H286</f>
        <v>0</v>
      </c>
      <c r="Q286" s="138">
        <v>0</v>
      </c>
      <c r="R286" s="138">
        <f>Q286*H286</f>
        <v>0</v>
      </c>
      <c r="S286" s="138">
        <v>0</v>
      </c>
      <c r="T286" s="139">
        <f>S286*H286</f>
        <v>0</v>
      </c>
      <c r="AR286" s="140" t="s">
        <v>178</v>
      </c>
      <c r="AT286" s="140" t="s">
        <v>145</v>
      </c>
      <c r="AU286" s="140" t="s">
        <v>79</v>
      </c>
      <c r="AY286" s="15" t="s">
        <v>143</v>
      </c>
      <c r="BE286" s="141">
        <f>IF(N286="základní",J286,0)</f>
        <v>0</v>
      </c>
      <c r="BF286" s="141">
        <f>IF(N286="snížená",J286,0)</f>
        <v>0</v>
      </c>
      <c r="BG286" s="141">
        <f>IF(N286="zákl. přenesená",J286,0)</f>
        <v>0</v>
      </c>
      <c r="BH286" s="141">
        <f>IF(N286="sníž. přenesená",J286,0)</f>
        <v>0</v>
      </c>
      <c r="BI286" s="141">
        <f>IF(N286="nulová",J286,0)</f>
        <v>0</v>
      </c>
      <c r="BJ286" s="15" t="s">
        <v>77</v>
      </c>
      <c r="BK286" s="141">
        <f>ROUND(I286*H286,2)</f>
        <v>0</v>
      </c>
      <c r="BL286" s="15" t="s">
        <v>178</v>
      </c>
      <c r="BM286" s="140" t="s">
        <v>461</v>
      </c>
    </row>
    <row r="287" spans="2:47" s="1" customFormat="1" ht="12">
      <c r="B287" s="30"/>
      <c r="D287" s="142" t="s">
        <v>151</v>
      </c>
      <c r="F287" s="143" t="s">
        <v>460</v>
      </c>
      <c r="I287" s="144"/>
      <c r="L287" s="30"/>
      <c r="M287" s="145"/>
      <c r="T287" s="51"/>
      <c r="AT287" s="15" t="s">
        <v>151</v>
      </c>
      <c r="AU287" s="15" t="s">
        <v>79</v>
      </c>
    </row>
    <row r="288" spans="2:65" s="1" customFormat="1" ht="16.5" customHeight="1">
      <c r="B288" s="30"/>
      <c r="C288" s="129" t="s">
        <v>462</v>
      </c>
      <c r="D288" s="129" t="s">
        <v>145</v>
      </c>
      <c r="E288" s="130" t="s">
        <v>463</v>
      </c>
      <c r="F288" s="131" t="s">
        <v>464</v>
      </c>
      <c r="G288" s="132" t="s">
        <v>191</v>
      </c>
      <c r="H288" s="133">
        <v>600</v>
      </c>
      <c r="I288" s="134"/>
      <c r="J288" s="135">
        <f>ROUND(I288*H288,2)</f>
        <v>0</v>
      </c>
      <c r="K288" s="131" t="s">
        <v>19</v>
      </c>
      <c r="L288" s="30"/>
      <c r="M288" s="136" t="s">
        <v>19</v>
      </c>
      <c r="N288" s="137" t="s">
        <v>40</v>
      </c>
      <c r="P288" s="138">
        <f>O288*H288</f>
        <v>0</v>
      </c>
      <c r="Q288" s="138">
        <v>0</v>
      </c>
      <c r="R288" s="138">
        <f>Q288*H288</f>
        <v>0</v>
      </c>
      <c r="S288" s="138">
        <v>0</v>
      </c>
      <c r="T288" s="139">
        <f>S288*H288</f>
        <v>0</v>
      </c>
      <c r="AR288" s="140" t="s">
        <v>178</v>
      </c>
      <c r="AT288" s="140" t="s">
        <v>145</v>
      </c>
      <c r="AU288" s="140" t="s">
        <v>79</v>
      </c>
      <c r="AY288" s="15" t="s">
        <v>143</v>
      </c>
      <c r="BE288" s="141">
        <f>IF(N288="základní",J288,0)</f>
        <v>0</v>
      </c>
      <c r="BF288" s="141">
        <f>IF(N288="snížená",J288,0)</f>
        <v>0</v>
      </c>
      <c r="BG288" s="141">
        <f>IF(N288="zákl. přenesená",J288,0)</f>
        <v>0</v>
      </c>
      <c r="BH288" s="141">
        <f>IF(N288="sníž. přenesená",J288,0)</f>
        <v>0</v>
      </c>
      <c r="BI288" s="141">
        <f>IF(N288="nulová",J288,0)</f>
        <v>0</v>
      </c>
      <c r="BJ288" s="15" t="s">
        <v>77</v>
      </c>
      <c r="BK288" s="141">
        <f>ROUND(I288*H288,2)</f>
        <v>0</v>
      </c>
      <c r="BL288" s="15" t="s">
        <v>178</v>
      </c>
      <c r="BM288" s="140" t="s">
        <v>465</v>
      </c>
    </row>
    <row r="289" spans="2:47" s="1" customFormat="1" ht="12">
      <c r="B289" s="30"/>
      <c r="D289" s="142" t="s">
        <v>151</v>
      </c>
      <c r="F289" s="143" t="s">
        <v>464</v>
      </c>
      <c r="I289" s="144"/>
      <c r="L289" s="30"/>
      <c r="M289" s="145"/>
      <c r="T289" s="51"/>
      <c r="AT289" s="15" t="s">
        <v>151</v>
      </c>
      <c r="AU289" s="15" t="s">
        <v>79</v>
      </c>
    </row>
    <row r="290" spans="2:65" s="1" customFormat="1" ht="16.5" customHeight="1">
      <c r="B290" s="30"/>
      <c r="C290" s="129" t="s">
        <v>305</v>
      </c>
      <c r="D290" s="129" t="s">
        <v>145</v>
      </c>
      <c r="E290" s="130" t="s">
        <v>466</v>
      </c>
      <c r="F290" s="131" t="s">
        <v>467</v>
      </c>
      <c r="G290" s="132" t="s">
        <v>191</v>
      </c>
      <c r="H290" s="133">
        <v>60</v>
      </c>
      <c r="I290" s="134"/>
      <c r="J290" s="135">
        <f>ROUND(I290*H290,2)</f>
        <v>0</v>
      </c>
      <c r="K290" s="131" t="s">
        <v>19</v>
      </c>
      <c r="L290" s="30"/>
      <c r="M290" s="136" t="s">
        <v>19</v>
      </c>
      <c r="N290" s="137" t="s">
        <v>40</v>
      </c>
      <c r="P290" s="138">
        <f>O290*H290</f>
        <v>0</v>
      </c>
      <c r="Q290" s="138">
        <v>0</v>
      </c>
      <c r="R290" s="138">
        <f>Q290*H290</f>
        <v>0</v>
      </c>
      <c r="S290" s="138">
        <v>0</v>
      </c>
      <c r="T290" s="139">
        <f>S290*H290</f>
        <v>0</v>
      </c>
      <c r="AR290" s="140" t="s">
        <v>178</v>
      </c>
      <c r="AT290" s="140" t="s">
        <v>145</v>
      </c>
      <c r="AU290" s="140" t="s">
        <v>79</v>
      </c>
      <c r="AY290" s="15" t="s">
        <v>143</v>
      </c>
      <c r="BE290" s="141">
        <f>IF(N290="základní",J290,0)</f>
        <v>0</v>
      </c>
      <c r="BF290" s="141">
        <f>IF(N290="snížená",J290,0)</f>
        <v>0</v>
      </c>
      <c r="BG290" s="141">
        <f>IF(N290="zákl. přenesená",J290,0)</f>
        <v>0</v>
      </c>
      <c r="BH290" s="141">
        <f>IF(N290="sníž. přenesená",J290,0)</f>
        <v>0</v>
      </c>
      <c r="BI290" s="141">
        <f>IF(N290="nulová",J290,0)</f>
        <v>0</v>
      </c>
      <c r="BJ290" s="15" t="s">
        <v>77</v>
      </c>
      <c r="BK290" s="141">
        <f>ROUND(I290*H290,2)</f>
        <v>0</v>
      </c>
      <c r="BL290" s="15" t="s">
        <v>178</v>
      </c>
      <c r="BM290" s="140" t="s">
        <v>468</v>
      </c>
    </row>
    <row r="291" spans="2:47" s="1" customFormat="1" ht="12">
      <c r="B291" s="30"/>
      <c r="D291" s="142" t="s">
        <v>151</v>
      </c>
      <c r="F291" s="143" t="s">
        <v>467</v>
      </c>
      <c r="I291" s="144"/>
      <c r="L291" s="30"/>
      <c r="M291" s="145"/>
      <c r="T291" s="51"/>
      <c r="AT291" s="15" t="s">
        <v>151</v>
      </c>
      <c r="AU291" s="15" t="s">
        <v>79</v>
      </c>
    </row>
    <row r="292" spans="2:65" s="1" customFormat="1" ht="16.5" customHeight="1">
      <c r="B292" s="30"/>
      <c r="C292" s="129" t="s">
        <v>469</v>
      </c>
      <c r="D292" s="129" t="s">
        <v>145</v>
      </c>
      <c r="E292" s="130" t="s">
        <v>470</v>
      </c>
      <c r="F292" s="131" t="s">
        <v>471</v>
      </c>
      <c r="G292" s="132" t="s">
        <v>191</v>
      </c>
      <c r="H292" s="133">
        <v>100</v>
      </c>
      <c r="I292" s="134"/>
      <c r="J292" s="135">
        <f>ROUND(I292*H292,2)</f>
        <v>0</v>
      </c>
      <c r="K292" s="131" t="s">
        <v>19</v>
      </c>
      <c r="L292" s="30"/>
      <c r="M292" s="136" t="s">
        <v>19</v>
      </c>
      <c r="N292" s="137" t="s">
        <v>40</v>
      </c>
      <c r="P292" s="138">
        <f>O292*H292</f>
        <v>0</v>
      </c>
      <c r="Q292" s="138">
        <v>0</v>
      </c>
      <c r="R292" s="138">
        <f>Q292*H292</f>
        <v>0</v>
      </c>
      <c r="S292" s="138">
        <v>0</v>
      </c>
      <c r="T292" s="139">
        <f>S292*H292</f>
        <v>0</v>
      </c>
      <c r="AR292" s="140" t="s">
        <v>178</v>
      </c>
      <c r="AT292" s="140" t="s">
        <v>145</v>
      </c>
      <c r="AU292" s="140" t="s">
        <v>79</v>
      </c>
      <c r="AY292" s="15" t="s">
        <v>143</v>
      </c>
      <c r="BE292" s="141">
        <f>IF(N292="základní",J292,0)</f>
        <v>0</v>
      </c>
      <c r="BF292" s="141">
        <f>IF(N292="snížená",J292,0)</f>
        <v>0</v>
      </c>
      <c r="BG292" s="141">
        <f>IF(N292="zákl. přenesená",J292,0)</f>
        <v>0</v>
      </c>
      <c r="BH292" s="141">
        <f>IF(N292="sníž. přenesená",J292,0)</f>
        <v>0</v>
      </c>
      <c r="BI292" s="141">
        <f>IF(N292="nulová",J292,0)</f>
        <v>0</v>
      </c>
      <c r="BJ292" s="15" t="s">
        <v>77</v>
      </c>
      <c r="BK292" s="141">
        <f>ROUND(I292*H292,2)</f>
        <v>0</v>
      </c>
      <c r="BL292" s="15" t="s">
        <v>178</v>
      </c>
      <c r="BM292" s="140" t="s">
        <v>472</v>
      </c>
    </row>
    <row r="293" spans="2:47" s="1" customFormat="1" ht="12">
      <c r="B293" s="30"/>
      <c r="D293" s="142" t="s">
        <v>151</v>
      </c>
      <c r="F293" s="143" t="s">
        <v>471</v>
      </c>
      <c r="I293" s="144"/>
      <c r="L293" s="30"/>
      <c r="M293" s="145"/>
      <c r="T293" s="51"/>
      <c r="AT293" s="15" t="s">
        <v>151</v>
      </c>
      <c r="AU293" s="15" t="s">
        <v>79</v>
      </c>
    </row>
    <row r="294" spans="2:65" s="1" customFormat="1" ht="16.5" customHeight="1">
      <c r="B294" s="30"/>
      <c r="C294" s="129" t="s">
        <v>310</v>
      </c>
      <c r="D294" s="129" t="s">
        <v>145</v>
      </c>
      <c r="E294" s="130" t="s">
        <v>473</v>
      </c>
      <c r="F294" s="131" t="s">
        <v>474</v>
      </c>
      <c r="G294" s="132" t="s">
        <v>191</v>
      </c>
      <c r="H294" s="133">
        <v>20</v>
      </c>
      <c r="I294" s="134"/>
      <c r="J294" s="135">
        <f>ROUND(I294*H294,2)</f>
        <v>0</v>
      </c>
      <c r="K294" s="131" t="s">
        <v>19</v>
      </c>
      <c r="L294" s="30"/>
      <c r="M294" s="136" t="s">
        <v>19</v>
      </c>
      <c r="N294" s="137" t="s">
        <v>40</v>
      </c>
      <c r="P294" s="138">
        <f>O294*H294</f>
        <v>0</v>
      </c>
      <c r="Q294" s="138">
        <v>0</v>
      </c>
      <c r="R294" s="138">
        <f>Q294*H294</f>
        <v>0</v>
      </c>
      <c r="S294" s="138">
        <v>0</v>
      </c>
      <c r="T294" s="139">
        <f>S294*H294</f>
        <v>0</v>
      </c>
      <c r="AR294" s="140" t="s">
        <v>178</v>
      </c>
      <c r="AT294" s="140" t="s">
        <v>145</v>
      </c>
      <c r="AU294" s="140" t="s">
        <v>79</v>
      </c>
      <c r="AY294" s="15" t="s">
        <v>143</v>
      </c>
      <c r="BE294" s="141">
        <f>IF(N294="základní",J294,0)</f>
        <v>0</v>
      </c>
      <c r="BF294" s="141">
        <f>IF(N294="snížená",J294,0)</f>
        <v>0</v>
      </c>
      <c r="BG294" s="141">
        <f>IF(N294="zákl. přenesená",J294,0)</f>
        <v>0</v>
      </c>
      <c r="BH294" s="141">
        <f>IF(N294="sníž. přenesená",J294,0)</f>
        <v>0</v>
      </c>
      <c r="BI294" s="141">
        <f>IF(N294="nulová",J294,0)</f>
        <v>0</v>
      </c>
      <c r="BJ294" s="15" t="s">
        <v>77</v>
      </c>
      <c r="BK294" s="141">
        <f>ROUND(I294*H294,2)</f>
        <v>0</v>
      </c>
      <c r="BL294" s="15" t="s">
        <v>178</v>
      </c>
      <c r="BM294" s="140" t="s">
        <v>475</v>
      </c>
    </row>
    <row r="295" spans="2:47" s="1" customFormat="1" ht="12">
      <c r="B295" s="30"/>
      <c r="D295" s="142" t="s">
        <v>151</v>
      </c>
      <c r="F295" s="143" t="s">
        <v>474</v>
      </c>
      <c r="I295" s="144"/>
      <c r="L295" s="30"/>
      <c r="M295" s="145"/>
      <c r="T295" s="51"/>
      <c r="AT295" s="15" t="s">
        <v>151</v>
      </c>
      <c r="AU295" s="15" t="s">
        <v>79</v>
      </c>
    </row>
    <row r="296" spans="2:65" s="1" customFormat="1" ht="16.5" customHeight="1">
      <c r="B296" s="30"/>
      <c r="C296" s="129" t="s">
        <v>476</v>
      </c>
      <c r="D296" s="129" t="s">
        <v>145</v>
      </c>
      <c r="E296" s="130" t="s">
        <v>477</v>
      </c>
      <c r="F296" s="131" t="s">
        <v>478</v>
      </c>
      <c r="G296" s="132" t="s">
        <v>191</v>
      </c>
      <c r="H296" s="133">
        <v>12</v>
      </c>
      <c r="I296" s="134"/>
      <c r="J296" s="135">
        <f>ROUND(I296*H296,2)</f>
        <v>0</v>
      </c>
      <c r="K296" s="131" t="s">
        <v>19</v>
      </c>
      <c r="L296" s="30"/>
      <c r="M296" s="136" t="s">
        <v>19</v>
      </c>
      <c r="N296" s="137" t="s">
        <v>40</v>
      </c>
      <c r="P296" s="138">
        <f>O296*H296</f>
        <v>0</v>
      </c>
      <c r="Q296" s="138">
        <v>0</v>
      </c>
      <c r="R296" s="138">
        <f>Q296*H296</f>
        <v>0</v>
      </c>
      <c r="S296" s="138">
        <v>0</v>
      </c>
      <c r="T296" s="139">
        <f>S296*H296</f>
        <v>0</v>
      </c>
      <c r="AR296" s="140" t="s">
        <v>178</v>
      </c>
      <c r="AT296" s="140" t="s">
        <v>145</v>
      </c>
      <c r="AU296" s="140" t="s">
        <v>79</v>
      </c>
      <c r="AY296" s="15" t="s">
        <v>143</v>
      </c>
      <c r="BE296" s="141">
        <f>IF(N296="základní",J296,0)</f>
        <v>0</v>
      </c>
      <c r="BF296" s="141">
        <f>IF(N296="snížená",J296,0)</f>
        <v>0</v>
      </c>
      <c r="BG296" s="141">
        <f>IF(N296="zákl. přenesená",J296,0)</f>
        <v>0</v>
      </c>
      <c r="BH296" s="141">
        <f>IF(N296="sníž. přenesená",J296,0)</f>
        <v>0</v>
      </c>
      <c r="BI296" s="141">
        <f>IF(N296="nulová",J296,0)</f>
        <v>0</v>
      </c>
      <c r="BJ296" s="15" t="s">
        <v>77</v>
      </c>
      <c r="BK296" s="141">
        <f>ROUND(I296*H296,2)</f>
        <v>0</v>
      </c>
      <c r="BL296" s="15" t="s">
        <v>178</v>
      </c>
      <c r="BM296" s="140" t="s">
        <v>479</v>
      </c>
    </row>
    <row r="297" spans="2:47" s="1" customFormat="1" ht="12">
      <c r="B297" s="30"/>
      <c r="D297" s="142" t="s">
        <v>151</v>
      </c>
      <c r="F297" s="143" t="s">
        <v>478</v>
      </c>
      <c r="I297" s="144"/>
      <c r="L297" s="30"/>
      <c r="M297" s="145"/>
      <c r="T297" s="51"/>
      <c r="AT297" s="15" t="s">
        <v>151</v>
      </c>
      <c r="AU297" s="15" t="s">
        <v>79</v>
      </c>
    </row>
    <row r="298" spans="2:65" s="1" customFormat="1" ht="16.5" customHeight="1">
      <c r="B298" s="30"/>
      <c r="C298" s="129" t="s">
        <v>316</v>
      </c>
      <c r="D298" s="129" t="s">
        <v>145</v>
      </c>
      <c r="E298" s="130" t="s">
        <v>480</v>
      </c>
      <c r="F298" s="131" t="s">
        <v>481</v>
      </c>
      <c r="G298" s="132" t="s">
        <v>246</v>
      </c>
      <c r="H298" s="133">
        <v>27</v>
      </c>
      <c r="I298" s="134"/>
      <c r="J298" s="135">
        <f>ROUND(I298*H298,2)</f>
        <v>0</v>
      </c>
      <c r="K298" s="131" t="s">
        <v>19</v>
      </c>
      <c r="L298" s="30"/>
      <c r="M298" s="136" t="s">
        <v>19</v>
      </c>
      <c r="N298" s="137" t="s">
        <v>40</v>
      </c>
      <c r="P298" s="138">
        <f>O298*H298</f>
        <v>0</v>
      </c>
      <c r="Q298" s="138">
        <v>0</v>
      </c>
      <c r="R298" s="138">
        <f>Q298*H298</f>
        <v>0</v>
      </c>
      <c r="S298" s="138">
        <v>0</v>
      </c>
      <c r="T298" s="139">
        <f>S298*H298</f>
        <v>0</v>
      </c>
      <c r="AR298" s="140" t="s">
        <v>178</v>
      </c>
      <c r="AT298" s="140" t="s">
        <v>145</v>
      </c>
      <c r="AU298" s="140" t="s">
        <v>79</v>
      </c>
      <c r="AY298" s="15" t="s">
        <v>143</v>
      </c>
      <c r="BE298" s="141">
        <f>IF(N298="základní",J298,0)</f>
        <v>0</v>
      </c>
      <c r="BF298" s="141">
        <f>IF(N298="snížená",J298,0)</f>
        <v>0</v>
      </c>
      <c r="BG298" s="141">
        <f>IF(N298="zákl. přenesená",J298,0)</f>
        <v>0</v>
      </c>
      <c r="BH298" s="141">
        <f>IF(N298="sníž. přenesená",J298,0)</f>
        <v>0</v>
      </c>
      <c r="BI298" s="141">
        <f>IF(N298="nulová",J298,0)</f>
        <v>0</v>
      </c>
      <c r="BJ298" s="15" t="s">
        <v>77</v>
      </c>
      <c r="BK298" s="141">
        <f>ROUND(I298*H298,2)</f>
        <v>0</v>
      </c>
      <c r="BL298" s="15" t="s">
        <v>178</v>
      </c>
      <c r="BM298" s="140" t="s">
        <v>482</v>
      </c>
    </row>
    <row r="299" spans="2:47" s="1" customFormat="1" ht="12">
      <c r="B299" s="30"/>
      <c r="D299" s="142" t="s">
        <v>151</v>
      </c>
      <c r="F299" s="143" t="s">
        <v>481</v>
      </c>
      <c r="I299" s="144"/>
      <c r="L299" s="30"/>
      <c r="M299" s="145"/>
      <c r="T299" s="51"/>
      <c r="AT299" s="15" t="s">
        <v>151</v>
      </c>
      <c r="AU299" s="15" t="s">
        <v>79</v>
      </c>
    </row>
    <row r="300" spans="2:65" s="1" customFormat="1" ht="16.5" customHeight="1">
      <c r="B300" s="30"/>
      <c r="C300" s="129" t="s">
        <v>483</v>
      </c>
      <c r="D300" s="129" t="s">
        <v>145</v>
      </c>
      <c r="E300" s="130" t="s">
        <v>484</v>
      </c>
      <c r="F300" s="131" t="s">
        <v>485</v>
      </c>
      <c r="G300" s="132" t="s">
        <v>246</v>
      </c>
      <c r="H300" s="133">
        <v>1</v>
      </c>
      <c r="I300" s="134"/>
      <c r="J300" s="135">
        <f>ROUND(I300*H300,2)</f>
        <v>0</v>
      </c>
      <c r="K300" s="131" t="s">
        <v>19</v>
      </c>
      <c r="L300" s="30"/>
      <c r="M300" s="136" t="s">
        <v>19</v>
      </c>
      <c r="N300" s="137" t="s">
        <v>40</v>
      </c>
      <c r="P300" s="138">
        <f>O300*H300</f>
        <v>0</v>
      </c>
      <c r="Q300" s="138">
        <v>0</v>
      </c>
      <c r="R300" s="138">
        <f>Q300*H300</f>
        <v>0</v>
      </c>
      <c r="S300" s="138">
        <v>0</v>
      </c>
      <c r="T300" s="139">
        <f>S300*H300</f>
        <v>0</v>
      </c>
      <c r="AR300" s="140" t="s">
        <v>178</v>
      </c>
      <c r="AT300" s="140" t="s">
        <v>145</v>
      </c>
      <c r="AU300" s="140" t="s">
        <v>79</v>
      </c>
      <c r="AY300" s="15" t="s">
        <v>143</v>
      </c>
      <c r="BE300" s="141">
        <f>IF(N300="základní",J300,0)</f>
        <v>0</v>
      </c>
      <c r="BF300" s="141">
        <f>IF(N300="snížená",J300,0)</f>
        <v>0</v>
      </c>
      <c r="BG300" s="141">
        <f>IF(N300="zákl. přenesená",J300,0)</f>
        <v>0</v>
      </c>
      <c r="BH300" s="141">
        <f>IF(N300="sníž. přenesená",J300,0)</f>
        <v>0</v>
      </c>
      <c r="BI300" s="141">
        <f>IF(N300="nulová",J300,0)</f>
        <v>0</v>
      </c>
      <c r="BJ300" s="15" t="s">
        <v>77</v>
      </c>
      <c r="BK300" s="141">
        <f>ROUND(I300*H300,2)</f>
        <v>0</v>
      </c>
      <c r="BL300" s="15" t="s">
        <v>178</v>
      </c>
      <c r="BM300" s="140" t="s">
        <v>486</v>
      </c>
    </row>
    <row r="301" spans="2:47" s="1" customFormat="1" ht="12">
      <c r="B301" s="30"/>
      <c r="D301" s="142" t="s">
        <v>151</v>
      </c>
      <c r="F301" s="143" t="s">
        <v>485</v>
      </c>
      <c r="I301" s="144"/>
      <c r="L301" s="30"/>
      <c r="M301" s="145"/>
      <c r="T301" s="51"/>
      <c r="AT301" s="15" t="s">
        <v>151</v>
      </c>
      <c r="AU301" s="15" t="s">
        <v>79</v>
      </c>
    </row>
    <row r="302" spans="2:65" s="1" customFormat="1" ht="16.5" customHeight="1">
      <c r="B302" s="30"/>
      <c r="C302" s="129" t="s">
        <v>321</v>
      </c>
      <c r="D302" s="129" t="s">
        <v>145</v>
      </c>
      <c r="E302" s="130" t="s">
        <v>487</v>
      </c>
      <c r="F302" s="131" t="s">
        <v>488</v>
      </c>
      <c r="G302" s="132" t="s">
        <v>246</v>
      </c>
      <c r="H302" s="133">
        <v>6</v>
      </c>
      <c r="I302" s="134"/>
      <c r="J302" s="135">
        <f>ROUND(I302*H302,2)</f>
        <v>0</v>
      </c>
      <c r="K302" s="131" t="s">
        <v>19</v>
      </c>
      <c r="L302" s="30"/>
      <c r="M302" s="136" t="s">
        <v>19</v>
      </c>
      <c r="N302" s="137" t="s">
        <v>40</v>
      </c>
      <c r="P302" s="138">
        <f>O302*H302</f>
        <v>0</v>
      </c>
      <c r="Q302" s="138">
        <v>0</v>
      </c>
      <c r="R302" s="138">
        <f>Q302*H302</f>
        <v>0</v>
      </c>
      <c r="S302" s="138">
        <v>0</v>
      </c>
      <c r="T302" s="139">
        <f>S302*H302</f>
        <v>0</v>
      </c>
      <c r="AR302" s="140" t="s">
        <v>178</v>
      </c>
      <c r="AT302" s="140" t="s">
        <v>145</v>
      </c>
      <c r="AU302" s="140" t="s">
        <v>79</v>
      </c>
      <c r="AY302" s="15" t="s">
        <v>143</v>
      </c>
      <c r="BE302" s="141">
        <f>IF(N302="základní",J302,0)</f>
        <v>0</v>
      </c>
      <c r="BF302" s="141">
        <f>IF(N302="snížená",J302,0)</f>
        <v>0</v>
      </c>
      <c r="BG302" s="141">
        <f>IF(N302="zákl. přenesená",J302,0)</f>
        <v>0</v>
      </c>
      <c r="BH302" s="141">
        <f>IF(N302="sníž. přenesená",J302,0)</f>
        <v>0</v>
      </c>
      <c r="BI302" s="141">
        <f>IF(N302="nulová",J302,0)</f>
        <v>0</v>
      </c>
      <c r="BJ302" s="15" t="s">
        <v>77</v>
      </c>
      <c r="BK302" s="141">
        <f>ROUND(I302*H302,2)</f>
        <v>0</v>
      </c>
      <c r="BL302" s="15" t="s">
        <v>178</v>
      </c>
      <c r="BM302" s="140" t="s">
        <v>489</v>
      </c>
    </row>
    <row r="303" spans="2:47" s="1" customFormat="1" ht="12">
      <c r="B303" s="30"/>
      <c r="D303" s="142" t="s">
        <v>151</v>
      </c>
      <c r="F303" s="143" t="s">
        <v>488</v>
      </c>
      <c r="I303" s="144"/>
      <c r="L303" s="30"/>
      <c r="M303" s="145"/>
      <c r="T303" s="51"/>
      <c r="AT303" s="15" t="s">
        <v>151</v>
      </c>
      <c r="AU303" s="15" t="s">
        <v>79</v>
      </c>
    </row>
    <row r="304" spans="2:65" s="1" customFormat="1" ht="16.5" customHeight="1">
      <c r="B304" s="30"/>
      <c r="C304" s="129" t="s">
        <v>490</v>
      </c>
      <c r="D304" s="129" t="s">
        <v>145</v>
      </c>
      <c r="E304" s="130" t="s">
        <v>491</v>
      </c>
      <c r="F304" s="131" t="s">
        <v>492</v>
      </c>
      <c r="G304" s="132" t="s">
        <v>246</v>
      </c>
      <c r="H304" s="133">
        <v>4</v>
      </c>
      <c r="I304" s="134"/>
      <c r="J304" s="135">
        <f>ROUND(I304*H304,2)</f>
        <v>0</v>
      </c>
      <c r="K304" s="131" t="s">
        <v>19</v>
      </c>
      <c r="L304" s="30"/>
      <c r="M304" s="136" t="s">
        <v>19</v>
      </c>
      <c r="N304" s="137" t="s">
        <v>40</v>
      </c>
      <c r="P304" s="138">
        <f>O304*H304</f>
        <v>0</v>
      </c>
      <c r="Q304" s="138">
        <v>0</v>
      </c>
      <c r="R304" s="138">
        <f>Q304*H304</f>
        <v>0</v>
      </c>
      <c r="S304" s="138">
        <v>0</v>
      </c>
      <c r="T304" s="139">
        <f>S304*H304</f>
        <v>0</v>
      </c>
      <c r="AR304" s="140" t="s">
        <v>178</v>
      </c>
      <c r="AT304" s="140" t="s">
        <v>145</v>
      </c>
      <c r="AU304" s="140" t="s">
        <v>79</v>
      </c>
      <c r="AY304" s="15" t="s">
        <v>143</v>
      </c>
      <c r="BE304" s="141">
        <f>IF(N304="základní",J304,0)</f>
        <v>0</v>
      </c>
      <c r="BF304" s="141">
        <f>IF(N304="snížená",J304,0)</f>
        <v>0</v>
      </c>
      <c r="BG304" s="141">
        <f>IF(N304="zákl. přenesená",J304,0)</f>
        <v>0</v>
      </c>
      <c r="BH304" s="141">
        <f>IF(N304="sníž. přenesená",J304,0)</f>
        <v>0</v>
      </c>
      <c r="BI304" s="141">
        <f>IF(N304="nulová",J304,0)</f>
        <v>0</v>
      </c>
      <c r="BJ304" s="15" t="s">
        <v>77</v>
      </c>
      <c r="BK304" s="141">
        <f>ROUND(I304*H304,2)</f>
        <v>0</v>
      </c>
      <c r="BL304" s="15" t="s">
        <v>178</v>
      </c>
      <c r="BM304" s="140" t="s">
        <v>493</v>
      </c>
    </row>
    <row r="305" spans="2:47" s="1" customFormat="1" ht="12">
      <c r="B305" s="30"/>
      <c r="D305" s="142" t="s">
        <v>151</v>
      </c>
      <c r="F305" s="143" t="s">
        <v>492</v>
      </c>
      <c r="I305" s="144"/>
      <c r="L305" s="30"/>
      <c r="M305" s="145"/>
      <c r="T305" s="51"/>
      <c r="AT305" s="15" t="s">
        <v>151</v>
      </c>
      <c r="AU305" s="15" t="s">
        <v>79</v>
      </c>
    </row>
    <row r="306" spans="2:65" s="1" customFormat="1" ht="16.5" customHeight="1">
      <c r="B306" s="30"/>
      <c r="C306" s="129" t="s">
        <v>327</v>
      </c>
      <c r="D306" s="129" t="s">
        <v>145</v>
      </c>
      <c r="E306" s="130" t="s">
        <v>494</v>
      </c>
      <c r="F306" s="131" t="s">
        <v>495</v>
      </c>
      <c r="G306" s="132" t="s">
        <v>246</v>
      </c>
      <c r="H306" s="133">
        <v>3</v>
      </c>
      <c r="I306" s="134"/>
      <c r="J306" s="135">
        <f>ROUND(I306*H306,2)</f>
        <v>0</v>
      </c>
      <c r="K306" s="131" t="s">
        <v>19</v>
      </c>
      <c r="L306" s="30"/>
      <c r="M306" s="136" t="s">
        <v>19</v>
      </c>
      <c r="N306" s="137" t="s">
        <v>40</v>
      </c>
      <c r="P306" s="138">
        <f>O306*H306</f>
        <v>0</v>
      </c>
      <c r="Q306" s="138">
        <v>0</v>
      </c>
      <c r="R306" s="138">
        <f>Q306*H306</f>
        <v>0</v>
      </c>
      <c r="S306" s="138">
        <v>0</v>
      </c>
      <c r="T306" s="139">
        <f>S306*H306</f>
        <v>0</v>
      </c>
      <c r="AR306" s="140" t="s">
        <v>178</v>
      </c>
      <c r="AT306" s="140" t="s">
        <v>145</v>
      </c>
      <c r="AU306" s="140" t="s">
        <v>79</v>
      </c>
      <c r="AY306" s="15" t="s">
        <v>143</v>
      </c>
      <c r="BE306" s="141">
        <f>IF(N306="základní",J306,0)</f>
        <v>0</v>
      </c>
      <c r="BF306" s="141">
        <f>IF(N306="snížená",J306,0)</f>
        <v>0</v>
      </c>
      <c r="BG306" s="141">
        <f>IF(N306="zákl. přenesená",J306,0)</f>
        <v>0</v>
      </c>
      <c r="BH306" s="141">
        <f>IF(N306="sníž. přenesená",J306,0)</f>
        <v>0</v>
      </c>
      <c r="BI306" s="141">
        <f>IF(N306="nulová",J306,0)</f>
        <v>0</v>
      </c>
      <c r="BJ306" s="15" t="s">
        <v>77</v>
      </c>
      <c r="BK306" s="141">
        <f>ROUND(I306*H306,2)</f>
        <v>0</v>
      </c>
      <c r="BL306" s="15" t="s">
        <v>178</v>
      </c>
      <c r="BM306" s="140" t="s">
        <v>496</v>
      </c>
    </row>
    <row r="307" spans="2:47" s="1" customFormat="1" ht="12">
      <c r="B307" s="30"/>
      <c r="D307" s="142" t="s">
        <v>151</v>
      </c>
      <c r="F307" s="143" t="s">
        <v>495</v>
      </c>
      <c r="I307" s="144"/>
      <c r="L307" s="30"/>
      <c r="M307" s="145"/>
      <c r="T307" s="51"/>
      <c r="AT307" s="15" t="s">
        <v>151</v>
      </c>
      <c r="AU307" s="15" t="s">
        <v>79</v>
      </c>
    </row>
    <row r="308" spans="2:65" s="1" customFormat="1" ht="16.5" customHeight="1">
      <c r="B308" s="30"/>
      <c r="C308" s="129" t="s">
        <v>497</v>
      </c>
      <c r="D308" s="129" t="s">
        <v>145</v>
      </c>
      <c r="E308" s="130" t="s">
        <v>498</v>
      </c>
      <c r="F308" s="131" t="s">
        <v>499</v>
      </c>
      <c r="G308" s="132" t="s">
        <v>246</v>
      </c>
      <c r="H308" s="133">
        <v>34</v>
      </c>
      <c r="I308" s="134"/>
      <c r="J308" s="135">
        <f>ROUND(I308*H308,2)</f>
        <v>0</v>
      </c>
      <c r="K308" s="131" t="s">
        <v>19</v>
      </c>
      <c r="L308" s="30"/>
      <c r="M308" s="136" t="s">
        <v>19</v>
      </c>
      <c r="N308" s="137" t="s">
        <v>40</v>
      </c>
      <c r="P308" s="138">
        <f>O308*H308</f>
        <v>0</v>
      </c>
      <c r="Q308" s="138">
        <v>0</v>
      </c>
      <c r="R308" s="138">
        <f>Q308*H308</f>
        <v>0</v>
      </c>
      <c r="S308" s="138">
        <v>0</v>
      </c>
      <c r="T308" s="139">
        <f>S308*H308</f>
        <v>0</v>
      </c>
      <c r="AR308" s="140" t="s">
        <v>178</v>
      </c>
      <c r="AT308" s="140" t="s">
        <v>145</v>
      </c>
      <c r="AU308" s="140" t="s">
        <v>79</v>
      </c>
      <c r="AY308" s="15" t="s">
        <v>143</v>
      </c>
      <c r="BE308" s="141">
        <f>IF(N308="základní",J308,0)</f>
        <v>0</v>
      </c>
      <c r="BF308" s="141">
        <f>IF(N308="snížená",J308,0)</f>
        <v>0</v>
      </c>
      <c r="BG308" s="141">
        <f>IF(N308="zákl. přenesená",J308,0)</f>
        <v>0</v>
      </c>
      <c r="BH308" s="141">
        <f>IF(N308="sníž. přenesená",J308,0)</f>
        <v>0</v>
      </c>
      <c r="BI308" s="141">
        <f>IF(N308="nulová",J308,0)</f>
        <v>0</v>
      </c>
      <c r="BJ308" s="15" t="s">
        <v>77</v>
      </c>
      <c r="BK308" s="141">
        <f>ROUND(I308*H308,2)</f>
        <v>0</v>
      </c>
      <c r="BL308" s="15" t="s">
        <v>178</v>
      </c>
      <c r="BM308" s="140" t="s">
        <v>500</v>
      </c>
    </row>
    <row r="309" spans="2:47" s="1" customFormat="1" ht="12">
      <c r="B309" s="30"/>
      <c r="D309" s="142" t="s">
        <v>151</v>
      </c>
      <c r="F309" s="143" t="s">
        <v>499</v>
      </c>
      <c r="I309" s="144"/>
      <c r="L309" s="30"/>
      <c r="M309" s="145"/>
      <c r="T309" s="51"/>
      <c r="AT309" s="15" t="s">
        <v>151</v>
      </c>
      <c r="AU309" s="15" t="s">
        <v>79</v>
      </c>
    </row>
    <row r="310" spans="2:65" s="1" customFormat="1" ht="16.5" customHeight="1">
      <c r="B310" s="30"/>
      <c r="C310" s="129" t="s">
        <v>332</v>
      </c>
      <c r="D310" s="129" t="s">
        <v>145</v>
      </c>
      <c r="E310" s="130" t="s">
        <v>501</v>
      </c>
      <c r="F310" s="131" t="s">
        <v>502</v>
      </c>
      <c r="G310" s="132" t="s">
        <v>246</v>
      </c>
      <c r="H310" s="133">
        <v>72</v>
      </c>
      <c r="I310" s="134"/>
      <c r="J310" s="135">
        <f>ROUND(I310*H310,2)</f>
        <v>0</v>
      </c>
      <c r="K310" s="131" t="s">
        <v>19</v>
      </c>
      <c r="L310" s="30"/>
      <c r="M310" s="136" t="s">
        <v>19</v>
      </c>
      <c r="N310" s="137" t="s">
        <v>40</v>
      </c>
      <c r="P310" s="138">
        <f>O310*H310</f>
        <v>0</v>
      </c>
      <c r="Q310" s="138">
        <v>0</v>
      </c>
      <c r="R310" s="138">
        <f>Q310*H310</f>
        <v>0</v>
      </c>
      <c r="S310" s="138">
        <v>0</v>
      </c>
      <c r="T310" s="139">
        <f>S310*H310</f>
        <v>0</v>
      </c>
      <c r="AR310" s="140" t="s">
        <v>178</v>
      </c>
      <c r="AT310" s="140" t="s">
        <v>145</v>
      </c>
      <c r="AU310" s="140" t="s">
        <v>79</v>
      </c>
      <c r="AY310" s="15" t="s">
        <v>143</v>
      </c>
      <c r="BE310" s="141">
        <f>IF(N310="základní",J310,0)</f>
        <v>0</v>
      </c>
      <c r="BF310" s="141">
        <f>IF(N310="snížená",J310,0)</f>
        <v>0</v>
      </c>
      <c r="BG310" s="141">
        <f>IF(N310="zákl. přenesená",J310,0)</f>
        <v>0</v>
      </c>
      <c r="BH310" s="141">
        <f>IF(N310="sníž. přenesená",J310,0)</f>
        <v>0</v>
      </c>
      <c r="BI310" s="141">
        <f>IF(N310="nulová",J310,0)</f>
        <v>0</v>
      </c>
      <c r="BJ310" s="15" t="s">
        <v>77</v>
      </c>
      <c r="BK310" s="141">
        <f>ROUND(I310*H310,2)</f>
        <v>0</v>
      </c>
      <c r="BL310" s="15" t="s">
        <v>178</v>
      </c>
      <c r="BM310" s="140" t="s">
        <v>503</v>
      </c>
    </row>
    <row r="311" spans="2:47" s="1" customFormat="1" ht="12">
      <c r="B311" s="30"/>
      <c r="D311" s="142" t="s">
        <v>151</v>
      </c>
      <c r="F311" s="143" t="s">
        <v>502</v>
      </c>
      <c r="I311" s="144"/>
      <c r="L311" s="30"/>
      <c r="M311" s="145"/>
      <c r="T311" s="51"/>
      <c r="AT311" s="15" t="s">
        <v>151</v>
      </c>
      <c r="AU311" s="15" t="s">
        <v>79</v>
      </c>
    </row>
    <row r="312" spans="2:65" s="1" customFormat="1" ht="16.5" customHeight="1">
      <c r="B312" s="30"/>
      <c r="C312" s="129" t="s">
        <v>504</v>
      </c>
      <c r="D312" s="129" t="s">
        <v>145</v>
      </c>
      <c r="E312" s="130" t="s">
        <v>505</v>
      </c>
      <c r="F312" s="131" t="s">
        <v>506</v>
      </c>
      <c r="G312" s="132" t="s">
        <v>246</v>
      </c>
      <c r="H312" s="133">
        <v>11</v>
      </c>
      <c r="I312" s="134"/>
      <c r="J312" s="135">
        <f>ROUND(I312*H312,2)</f>
        <v>0</v>
      </c>
      <c r="K312" s="131" t="s">
        <v>19</v>
      </c>
      <c r="L312" s="30"/>
      <c r="M312" s="136" t="s">
        <v>19</v>
      </c>
      <c r="N312" s="137" t="s">
        <v>40</v>
      </c>
      <c r="P312" s="138">
        <f>O312*H312</f>
        <v>0</v>
      </c>
      <c r="Q312" s="138">
        <v>0</v>
      </c>
      <c r="R312" s="138">
        <f>Q312*H312</f>
        <v>0</v>
      </c>
      <c r="S312" s="138">
        <v>0</v>
      </c>
      <c r="T312" s="139">
        <f>S312*H312</f>
        <v>0</v>
      </c>
      <c r="AR312" s="140" t="s">
        <v>178</v>
      </c>
      <c r="AT312" s="140" t="s">
        <v>145</v>
      </c>
      <c r="AU312" s="140" t="s">
        <v>79</v>
      </c>
      <c r="AY312" s="15" t="s">
        <v>143</v>
      </c>
      <c r="BE312" s="141">
        <f>IF(N312="základní",J312,0)</f>
        <v>0</v>
      </c>
      <c r="BF312" s="141">
        <f>IF(N312="snížená",J312,0)</f>
        <v>0</v>
      </c>
      <c r="BG312" s="141">
        <f>IF(N312="zákl. přenesená",J312,0)</f>
        <v>0</v>
      </c>
      <c r="BH312" s="141">
        <f>IF(N312="sníž. přenesená",J312,0)</f>
        <v>0</v>
      </c>
      <c r="BI312" s="141">
        <f>IF(N312="nulová",J312,0)</f>
        <v>0</v>
      </c>
      <c r="BJ312" s="15" t="s">
        <v>77</v>
      </c>
      <c r="BK312" s="141">
        <f>ROUND(I312*H312,2)</f>
        <v>0</v>
      </c>
      <c r="BL312" s="15" t="s">
        <v>178</v>
      </c>
      <c r="BM312" s="140" t="s">
        <v>507</v>
      </c>
    </row>
    <row r="313" spans="2:47" s="1" customFormat="1" ht="12">
      <c r="B313" s="30"/>
      <c r="D313" s="142" t="s">
        <v>151</v>
      </c>
      <c r="F313" s="143" t="s">
        <v>506</v>
      </c>
      <c r="I313" s="144"/>
      <c r="L313" s="30"/>
      <c r="M313" s="145"/>
      <c r="T313" s="51"/>
      <c r="AT313" s="15" t="s">
        <v>151</v>
      </c>
      <c r="AU313" s="15" t="s">
        <v>79</v>
      </c>
    </row>
    <row r="314" spans="2:65" s="1" customFormat="1" ht="16.5" customHeight="1">
      <c r="B314" s="30"/>
      <c r="C314" s="129" t="s">
        <v>338</v>
      </c>
      <c r="D314" s="129" t="s">
        <v>145</v>
      </c>
      <c r="E314" s="130" t="s">
        <v>508</v>
      </c>
      <c r="F314" s="131" t="s">
        <v>509</v>
      </c>
      <c r="G314" s="132" t="s">
        <v>246</v>
      </c>
      <c r="H314" s="133">
        <v>1</v>
      </c>
      <c r="I314" s="134"/>
      <c r="J314" s="135">
        <f>ROUND(I314*H314,2)</f>
        <v>0</v>
      </c>
      <c r="K314" s="131" t="s">
        <v>19</v>
      </c>
      <c r="L314" s="30"/>
      <c r="M314" s="136" t="s">
        <v>19</v>
      </c>
      <c r="N314" s="137" t="s">
        <v>40</v>
      </c>
      <c r="P314" s="138">
        <f>O314*H314</f>
        <v>0</v>
      </c>
      <c r="Q314" s="138">
        <v>0</v>
      </c>
      <c r="R314" s="138">
        <f>Q314*H314</f>
        <v>0</v>
      </c>
      <c r="S314" s="138">
        <v>0</v>
      </c>
      <c r="T314" s="139">
        <f>S314*H314</f>
        <v>0</v>
      </c>
      <c r="AR314" s="140" t="s">
        <v>178</v>
      </c>
      <c r="AT314" s="140" t="s">
        <v>145</v>
      </c>
      <c r="AU314" s="140" t="s">
        <v>79</v>
      </c>
      <c r="AY314" s="15" t="s">
        <v>143</v>
      </c>
      <c r="BE314" s="141">
        <f>IF(N314="základní",J314,0)</f>
        <v>0</v>
      </c>
      <c r="BF314" s="141">
        <f>IF(N314="snížená",J314,0)</f>
        <v>0</v>
      </c>
      <c r="BG314" s="141">
        <f>IF(N314="zákl. přenesená",J314,0)</f>
        <v>0</v>
      </c>
      <c r="BH314" s="141">
        <f>IF(N314="sníž. přenesená",J314,0)</f>
        <v>0</v>
      </c>
      <c r="BI314" s="141">
        <f>IF(N314="nulová",J314,0)</f>
        <v>0</v>
      </c>
      <c r="BJ314" s="15" t="s">
        <v>77</v>
      </c>
      <c r="BK314" s="141">
        <f>ROUND(I314*H314,2)</f>
        <v>0</v>
      </c>
      <c r="BL314" s="15" t="s">
        <v>178</v>
      </c>
      <c r="BM314" s="140" t="s">
        <v>510</v>
      </c>
    </row>
    <row r="315" spans="2:47" s="1" customFormat="1" ht="12">
      <c r="B315" s="30"/>
      <c r="D315" s="142" t="s">
        <v>151</v>
      </c>
      <c r="F315" s="143" t="s">
        <v>509</v>
      </c>
      <c r="I315" s="144"/>
      <c r="L315" s="30"/>
      <c r="M315" s="145"/>
      <c r="T315" s="51"/>
      <c r="AT315" s="15" t="s">
        <v>151</v>
      </c>
      <c r="AU315" s="15" t="s">
        <v>79</v>
      </c>
    </row>
    <row r="316" spans="2:65" s="1" customFormat="1" ht="16.5" customHeight="1">
      <c r="B316" s="30"/>
      <c r="C316" s="129" t="s">
        <v>511</v>
      </c>
      <c r="D316" s="129" t="s">
        <v>145</v>
      </c>
      <c r="E316" s="130" t="s">
        <v>512</v>
      </c>
      <c r="F316" s="131" t="s">
        <v>513</v>
      </c>
      <c r="G316" s="132" t="s">
        <v>246</v>
      </c>
      <c r="H316" s="133">
        <v>83</v>
      </c>
      <c r="I316" s="134"/>
      <c r="J316" s="135">
        <f>ROUND(I316*H316,2)</f>
        <v>0</v>
      </c>
      <c r="K316" s="131" t="s">
        <v>19</v>
      </c>
      <c r="L316" s="30"/>
      <c r="M316" s="136" t="s">
        <v>19</v>
      </c>
      <c r="N316" s="137" t="s">
        <v>40</v>
      </c>
      <c r="P316" s="138">
        <f>O316*H316</f>
        <v>0</v>
      </c>
      <c r="Q316" s="138">
        <v>0</v>
      </c>
      <c r="R316" s="138">
        <f>Q316*H316</f>
        <v>0</v>
      </c>
      <c r="S316" s="138">
        <v>0</v>
      </c>
      <c r="T316" s="139">
        <f>S316*H316</f>
        <v>0</v>
      </c>
      <c r="AR316" s="140" t="s">
        <v>178</v>
      </c>
      <c r="AT316" s="140" t="s">
        <v>145</v>
      </c>
      <c r="AU316" s="140" t="s">
        <v>79</v>
      </c>
      <c r="AY316" s="15" t="s">
        <v>143</v>
      </c>
      <c r="BE316" s="141">
        <f>IF(N316="základní",J316,0)</f>
        <v>0</v>
      </c>
      <c r="BF316" s="141">
        <f>IF(N316="snížená",J316,0)</f>
        <v>0</v>
      </c>
      <c r="BG316" s="141">
        <f>IF(N316="zákl. přenesená",J316,0)</f>
        <v>0</v>
      </c>
      <c r="BH316" s="141">
        <f>IF(N316="sníž. přenesená",J316,0)</f>
        <v>0</v>
      </c>
      <c r="BI316" s="141">
        <f>IF(N316="nulová",J316,0)</f>
        <v>0</v>
      </c>
      <c r="BJ316" s="15" t="s">
        <v>77</v>
      </c>
      <c r="BK316" s="141">
        <f>ROUND(I316*H316,2)</f>
        <v>0</v>
      </c>
      <c r="BL316" s="15" t="s">
        <v>178</v>
      </c>
      <c r="BM316" s="140" t="s">
        <v>514</v>
      </c>
    </row>
    <row r="317" spans="2:47" s="1" customFormat="1" ht="12">
      <c r="B317" s="30"/>
      <c r="D317" s="142" t="s">
        <v>151</v>
      </c>
      <c r="F317" s="143" t="s">
        <v>513</v>
      </c>
      <c r="I317" s="144"/>
      <c r="L317" s="30"/>
      <c r="M317" s="145"/>
      <c r="T317" s="51"/>
      <c r="AT317" s="15" t="s">
        <v>151</v>
      </c>
      <c r="AU317" s="15" t="s">
        <v>79</v>
      </c>
    </row>
    <row r="318" spans="2:65" s="1" customFormat="1" ht="16.5" customHeight="1">
      <c r="B318" s="30"/>
      <c r="C318" s="129" t="s">
        <v>343</v>
      </c>
      <c r="D318" s="129" t="s">
        <v>145</v>
      </c>
      <c r="E318" s="130" t="s">
        <v>515</v>
      </c>
      <c r="F318" s="131" t="s">
        <v>516</v>
      </c>
      <c r="G318" s="132" t="s">
        <v>246</v>
      </c>
      <c r="H318" s="133">
        <v>75</v>
      </c>
      <c r="I318" s="134"/>
      <c r="J318" s="135">
        <f>ROUND(I318*H318,2)</f>
        <v>0</v>
      </c>
      <c r="K318" s="131" t="s">
        <v>19</v>
      </c>
      <c r="L318" s="30"/>
      <c r="M318" s="136" t="s">
        <v>19</v>
      </c>
      <c r="N318" s="137" t="s">
        <v>40</v>
      </c>
      <c r="P318" s="138">
        <f>O318*H318</f>
        <v>0</v>
      </c>
      <c r="Q318" s="138">
        <v>0</v>
      </c>
      <c r="R318" s="138">
        <f>Q318*H318</f>
        <v>0</v>
      </c>
      <c r="S318" s="138">
        <v>0</v>
      </c>
      <c r="T318" s="139">
        <f>S318*H318</f>
        <v>0</v>
      </c>
      <c r="AR318" s="140" t="s">
        <v>178</v>
      </c>
      <c r="AT318" s="140" t="s">
        <v>145</v>
      </c>
      <c r="AU318" s="140" t="s">
        <v>79</v>
      </c>
      <c r="AY318" s="15" t="s">
        <v>143</v>
      </c>
      <c r="BE318" s="141">
        <f>IF(N318="základní",J318,0)</f>
        <v>0</v>
      </c>
      <c r="BF318" s="141">
        <f>IF(N318="snížená",J318,0)</f>
        <v>0</v>
      </c>
      <c r="BG318" s="141">
        <f>IF(N318="zákl. přenesená",J318,0)</f>
        <v>0</v>
      </c>
      <c r="BH318" s="141">
        <f>IF(N318="sníž. přenesená",J318,0)</f>
        <v>0</v>
      </c>
      <c r="BI318" s="141">
        <f>IF(N318="nulová",J318,0)</f>
        <v>0</v>
      </c>
      <c r="BJ318" s="15" t="s">
        <v>77</v>
      </c>
      <c r="BK318" s="141">
        <f>ROUND(I318*H318,2)</f>
        <v>0</v>
      </c>
      <c r="BL318" s="15" t="s">
        <v>178</v>
      </c>
      <c r="BM318" s="140" t="s">
        <v>517</v>
      </c>
    </row>
    <row r="319" spans="2:47" s="1" customFormat="1" ht="12">
      <c r="B319" s="30"/>
      <c r="D319" s="142" t="s">
        <v>151</v>
      </c>
      <c r="F319" s="143" t="s">
        <v>516</v>
      </c>
      <c r="I319" s="144"/>
      <c r="L319" s="30"/>
      <c r="M319" s="145"/>
      <c r="T319" s="51"/>
      <c r="AT319" s="15" t="s">
        <v>151</v>
      </c>
      <c r="AU319" s="15" t="s">
        <v>79</v>
      </c>
    </row>
    <row r="320" spans="2:65" s="1" customFormat="1" ht="16.5" customHeight="1">
      <c r="B320" s="30"/>
      <c r="C320" s="129" t="s">
        <v>518</v>
      </c>
      <c r="D320" s="129" t="s">
        <v>145</v>
      </c>
      <c r="E320" s="130" t="s">
        <v>519</v>
      </c>
      <c r="F320" s="131" t="s">
        <v>520</v>
      </c>
      <c r="G320" s="132" t="s">
        <v>246</v>
      </c>
      <c r="H320" s="133">
        <v>21</v>
      </c>
      <c r="I320" s="134"/>
      <c r="J320" s="135">
        <f>ROUND(I320*H320,2)</f>
        <v>0</v>
      </c>
      <c r="K320" s="131" t="s">
        <v>19</v>
      </c>
      <c r="L320" s="30"/>
      <c r="M320" s="136" t="s">
        <v>19</v>
      </c>
      <c r="N320" s="137" t="s">
        <v>40</v>
      </c>
      <c r="P320" s="138">
        <f>O320*H320</f>
        <v>0</v>
      </c>
      <c r="Q320" s="138">
        <v>0</v>
      </c>
      <c r="R320" s="138">
        <f>Q320*H320</f>
        <v>0</v>
      </c>
      <c r="S320" s="138">
        <v>0</v>
      </c>
      <c r="T320" s="139">
        <f>S320*H320</f>
        <v>0</v>
      </c>
      <c r="AR320" s="140" t="s">
        <v>178</v>
      </c>
      <c r="AT320" s="140" t="s">
        <v>145</v>
      </c>
      <c r="AU320" s="140" t="s">
        <v>79</v>
      </c>
      <c r="AY320" s="15" t="s">
        <v>143</v>
      </c>
      <c r="BE320" s="141">
        <f>IF(N320="základní",J320,0)</f>
        <v>0</v>
      </c>
      <c r="BF320" s="141">
        <f>IF(N320="snížená",J320,0)</f>
        <v>0</v>
      </c>
      <c r="BG320" s="141">
        <f>IF(N320="zákl. přenesená",J320,0)</f>
        <v>0</v>
      </c>
      <c r="BH320" s="141">
        <f>IF(N320="sníž. přenesená",J320,0)</f>
        <v>0</v>
      </c>
      <c r="BI320" s="141">
        <f>IF(N320="nulová",J320,0)</f>
        <v>0</v>
      </c>
      <c r="BJ320" s="15" t="s">
        <v>77</v>
      </c>
      <c r="BK320" s="141">
        <f>ROUND(I320*H320,2)</f>
        <v>0</v>
      </c>
      <c r="BL320" s="15" t="s">
        <v>178</v>
      </c>
      <c r="BM320" s="140" t="s">
        <v>521</v>
      </c>
    </row>
    <row r="321" spans="2:47" s="1" customFormat="1" ht="12">
      <c r="B321" s="30"/>
      <c r="D321" s="142" t="s">
        <v>151</v>
      </c>
      <c r="F321" s="143" t="s">
        <v>520</v>
      </c>
      <c r="I321" s="144"/>
      <c r="L321" s="30"/>
      <c r="M321" s="145"/>
      <c r="T321" s="51"/>
      <c r="AT321" s="15" t="s">
        <v>151</v>
      </c>
      <c r="AU321" s="15" t="s">
        <v>79</v>
      </c>
    </row>
    <row r="322" spans="2:65" s="1" customFormat="1" ht="16.5" customHeight="1">
      <c r="B322" s="30"/>
      <c r="C322" s="129" t="s">
        <v>350</v>
      </c>
      <c r="D322" s="129" t="s">
        <v>145</v>
      </c>
      <c r="E322" s="130" t="s">
        <v>522</v>
      </c>
      <c r="F322" s="131" t="s">
        <v>523</v>
      </c>
      <c r="G322" s="132" t="s">
        <v>246</v>
      </c>
      <c r="H322" s="133">
        <v>34</v>
      </c>
      <c r="I322" s="134"/>
      <c r="J322" s="135">
        <f>ROUND(I322*H322,2)</f>
        <v>0</v>
      </c>
      <c r="K322" s="131" t="s">
        <v>19</v>
      </c>
      <c r="L322" s="30"/>
      <c r="M322" s="136" t="s">
        <v>19</v>
      </c>
      <c r="N322" s="137" t="s">
        <v>40</v>
      </c>
      <c r="P322" s="138">
        <f>O322*H322</f>
        <v>0</v>
      </c>
      <c r="Q322" s="138">
        <v>0</v>
      </c>
      <c r="R322" s="138">
        <f>Q322*H322</f>
        <v>0</v>
      </c>
      <c r="S322" s="138">
        <v>0</v>
      </c>
      <c r="T322" s="139">
        <f>S322*H322</f>
        <v>0</v>
      </c>
      <c r="AR322" s="140" t="s">
        <v>178</v>
      </c>
      <c r="AT322" s="140" t="s">
        <v>145</v>
      </c>
      <c r="AU322" s="140" t="s">
        <v>79</v>
      </c>
      <c r="AY322" s="15" t="s">
        <v>143</v>
      </c>
      <c r="BE322" s="141">
        <f>IF(N322="základní",J322,0)</f>
        <v>0</v>
      </c>
      <c r="BF322" s="141">
        <f>IF(N322="snížená",J322,0)</f>
        <v>0</v>
      </c>
      <c r="BG322" s="141">
        <f>IF(N322="zákl. přenesená",J322,0)</f>
        <v>0</v>
      </c>
      <c r="BH322" s="141">
        <f>IF(N322="sníž. přenesená",J322,0)</f>
        <v>0</v>
      </c>
      <c r="BI322" s="141">
        <f>IF(N322="nulová",J322,0)</f>
        <v>0</v>
      </c>
      <c r="BJ322" s="15" t="s">
        <v>77</v>
      </c>
      <c r="BK322" s="141">
        <f>ROUND(I322*H322,2)</f>
        <v>0</v>
      </c>
      <c r="BL322" s="15" t="s">
        <v>178</v>
      </c>
      <c r="BM322" s="140" t="s">
        <v>524</v>
      </c>
    </row>
    <row r="323" spans="2:47" s="1" customFormat="1" ht="12">
      <c r="B323" s="30"/>
      <c r="D323" s="142" t="s">
        <v>151</v>
      </c>
      <c r="F323" s="143" t="s">
        <v>523</v>
      </c>
      <c r="I323" s="144"/>
      <c r="L323" s="30"/>
      <c r="M323" s="145"/>
      <c r="T323" s="51"/>
      <c r="AT323" s="15" t="s">
        <v>151</v>
      </c>
      <c r="AU323" s="15" t="s">
        <v>79</v>
      </c>
    </row>
    <row r="324" spans="2:65" s="1" customFormat="1" ht="16.5" customHeight="1">
      <c r="B324" s="30"/>
      <c r="C324" s="129" t="s">
        <v>525</v>
      </c>
      <c r="D324" s="129" t="s">
        <v>145</v>
      </c>
      <c r="E324" s="130" t="s">
        <v>526</v>
      </c>
      <c r="F324" s="131" t="s">
        <v>527</v>
      </c>
      <c r="G324" s="132" t="s">
        <v>246</v>
      </c>
      <c r="H324" s="133">
        <v>2</v>
      </c>
      <c r="I324" s="134"/>
      <c r="J324" s="135">
        <f>ROUND(I324*H324,2)</f>
        <v>0</v>
      </c>
      <c r="K324" s="131" t="s">
        <v>19</v>
      </c>
      <c r="L324" s="30"/>
      <c r="M324" s="136" t="s">
        <v>19</v>
      </c>
      <c r="N324" s="137" t="s">
        <v>40</v>
      </c>
      <c r="P324" s="138">
        <f>O324*H324</f>
        <v>0</v>
      </c>
      <c r="Q324" s="138">
        <v>0</v>
      </c>
      <c r="R324" s="138">
        <f>Q324*H324</f>
        <v>0</v>
      </c>
      <c r="S324" s="138">
        <v>0</v>
      </c>
      <c r="T324" s="139">
        <f>S324*H324</f>
        <v>0</v>
      </c>
      <c r="AR324" s="140" t="s">
        <v>178</v>
      </c>
      <c r="AT324" s="140" t="s">
        <v>145</v>
      </c>
      <c r="AU324" s="140" t="s">
        <v>79</v>
      </c>
      <c r="AY324" s="15" t="s">
        <v>143</v>
      </c>
      <c r="BE324" s="141">
        <f>IF(N324="základní",J324,0)</f>
        <v>0</v>
      </c>
      <c r="BF324" s="141">
        <f>IF(N324="snížená",J324,0)</f>
        <v>0</v>
      </c>
      <c r="BG324" s="141">
        <f>IF(N324="zákl. přenesená",J324,0)</f>
        <v>0</v>
      </c>
      <c r="BH324" s="141">
        <f>IF(N324="sníž. přenesená",J324,0)</f>
        <v>0</v>
      </c>
      <c r="BI324" s="141">
        <f>IF(N324="nulová",J324,0)</f>
        <v>0</v>
      </c>
      <c r="BJ324" s="15" t="s">
        <v>77</v>
      </c>
      <c r="BK324" s="141">
        <f>ROUND(I324*H324,2)</f>
        <v>0</v>
      </c>
      <c r="BL324" s="15" t="s">
        <v>178</v>
      </c>
      <c r="BM324" s="140" t="s">
        <v>528</v>
      </c>
    </row>
    <row r="325" spans="2:47" s="1" customFormat="1" ht="12">
      <c r="B325" s="30"/>
      <c r="D325" s="142" t="s">
        <v>151</v>
      </c>
      <c r="F325" s="143" t="s">
        <v>527</v>
      </c>
      <c r="I325" s="144"/>
      <c r="L325" s="30"/>
      <c r="M325" s="145"/>
      <c r="T325" s="51"/>
      <c r="AT325" s="15" t="s">
        <v>151</v>
      </c>
      <c r="AU325" s="15" t="s">
        <v>79</v>
      </c>
    </row>
    <row r="326" spans="2:65" s="1" customFormat="1" ht="16.5" customHeight="1">
      <c r="B326" s="30"/>
      <c r="C326" s="129" t="s">
        <v>355</v>
      </c>
      <c r="D326" s="129" t="s">
        <v>145</v>
      </c>
      <c r="E326" s="130" t="s">
        <v>529</v>
      </c>
      <c r="F326" s="131" t="s">
        <v>530</v>
      </c>
      <c r="G326" s="132" t="s">
        <v>246</v>
      </c>
      <c r="H326" s="133">
        <v>27</v>
      </c>
      <c r="I326" s="134"/>
      <c r="J326" s="135">
        <f>ROUND(I326*H326,2)</f>
        <v>0</v>
      </c>
      <c r="K326" s="131" t="s">
        <v>19</v>
      </c>
      <c r="L326" s="30"/>
      <c r="M326" s="136" t="s">
        <v>19</v>
      </c>
      <c r="N326" s="137" t="s">
        <v>40</v>
      </c>
      <c r="P326" s="138">
        <f>O326*H326</f>
        <v>0</v>
      </c>
      <c r="Q326" s="138">
        <v>0</v>
      </c>
      <c r="R326" s="138">
        <f>Q326*H326</f>
        <v>0</v>
      </c>
      <c r="S326" s="138">
        <v>0</v>
      </c>
      <c r="T326" s="139">
        <f>S326*H326</f>
        <v>0</v>
      </c>
      <c r="AR326" s="140" t="s">
        <v>178</v>
      </c>
      <c r="AT326" s="140" t="s">
        <v>145</v>
      </c>
      <c r="AU326" s="140" t="s">
        <v>79</v>
      </c>
      <c r="AY326" s="15" t="s">
        <v>143</v>
      </c>
      <c r="BE326" s="141">
        <f>IF(N326="základní",J326,0)</f>
        <v>0</v>
      </c>
      <c r="BF326" s="141">
        <f>IF(N326="snížená",J326,0)</f>
        <v>0</v>
      </c>
      <c r="BG326" s="141">
        <f>IF(N326="zákl. přenesená",J326,0)</f>
        <v>0</v>
      </c>
      <c r="BH326" s="141">
        <f>IF(N326="sníž. přenesená",J326,0)</f>
        <v>0</v>
      </c>
      <c r="BI326" s="141">
        <f>IF(N326="nulová",J326,0)</f>
        <v>0</v>
      </c>
      <c r="BJ326" s="15" t="s">
        <v>77</v>
      </c>
      <c r="BK326" s="141">
        <f>ROUND(I326*H326,2)</f>
        <v>0</v>
      </c>
      <c r="BL326" s="15" t="s">
        <v>178</v>
      </c>
      <c r="BM326" s="140" t="s">
        <v>531</v>
      </c>
    </row>
    <row r="327" spans="2:47" s="1" customFormat="1" ht="12">
      <c r="B327" s="30"/>
      <c r="D327" s="142" t="s">
        <v>151</v>
      </c>
      <c r="F327" s="143" t="s">
        <v>530</v>
      </c>
      <c r="I327" s="144"/>
      <c r="L327" s="30"/>
      <c r="M327" s="145"/>
      <c r="T327" s="51"/>
      <c r="AT327" s="15" t="s">
        <v>151</v>
      </c>
      <c r="AU327" s="15" t="s">
        <v>79</v>
      </c>
    </row>
    <row r="328" spans="2:65" s="1" customFormat="1" ht="16.5" customHeight="1">
      <c r="B328" s="30"/>
      <c r="C328" s="129" t="s">
        <v>532</v>
      </c>
      <c r="D328" s="129" t="s">
        <v>145</v>
      </c>
      <c r="E328" s="130" t="s">
        <v>533</v>
      </c>
      <c r="F328" s="131" t="s">
        <v>534</v>
      </c>
      <c r="G328" s="132" t="s">
        <v>246</v>
      </c>
      <c r="H328" s="133">
        <v>2</v>
      </c>
      <c r="I328" s="134"/>
      <c r="J328" s="135">
        <f>ROUND(I328*H328,2)</f>
        <v>0</v>
      </c>
      <c r="K328" s="131" t="s">
        <v>19</v>
      </c>
      <c r="L328" s="30"/>
      <c r="M328" s="136" t="s">
        <v>19</v>
      </c>
      <c r="N328" s="137" t="s">
        <v>40</v>
      </c>
      <c r="P328" s="138">
        <f>O328*H328</f>
        <v>0</v>
      </c>
      <c r="Q328" s="138">
        <v>0</v>
      </c>
      <c r="R328" s="138">
        <f>Q328*H328</f>
        <v>0</v>
      </c>
      <c r="S328" s="138">
        <v>0</v>
      </c>
      <c r="T328" s="139">
        <f>S328*H328</f>
        <v>0</v>
      </c>
      <c r="AR328" s="140" t="s">
        <v>178</v>
      </c>
      <c r="AT328" s="140" t="s">
        <v>145</v>
      </c>
      <c r="AU328" s="140" t="s">
        <v>79</v>
      </c>
      <c r="AY328" s="15" t="s">
        <v>143</v>
      </c>
      <c r="BE328" s="141">
        <f>IF(N328="základní",J328,0)</f>
        <v>0</v>
      </c>
      <c r="BF328" s="141">
        <f>IF(N328="snížená",J328,0)</f>
        <v>0</v>
      </c>
      <c r="BG328" s="141">
        <f>IF(N328="zákl. přenesená",J328,0)</f>
        <v>0</v>
      </c>
      <c r="BH328" s="141">
        <f>IF(N328="sníž. přenesená",J328,0)</f>
        <v>0</v>
      </c>
      <c r="BI328" s="141">
        <f>IF(N328="nulová",J328,0)</f>
        <v>0</v>
      </c>
      <c r="BJ328" s="15" t="s">
        <v>77</v>
      </c>
      <c r="BK328" s="141">
        <f>ROUND(I328*H328,2)</f>
        <v>0</v>
      </c>
      <c r="BL328" s="15" t="s">
        <v>178</v>
      </c>
      <c r="BM328" s="140" t="s">
        <v>535</v>
      </c>
    </row>
    <row r="329" spans="2:47" s="1" customFormat="1" ht="12">
      <c r="B329" s="30"/>
      <c r="D329" s="142" t="s">
        <v>151</v>
      </c>
      <c r="F329" s="143" t="s">
        <v>534</v>
      </c>
      <c r="I329" s="144"/>
      <c r="L329" s="30"/>
      <c r="M329" s="145"/>
      <c r="T329" s="51"/>
      <c r="AT329" s="15" t="s">
        <v>151</v>
      </c>
      <c r="AU329" s="15" t="s">
        <v>79</v>
      </c>
    </row>
    <row r="330" spans="2:65" s="1" customFormat="1" ht="16.5" customHeight="1">
      <c r="B330" s="30"/>
      <c r="C330" s="129" t="s">
        <v>361</v>
      </c>
      <c r="D330" s="129" t="s">
        <v>145</v>
      </c>
      <c r="E330" s="130" t="s">
        <v>536</v>
      </c>
      <c r="F330" s="131" t="s">
        <v>537</v>
      </c>
      <c r="G330" s="132" t="s">
        <v>246</v>
      </c>
      <c r="H330" s="133">
        <v>2</v>
      </c>
      <c r="I330" s="134"/>
      <c r="J330" s="135">
        <f>ROUND(I330*H330,2)</f>
        <v>0</v>
      </c>
      <c r="K330" s="131" t="s">
        <v>19</v>
      </c>
      <c r="L330" s="30"/>
      <c r="M330" s="136" t="s">
        <v>19</v>
      </c>
      <c r="N330" s="137" t="s">
        <v>40</v>
      </c>
      <c r="P330" s="138">
        <f>O330*H330</f>
        <v>0</v>
      </c>
      <c r="Q330" s="138">
        <v>0</v>
      </c>
      <c r="R330" s="138">
        <f>Q330*H330</f>
        <v>0</v>
      </c>
      <c r="S330" s="138">
        <v>0</v>
      </c>
      <c r="T330" s="139">
        <f>S330*H330</f>
        <v>0</v>
      </c>
      <c r="AR330" s="140" t="s">
        <v>178</v>
      </c>
      <c r="AT330" s="140" t="s">
        <v>145</v>
      </c>
      <c r="AU330" s="140" t="s">
        <v>79</v>
      </c>
      <c r="AY330" s="15" t="s">
        <v>143</v>
      </c>
      <c r="BE330" s="141">
        <f>IF(N330="základní",J330,0)</f>
        <v>0</v>
      </c>
      <c r="BF330" s="141">
        <f>IF(N330="snížená",J330,0)</f>
        <v>0</v>
      </c>
      <c r="BG330" s="141">
        <f>IF(N330="zákl. přenesená",J330,0)</f>
        <v>0</v>
      </c>
      <c r="BH330" s="141">
        <f>IF(N330="sníž. přenesená",J330,0)</f>
        <v>0</v>
      </c>
      <c r="BI330" s="141">
        <f>IF(N330="nulová",J330,0)</f>
        <v>0</v>
      </c>
      <c r="BJ330" s="15" t="s">
        <v>77</v>
      </c>
      <c r="BK330" s="141">
        <f>ROUND(I330*H330,2)</f>
        <v>0</v>
      </c>
      <c r="BL330" s="15" t="s">
        <v>178</v>
      </c>
      <c r="BM330" s="140" t="s">
        <v>538</v>
      </c>
    </row>
    <row r="331" spans="2:47" s="1" customFormat="1" ht="12">
      <c r="B331" s="30"/>
      <c r="D331" s="142" t="s">
        <v>151</v>
      </c>
      <c r="F331" s="143" t="s">
        <v>537</v>
      </c>
      <c r="I331" s="144"/>
      <c r="L331" s="30"/>
      <c r="M331" s="145"/>
      <c r="T331" s="51"/>
      <c r="AT331" s="15" t="s">
        <v>151</v>
      </c>
      <c r="AU331" s="15" t="s">
        <v>79</v>
      </c>
    </row>
    <row r="332" spans="2:65" s="1" customFormat="1" ht="16.5" customHeight="1">
      <c r="B332" s="30"/>
      <c r="C332" s="129" t="s">
        <v>539</v>
      </c>
      <c r="D332" s="129" t="s">
        <v>145</v>
      </c>
      <c r="E332" s="130" t="s">
        <v>540</v>
      </c>
      <c r="F332" s="131" t="s">
        <v>541</v>
      </c>
      <c r="G332" s="132" t="s">
        <v>191</v>
      </c>
      <c r="H332" s="133">
        <v>15</v>
      </c>
      <c r="I332" s="134"/>
      <c r="J332" s="135">
        <f>ROUND(I332*H332,2)</f>
        <v>0</v>
      </c>
      <c r="K332" s="131" t="s">
        <v>19</v>
      </c>
      <c r="L332" s="30"/>
      <c r="M332" s="136" t="s">
        <v>19</v>
      </c>
      <c r="N332" s="137" t="s">
        <v>40</v>
      </c>
      <c r="P332" s="138">
        <f>O332*H332</f>
        <v>0</v>
      </c>
      <c r="Q332" s="138">
        <v>0</v>
      </c>
      <c r="R332" s="138">
        <f>Q332*H332</f>
        <v>0</v>
      </c>
      <c r="S332" s="138">
        <v>0</v>
      </c>
      <c r="T332" s="139">
        <f>S332*H332</f>
        <v>0</v>
      </c>
      <c r="AR332" s="140" t="s">
        <v>178</v>
      </c>
      <c r="AT332" s="140" t="s">
        <v>145</v>
      </c>
      <c r="AU332" s="140" t="s">
        <v>79</v>
      </c>
      <c r="AY332" s="15" t="s">
        <v>143</v>
      </c>
      <c r="BE332" s="141">
        <f>IF(N332="základní",J332,0)</f>
        <v>0</v>
      </c>
      <c r="BF332" s="141">
        <f>IF(N332="snížená",J332,0)</f>
        <v>0</v>
      </c>
      <c r="BG332" s="141">
        <f>IF(N332="zákl. přenesená",J332,0)</f>
        <v>0</v>
      </c>
      <c r="BH332" s="141">
        <f>IF(N332="sníž. přenesená",J332,0)</f>
        <v>0</v>
      </c>
      <c r="BI332" s="141">
        <f>IF(N332="nulová",J332,0)</f>
        <v>0</v>
      </c>
      <c r="BJ332" s="15" t="s">
        <v>77</v>
      </c>
      <c r="BK332" s="141">
        <f>ROUND(I332*H332,2)</f>
        <v>0</v>
      </c>
      <c r="BL332" s="15" t="s">
        <v>178</v>
      </c>
      <c r="BM332" s="140" t="s">
        <v>542</v>
      </c>
    </row>
    <row r="333" spans="2:47" s="1" customFormat="1" ht="12">
      <c r="B333" s="30"/>
      <c r="D333" s="142" t="s">
        <v>151</v>
      </c>
      <c r="F333" s="143" t="s">
        <v>541</v>
      </c>
      <c r="I333" s="144"/>
      <c r="L333" s="30"/>
      <c r="M333" s="145"/>
      <c r="T333" s="51"/>
      <c r="AT333" s="15" t="s">
        <v>151</v>
      </c>
      <c r="AU333" s="15" t="s">
        <v>79</v>
      </c>
    </row>
    <row r="334" spans="2:65" s="1" customFormat="1" ht="16.5" customHeight="1">
      <c r="B334" s="30"/>
      <c r="C334" s="129" t="s">
        <v>366</v>
      </c>
      <c r="D334" s="129" t="s">
        <v>145</v>
      </c>
      <c r="E334" s="130" t="s">
        <v>543</v>
      </c>
      <c r="F334" s="131" t="s">
        <v>544</v>
      </c>
      <c r="G334" s="132" t="s">
        <v>191</v>
      </c>
      <c r="H334" s="133">
        <v>25</v>
      </c>
      <c r="I334" s="134"/>
      <c r="J334" s="135">
        <f>ROUND(I334*H334,2)</f>
        <v>0</v>
      </c>
      <c r="K334" s="131" t="s">
        <v>19</v>
      </c>
      <c r="L334" s="30"/>
      <c r="M334" s="136" t="s">
        <v>19</v>
      </c>
      <c r="N334" s="137" t="s">
        <v>40</v>
      </c>
      <c r="P334" s="138">
        <f>O334*H334</f>
        <v>0</v>
      </c>
      <c r="Q334" s="138">
        <v>0</v>
      </c>
      <c r="R334" s="138">
        <f>Q334*H334</f>
        <v>0</v>
      </c>
      <c r="S334" s="138">
        <v>0</v>
      </c>
      <c r="T334" s="139">
        <f>S334*H334</f>
        <v>0</v>
      </c>
      <c r="AR334" s="140" t="s">
        <v>178</v>
      </c>
      <c r="AT334" s="140" t="s">
        <v>145</v>
      </c>
      <c r="AU334" s="140" t="s">
        <v>79</v>
      </c>
      <c r="AY334" s="15" t="s">
        <v>143</v>
      </c>
      <c r="BE334" s="141">
        <f>IF(N334="základní",J334,0)</f>
        <v>0</v>
      </c>
      <c r="BF334" s="141">
        <f>IF(N334="snížená",J334,0)</f>
        <v>0</v>
      </c>
      <c r="BG334" s="141">
        <f>IF(N334="zákl. přenesená",J334,0)</f>
        <v>0</v>
      </c>
      <c r="BH334" s="141">
        <f>IF(N334="sníž. přenesená",J334,0)</f>
        <v>0</v>
      </c>
      <c r="BI334" s="141">
        <f>IF(N334="nulová",J334,0)</f>
        <v>0</v>
      </c>
      <c r="BJ334" s="15" t="s">
        <v>77</v>
      </c>
      <c r="BK334" s="141">
        <f>ROUND(I334*H334,2)</f>
        <v>0</v>
      </c>
      <c r="BL334" s="15" t="s">
        <v>178</v>
      </c>
      <c r="BM334" s="140" t="s">
        <v>545</v>
      </c>
    </row>
    <row r="335" spans="2:47" s="1" customFormat="1" ht="12">
      <c r="B335" s="30"/>
      <c r="D335" s="142" t="s">
        <v>151</v>
      </c>
      <c r="F335" s="143" t="s">
        <v>544</v>
      </c>
      <c r="I335" s="144"/>
      <c r="L335" s="30"/>
      <c r="M335" s="145"/>
      <c r="T335" s="51"/>
      <c r="AT335" s="15" t="s">
        <v>151</v>
      </c>
      <c r="AU335" s="15" t="s">
        <v>79</v>
      </c>
    </row>
    <row r="336" spans="2:65" s="1" customFormat="1" ht="16.5" customHeight="1">
      <c r="B336" s="30"/>
      <c r="C336" s="129" t="s">
        <v>546</v>
      </c>
      <c r="D336" s="129" t="s">
        <v>145</v>
      </c>
      <c r="E336" s="130" t="s">
        <v>547</v>
      </c>
      <c r="F336" s="131" t="s">
        <v>548</v>
      </c>
      <c r="G336" s="132" t="s">
        <v>191</v>
      </c>
      <c r="H336" s="133">
        <v>85</v>
      </c>
      <c r="I336" s="134"/>
      <c r="J336" s="135">
        <f>ROUND(I336*H336,2)</f>
        <v>0</v>
      </c>
      <c r="K336" s="131" t="s">
        <v>19</v>
      </c>
      <c r="L336" s="30"/>
      <c r="M336" s="136" t="s">
        <v>19</v>
      </c>
      <c r="N336" s="137" t="s">
        <v>40</v>
      </c>
      <c r="P336" s="138">
        <f>O336*H336</f>
        <v>0</v>
      </c>
      <c r="Q336" s="138">
        <v>0</v>
      </c>
      <c r="R336" s="138">
        <f>Q336*H336</f>
        <v>0</v>
      </c>
      <c r="S336" s="138">
        <v>0</v>
      </c>
      <c r="T336" s="139">
        <f>S336*H336</f>
        <v>0</v>
      </c>
      <c r="AR336" s="140" t="s">
        <v>178</v>
      </c>
      <c r="AT336" s="140" t="s">
        <v>145</v>
      </c>
      <c r="AU336" s="140" t="s">
        <v>79</v>
      </c>
      <c r="AY336" s="15" t="s">
        <v>143</v>
      </c>
      <c r="BE336" s="141">
        <f>IF(N336="základní",J336,0)</f>
        <v>0</v>
      </c>
      <c r="BF336" s="141">
        <f>IF(N336="snížená",J336,0)</f>
        <v>0</v>
      </c>
      <c r="BG336" s="141">
        <f>IF(N336="zákl. přenesená",J336,0)</f>
        <v>0</v>
      </c>
      <c r="BH336" s="141">
        <f>IF(N336="sníž. přenesená",J336,0)</f>
        <v>0</v>
      </c>
      <c r="BI336" s="141">
        <f>IF(N336="nulová",J336,0)</f>
        <v>0</v>
      </c>
      <c r="BJ336" s="15" t="s">
        <v>77</v>
      </c>
      <c r="BK336" s="141">
        <f>ROUND(I336*H336,2)</f>
        <v>0</v>
      </c>
      <c r="BL336" s="15" t="s">
        <v>178</v>
      </c>
      <c r="BM336" s="140" t="s">
        <v>549</v>
      </c>
    </row>
    <row r="337" spans="2:47" s="1" customFormat="1" ht="12">
      <c r="B337" s="30"/>
      <c r="D337" s="142" t="s">
        <v>151</v>
      </c>
      <c r="F337" s="143" t="s">
        <v>548</v>
      </c>
      <c r="I337" s="144"/>
      <c r="L337" s="30"/>
      <c r="M337" s="145"/>
      <c r="T337" s="51"/>
      <c r="AT337" s="15" t="s">
        <v>151</v>
      </c>
      <c r="AU337" s="15" t="s">
        <v>79</v>
      </c>
    </row>
    <row r="338" spans="2:65" s="1" customFormat="1" ht="16.5" customHeight="1">
      <c r="B338" s="30"/>
      <c r="C338" s="129" t="s">
        <v>372</v>
      </c>
      <c r="D338" s="129" t="s">
        <v>145</v>
      </c>
      <c r="E338" s="130" t="s">
        <v>550</v>
      </c>
      <c r="F338" s="131" t="s">
        <v>551</v>
      </c>
      <c r="G338" s="132" t="s">
        <v>191</v>
      </c>
      <c r="H338" s="133">
        <v>25</v>
      </c>
      <c r="I338" s="134"/>
      <c r="J338" s="135">
        <f>ROUND(I338*H338,2)</f>
        <v>0</v>
      </c>
      <c r="K338" s="131" t="s">
        <v>19</v>
      </c>
      <c r="L338" s="30"/>
      <c r="M338" s="136" t="s">
        <v>19</v>
      </c>
      <c r="N338" s="137" t="s">
        <v>40</v>
      </c>
      <c r="P338" s="138">
        <f>O338*H338</f>
        <v>0</v>
      </c>
      <c r="Q338" s="138">
        <v>0</v>
      </c>
      <c r="R338" s="138">
        <f>Q338*H338</f>
        <v>0</v>
      </c>
      <c r="S338" s="138">
        <v>0</v>
      </c>
      <c r="T338" s="139">
        <f>S338*H338</f>
        <v>0</v>
      </c>
      <c r="AR338" s="140" t="s">
        <v>178</v>
      </c>
      <c r="AT338" s="140" t="s">
        <v>145</v>
      </c>
      <c r="AU338" s="140" t="s">
        <v>79</v>
      </c>
      <c r="AY338" s="15" t="s">
        <v>143</v>
      </c>
      <c r="BE338" s="141">
        <f>IF(N338="základní",J338,0)</f>
        <v>0</v>
      </c>
      <c r="BF338" s="141">
        <f>IF(N338="snížená",J338,0)</f>
        <v>0</v>
      </c>
      <c r="BG338" s="141">
        <f>IF(N338="zákl. přenesená",J338,0)</f>
        <v>0</v>
      </c>
      <c r="BH338" s="141">
        <f>IF(N338="sníž. přenesená",J338,0)</f>
        <v>0</v>
      </c>
      <c r="BI338" s="141">
        <f>IF(N338="nulová",J338,0)</f>
        <v>0</v>
      </c>
      <c r="BJ338" s="15" t="s">
        <v>77</v>
      </c>
      <c r="BK338" s="141">
        <f>ROUND(I338*H338,2)</f>
        <v>0</v>
      </c>
      <c r="BL338" s="15" t="s">
        <v>178</v>
      </c>
      <c r="BM338" s="140" t="s">
        <v>552</v>
      </c>
    </row>
    <row r="339" spans="2:47" s="1" customFormat="1" ht="12">
      <c r="B339" s="30"/>
      <c r="D339" s="142" t="s">
        <v>151</v>
      </c>
      <c r="F339" s="143" t="s">
        <v>551</v>
      </c>
      <c r="I339" s="144"/>
      <c r="L339" s="30"/>
      <c r="M339" s="145"/>
      <c r="T339" s="51"/>
      <c r="AT339" s="15" t="s">
        <v>151</v>
      </c>
      <c r="AU339" s="15" t="s">
        <v>79</v>
      </c>
    </row>
    <row r="340" spans="2:65" s="1" customFormat="1" ht="16.5" customHeight="1">
      <c r="B340" s="30"/>
      <c r="C340" s="129" t="s">
        <v>553</v>
      </c>
      <c r="D340" s="129" t="s">
        <v>145</v>
      </c>
      <c r="E340" s="130" t="s">
        <v>554</v>
      </c>
      <c r="F340" s="131" t="s">
        <v>555</v>
      </c>
      <c r="G340" s="132" t="s">
        <v>191</v>
      </c>
      <c r="H340" s="133">
        <v>25</v>
      </c>
      <c r="I340" s="134"/>
      <c r="J340" s="135">
        <f>ROUND(I340*H340,2)</f>
        <v>0</v>
      </c>
      <c r="K340" s="131" t="s">
        <v>19</v>
      </c>
      <c r="L340" s="30"/>
      <c r="M340" s="136" t="s">
        <v>19</v>
      </c>
      <c r="N340" s="137" t="s">
        <v>40</v>
      </c>
      <c r="P340" s="138">
        <f>O340*H340</f>
        <v>0</v>
      </c>
      <c r="Q340" s="138">
        <v>0</v>
      </c>
      <c r="R340" s="138">
        <f>Q340*H340</f>
        <v>0</v>
      </c>
      <c r="S340" s="138">
        <v>0</v>
      </c>
      <c r="T340" s="139">
        <f>S340*H340</f>
        <v>0</v>
      </c>
      <c r="AR340" s="140" t="s">
        <v>178</v>
      </c>
      <c r="AT340" s="140" t="s">
        <v>145</v>
      </c>
      <c r="AU340" s="140" t="s">
        <v>79</v>
      </c>
      <c r="AY340" s="15" t="s">
        <v>143</v>
      </c>
      <c r="BE340" s="141">
        <f>IF(N340="základní",J340,0)</f>
        <v>0</v>
      </c>
      <c r="BF340" s="141">
        <f>IF(N340="snížená",J340,0)</f>
        <v>0</v>
      </c>
      <c r="BG340" s="141">
        <f>IF(N340="zákl. přenesená",J340,0)</f>
        <v>0</v>
      </c>
      <c r="BH340" s="141">
        <f>IF(N340="sníž. přenesená",J340,0)</f>
        <v>0</v>
      </c>
      <c r="BI340" s="141">
        <f>IF(N340="nulová",J340,0)</f>
        <v>0</v>
      </c>
      <c r="BJ340" s="15" t="s">
        <v>77</v>
      </c>
      <c r="BK340" s="141">
        <f>ROUND(I340*H340,2)</f>
        <v>0</v>
      </c>
      <c r="BL340" s="15" t="s">
        <v>178</v>
      </c>
      <c r="BM340" s="140" t="s">
        <v>556</v>
      </c>
    </row>
    <row r="341" spans="2:47" s="1" customFormat="1" ht="12">
      <c r="B341" s="30"/>
      <c r="D341" s="142" t="s">
        <v>151</v>
      </c>
      <c r="F341" s="143" t="s">
        <v>555</v>
      </c>
      <c r="I341" s="144"/>
      <c r="L341" s="30"/>
      <c r="M341" s="145"/>
      <c r="T341" s="51"/>
      <c r="AT341" s="15" t="s">
        <v>151</v>
      </c>
      <c r="AU341" s="15" t="s">
        <v>79</v>
      </c>
    </row>
    <row r="342" spans="2:65" s="1" customFormat="1" ht="16.5" customHeight="1">
      <c r="B342" s="30"/>
      <c r="C342" s="129" t="s">
        <v>377</v>
      </c>
      <c r="D342" s="129" t="s">
        <v>145</v>
      </c>
      <c r="E342" s="130" t="s">
        <v>557</v>
      </c>
      <c r="F342" s="131" t="s">
        <v>558</v>
      </c>
      <c r="G342" s="132" t="s">
        <v>191</v>
      </c>
      <c r="H342" s="133">
        <v>25</v>
      </c>
      <c r="I342" s="134"/>
      <c r="J342" s="135">
        <f>ROUND(I342*H342,2)</f>
        <v>0</v>
      </c>
      <c r="K342" s="131" t="s">
        <v>19</v>
      </c>
      <c r="L342" s="30"/>
      <c r="M342" s="136" t="s">
        <v>19</v>
      </c>
      <c r="N342" s="137" t="s">
        <v>40</v>
      </c>
      <c r="P342" s="138">
        <f>O342*H342</f>
        <v>0</v>
      </c>
      <c r="Q342" s="138">
        <v>0</v>
      </c>
      <c r="R342" s="138">
        <f>Q342*H342</f>
        <v>0</v>
      </c>
      <c r="S342" s="138">
        <v>0</v>
      </c>
      <c r="T342" s="139">
        <f>S342*H342</f>
        <v>0</v>
      </c>
      <c r="AR342" s="140" t="s">
        <v>178</v>
      </c>
      <c r="AT342" s="140" t="s">
        <v>145</v>
      </c>
      <c r="AU342" s="140" t="s">
        <v>79</v>
      </c>
      <c r="AY342" s="15" t="s">
        <v>143</v>
      </c>
      <c r="BE342" s="141">
        <f>IF(N342="základní",J342,0)</f>
        <v>0</v>
      </c>
      <c r="BF342" s="141">
        <f>IF(N342="snížená",J342,0)</f>
        <v>0</v>
      </c>
      <c r="BG342" s="141">
        <f>IF(N342="zákl. přenesená",J342,0)</f>
        <v>0</v>
      </c>
      <c r="BH342" s="141">
        <f>IF(N342="sníž. přenesená",J342,0)</f>
        <v>0</v>
      </c>
      <c r="BI342" s="141">
        <f>IF(N342="nulová",J342,0)</f>
        <v>0</v>
      </c>
      <c r="BJ342" s="15" t="s">
        <v>77</v>
      </c>
      <c r="BK342" s="141">
        <f>ROUND(I342*H342,2)</f>
        <v>0</v>
      </c>
      <c r="BL342" s="15" t="s">
        <v>178</v>
      </c>
      <c r="BM342" s="140" t="s">
        <v>559</v>
      </c>
    </row>
    <row r="343" spans="2:47" s="1" customFormat="1" ht="12">
      <c r="B343" s="30"/>
      <c r="D343" s="142" t="s">
        <v>151</v>
      </c>
      <c r="F343" s="143" t="s">
        <v>558</v>
      </c>
      <c r="I343" s="144"/>
      <c r="L343" s="30"/>
      <c r="M343" s="145"/>
      <c r="T343" s="51"/>
      <c r="AT343" s="15" t="s">
        <v>151</v>
      </c>
      <c r="AU343" s="15" t="s">
        <v>79</v>
      </c>
    </row>
    <row r="344" spans="2:65" s="1" customFormat="1" ht="16.5" customHeight="1">
      <c r="B344" s="30"/>
      <c r="C344" s="129" t="s">
        <v>560</v>
      </c>
      <c r="D344" s="129" t="s">
        <v>145</v>
      </c>
      <c r="E344" s="130" t="s">
        <v>561</v>
      </c>
      <c r="F344" s="131" t="s">
        <v>562</v>
      </c>
      <c r="G344" s="132" t="s">
        <v>246</v>
      </c>
      <c r="H344" s="133">
        <v>60</v>
      </c>
      <c r="I344" s="134"/>
      <c r="J344" s="135">
        <f>ROUND(I344*H344,2)</f>
        <v>0</v>
      </c>
      <c r="K344" s="131" t="s">
        <v>19</v>
      </c>
      <c r="L344" s="30"/>
      <c r="M344" s="136" t="s">
        <v>19</v>
      </c>
      <c r="N344" s="137" t="s">
        <v>40</v>
      </c>
      <c r="P344" s="138">
        <f>O344*H344</f>
        <v>0</v>
      </c>
      <c r="Q344" s="138">
        <v>0</v>
      </c>
      <c r="R344" s="138">
        <f>Q344*H344</f>
        <v>0</v>
      </c>
      <c r="S344" s="138">
        <v>0</v>
      </c>
      <c r="T344" s="139">
        <f>S344*H344</f>
        <v>0</v>
      </c>
      <c r="AR344" s="140" t="s">
        <v>178</v>
      </c>
      <c r="AT344" s="140" t="s">
        <v>145</v>
      </c>
      <c r="AU344" s="140" t="s">
        <v>79</v>
      </c>
      <c r="AY344" s="15" t="s">
        <v>143</v>
      </c>
      <c r="BE344" s="141">
        <f>IF(N344="základní",J344,0)</f>
        <v>0</v>
      </c>
      <c r="BF344" s="141">
        <f>IF(N344="snížená",J344,0)</f>
        <v>0</v>
      </c>
      <c r="BG344" s="141">
        <f>IF(N344="zákl. přenesená",J344,0)</f>
        <v>0</v>
      </c>
      <c r="BH344" s="141">
        <f>IF(N344="sníž. přenesená",J344,0)</f>
        <v>0</v>
      </c>
      <c r="BI344" s="141">
        <f>IF(N344="nulová",J344,0)</f>
        <v>0</v>
      </c>
      <c r="BJ344" s="15" t="s">
        <v>77</v>
      </c>
      <c r="BK344" s="141">
        <f>ROUND(I344*H344,2)</f>
        <v>0</v>
      </c>
      <c r="BL344" s="15" t="s">
        <v>178</v>
      </c>
      <c r="BM344" s="140" t="s">
        <v>563</v>
      </c>
    </row>
    <row r="345" spans="2:47" s="1" customFormat="1" ht="12">
      <c r="B345" s="30"/>
      <c r="D345" s="142" t="s">
        <v>151</v>
      </c>
      <c r="F345" s="143" t="s">
        <v>562</v>
      </c>
      <c r="I345" s="144"/>
      <c r="L345" s="30"/>
      <c r="M345" s="145"/>
      <c r="T345" s="51"/>
      <c r="AT345" s="15" t="s">
        <v>151</v>
      </c>
      <c r="AU345" s="15" t="s">
        <v>79</v>
      </c>
    </row>
    <row r="346" spans="2:65" s="1" customFormat="1" ht="16.5" customHeight="1">
      <c r="B346" s="30"/>
      <c r="C346" s="129" t="s">
        <v>383</v>
      </c>
      <c r="D346" s="129" t="s">
        <v>145</v>
      </c>
      <c r="E346" s="130" t="s">
        <v>564</v>
      </c>
      <c r="F346" s="131" t="s">
        <v>565</v>
      </c>
      <c r="G346" s="132" t="s">
        <v>246</v>
      </c>
      <c r="H346" s="133">
        <v>3</v>
      </c>
      <c r="I346" s="134"/>
      <c r="J346" s="135">
        <f>ROUND(I346*H346,2)</f>
        <v>0</v>
      </c>
      <c r="K346" s="131" t="s">
        <v>19</v>
      </c>
      <c r="L346" s="30"/>
      <c r="M346" s="136" t="s">
        <v>19</v>
      </c>
      <c r="N346" s="137" t="s">
        <v>40</v>
      </c>
      <c r="P346" s="138">
        <f>O346*H346</f>
        <v>0</v>
      </c>
      <c r="Q346" s="138">
        <v>0</v>
      </c>
      <c r="R346" s="138">
        <f>Q346*H346</f>
        <v>0</v>
      </c>
      <c r="S346" s="138">
        <v>0</v>
      </c>
      <c r="T346" s="139">
        <f>S346*H346</f>
        <v>0</v>
      </c>
      <c r="AR346" s="140" t="s">
        <v>178</v>
      </c>
      <c r="AT346" s="140" t="s">
        <v>145</v>
      </c>
      <c r="AU346" s="140" t="s">
        <v>79</v>
      </c>
      <c r="AY346" s="15" t="s">
        <v>143</v>
      </c>
      <c r="BE346" s="141">
        <f>IF(N346="základní",J346,0)</f>
        <v>0</v>
      </c>
      <c r="BF346" s="141">
        <f>IF(N346="snížená",J346,0)</f>
        <v>0</v>
      </c>
      <c r="BG346" s="141">
        <f>IF(N346="zákl. přenesená",J346,0)</f>
        <v>0</v>
      </c>
      <c r="BH346" s="141">
        <f>IF(N346="sníž. přenesená",J346,0)</f>
        <v>0</v>
      </c>
      <c r="BI346" s="141">
        <f>IF(N346="nulová",J346,0)</f>
        <v>0</v>
      </c>
      <c r="BJ346" s="15" t="s">
        <v>77</v>
      </c>
      <c r="BK346" s="141">
        <f>ROUND(I346*H346,2)</f>
        <v>0</v>
      </c>
      <c r="BL346" s="15" t="s">
        <v>178</v>
      </c>
      <c r="BM346" s="140" t="s">
        <v>566</v>
      </c>
    </row>
    <row r="347" spans="2:47" s="1" customFormat="1" ht="12">
      <c r="B347" s="30"/>
      <c r="D347" s="142" t="s">
        <v>151</v>
      </c>
      <c r="F347" s="143" t="s">
        <v>565</v>
      </c>
      <c r="I347" s="144"/>
      <c r="L347" s="30"/>
      <c r="M347" s="145"/>
      <c r="T347" s="51"/>
      <c r="AT347" s="15" t="s">
        <v>151</v>
      </c>
      <c r="AU347" s="15" t="s">
        <v>79</v>
      </c>
    </row>
    <row r="348" spans="2:65" s="1" customFormat="1" ht="16.5" customHeight="1">
      <c r="B348" s="30"/>
      <c r="C348" s="129" t="s">
        <v>567</v>
      </c>
      <c r="D348" s="129" t="s">
        <v>145</v>
      </c>
      <c r="E348" s="130" t="s">
        <v>568</v>
      </c>
      <c r="F348" s="131" t="s">
        <v>569</v>
      </c>
      <c r="G348" s="132" t="s">
        <v>191</v>
      </c>
      <c r="H348" s="133">
        <v>25</v>
      </c>
      <c r="I348" s="134"/>
      <c r="J348" s="135">
        <f>ROUND(I348*H348,2)</f>
        <v>0</v>
      </c>
      <c r="K348" s="131" t="s">
        <v>19</v>
      </c>
      <c r="L348" s="30"/>
      <c r="M348" s="136" t="s">
        <v>19</v>
      </c>
      <c r="N348" s="137" t="s">
        <v>40</v>
      </c>
      <c r="P348" s="138">
        <f>O348*H348</f>
        <v>0</v>
      </c>
      <c r="Q348" s="138">
        <v>0</v>
      </c>
      <c r="R348" s="138">
        <f>Q348*H348</f>
        <v>0</v>
      </c>
      <c r="S348" s="138">
        <v>0</v>
      </c>
      <c r="T348" s="139">
        <f>S348*H348</f>
        <v>0</v>
      </c>
      <c r="AR348" s="140" t="s">
        <v>178</v>
      </c>
      <c r="AT348" s="140" t="s">
        <v>145</v>
      </c>
      <c r="AU348" s="140" t="s">
        <v>79</v>
      </c>
      <c r="AY348" s="15" t="s">
        <v>143</v>
      </c>
      <c r="BE348" s="141">
        <f>IF(N348="základní",J348,0)</f>
        <v>0</v>
      </c>
      <c r="BF348" s="141">
        <f>IF(N348="snížená",J348,0)</f>
        <v>0</v>
      </c>
      <c r="BG348" s="141">
        <f>IF(N348="zákl. přenesená",J348,0)</f>
        <v>0</v>
      </c>
      <c r="BH348" s="141">
        <f>IF(N348="sníž. přenesená",J348,0)</f>
        <v>0</v>
      </c>
      <c r="BI348" s="141">
        <f>IF(N348="nulová",J348,0)</f>
        <v>0</v>
      </c>
      <c r="BJ348" s="15" t="s">
        <v>77</v>
      </c>
      <c r="BK348" s="141">
        <f>ROUND(I348*H348,2)</f>
        <v>0</v>
      </c>
      <c r="BL348" s="15" t="s">
        <v>178</v>
      </c>
      <c r="BM348" s="140" t="s">
        <v>570</v>
      </c>
    </row>
    <row r="349" spans="2:47" s="1" customFormat="1" ht="12">
      <c r="B349" s="30"/>
      <c r="D349" s="142" t="s">
        <v>151</v>
      </c>
      <c r="F349" s="143" t="s">
        <v>569</v>
      </c>
      <c r="I349" s="144"/>
      <c r="L349" s="30"/>
      <c r="M349" s="145"/>
      <c r="T349" s="51"/>
      <c r="AT349" s="15" t="s">
        <v>151</v>
      </c>
      <c r="AU349" s="15" t="s">
        <v>79</v>
      </c>
    </row>
    <row r="350" spans="2:65" s="1" customFormat="1" ht="16.5" customHeight="1">
      <c r="B350" s="30"/>
      <c r="C350" s="129" t="s">
        <v>388</v>
      </c>
      <c r="D350" s="129" t="s">
        <v>145</v>
      </c>
      <c r="E350" s="130" t="s">
        <v>571</v>
      </c>
      <c r="F350" s="131" t="s">
        <v>572</v>
      </c>
      <c r="G350" s="132" t="s">
        <v>246</v>
      </c>
      <c r="H350" s="133">
        <v>1</v>
      </c>
      <c r="I350" s="134"/>
      <c r="J350" s="135">
        <f>ROUND(I350*H350,2)</f>
        <v>0</v>
      </c>
      <c r="K350" s="131" t="s">
        <v>19</v>
      </c>
      <c r="L350" s="30"/>
      <c r="M350" s="136" t="s">
        <v>19</v>
      </c>
      <c r="N350" s="137" t="s">
        <v>40</v>
      </c>
      <c r="P350" s="138">
        <f>O350*H350</f>
        <v>0</v>
      </c>
      <c r="Q350" s="138">
        <v>0</v>
      </c>
      <c r="R350" s="138">
        <f>Q350*H350</f>
        <v>0</v>
      </c>
      <c r="S350" s="138">
        <v>0</v>
      </c>
      <c r="T350" s="139">
        <f>S350*H350</f>
        <v>0</v>
      </c>
      <c r="AR350" s="140" t="s">
        <v>178</v>
      </c>
      <c r="AT350" s="140" t="s">
        <v>145</v>
      </c>
      <c r="AU350" s="140" t="s">
        <v>79</v>
      </c>
      <c r="AY350" s="15" t="s">
        <v>143</v>
      </c>
      <c r="BE350" s="141">
        <f>IF(N350="základní",J350,0)</f>
        <v>0</v>
      </c>
      <c r="BF350" s="141">
        <f>IF(N350="snížená",J350,0)</f>
        <v>0</v>
      </c>
      <c r="BG350" s="141">
        <f>IF(N350="zákl. přenesená",J350,0)</f>
        <v>0</v>
      </c>
      <c r="BH350" s="141">
        <f>IF(N350="sníž. přenesená",J350,0)</f>
        <v>0</v>
      </c>
      <c r="BI350" s="141">
        <f>IF(N350="nulová",J350,0)</f>
        <v>0</v>
      </c>
      <c r="BJ350" s="15" t="s">
        <v>77</v>
      </c>
      <c r="BK350" s="141">
        <f>ROUND(I350*H350,2)</f>
        <v>0</v>
      </c>
      <c r="BL350" s="15" t="s">
        <v>178</v>
      </c>
      <c r="BM350" s="140" t="s">
        <v>573</v>
      </c>
    </row>
    <row r="351" spans="2:47" s="1" customFormat="1" ht="12">
      <c r="B351" s="30"/>
      <c r="D351" s="142" t="s">
        <v>151</v>
      </c>
      <c r="F351" s="143" t="s">
        <v>572</v>
      </c>
      <c r="I351" s="144"/>
      <c r="L351" s="30"/>
      <c r="M351" s="145"/>
      <c r="T351" s="51"/>
      <c r="AT351" s="15" t="s">
        <v>151</v>
      </c>
      <c r="AU351" s="15" t="s">
        <v>79</v>
      </c>
    </row>
    <row r="352" spans="2:65" s="1" customFormat="1" ht="16.5" customHeight="1">
      <c r="B352" s="30"/>
      <c r="C352" s="129" t="s">
        <v>574</v>
      </c>
      <c r="D352" s="129" t="s">
        <v>145</v>
      </c>
      <c r="E352" s="130" t="s">
        <v>575</v>
      </c>
      <c r="F352" s="131" t="s">
        <v>576</v>
      </c>
      <c r="G352" s="132" t="s">
        <v>246</v>
      </c>
      <c r="H352" s="133">
        <v>1</v>
      </c>
      <c r="I352" s="134"/>
      <c r="J352" s="135">
        <f>ROUND(I352*H352,2)</f>
        <v>0</v>
      </c>
      <c r="K352" s="131" t="s">
        <v>19</v>
      </c>
      <c r="L352" s="30"/>
      <c r="M352" s="136" t="s">
        <v>19</v>
      </c>
      <c r="N352" s="137" t="s">
        <v>40</v>
      </c>
      <c r="P352" s="138">
        <f>O352*H352</f>
        <v>0</v>
      </c>
      <c r="Q352" s="138">
        <v>0</v>
      </c>
      <c r="R352" s="138">
        <f>Q352*H352</f>
        <v>0</v>
      </c>
      <c r="S352" s="138">
        <v>0</v>
      </c>
      <c r="T352" s="139">
        <f>S352*H352</f>
        <v>0</v>
      </c>
      <c r="AR352" s="140" t="s">
        <v>178</v>
      </c>
      <c r="AT352" s="140" t="s">
        <v>145</v>
      </c>
      <c r="AU352" s="140" t="s">
        <v>79</v>
      </c>
      <c r="AY352" s="15" t="s">
        <v>143</v>
      </c>
      <c r="BE352" s="141">
        <f>IF(N352="základní",J352,0)</f>
        <v>0</v>
      </c>
      <c r="BF352" s="141">
        <f>IF(N352="snížená",J352,0)</f>
        <v>0</v>
      </c>
      <c r="BG352" s="141">
        <f>IF(N352="zákl. přenesená",J352,0)</f>
        <v>0</v>
      </c>
      <c r="BH352" s="141">
        <f>IF(N352="sníž. přenesená",J352,0)</f>
        <v>0</v>
      </c>
      <c r="BI352" s="141">
        <f>IF(N352="nulová",J352,0)</f>
        <v>0</v>
      </c>
      <c r="BJ352" s="15" t="s">
        <v>77</v>
      </c>
      <c r="BK352" s="141">
        <f>ROUND(I352*H352,2)</f>
        <v>0</v>
      </c>
      <c r="BL352" s="15" t="s">
        <v>178</v>
      </c>
      <c r="BM352" s="140" t="s">
        <v>577</v>
      </c>
    </row>
    <row r="353" spans="2:47" s="1" customFormat="1" ht="12">
      <c r="B353" s="30"/>
      <c r="D353" s="142" t="s">
        <v>151</v>
      </c>
      <c r="F353" s="143" t="s">
        <v>576</v>
      </c>
      <c r="I353" s="144"/>
      <c r="L353" s="30"/>
      <c r="M353" s="145"/>
      <c r="T353" s="51"/>
      <c r="AT353" s="15" t="s">
        <v>151</v>
      </c>
      <c r="AU353" s="15" t="s">
        <v>79</v>
      </c>
    </row>
    <row r="354" spans="2:65" s="1" customFormat="1" ht="16.5" customHeight="1">
      <c r="B354" s="30"/>
      <c r="C354" s="129" t="s">
        <v>394</v>
      </c>
      <c r="D354" s="129" t="s">
        <v>145</v>
      </c>
      <c r="E354" s="130" t="s">
        <v>578</v>
      </c>
      <c r="F354" s="131" t="s">
        <v>579</v>
      </c>
      <c r="G354" s="132" t="s">
        <v>191</v>
      </c>
      <c r="H354" s="133">
        <v>40</v>
      </c>
      <c r="I354" s="134"/>
      <c r="J354" s="135">
        <f>ROUND(I354*H354,2)</f>
        <v>0</v>
      </c>
      <c r="K354" s="131" t="s">
        <v>19</v>
      </c>
      <c r="L354" s="30"/>
      <c r="M354" s="136" t="s">
        <v>19</v>
      </c>
      <c r="N354" s="137" t="s">
        <v>40</v>
      </c>
      <c r="P354" s="138">
        <f>O354*H354</f>
        <v>0</v>
      </c>
      <c r="Q354" s="138">
        <v>0</v>
      </c>
      <c r="R354" s="138">
        <f>Q354*H354</f>
        <v>0</v>
      </c>
      <c r="S354" s="138">
        <v>0</v>
      </c>
      <c r="T354" s="139">
        <f>S354*H354</f>
        <v>0</v>
      </c>
      <c r="AR354" s="140" t="s">
        <v>178</v>
      </c>
      <c r="AT354" s="140" t="s">
        <v>145</v>
      </c>
      <c r="AU354" s="140" t="s">
        <v>79</v>
      </c>
      <c r="AY354" s="15" t="s">
        <v>143</v>
      </c>
      <c r="BE354" s="141">
        <f>IF(N354="základní",J354,0)</f>
        <v>0</v>
      </c>
      <c r="BF354" s="141">
        <f>IF(N354="snížená",J354,0)</f>
        <v>0</v>
      </c>
      <c r="BG354" s="141">
        <f>IF(N354="zákl. přenesená",J354,0)</f>
        <v>0</v>
      </c>
      <c r="BH354" s="141">
        <f>IF(N354="sníž. přenesená",J354,0)</f>
        <v>0</v>
      </c>
      <c r="BI354" s="141">
        <f>IF(N354="nulová",J354,0)</f>
        <v>0</v>
      </c>
      <c r="BJ354" s="15" t="s">
        <v>77</v>
      </c>
      <c r="BK354" s="141">
        <f>ROUND(I354*H354,2)</f>
        <v>0</v>
      </c>
      <c r="BL354" s="15" t="s">
        <v>178</v>
      </c>
      <c r="BM354" s="140" t="s">
        <v>580</v>
      </c>
    </row>
    <row r="355" spans="2:47" s="1" customFormat="1" ht="12">
      <c r="B355" s="30"/>
      <c r="D355" s="142" t="s">
        <v>151</v>
      </c>
      <c r="F355" s="143" t="s">
        <v>579</v>
      </c>
      <c r="I355" s="144"/>
      <c r="L355" s="30"/>
      <c r="M355" s="145"/>
      <c r="T355" s="51"/>
      <c r="AT355" s="15" t="s">
        <v>151</v>
      </c>
      <c r="AU355" s="15" t="s">
        <v>79</v>
      </c>
    </row>
    <row r="356" spans="2:65" s="1" customFormat="1" ht="16.5" customHeight="1">
      <c r="B356" s="30"/>
      <c r="C356" s="129" t="s">
        <v>581</v>
      </c>
      <c r="D356" s="129" t="s">
        <v>145</v>
      </c>
      <c r="E356" s="130" t="s">
        <v>582</v>
      </c>
      <c r="F356" s="131" t="s">
        <v>583</v>
      </c>
      <c r="G356" s="132" t="s">
        <v>246</v>
      </c>
      <c r="H356" s="133">
        <v>10</v>
      </c>
      <c r="I356" s="134"/>
      <c r="J356" s="135">
        <f>ROUND(I356*H356,2)</f>
        <v>0</v>
      </c>
      <c r="K356" s="131" t="s">
        <v>19</v>
      </c>
      <c r="L356" s="30"/>
      <c r="M356" s="136" t="s">
        <v>19</v>
      </c>
      <c r="N356" s="137" t="s">
        <v>40</v>
      </c>
      <c r="P356" s="138">
        <f>O356*H356</f>
        <v>0</v>
      </c>
      <c r="Q356" s="138">
        <v>0</v>
      </c>
      <c r="R356" s="138">
        <f>Q356*H356</f>
        <v>0</v>
      </c>
      <c r="S356" s="138">
        <v>0</v>
      </c>
      <c r="T356" s="139">
        <f>S356*H356</f>
        <v>0</v>
      </c>
      <c r="AR356" s="140" t="s">
        <v>178</v>
      </c>
      <c r="AT356" s="140" t="s">
        <v>145</v>
      </c>
      <c r="AU356" s="140" t="s">
        <v>79</v>
      </c>
      <c r="AY356" s="15" t="s">
        <v>143</v>
      </c>
      <c r="BE356" s="141">
        <f>IF(N356="základní",J356,0)</f>
        <v>0</v>
      </c>
      <c r="BF356" s="141">
        <f>IF(N356="snížená",J356,0)</f>
        <v>0</v>
      </c>
      <c r="BG356" s="141">
        <f>IF(N356="zákl. přenesená",J356,0)</f>
        <v>0</v>
      </c>
      <c r="BH356" s="141">
        <f>IF(N356="sníž. přenesená",J356,0)</f>
        <v>0</v>
      </c>
      <c r="BI356" s="141">
        <f>IF(N356="nulová",J356,0)</f>
        <v>0</v>
      </c>
      <c r="BJ356" s="15" t="s">
        <v>77</v>
      </c>
      <c r="BK356" s="141">
        <f>ROUND(I356*H356,2)</f>
        <v>0</v>
      </c>
      <c r="BL356" s="15" t="s">
        <v>178</v>
      </c>
      <c r="BM356" s="140" t="s">
        <v>584</v>
      </c>
    </row>
    <row r="357" spans="2:47" s="1" customFormat="1" ht="12">
      <c r="B357" s="30"/>
      <c r="D357" s="142" t="s">
        <v>151</v>
      </c>
      <c r="F357" s="143" t="s">
        <v>583</v>
      </c>
      <c r="I357" s="144"/>
      <c r="L357" s="30"/>
      <c r="M357" s="145"/>
      <c r="T357" s="51"/>
      <c r="AT357" s="15" t="s">
        <v>151</v>
      </c>
      <c r="AU357" s="15" t="s">
        <v>79</v>
      </c>
    </row>
    <row r="358" spans="2:65" s="1" customFormat="1" ht="16.5" customHeight="1">
      <c r="B358" s="30"/>
      <c r="C358" s="129" t="s">
        <v>399</v>
      </c>
      <c r="D358" s="129" t="s">
        <v>145</v>
      </c>
      <c r="E358" s="130" t="s">
        <v>585</v>
      </c>
      <c r="F358" s="131" t="s">
        <v>586</v>
      </c>
      <c r="G358" s="132" t="s">
        <v>191</v>
      </c>
      <c r="H358" s="133">
        <v>50</v>
      </c>
      <c r="I358" s="134"/>
      <c r="J358" s="135">
        <f>ROUND(I358*H358,2)</f>
        <v>0</v>
      </c>
      <c r="K358" s="131" t="s">
        <v>19</v>
      </c>
      <c r="L358" s="30"/>
      <c r="M358" s="136" t="s">
        <v>19</v>
      </c>
      <c r="N358" s="137" t="s">
        <v>40</v>
      </c>
      <c r="P358" s="138">
        <f>O358*H358</f>
        <v>0</v>
      </c>
      <c r="Q358" s="138">
        <v>0</v>
      </c>
      <c r="R358" s="138">
        <f>Q358*H358</f>
        <v>0</v>
      </c>
      <c r="S358" s="138">
        <v>0</v>
      </c>
      <c r="T358" s="139">
        <f>S358*H358</f>
        <v>0</v>
      </c>
      <c r="AR358" s="140" t="s">
        <v>178</v>
      </c>
      <c r="AT358" s="140" t="s">
        <v>145</v>
      </c>
      <c r="AU358" s="140" t="s">
        <v>79</v>
      </c>
      <c r="AY358" s="15" t="s">
        <v>143</v>
      </c>
      <c r="BE358" s="141">
        <f>IF(N358="základní",J358,0)</f>
        <v>0</v>
      </c>
      <c r="BF358" s="141">
        <f>IF(N358="snížená",J358,0)</f>
        <v>0</v>
      </c>
      <c r="BG358" s="141">
        <f>IF(N358="zákl. přenesená",J358,0)</f>
        <v>0</v>
      </c>
      <c r="BH358" s="141">
        <f>IF(N358="sníž. přenesená",J358,0)</f>
        <v>0</v>
      </c>
      <c r="BI358" s="141">
        <f>IF(N358="nulová",J358,0)</f>
        <v>0</v>
      </c>
      <c r="BJ358" s="15" t="s">
        <v>77</v>
      </c>
      <c r="BK358" s="141">
        <f>ROUND(I358*H358,2)</f>
        <v>0</v>
      </c>
      <c r="BL358" s="15" t="s">
        <v>178</v>
      </c>
      <c r="BM358" s="140" t="s">
        <v>587</v>
      </c>
    </row>
    <row r="359" spans="2:47" s="1" customFormat="1" ht="12">
      <c r="B359" s="30"/>
      <c r="D359" s="142" t="s">
        <v>151</v>
      </c>
      <c r="F359" s="143" t="s">
        <v>586</v>
      </c>
      <c r="I359" s="144"/>
      <c r="L359" s="30"/>
      <c r="M359" s="145"/>
      <c r="T359" s="51"/>
      <c r="AT359" s="15" t="s">
        <v>151</v>
      </c>
      <c r="AU359" s="15" t="s">
        <v>79</v>
      </c>
    </row>
    <row r="360" spans="2:65" s="1" customFormat="1" ht="16.5" customHeight="1">
      <c r="B360" s="30"/>
      <c r="C360" s="129" t="s">
        <v>588</v>
      </c>
      <c r="D360" s="129" t="s">
        <v>145</v>
      </c>
      <c r="E360" s="130" t="s">
        <v>589</v>
      </c>
      <c r="F360" s="131" t="s">
        <v>590</v>
      </c>
      <c r="G360" s="132" t="s">
        <v>246</v>
      </c>
      <c r="H360" s="133">
        <v>6</v>
      </c>
      <c r="I360" s="134"/>
      <c r="J360" s="135">
        <f>ROUND(I360*H360,2)</f>
        <v>0</v>
      </c>
      <c r="K360" s="131" t="s">
        <v>19</v>
      </c>
      <c r="L360" s="30"/>
      <c r="M360" s="136" t="s">
        <v>19</v>
      </c>
      <c r="N360" s="137" t="s">
        <v>40</v>
      </c>
      <c r="P360" s="138">
        <f>O360*H360</f>
        <v>0</v>
      </c>
      <c r="Q360" s="138">
        <v>0</v>
      </c>
      <c r="R360" s="138">
        <f>Q360*H360</f>
        <v>0</v>
      </c>
      <c r="S360" s="138">
        <v>0</v>
      </c>
      <c r="T360" s="139">
        <f>S360*H360</f>
        <v>0</v>
      </c>
      <c r="AR360" s="140" t="s">
        <v>178</v>
      </c>
      <c r="AT360" s="140" t="s">
        <v>145</v>
      </c>
      <c r="AU360" s="140" t="s">
        <v>79</v>
      </c>
      <c r="AY360" s="15" t="s">
        <v>143</v>
      </c>
      <c r="BE360" s="141">
        <f>IF(N360="základní",J360,0)</f>
        <v>0</v>
      </c>
      <c r="BF360" s="141">
        <f>IF(N360="snížená",J360,0)</f>
        <v>0</v>
      </c>
      <c r="BG360" s="141">
        <f>IF(N360="zákl. přenesená",J360,0)</f>
        <v>0</v>
      </c>
      <c r="BH360" s="141">
        <f>IF(N360="sníž. přenesená",J360,0)</f>
        <v>0</v>
      </c>
      <c r="BI360" s="141">
        <f>IF(N360="nulová",J360,0)</f>
        <v>0</v>
      </c>
      <c r="BJ360" s="15" t="s">
        <v>77</v>
      </c>
      <c r="BK360" s="141">
        <f>ROUND(I360*H360,2)</f>
        <v>0</v>
      </c>
      <c r="BL360" s="15" t="s">
        <v>178</v>
      </c>
      <c r="BM360" s="140" t="s">
        <v>591</v>
      </c>
    </row>
    <row r="361" spans="2:47" s="1" customFormat="1" ht="12">
      <c r="B361" s="30"/>
      <c r="D361" s="142" t="s">
        <v>151</v>
      </c>
      <c r="F361" s="143" t="s">
        <v>590</v>
      </c>
      <c r="I361" s="144"/>
      <c r="L361" s="30"/>
      <c r="M361" s="145"/>
      <c r="T361" s="51"/>
      <c r="AT361" s="15" t="s">
        <v>151</v>
      </c>
      <c r="AU361" s="15" t="s">
        <v>79</v>
      </c>
    </row>
    <row r="362" spans="2:65" s="1" customFormat="1" ht="16.5" customHeight="1">
      <c r="B362" s="30"/>
      <c r="C362" s="129" t="s">
        <v>410</v>
      </c>
      <c r="D362" s="129" t="s">
        <v>145</v>
      </c>
      <c r="E362" s="130" t="s">
        <v>592</v>
      </c>
      <c r="F362" s="131" t="s">
        <v>593</v>
      </c>
      <c r="G362" s="132" t="s">
        <v>246</v>
      </c>
      <c r="H362" s="133">
        <v>6</v>
      </c>
      <c r="I362" s="134"/>
      <c r="J362" s="135">
        <f>ROUND(I362*H362,2)</f>
        <v>0</v>
      </c>
      <c r="K362" s="131" t="s">
        <v>19</v>
      </c>
      <c r="L362" s="30"/>
      <c r="M362" s="136" t="s">
        <v>19</v>
      </c>
      <c r="N362" s="137" t="s">
        <v>40</v>
      </c>
      <c r="P362" s="138">
        <f>O362*H362</f>
        <v>0</v>
      </c>
      <c r="Q362" s="138">
        <v>0</v>
      </c>
      <c r="R362" s="138">
        <f>Q362*H362</f>
        <v>0</v>
      </c>
      <c r="S362" s="138">
        <v>0</v>
      </c>
      <c r="T362" s="139">
        <f>S362*H362</f>
        <v>0</v>
      </c>
      <c r="AR362" s="140" t="s">
        <v>178</v>
      </c>
      <c r="AT362" s="140" t="s">
        <v>145</v>
      </c>
      <c r="AU362" s="140" t="s">
        <v>79</v>
      </c>
      <c r="AY362" s="15" t="s">
        <v>143</v>
      </c>
      <c r="BE362" s="141">
        <f>IF(N362="základní",J362,0)</f>
        <v>0</v>
      </c>
      <c r="BF362" s="141">
        <f>IF(N362="snížená",J362,0)</f>
        <v>0</v>
      </c>
      <c r="BG362" s="141">
        <f>IF(N362="zákl. přenesená",J362,0)</f>
        <v>0</v>
      </c>
      <c r="BH362" s="141">
        <f>IF(N362="sníž. přenesená",J362,0)</f>
        <v>0</v>
      </c>
      <c r="BI362" s="141">
        <f>IF(N362="nulová",J362,0)</f>
        <v>0</v>
      </c>
      <c r="BJ362" s="15" t="s">
        <v>77</v>
      </c>
      <c r="BK362" s="141">
        <f>ROUND(I362*H362,2)</f>
        <v>0</v>
      </c>
      <c r="BL362" s="15" t="s">
        <v>178</v>
      </c>
      <c r="BM362" s="140" t="s">
        <v>594</v>
      </c>
    </row>
    <row r="363" spans="2:47" s="1" customFormat="1" ht="12">
      <c r="B363" s="30"/>
      <c r="D363" s="142" t="s">
        <v>151</v>
      </c>
      <c r="F363" s="143" t="s">
        <v>593</v>
      </c>
      <c r="I363" s="144"/>
      <c r="L363" s="30"/>
      <c r="M363" s="145"/>
      <c r="T363" s="51"/>
      <c r="AT363" s="15" t="s">
        <v>151</v>
      </c>
      <c r="AU363" s="15" t="s">
        <v>79</v>
      </c>
    </row>
    <row r="364" spans="2:65" s="1" customFormat="1" ht="16.5" customHeight="1">
      <c r="B364" s="30"/>
      <c r="C364" s="129" t="s">
        <v>595</v>
      </c>
      <c r="D364" s="129" t="s">
        <v>145</v>
      </c>
      <c r="E364" s="130" t="s">
        <v>596</v>
      </c>
      <c r="F364" s="131" t="s">
        <v>597</v>
      </c>
      <c r="G364" s="132" t="s">
        <v>246</v>
      </c>
      <c r="H364" s="133">
        <v>1</v>
      </c>
      <c r="I364" s="134"/>
      <c r="J364" s="135">
        <f>ROUND(I364*H364,2)</f>
        <v>0</v>
      </c>
      <c r="K364" s="131" t="s">
        <v>19</v>
      </c>
      <c r="L364" s="30"/>
      <c r="M364" s="136" t="s">
        <v>19</v>
      </c>
      <c r="N364" s="137" t="s">
        <v>40</v>
      </c>
      <c r="P364" s="138">
        <f>O364*H364</f>
        <v>0</v>
      </c>
      <c r="Q364" s="138">
        <v>0</v>
      </c>
      <c r="R364" s="138">
        <f>Q364*H364</f>
        <v>0</v>
      </c>
      <c r="S364" s="138">
        <v>0</v>
      </c>
      <c r="T364" s="139">
        <f>S364*H364</f>
        <v>0</v>
      </c>
      <c r="AR364" s="140" t="s">
        <v>178</v>
      </c>
      <c r="AT364" s="140" t="s">
        <v>145</v>
      </c>
      <c r="AU364" s="140" t="s">
        <v>79</v>
      </c>
      <c r="AY364" s="15" t="s">
        <v>143</v>
      </c>
      <c r="BE364" s="141">
        <f>IF(N364="základní",J364,0)</f>
        <v>0</v>
      </c>
      <c r="BF364" s="141">
        <f>IF(N364="snížená",J364,0)</f>
        <v>0</v>
      </c>
      <c r="BG364" s="141">
        <f>IF(N364="zákl. přenesená",J364,0)</f>
        <v>0</v>
      </c>
      <c r="BH364" s="141">
        <f>IF(N364="sníž. přenesená",J364,0)</f>
        <v>0</v>
      </c>
      <c r="BI364" s="141">
        <f>IF(N364="nulová",J364,0)</f>
        <v>0</v>
      </c>
      <c r="BJ364" s="15" t="s">
        <v>77</v>
      </c>
      <c r="BK364" s="141">
        <f>ROUND(I364*H364,2)</f>
        <v>0</v>
      </c>
      <c r="BL364" s="15" t="s">
        <v>178</v>
      </c>
      <c r="BM364" s="140" t="s">
        <v>598</v>
      </c>
    </row>
    <row r="365" spans="2:47" s="1" customFormat="1" ht="12">
      <c r="B365" s="30"/>
      <c r="D365" s="142" t="s">
        <v>151</v>
      </c>
      <c r="F365" s="143" t="s">
        <v>597</v>
      </c>
      <c r="I365" s="144"/>
      <c r="L365" s="30"/>
      <c r="M365" s="145"/>
      <c r="T365" s="51"/>
      <c r="AT365" s="15" t="s">
        <v>151</v>
      </c>
      <c r="AU365" s="15" t="s">
        <v>79</v>
      </c>
    </row>
    <row r="366" spans="2:65" s="1" customFormat="1" ht="16.5" customHeight="1">
      <c r="B366" s="30"/>
      <c r="C366" s="129" t="s">
        <v>416</v>
      </c>
      <c r="D366" s="129" t="s">
        <v>145</v>
      </c>
      <c r="E366" s="130" t="s">
        <v>599</v>
      </c>
      <c r="F366" s="131" t="s">
        <v>600</v>
      </c>
      <c r="G366" s="132" t="s">
        <v>246</v>
      </c>
      <c r="H366" s="133">
        <v>6</v>
      </c>
      <c r="I366" s="134"/>
      <c r="J366" s="135">
        <f>ROUND(I366*H366,2)</f>
        <v>0</v>
      </c>
      <c r="K366" s="131" t="s">
        <v>19</v>
      </c>
      <c r="L366" s="30"/>
      <c r="M366" s="136" t="s">
        <v>19</v>
      </c>
      <c r="N366" s="137" t="s">
        <v>40</v>
      </c>
      <c r="P366" s="138">
        <f>O366*H366</f>
        <v>0</v>
      </c>
      <c r="Q366" s="138">
        <v>0</v>
      </c>
      <c r="R366" s="138">
        <f>Q366*H366</f>
        <v>0</v>
      </c>
      <c r="S366" s="138">
        <v>0</v>
      </c>
      <c r="T366" s="139">
        <f>S366*H366</f>
        <v>0</v>
      </c>
      <c r="AR366" s="140" t="s">
        <v>178</v>
      </c>
      <c r="AT366" s="140" t="s">
        <v>145</v>
      </c>
      <c r="AU366" s="140" t="s">
        <v>79</v>
      </c>
      <c r="AY366" s="15" t="s">
        <v>143</v>
      </c>
      <c r="BE366" s="141">
        <f>IF(N366="základní",J366,0)</f>
        <v>0</v>
      </c>
      <c r="BF366" s="141">
        <f>IF(N366="snížená",J366,0)</f>
        <v>0</v>
      </c>
      <c r="BG366" s="141">
        <f>IF(N366="zákl. přenesená",J366,0)</f>
        <v>0</v>
      </c>
      <c r="BH366" s="141">
        <f>IF(N366="sníž. přenesená",J366,0)</f>
        <v>0</v>
      </c>
      <c r="BI366" s="141">
        <f>IF(N366="nulová",J366,0)</f>
        <v>0</v>
      </c>
      <c r="BJ366" s="15" t="s">
        <v>77</v>
      </c>
      <c r="BK366" s="141">
        <f>ROUND(I366*H366,2)</f>
        <v>0</v>
      </c>
      <c r="BL366" s="15" t="s">
        <v>178</v>
      </c>
      <c r="BM366" s="140" t="s">
        <v>601</v>
      </c>
    </row>
    <row r="367" spans="2:47" s="1" customFormat="1" ht="12">
      <c r="B367" s="30"/>
      <c r="D367" s="142" t="s">
        <v>151</v>
      </c>
      <c r="F367" s="143" t="s">
        <v>600</v>
      </c>
      <c r="I367" s="144"/>
      <c r="L367" s="30"/>
      <c r="M367" s="145"/>
      <c r="T367" s="51"/>
      <c r="AT367" s="15" t="s">
        <v>151</v>
      </c>
      <c r="AU367" s="15" t="s">
        <v>79</v>
      </c>
    </row>
    <row r="368" spans="2:65" s="1" customFormat="1" ht="16.5" customHeight="1">
      <c r="B368" s="30"/>
      <c r="C368" s="129" t="s">
        <v>602</v>
      </c>
      <c r="D368" s="129" t="s">
        <v>145</v>
      </c>
      <c r="E368" s="130" t="s">
        <v>578</v>
      </c>
      <c r="F368" s="131" t="s">
        <v>579</v>
      </c>
      <c r="G368" s="132" t="s">
        <v>191</v>
      </c>
      <c r="H368" s="133">
        <v>25</v>
      </c>
      <c r="I368" s="134"/>
      <c r="J368" s="135">
        <f>ROUND(I368*H368,2)</f>
        <v>0</v>
      </c>
      <c r="K368" s="131" t="s">
        <v>19</v>
      </c>
      <c r="L368" s="30"/>
      <c r="M368" s="136" t="s">
        <v>19</v>
      </c>
      <c r="N368" s="137" t="s">
        <v>40</v>
      </c>
      <c r="P368" s="138">
        <f>O368*H368</f>
        <v>0</v>
      </c>
      <c r="Q368" s="138">
        <v>0</v>
      </c>
      <c r="R368" s="138">
        <f>Q368*H368</f>
        <v>0</v>
      </c>
      <c r="S368" s="138">
        <v>0</v>
      </c>
      <c r="T368" s="139">
        <f>S368*H368</f>
        <v>0</v>
      </c>
      <c r="AR368" s="140" t="s">
        <v>178</v>
      </c>
      <c r="AT368" s="140" t="s">
        <v>145</v>
      </c>
      <c r="AU368" s="140" t="s">
        <v>79</v>
      </c>
      <c r="AY368" s="15" t="s">
        <v>143</v>
      </c>
      <c r="BE368" s="141">
        <f>IF(N368="základní",J368,0)</f>
        <v>0</v>
      </c>
      <c r="BF368" s="141">
        <f>IF(N368="snížená",J368,0)</f>
        <v>0</v>
      </c>
      <c r="BG368" s="141">
        <f>IF(N368="zákl. přenesená",J368,0)</f>
        <v>0</v>
      </c>
      <c r="BH368" s="141">
        <f>IF(N368="sníž. přenesená",J368,0)</f>
        <v>0</v>
      </c>
      <c r="BI368" s="141">
        <f>IF(N368="nulová",J368,0)</f>
        <v>0</v>
      </c>
      <c r="BJ368" s="15" t="s">
        <v>77</v>
      </c>
      <c r="BK368" s="141">
        <f>ROUND(I368*H368,2)</f>
        <v>0</v>
      </c>
      <c r="BL368" s="15" t="s">
        <v>178</v>
      </c>
      <c r="BM368" s="140" t="s">
        <v>603</v>
      </c>
    </row>
    <row r="369" spans="2:47" s="1" customFormat="1" ht="12">
      <c r="B369" s="30"/>
      <c r="D369" s="142" t="s">
        <v>151</v>
      </c>
      <c r="F369" s="143" t="s">
        <v>579</v>
      </c>
      <c r="I369" s="144"/>
      <c r="L369" s="30"/>
      <c r="M369" s="145"/>
      <c r="T369" s="51"/>
      <c r="AT369" s="15" t="s">
        <v>151</v>
      </c>
      <c r="AU369" s="15" t="s">
        <v>79</v>
      </c>
    </row>
    <row r="370" spans="2:65" s="1" customFormat="1" ht="16.5" customHeight="1">
      <c r="B370" s="30"/>
      <c r="C370" s="129" t="s">
        <v>421</v>
      </c>
      <c r="D370" s="129" t="s">
        <v>145</v>
      </c>
      <c r="E370" s="130" t="s">
        <v>582</v>
      </c>
      <c r="F370" s="131" t="s">
        <v>583</v>
      </c>
      <c r="G370" s="132" t="s">
        <v>246</v>
      </c>
      <c r="H370" s="133">
        <v>6</v>
      </c>
      <c r="I370" s="134"/>
      <c r="J370" s="135">
        <f>ROUND(I370*H370,2)</f>
        <v>0</v>
      </c>
      <c r="K370" s="131" t="s">
        <v>19</v>
      </c>
      <c r="L370" s="30"/>
      <c r="M370" s="136" t="s">
        <v>19</v>
      </c>
      <c r="N370" s="137" t="s">
        <v>40</v>
      </c>
      <c r="P370" s="138">
        <f>O370*H370</f>
        <v>0</v>
      </c>
      <c r="Q370" s="138">
        <v>0</v>
      </c>
      <c r="R370" s="138">
        <f>Q370*H370</f>
        <v>0</v>
      </c>
      <c r="S370" s="138">
        <v>0</v>
      </c>
      <c r="T370" s="139">
        <f>S370*H370</f>
        <v>0</v>
      </c>
      <c r="AR370" s="140" t="s">
        <v>178</v>
      </c>
      <c r="AT370" s="140" t="s">
        <v>145</v>
      </c>
      <c r="AU370" s="140" t="s">
        <v>79</v>
      </c>
      <c r="AY370" s="15" t="s">
        <v>143</v>
      </c>
      <c r="BE370" s="141">
        <f>IF(N370="základní",J370,0)</f>
        <v>0</v>
      </c>
      <c r="BF370" s="141">
        <f>IF(N370="snížená",J370,0)</f>
        <v>0</v>
      </c>
      <c r="BG370" s="141">
        <f>IF(N370="zákl. přenesená",J370,0)</f>
        <v>0</v>
      </c>
      <c r="BH370" s="141">
        <f>IF(N370="sníž. přenesená",J370,0)</f>
        <v>0</v>
      </c>
      <c r="BI370" s="141">
        <f>IF(N370="nulová",J370,0)</f>
        <v>0</v>
      </c>
      <c r="BJ370" s="15" t="s">
        <v>77</v>
      </c>
      <c r="BK370" s="141">
        <f>ROUND(I370*H370,2)</f>
        <v>0</v>
      </c>
      <c r="BL370" s="15" t="s">
        <v>178</v>
      </c>
      <c r="BM370" s="140" t="s">
        <v>604</v>
      </c>
    </row>
    <row r="371" spans="2:47" s="1" customFormat="1" ht="12">
      <c r="B371" s="30"/>
      <c r="D371" s="142" t="s">
        <v>151</v>
      </c>
      <c r="F371" s="143" t="s">
        <v>583</v>
      </c>
      <c r="I371" s="144"/>
      <c r="L371" s="30"/>
      <c r="M371" s="145"/>
      <c r="T371" s="51"/>
      <c r="AT371" s="15" t="s">
        <v>151</v>
      </c>
      <c r="AU371" s="15" t="s">
        <v>79</v>
      </c>
    </row>
    <row r="372" spans="2:65" s="1" customFormat="1" ht="16.5" customHeight="1">
      <c r="B372" s="30"/>
      <c r="C372" s="129" t="s">
        <v>605</v>
      </c>
      <c r="D372" s="129" t="s">
        <v>145</v>
      </c>
      <c r="E372" s="130" t="s">
        <v>606</v>
      </c>
      <c r="F372" s="131" t="s">
        <v>607</v>
      </c>
      <c r="G372" s="132" t="s">
        <v>246</v>
      </c>
      <c r="H372" s="133">
        <v>2</v>
      </c>
      <c r="I372" s="134"/>
      <c r="J372" s="135">
        <f>ROUND(I372*H372,2)</f>
        <v>0</v>
      </c>
      <c r="K372" s="131" t="s">
        <v>19</v>
      </c>
      <c r="L372" s="30"/>
      <c r="M372" s="136" t="s">
        <v>19</v>
      </c>
      <c r="N372" s="137" t="s">
        <v>40</v>
      </c>
      <c r="P372" s="138">
        <f>O372*H372</f>
        <v>0</v>
      </c>
      <c r="Q372" s="138">
        <v>0</v>
      </c>
      <c r="R372" s="138">
        <f>Q372*H372</f>
        <v>0</v>
      </c>
      <c r="S372" s="138">
        <v>0</v>
      </c>
      <c r="T372" s="139">
        <f>S372*H372</f>
        <v>0</v>
      </c>
      <c r="AR372" s="140" t="s">
        <v>178</v>
      </c>
      <c r="AT372" s="140" t="s">
        <v>145</v>
      </c>
      <c r="AU372" s="140" t="s">
        <v>79</v>
      </c>
      <c r="AY372" s="15" t="s">
        <v>143</v>
      </c>
      <c r="BE372" s="141">
        <f>IF(N372="základní",J372,0)</f>
        <v>0</v>
      </c>
      <c r="BF372" s="141">
        <f>IF(N372="snížená",J372,0)</f>
        <v>0</v>
      </c>
      <c r="BG372" s="141">
        <f>IF(N372="zákl. přenesená",J372,0)</f>
        <v>0</v>
      </c>
      <c r="BH372" s="141">
        <f>IF(N372="sníž. přenesená",J372,0)</f>
        <v>0</v>
      </c>
      <c r="BI372" s="141">
        <f>IF(N372="nulová",J372,0)</f>
        <v>0</v>
      </c>
      <c r="BJ372" s="15" t="s">
        <v>77</v>
      </c>
      <c r="BK372" s="141">
        <f>ROUND(I372*H372,2)</f>
        <v>0</v>
      </c>
      <c r="BL372" s="15" t="s">
        <v>178</v>
      </c>
      <c r="BM372" s="140" t="s">
        <v>608</v>
      </c>
    </row>
    <row r="373" spans="2:47" s="1" customFormat="1" ht="12">
      <c r="B373" s="30"/>
      <c r="D373" s="142" t="s">
        <v>151</v>
      </c>
      <c r="F373" s="143" t="s">
        <v>607</v>
      </c>
      <c r="I373" s="144"/>
      <c r="L373" s="30"/>
      <c r="M373" s="145"/>
      <c r="T373" s="51"/>
      <c r="AT373" s="15" t="s">
        <v>151</v>
      </c>
      <c r="AU373" s="15" t="s">
        <v>79</v>
      </c>
    </row>
    <row r="374" spans="2:65" s="1" customFormat="1" ht="16.5" customHeight="1">
      <c r="B374" s="30"/>
      <c r="C374" s="129" t="s">
        <v>427</v>
      </c>
      <c r="D374" s="129" t="s">
        <v>145</v>
      </c>
      <c r="E374" s="130" t="s">
        <v>609</v>
      </c>
      <c r="F374" s="131" t="s">
        <v>610</v>
      </c>
      <c r="G374" s="132" t="s">
        <v>246</v>
      </c>
      <c r="H374" s="133">
        <v>2</v>
      </c>
      <c r="I374" s="134"/>
      <c r="J374" s="135">
        <f>ROUND(I374*H374,2)</f>
        <v>0</v>
      </c>
      <c r="K374" s="131" t="s">
        <v>19</v>
      </c>
      <c r="L374" s="30"/>
      <c r="M374" s="136" t="s">
        <v>19</v>
      </c>
      <c r="N374" s="137" t="s">
        <v>40</v>
      </c>
      <c r="P374" s="138">
        <f>O374*H374</f>
        <v>0</v>
      </c>
      <c r="Q374" s="138">
        <v>0</v>
      </c>
      <c r="R374" s="138">
        <f>Q374*H374</f>
        <v>0</v>
      </c>
      <c r="S374" s="138">
        <v>0</v>
      </c>
      <c r="T374" s="139">
        <f>S374*H374</f>
        <v>0</v>
      </c>
      <c r="AR374" s="140" t="s">
        <v>178</v>
      </c>
      <c r="AT374" s="140" t="s">
        <v>145</v>
      </c>
      <c r="AU374" s="140" t="s">
        <v>79</v>
      </c>
      <c r="AY374" s="15" t="s">
        <v>143</v>
      </c>
      <c r="BE374" s="141">
        <f>IF(N374="základní",J374,0)</f>
        <v>0</v>
      </c>
      <c r="BF374" s="141">
        <f>IF(N374="snížená",J374,0)</f>
        <v>0</v>
      </c>
      <c r="BG374" s="141">
        <f>IF(N374="zákl. přenesená",J374,0)</f>
        <v>0</v>
      </c>
      <c r="BH374" s="141">
        <f>IF(N374="sníž. přenesená",J374,0)</f>
        <v>0</v>
      </c>
      <c r="BI374" s="141">
        <f>IF(N374="nulová",J374,0)</f>
        <v>0</v>
      </c>
      <c r="BJ374" s="15" t="s">
        <v>77</v>
      </c>
      <c r="BK374" s="141">
        <f>ROUND(I374*H374,2)</f>
        <v>0</v>
      </c>
      <c r="BL374" s="15" t="s">
        <v>178</v>
      </c>
      <c r="BM374" s="140" t="s">
        <v>611</v>
      </c>
    </row>
    <row r="375" spans="2:47" s="1" customFormat="1" ht="12">
      <c r="B375" s="30"/>
      <c r="D375" s="142" t="s">
        <v>151</v>
      </c>
      <c r="F375" s="143" t="s">
        <v>610</v>
      </c>
      <c r="I375" s="144"/>
      <c r="L375" s="30"/>
      <c r="M375" s="145"/>
      <c r="T375" s="51"/>
      <c r="AT375" s="15" t="s">
        <v>151</v>
      </c>
      <c r="AU375" s="15" t="s">
        <v>79</v>
      </c>
    </row>
    <row r="376" spans="2:65" s="1" customFormat="1" ht="16.5" customHeight="1">
      <c r="B376" s="30"/>
      <c r="C376" s="129" t="s">
        <v>612</v>
      </c>
      <c r="D376" s="129" t="s">
        <v>145</v>
      </c>
      <c r="E376" s="130" t="s">
        <v>585</v>
      </c>
      <c r="F376" s="131" t="s">
        <v>586</v>
      </c>
      <c r="G376" s="132" t="s">
        <v>191</v>
      </c>
      <c r="H376" s="133">
        <v>20</v>
      </c>
      <c r="I376" s="134"/>
      <c r="J376" s="135">
        <f>ROUND(I376*H376,2)</f>
        <v>0</v>
      </c>
      <c r="K376" s="131" t="s">
        <v>19</v>
      </c>
      <c r="L376" s="30"/>
      <c r="M376" s="136" t="s">
        <v>19</v>
      </c>
      <c r="N376" s="137" t="s">
        <v>40</v>
      </c>
      <c r="P376" s="138">
        <f>O376*H376</f>
        <v>0</v>
      </c>
      <c r="Q376" s="138">
        <v>0</v>
      </c>
      <c r="R376" s="138">
        <f>Q376*H376</f>
        <v>0</v>
      </c>
      <c r="S376" s="138">
        <v>0</v>
      </c>
      <c r="T376" s="139">
        <f>S376*H376</f>
        <v>0</v>
      </c>
      <c r="AR376" s="140" t="s">
        <v>178</v>
      </c>
      <c r="AT376" s="140" t="s">
        <v>145</v>
      </c>
      <c r="AU376" s="140" t="s">
        <v>79</v>
      </c>
      <c r="AY376" s="15" t="s">
        <v>143</v>
      </c>
      <c r="BE376" s="141">
        <f>IF(N376="základní",J376,0)</f>
        <v>0</v>
      </c>
      <c r="BF376" s="141">
        <f>IF(N376="snížená",J376,0)</f>
        <v>0</v>
      </c>
      <c r="BG376" s="141">
        <f>IF(N376="zákl. přenesená",J376,0)</f>
        <v>0</v>
      </c>
      <c r="BH376" s="141">
        <f>IF(N376="sníž. přenesená",J376,0)</f>
        <v>0</v>
      </c>
      <c r="BI376" s="141">
        <f>IF(N376="nulová",J376,0)</f>
        <v>0</v>
      </c>
      <c r="BJ376" s="15" t="s">
        <v>77</v>
      </c>
      <c r="BK376" s="141">
        <f>ROUND(I376*H376,2)</f>
        <v>0</v>
      </c>
      <c r="BL376" s="15" t="s">
        <v>178</v>
      </c>
      <c r="BM376" s="140" t="s">
        <v>613</v>
      </c>
    </row>
    <row r="377" spans="2:47" s="1" customFormat="1" ht="12">
      <c r="B377" s="30"/>
      <c r="D377" s="142" t="s">
        <v>151</v>
      </c>
      <c r="F377" s="143" t="s">
        <v>586</v>
      </c>
      <c r="I377" s="144"/>
      <c r="L377" s="30"/>
      <c r="M377" s="145"/>
      <c r="T377" s="51"/>
      <c r="AT377" s="15" t="s">
        <v>151</v>
      </c>
      <c r="AU377" s="15" t="s">
        <v>79</v>
      </c>
    </row>
    <row r="378" spans="2:65" s="1" customFormat="1" ht="16.5" customHeight="1">
      <c r="B378" s="30"/>
      <c r="C378" s="129" t="s">
        <v>432</v>
      </c>
      <c r="D378" s="129" t="s">
        <v>145</v>
      </c>
      <c r="E378" s="130" t="s">
        <v>614</v>
      </c>
      <c r="F378" s="131" t="s">
        <v>615</v>
      </c>
      <c r="G378" s="132" t="s">
        <v>191</v>
      </c>
      <c r="H378" s="133">
        <v>10</v>
      </c>
      <c r="I378" s="134"/>
      <c r="J378" s="135">
        <f>ROUND(I378*H378,2)</f>
        <v>0</v>
      </c>
      <c r="K378" s="131" t="s">
        <v>19</v>
      </c>
      <c r="L378" s="30"/>
      <c r="M378" s="136" t="s">
        <v>19</v>
      </c>
      <c r="N378" s="137" t="s">
        <v>40</v>
      </c>
      <c r="P378" s="138">
        <f>O378*H378</f>
        <v>0</v>
      </c>
      <c r="Q378" s="138">
        <v>0</v>
      </c>
      <c r="R378" s="138">
        <f>Q378*H378</f>
        <v>0</v>
      </c>
      <c r="S378" s="138">
        <v>0</v>
      </c>
      <c r="T378" s="139">
        <f>S378*H378</f>
        <v>0</v>
      </c>
      <c r="AR378" s="140" t="s">
        <v>178</v>
      </c>
      <c r="AT378" s="140" t="s">
        <v>145</v>
      </c>
      <c r="AU378" s="140" t="s">
        <v>79</v>
      </c>
      <c r="AY378" s="15" t="s">
        <v>143</v>
      </c>
      <c r="BE378" s="141">
        <f>IF(N378="základní",J378,0)</f>
        <v>0</v>
      </c>
      <c r="BF378" s="141">
        <f>IF(N378="snížená",J378,0)</f>
        <v>0</v>
      </c>
      <c r="BG378" s="141">
        <f>IF(N378="zákl. přenesená",J378,0)</f>
        <v>0</v>
      </c>
      <c r="BH378" s="141">
        <f>IF(N378="sníž. přenesená",J378,0)</f>
        <v>0</v>
      </c>
      <c r="BI378" s="141">
        <f>IF(N378="nulová",J378,0)</f>
        <v>0</v>
      </c>
      <c r="BJ378" s="15" t="s">
        <v>77</v>
      </c>
      <c r="BK378" s="141">
        <f>ROUND(I378*H378,2)</f>
        <v>0</v>
      </c>
      <c r="BL378" s="15" t="s">
        <v>178</v>
      </c>
      <c r="BM378" s="140" t="s">
        <v>616</v>
      </c>
    </row>
    <row r="379" spans="2:47" s="1" customFormat="1" ht="12">
      <c r="B379" s="30"/>
      <c r="D379" s="142" t="s">
        <v>151</v>
      </c>
      <c r="F379" s="143" t="s">
        <v>615</v>
      </c>
      <c r="I379" s="144"/>
      <c r="L379" s="30"/>
      <c r="M379" s="145"/>
      <c r="T379" s="51"/>
      <c r="AT379" s="15" t="s">
        <v>151</v>
      </c>
      <c r="AU379" s="15" t="s">
        <v>79</v>
      </c>
    </row>
    <row r="380" spans="2:65" s="1" customFormat="1" ht="16.5" customHeight="1">
      <c r="B380" s="30"/>
      <c r="C380" s="129" t="s">
        <v>617</v>
      </c>
      <c r="D380" s="129" t="s">
        <v>145</v>
      </c>
      <c r="E380" s="130" t="s">
        <v>618</v>
      </c>
      <c r="F380" s="131" t="s">
        <v>619</v>
      </c>
      <c r="G380" s="132" t="s">
        <v>246</v>
      </c>
      <c r="H380" s="133">
        <v>1</v>
      </c>
      <c r="I380" s="134"/>
      <c r="J380" s="135">
        <f>ROUND(I380*H380,2)</f>
        <v>0</v>
      </c>
      <c r="K380" s="131" t="s">
        <v>19</v>
      </c>
      <c r="L380" s="30"/>
      <c r="M380" s="136" t="s">
        <v>19</v>
      </c>
      <c r="N380" s="137" t="s">
        <v>40</v>
      </c>
      <c r="P380" s="138">
        <f>O380*H380</f>
        <v>0</v>
      </c>
      <c r="Q380" s="138">
        <v>0</v>
      </c>
      <c r="R380" s="138">
        <f>Q380*H380</f>
        <v>0</v>
      </c>
      <c r="S380" s="138">
        <v>0</v>
      </c>
      <c r="T380" s="139">
        <f>S380*H380</f>
        <v>0</v>
      </c>
      <c r="AR380" s="140" t="s">
        <v>178</v>
      </c>
      <c r="AT380" s="140" t="s">
        <v>145</v>
      </c>
      <c r="AU380" s="140" t="s">
        <v>79</v>
      </c>
      <c r="AY380" s="15" t="s">
        <v>143</v>
      </c>
      <c r="BE380" s="141">
        <f>IF(N380="základní",J380,0)</f>
        <v>0</v>
      </c>
      <c r="BF380" s="141">
        <f>IF(N380="snížená",J380,0)</f>
        <v>0</v>
      </c>
      <c r="BG380" s="141">
        <f>IF(N380="zákl. přenesená",J380,0)</f>
        <v>0</v>
      </c>
      <c r="BH380" s="141">
        <f>IF(N380="sníž. přenesená",J380,0)</f>
        <v>0</v>
      </c>
      <c r="BI380" s="141">
        <f>IF(N380="nulová",J380,0)</f>
        <v>0</v>
      </c>
      <c r="BJ380" s="15" t="s">
        <v>77</v>
      </c>
      <c r="BK380" s="141">
        <f>ROUND(I380*H380,2)</f>
        <v>0</v>
      </c>
      <c r="BL380" s="15" t="s">
        <v>178</v>
      </c>
      <c r="BM380" s="140" t="s">
        <v>620</v>
      </c>
    </row>
    <row r="381" spans="2:47" s="1" customFormat="1" ht="12">
      <c r="B381" s="30"/>
      <c r="D381" s="142" t="s">
        <v>151</v>
      </c>
      <c r="F381" s="143" t="s">
        <v>619</v>
      </c>
      <c r="I381" s="144"/>
      <c r="L381" s="30"/>
      <c r="M381" s="145"/>
      <c r="T381" s="51"/>
      <c r="AT381" s="15" t="s">
        <v>151</v>
      </c>
      <c r="AU381" s="15" t="s">
        <v>79</v>
      </c>
    </row>
    <row r="382" spans="2:65" s="1" customFormat="1" ht="16.5" customHeight="1">
      <c r="B382" s="30"/>
      <c r="C382" s="129" t="s">
        <v>440</v>
      </c>
      <c r="D382" s="129" t="s">
        <v>145</v>
      </c>
      <c r="E382" s="130" t="s">
        <v>621</v>
      </c>
      <c r="F382" s="131" t="s">
        <v>622</v>
      </c>
      <c r="G382" s="132" t="s">
        <v>246</v>
      </c>
      <c r="H382" s="133">
        <v>1</v>
      </c>
      <c r="I382" s="134"/>
      <c r="J382" s="135">
        <f>ROUND(I382*H382,2)</f>
        <v>0</v>
      </c>
      <c r="K382" s="131" t="s">
        <v>19</v>
      </c>
      <c r="L382" s="30"/>
      <c r="M382" s="136" t="s">
        <v>19</v>
      </c>
      <c r="N382" s="137" t="s">
        <v>40</v>
      </c>
      <c r="P382" s="138">
        <f>O382*H382</f>
        <v>0</v>
      </c>
      <c r="Q382" s="138">
        <v>0</v>
      </c>
      <c r="R382" s="138">
        <f>Q382*H382</f>
        <v>0</v>
      </c>
      <c r="S382" s="138">
        <v>0</v>
      </c>
      <c r="T382" s="139">
        <f>S382*H382</f>
        <v>0</v>
      </c>
      <c r="AR382" s="140" t="s">
        <v>178</v>
      </c>
      <c r="AT382" s="140" t="s">
        <v>145</v>
      </c>
      <c r="AU382" s="140" t="s">
        <v>79</v>
      </c>
      <c r="AY382" s="15" t="s">
        <v>143</v>
      </c>
      <c r="BE382" s="141">
        <f>IF(N382="základní",J382,0)</f>
        <v>0</v>
      </c>
      <c r="BF382" s="141">
        <f>IF(N382="snížená",J382,0)</f>
        <v>0</v>
      </c>
      <c r="BG382" s="141">
        <f>IF(N382="zákl. přenesená",J382,0)</f>
        <v>0</v>
      </c>
      <c r="BH382" s="141">
        <f>IF(N382="sníž. přenesená",J382,0)</f>
        <v>0</v>
      </c>
      <c r="BI382" s="141">
        <f>IF(N382="nulová",J382,0)</f>
        <v>0</v>
      </c>
      <c r="BJ382" s="15" t="s">
        <v>77</v>
      </c>
      <c r="BK382" s="141">
        <f>ROUND(I382*H382,2)</f>
        <v>0</v>
      </c>
      <c r="BL382" s="15" t="s">
        <v>178</v>
      </c>
      <c r="BM382" s="140" t="s">
        <v>623</v>
      </c>
    </row>
    <row r="383" spans="2:47" s="1" customFormat="1" ht="12">
      <c r="B383" s="30"/>
      <c r="D383" s="142" t="s">
        <v>151</v>
      </c>
      <c r="F383" s="143" t="s">
        <v>622</v>
      </c>
      <c r="I383" s="144"/>
      <c r="L383" s="30"/>
      <c r="M383" s="145"/>
      <c r="T383" s="51"/>
      <c r="AT383" s="15" t="s">
        <v>151</v>
      </c>
      <c r="AU383" s="15" t="s">
        <v>79</v>
      </c>
    </row>
    <row r="384" spans="2:65" s="1" customFormat="1" ht="16.5" customHeight="1">
      <c r="B384" s="30"/>
      <c r="C384" s="129" t="s">
        <v>624</v>
      </c>
      <c r="D384" s="129" t="s">
        <v>145</v>
      </c>
      <c r="E384" s="130" t="s">
        <v>625</v>
      </c>
      <c r="F384" s="131" t="s">
        <v>626</v>
      </c>
      <c r="G384" s="132" t="s">
        <v>246</v>
      </c>
      <c r="H384" s="133">
        <v>8</v>
      </c>
      <c r="I384" s="134"/>
      <c r="J384" s="135">
        <f>ROUND(I384*H384,2)</f>
        <v>0</v>
      </c>
      <c r="K384" s="131" t="s">
        <v>19</v>
      </c>
      <c r="L384" s="30"/>
      <c r="M384" s="136" t="s">
        <v>19</v>
      </c>
      <c r="N384" s="137" t="s">
        <v>40</v>
      </c>
      <c r="P384" s="138">
        <f>O384*H384</f>
        <v>0</v>
      </c>
      <c r="Q384" s="138">
        <v>0</v>
      </c>
      <c r="R384" s="138">
        <f>Q384*H384</f>
        <v>0</v>
      </c>
      <c r="S384" s="138">
        <v>0</v>
      </c>
      <c r="T384" s="139">
        <f>S384*H384</f>
        <v>0</v>
      </c>
      <c r="AR384" s="140" t="s">
        <v>178</v>
      </c>
      <c r="AT384" s="140" t="s">
        <v>145</v>
      </c>
      <c r="AU384" s="140" t="s">
        <v>79</v>
      </c>
      <c r="AY384" s="15" t="s">
        <v>143</v>
      </c>
      <c r="BE384" s="141">
        <f>IF(N384="základní",J384,0)</f>
        <v>0</v>
      </c>
      <c r="BF384" s="141">
        <f>IF(N384="snížená",J384,0)</f>
        <v>0</v>
      </c>
      <c r="BG384" s="141">
        <f>IF(N384="zákl. přenesená",J384,0)</f>
        <v>0</v>
      </c>
      <c r="BH384" s="141">
        <f>IF(N384="sníž. přenesená",J384,0)</f>
        <v>0</v>
      </c>
      <c r="BI384" s="141">
        <f>IF(N384="nulová",J384,0)</f>
        <v>0</v>
      </c>
      <c r="BJ384" s="15" t="s">
        <v>77</v>
      </c>
      <c r="BK384" s="141">
        <f>ROUND(I384*H384,2)</f>
        <v>0</v>
      </c>
      <c r="BL384" s="15" t="s">
        <v>178</v>
      </c>
      <c r="BM384" s="140" t="s">
        <v>627</v>
      </c>
    </row>
    <row r="385" spans="2:47" s="1" customFormat="1" ht="12">
      <c r="B385" s="30"/>
      <c r="D385" s="142" t="s">
        <v>151</v>
      </c>
      <c r="F385" s="143" t="s">
        <v>626</v>
      </c>
      <c r="I385" s="144"/>
      <c r="L385" s="30"/>
      <c r="M385" s="145"/>
      <c r="T385" s="51"/>
      <c r="AT385" s="15" t="s">
        <v>151</v>
      </c>
      <c r="AU385" s="15" t="s">
        <v>79</v>
      </c>
    </row>
    <row r="386" spans="2:65" s="1" customFormat="1" ht="24.15" customHeight="1">
      <c r="B386" s="30"/>
      <c r="C386" s="129" t="s">
        <v>628</v>
      </c>
      <c r="D386" s="129" t="s">
        <v>145</v>
      </c>
      <c r="E386" s="130" t="s">
        <v>629</v>
      </c>
      <c r="F386" s="131" t="s">
        <v>630</v>
      </c>
      <c r="G386" s="132" t="s">
        <v>246</v>
      </c>
      <c r="H386" s="133">
        <v>1</v>
      </c>
      <c r="I386" s="134"/>
      <c r="J386" s="135">
        <f>ROUND(I386*H386,2)</f>
        <v>0</v>
      </c>
      <c r="K386" s="131" t="s">
        <v>19</v>
      </c>
      <c r="L386" s="30"/>
      <c r="M386" s="136" t="s">
        <v>19</v>
      </c>
      <c r="N386" s="137" t="s">
        <v>40</v>
      </c>
      <c r="P386" s="138">
        <f>O386*H386</f>
        <v>0</v>
      </c>
      <c r="Q386" s="138">
        <v>0</v>
      </c>
      <c r="R386" s="138">
        <f>Q386*H386</f>
        <v>0</v>
      </c>
      <c r="S386" s="138">
        <v>0</v>
      </c>
      <c r="T386" s="139">
        <f>S386*H386</f>
        <v>0</v>
      </c>
      <c r="AR386" s="140" t="s">
        <v>178</v>
      </c>
      <c r="AT386" s="140" t="s">
        <v>145</v>
      </c>
      <c r="AU386" s="140" t="s">
        <v>79</v>
      </c>
      <c r="AY386" s="15" t="s">
        <v>143</v>
      </c>
      <c r="BE386" s="141">
        <f>IF(N386="základní",J386,0)</f>
        <v>0</v>
      </c>
      <c r="BF386" s="141">
        <f>IF(N386="snížená",J386,0)</f>
        <v>0</v>
      </c>
      <c r="BG386" s="141">
        <f>IF(N386="zákl. přenesená",J386,0)</f>
        <v>0</v>
      </c>
      <c r="BH386" s="141">
        <f>IF(N386="sníž. přenesená",J386,0)</f>
        <v>0</v>
      </c>
      <c r="BI386" s="141">
        <f>IF(N386="nulová",J386,0)</f>
        <v>0</v>
      </c>
      <c r="BJ386" s="15" t="s">
        <v>77</v>
      </c>
      <c r="BK386" s="141">
        <f>ROUND(I386*H386,2)</f>
        <v>0</v>
      </c>
      <c r="BL386" s="15" t="s">
        <v>178</v>
      </c>
      <c r="BM386" s="140" t="s">
        <v>631</v>
      </c>
    </row>
    <row r="387" spans="2:47" s="1" customFormat="1" ht="12">
      <c r="B387" s="30"/>
      <c r="D387" s="142" t="s">
        <v>151</v>
      </c>
      <c r="F387" s="143" t="s">
        <v>630</v>
      </c>
      <c r="I387" s="144"/>
      <c r="L387" s="30"/>
      <c r="M387" s="145"/>
      <c r="T387" s="51"/>
      <c r="AT387" s="15" t="s">
        <v>151</v>
      </c>
      <c r="AU387" s="15" t="s">
        <v>79</v>
      </c>
    </row>
    <row r="388" spans="2:65" s="1" customFormat="1" ht="16.5" customHeight="1">
      <c r="B388" s="30"/>
      <c r="C388" s="129" t="s">
        <v>632</v>
      </c>
      <c r="D388" s="129" t="s">
        <v>145</v>
      </c>
      <c r="E388" s="130" t="s">
        <v>633</v>
      </c>
      <c r="F388" s="131" t="s">
        <v>634</v>
      </c>
      <c r="G388" s="132" t="s">
        <v>246</v>
      </c>
      <c r="H388" s="133">
        <v>1</v>
      </c>
      <c r="I388" s="134"/>
      <c r="J388" s="135">
        <f>ROUND(I388*H388,2)</f>
        <v>0</v>
      </c>
      <c r="K388" s="131" t="s">
        <v>19</v>
      </c>
      <c r="L388" s="30"/>
      <c r="M388" s="136" t="s">
        <v>19</v>
      </c>
      <c r="N388" s="137" t="s">
        <v>40</v>
      </c>
      <c r="P388" s="138">
        <f>O388*H388</f>
        <v>0</v>
      </c>
      <c r="Q388" s="138">
        <v>0</v>
      </c>
      <c r="R388" s="138">
        <f>Q388*H388</f>
        <v>0</v>
      </c>
      <c r="S388" s="138">
        <v>0</v>
      </c>
      <c r="T388" s="139">
        <f>S388*H388</f>
        <v>0</v>
      </c>
      <c r="AR388" s="140" t="s">
        <v>178</v>
      </c>
      <c r="AT388" s="140" t="s">
        <v>145</v>
      </c>
      <c r="AU388" s="140" t="s">
        <v>79</v>
      </c>
      <c r="AY388" s="15" t="s">
        <v>143</v>
      </c>
      <c r="BE388" s="141">
        <f>IF(N388="základní",J388,0)</f>
        <v>0</v>
      </c>
      <c r="BF388" s="141">
        <f>IF(N388="snížená",J388,0)</f>
        <v>0</v>
      </c>
      <c r="BG388" s="141">
        <f>IF(N388="zákl. přenesená",J388,0)</f>
        <v>0</v>
      </c>
      <c r="BH388" s="141">
        <f>IF(N388="sníž. přenesená",J388,0)</f>
        <v>0</v>
      </c>
      <c r="BI388" s="141">
        <f>IF(N388="nulová",J388,0)</f>
        <v>0</v>
      </c>
      <c r="BJ388" s="15" t="s">
        <v>77</v>
      </c>
      <c r="BK388" s="141">
        <f>ROUND(I388*H388,2)</f>
        <v>0</v>
      </c>
      <c r="BL388" s="15" t="s">
        <v>178</v>
      </c>
      <c r="BM388" s="140" t="s">
        <v>635</v>
      </c>
    </row>
    <row r="389" spans="2:47" s="1" customFormat="1" ht="12">
      <c r="B389" s="30"/>
      <c r="D389" s="142" t="s">
        <v>151</v>
      </c>
      <c r="F389" s="143" t="s">
        <v>634</v>
      </c>
      <c r="I389" s="144"/>
      <c r="L389" s="30"/>
      <c r="M389" s="145"/>
      <c r="T389" s="51"/>
      <c r="AT389" s="15" t="s">
        <v>151</v>
      </c>
      <c r="AU389" s="15" t="s">
        <v>79</v>
      </c>
    </row>
    <row r="390" spans="2:65" s="1" customFormat="1" ht="16.5" customHeight="1">
      <c r="B390" s="30"/>
      <c r="C390" s="129" t="s">
        <v>636</v>
      </c>
      <c r="D390" s="129" t="s">
        <v>145</v>
      </c>
      <c r="E390" s="130" t="s">
        <v>637</v>
      </c>
      <c r="F390" s="131" t="s">
        <v>638</v>
      </c>
      <c r="G390" s="132" t="s">
        <v>246</v>
      </c>
      <c r="H390" s="133">
        <v>1</v>
      </c>
      <c r="I390" s="134"/>
      <c r="J390" s="135">
        <f>ROUND(I390*H390,2)</f>
        <v>0</v>
      </c>
      <c r="K390" s="131" t="s">
        <v>19</v>
      </c>
      <c r="L390" s="30"/>
      <c r="M390" s="136" t="s">
        <v>19</v>
      </c>
      <c r="N390" s="137" t="s">
        <v>40</v>
      </c>
      <c r="P390" s="138">
        <f>O390*H390</f>
        <v>0</v>
      </c>
      <c r="Q390" s="138">
        <v>0</v>
      </c>
      <c r="R390" s="138">
        <f>Q390*H390</f>
        <v>0</v>
      </c>
      <c r="S390" s="138">
        <v>0</v>
      </c>
      <c r="T390" s="139">
        <f>S390*H390</f>
        <v>0</v>
      </c>
      <c r="AR390" s="140" t="s">
        <v>178</v>
      </c>
      <c r="AT390" s="140" t="s">
        <v>145</v>
      </c>
      <c r="AU390" s="140" t="s">
        <v>79</v>
      </c>
      <c r="AY390" s="15" t="s">
        <v>143</v>
      </c>
      <c r="BE390" s="141">
        <f>IF(N390="základní",J390,0)</f>
        <v>0</v>
      </c>
      <c r="BF390" s="141">
        <f>IF(N390="snížená",J390,0)</f>
        <v>0</v>
      </c>
      <c r="BG390" s="141">
        <f>IF(N390="zákl. přenesená",J390,0)</f>
        <v>0</v>
      </c>
      <c r="BH390" s="141">
        <f>IF(N390="sníž. přenesená",J390,0)</f>
        <v>0</v>
      </c>
      <c r="BI390" s="141">
        <f>IF(N390="nulová",J390,0)</f>
        <v>0</v>
      </c>
      <c r="BJ390" s="15" t="s">
        <v>77</v>
      </c>
      <c r="BK390" s="141">
        <f>ROUND(I390*H390,2)</f>
        <v>0</v>
      </c>
      <c r="BL390" s="15" t="s">
        <v>178</v>
      </c>
      <c r="BM390" s="140" t="s">
        <v>639</v>
      </c>
    </row>
    <row r="391" spans="2:47" s="1" customFormat="1" ht="12">
      <c r="B391" s="30"/>
      <c r="D391" s="142" t="s">
        <v>151</v>
      </c>
      <c r="F391" s="143" t="s">
        <v>638</v>
      </c>
      <c r="I391" s="144"/>
      <c r="L391" s="30"/>
      <c r="M391" s="145"/>
      <c r="T391" s="51"/>
      <c r="AT391" s="15" t="s">
        <v>151</v>
      </c>
      <c r="AU391" s="15" t="s">
        <v>79</v>
      </c>
    </row>
    <row r="392" spans="2:65" s="1" customFormat="1" ht="16.5" customHeight="1">
      <c r="B392" s="30"/>
      <c r="C392" s="129" t="s">
        <v>640</v>
      </c>
      <c r="D392" s="129" t="s">
        <v>145</v>
      </c>
      <c r="E392" s="130" t="s">
        <v>641</v>
      </c>
      <c r="F392" s="131" t="s">
        <v>642</v>
      </c>
      <c r="G392" s="132" t="s">
        <v>246</v>
      </c>
      <c r="H392" s="133">
        <v>1</v>
      </c>
      <c r="I392" s="134"/>
      <c r="J392" s="135">
        <f>ROUND(I392*H392,2)</f>
        <v>0</v>
      </c>
      <c r="K392" s="131" t="s">
        <v>19</v>
      </c>
      <c r="L392" s="30"/>
      <c r="M392" s="136" t="s">
        <v>19</v>
      </c>
      <c r="N392" s="137" t="s">
        <v>40</v>
      </c>
      <c r="P392" s="138">
        <f>O392*H392</f>
        <v>0</v>
      </c>
      <c r="Q392" s="138">
        <v>0</v>
      </c>
      <c r="R392" s="138">
        <f>Q392*H392</f>
        <v>0</v>
      </c>
      <c r="S392" s="138">
        <v>0</v>
      </c>
      <c r="T392" s="139">
        <f>S392*H392</f>
        <v>0</v>
      </c>
      <c r="AR392" s="140" t="s">
        <v>178</v>
      </c>
      <c r="AT392" s="140" t="s">
        <v>145</v>
      </c>
      <c r="AU392" s="140" t="s">
        <v>79</v>
      </c>
      <c r="AY392" s="15" t="s">
        <v>143</v>
      </c>
      <c r="BE392" s="141">
        <f>IF(N392="základní",J392,0)</f>
        <v>0</v>
      </c>
      <c r="BF392" s="141">
        <f>IF(N392="snížená",J392,0)</f>
        <v>0</v>
      </c>
      <c r="BG392" s="141">
        <f>IF(N392="zákl. přenesená",J392,0)</f>
        <v>0</v>
      </c>
      <c r="BH392" s="141">
        <f>IF(N392="sníž. přenesená",J392,0)</f>
        <v>0</v>
      </c>
      <c r="BI392" s="141">
        <f>IF(N392="nulová",J392,0)</f>
        <v>0</v>
      </c>
      <c r="BJ392" s="15" t="s">
        <v>77</v>
      </c>
      <c r="BK392" s="141">
        <f>ROUND(I392*H392,2)</f>
        <v>0</v>
      </c>
      <c r="BL392" s="15" t="s">
        <v>178</v>
      </c>
      <c r="BM392" s="140" t="s">
        <v>643</v>
      </c>
    </row>
    <row r="393" spans="2:47" s="1" customFormat="1" ht="12">
      <c r="B393" s="30"/>
      <c r="D393" s="142" t="s">
        <v>151</v>
      </c>
      <c r="F393" s="143" t="s">
        <v>642</v>
      </c>
      <c r="I393" s="144"/>
      <c r="L393" s="30"/>
      <c r="M393" s="145"/>
      <c r="T393" s="51"/>
      <c r="AT393" s="15" t="s">
        <v>151</v>
      </c>
      <c r="AU393" s="15" t="s">
        <v>79</v>
      </c>
    </row>
    <row r="394" spans="2:65" s="1" customFormat="1" ht="16.5" customHeight="1">
      <c r="B394" s="30"/>
      <c r="C394" s="129" t="s">
        <v>644</v>
      </c>
      <c r="D394" s="129" t="s">
        <v>145</v>
      </c>
      <c r="E394" s="130" t="s">
        <v>645</v>
      </c>
      <c r="F394" s="131" t="s">
        <v>646</v>
      </c>
      <c r="G394" s="132" t="s">
        <v>246</v>
      </c>
      <c r="H394" s="133">
        <v>1</v>
      </c>
      <c r="I394" s="134"/>
      <c r="J394" s="135">
        <f>ROUND(I394*H394,2)</f>
        <v>0</v>
      </c>
      <c r="K394" s="131" t="s">
        <v>19</v>
      </c>
      <c r="L394" s="30"/>
      <c r="M394" s="136" t="s">
        <v>19</v>
      </c>
      <c r="N394" s="137" t="s">
        <v>40</v>
      </c>
      <c r="P394" s="138">
        <f>O394*H394</f>
        <v>0</v>
      </c>
      <c r="Q394" s="138">
        <v>0</v>
      </c>
      <c r="R394" s="138">
        <f>Q394*H394</f>
        <v>0</v>
      </c>
      <c r="S394" s="138">
        <v>0</v>
      </c>
      <c r="T394" s="139">
        <f>S394*H394</f>
        <v>0</v>
      </c>
      <c r="AR394" s="140" t="s">
        <v>178</v>
      </c>
      <c r="AT394" s="140" t="s">
        <v>145</v>
      </c>
      <c r="AU394" s="140" t="s">
        <v>79</v>
      </c>
      <c r="AY394" s="15" t="s">
        <v>143</v>
      </c>
      <c r="BE394" s="141">
        <f>IF(N394="základní",J394,0)</f>
        <v>0</v>
      </c>
      <c r="BF394" s="141">
        <f>IF(N394="snížená",J394,0)</f>
        <v>0</v>
      </c>
      <c r="BG394" s="141">
        <f>IF(N394="zákl. přenesená",J394,0)</f>
        <v>0</v>
      </c>
      <c r="BH394" s="141">
        <f>IF(N394="sníž. přenesená",J394,0)</f>
        <v>0</v>
      </c>
      <c r="BI394" s="141">
        <f>IF(N394="nulová",J394,0)</f>
        <v>0</v>
      </c>
      <c r="BJ394" s="15" t="s">
        <v>77</v>
      </c>
      <c r="BK394" s="141">
        <f>ROUND(I394*H394,2)</f>
        <v>0</v>
      </c>
      <c r="BL394" s="15" t="s">
        <v>178</v>
      </c>
      <c r="BM394" s="140" t="s">
        <v>647</v>
      </c>
    </row>
    <row r="395" spans="2:47" s="1" customFormat="1" ht="12">
      <c r="B395" s="30"/>
      <c r="D395" s="142" t="s">
        <v>151</v>
      </c>
      <c r="F395" s="143" t="s">
        <v>646</v>
      </c>
      <c r="I395" s="144"/>
      <c r="L395" s="30"/>
      <c r="M395" s="145"/>
      <c r="T395" s="51"/>
      <c r="AT395" s="15" t="s">
        <v>151</v>
      </c>
      <c r="AU395" s="15" t="s">
        <v>79</v>
      </c>
    </row>
    <row r="396" spans="2:65" s="1" customFormat="1" ht="16.5" customHeight="1">
      <c r="B396" s="30"/>
      <c r="C396" s="129" t="s">
        <v>648</v>
      </c>
      <c r="D396" s="129" t="s">
        <v>145</v>
      </c>
      <c r="E396" s="130" t="s">
        <v>649</v>
      </c>
      <c r="F396" s="131" t="s">
        <v>650</v>
      </c>
      <c r="G396" s="132" t="s">
        <v>246</v>
      </c>
      <c r="H396" s="133">
        <v>8</v>
      </c>
      <c r="I396" s="134"/>
      <c r="J396" s="135">
        <f>ROUND(I396*H396,2)</f>
        <v>0</v>
      </c>
      <c r="K396" s="131" t="s">
        <v>19</v>
      </c>
      <c r="L396" s="30"/>
      <c r="M396" s="136" t="s">
        <v>19</v>
      </c>
      <c r="N396" s="137" t="s">
        <v>40</v>
      </c>
      <c r="P396" s="138">
        <f>O396*H396</f>
        <v>0</v>
      </c>
      <c r="Q396" s="138">
        <v>0</v>
      </c>
      <c r="R396" s="138">
        <f>Q396*H396</f>
        <v>0</v>
      </c>
      <c r="S396" s="138">
        <v>0</v>
      </c>
      <c r="T396" s="139">
        <f>S396*H396</f>
        <v>0</v>
      </c>
      <c r="AR396" s="140" t="s">
        <v>178</v>
      </c>
      <c r="AT396" s="140" t="s">
        <v>145</v>
      </c>
      <c r="AU396" s="140" t="s">
        <v>79</v>
      </c>
      <c r="AY396" s="15" t="s">
        <v>143</v>
      </c>
      <c r="BE396" s="141">
        <f>IF(N396="základní",J396,0)</f>
        <v>0</v>
      </c>
      <c r="BF396" s="141">
        <f>IF(N396="snížená",J396,0)</f>
        <v>0</v>
      </c>
      <c r="BG396" s="141">
        <f>IF(N396="zákl. přenesená",J396,0)</f>
        <v>0</v>
      </c>
      <c r="BH396" s="141">
        <f>IF(N396="sníž. přenesená",J396,0)</f>
        <v>0</v>
      </c>
      <c r="BI396" s="141">
        <f>IF(N396="nulová",J396,0)</f>
        <v>0</v>
      </c>
      <c r="BJ396" s="15" t="s">
        <v>77</v>
      </c>
      <c r="BK396" s="141">
        <f>ROUND(I396*H396,2)</f>
        <v>0</v>
      </c>
      <c r="BL396" s="15" t="s">
        <v>178</v>
      </c>
      <c r="BM396" s="140" t="s">
        <v>651</v>
      </c>
    </row>
    <row r="397" spans="2:47" s="1" customFormat="1" ht="12">
      <c r="B397" s="30"/>
      <c r="D397" s="142" t="s">
        <v>151</v>
      </c>
      <c r="F397" s="143" t="s">
        <v>650</v>
      </c>
      <c r="I397" s="144"/>
      <c r="L397" s="30"/>
      <c r="M397" s="145"/>
      <c r="T397" s="51"/>
      <c r="AT397" s="15" t="s">
        <v>151</v>
      </c>
      <c r="AU397" s="15" t="s">
        <v>79</v>
      </c>
    </row>
    <row r="398" spans="2:65" s="1" customFormat="1" ht="16.5" customHeight="1">
      <c r="B398" s="30"/>
      <c r="C398" s="129" t="s">
        <v>652</v>
      </c>
      <c r="D398" s="129" t="s">
        <v>145</v>
      </c>
      <c r="E398" s="130" t="s">
        <v>653</v>
      </c>
      <c r="F398" s="131" t="s">
        <v>654</v>
      </c>
      <c r="G398" s="132" t="s">
        <v>246</v>
      </c>
      <c r="H398" s="133">
        <v>1</v>
      </c>
      <c r="I398" s="134"/>
      <c r="J398" s="135">
        <f>ROUND(I398*H398,2)</f>
        <v>0</v>
      </c>
      <c r="K398" s="131" t="s">
        <v>19</v>
      </c>
      <c r="L398" s="30"/>
      <c r="M398" s="136" t="s">
        <v>19</v>
      </c>
      <c r="N398" s="137" t="s">
        <v>40</v>
      </c>
      <c r="P398" s="138">
        <f>O398*H398</f>
        <v>0</v>
      </c>
      <c r="Q398" s="138">
        <v>0</v>
      </c>
      <c r="R398" s="138">
        <f>Q398*H398</f>
        <v>0</v>
      </c>
      <c r="S398" s="138">
        <v>0</v>
      </c>
      <c r="T398" s="139">
        <f>S398*H398</f>
        <v>0</v>
      </c>
      <c r="AR398" s="140" t="s">
        <v>178</v>
      </c>
      <c r="AT398" s="140" t="s">
        <v>145</v>
      </c>
      <c r="AU398" s="140" t="s">
        <v>79</v>
      </c>
      <c r="AY398" s="15" t="s">
        <v>143</v>
      </c>
      <c r="BE398" s="141">
        <f>IF(N398="základní",J398,0)</f>
        <v>0</v>
      </c>
      <c r="BF398" s="141">
        <f>IF(N398="snížená",J398,0)</f>
        <v>0</v>
      </c>
      <c r="BG398" s="141">
        <f>IF(N398="zákl. přenesená",J398,0)</f>
        <v>0</v>
      </c>
      <c r="BH398" s="141">
        <f>IF(N398="sníž. přenesená",J398,0)</f>
        <v>0</v>
      </c>
      <c r="BI398" s="141">
        <f>IF(N398="nulová",J398,0)</f>
        <v>0</v>
      </c>
      <c r="BJ398" s="15" t="s">
        <v>77</v>
      </c>
      <c r="BK398" s="141">
        <f>ROUND(I398*H398,2)</f>
        <v>0</v>
      </c>
      <c r="BL398" s="15" t="s">
        <v>178</v>
      </c>
      <c r="BM398" s="140" t="s">
        <v>655</v>
      </c>
    </row>
    <row r="399" spans="2:47" s="1" customFormat="1" ht="12">
      <c r="B399" s="30"/>
      <c r="D399" s="142" t="s">
        <v>151</v>
      </c>
      <c r="F399" s="143" t="s">
        <v>654</v>
      </c>
      <c r="I399" s="144"/>
      <c r="L399" s="30"/>
      <c r="M399" s="145"/>
      <c r="T399" s="51"/>
      <c r="AT399" s="15" t="s">
        <v>151</v>
      </c>
      <c r="AU399" s="15" t="s">
        <v>79</v>
      </c>
    </row>
    <row r="400" spans="2:65" s="1" customFormat="1" ht="16.5" customHeight="1">
      <c r="B400" s="30"/>
      <c r="C400" s="129" t="s">
        <v>656</v>
      </c>
      <c r="D400" s="129" t="s">
        <v>145</v>
      </c>
      <c r="E400" s="130" t="s">
        <v>657</v>
      </c>
      <c r="F400" s="131" t="s">
        <v>658</v>
      </c>
      <c r="G400" s="132" t="s">
        <v>191</v>
      </c>
      <c r="H400" s="133">
        <v>180</v>
      </c>
      <c r="I400" s="134"/>
      <c r="J400" s="135">
        <f>ROUND(I400*H400,2)</f>
        <v>0</v>
      </c>
      <c r="K400" s="131" t="s">
        <v>19</v>
      </c>
      <c r="L400" s="30"/>
      <c r="M400" s="136" t="s">
        <v>19</v>
      </c>
      <c r="N400" s="137" t="s">
        <v>40</v>
      </c>
      <c r="P400" s="138">
        <f>O400*H400</f>
        <v>0</v>
      </c>
      <c r="Q400" s="138">
        <v>0</v>
      </c>
      <c r="R400" s="138">
        <f>Q400*H400</f>
        <v>0</v>
      </c>
      <c r="S400" s="138">
        <v>0</v>
      </c>
      <c r="T400" s="139">
        <f>S400*H400</f>
        <v>0</v>
      </c>
      <c r="AR400" s="140" t="s">
        <v>178</v>
      </c>
      <c r="AT400" s="140" t="s">
        <v>145</v>
      </c>
      <c r="AU400" s="140" t="s">
        <v>79</v>
      </c>
      <c r="AY400" s="15" t="s">
        <v>143</v>
      </c>
      <c r="BE400" s="141">
        <f>IF(N400="základní",J400,0)</f>
        <v>0</v>
      </c>
      <c r="BF400" s="141">
        <f>IF(N400="snížená",J400,0)</f>
        <v>0</v>
      </c>
      <c r="BG400" s="141">
        <f>IF(N400="zákl. přenesená",J400,0)</f>
        <v>0</v>
      </c>
      <c r="BH400" s="141">
        <f>IF(N400="sníž. přenesená",J400,0)</f>
        <v>0</v>
      </c>
      <c r="BI400" s="141">
        <f>IF(N400="nulová",J400,0)</f>
        <v>0</v>
      </c>
      <c r="BJ400" s="15" t="s">
        <v>77</v>
      </c>
      <c r="BK400" s="141">
        <f>ROUND(I400*H400,2)</f>
        <v>0</v>
      </c>
      <c r="BL400" s="15" t="s">
        <v>178</v>
      </c>
      <c r="BM400" s="140" t="s">
        <v>659</v>
      </c>
    </row>
    <row r="401" spans="2:47" s="1" customFormat="1" ht="12">
      <c r="B401" s="30"/>
      <c r="D401" s="142" t="s">
        <v>151</v>
      </c>
      <c r="F401" s="143" t="s">
        <v>658</v>
      </c>
      <c r="I401" s="144"/>
      <c r="L401" s="30"/>
      <c r="M401" s="145"/>
      <c r="T401" s="51"/>
      <c r="AT401" s="15" t="s">
        <v>151</v>
      </c>
      <c r="AU401" s="15" t="s">
        <v>79</v>
      </c>
    </row>
    <row r="402" spans="2:65" s="1" customFormat="1" ht="16.5" customHeight="1">
      <c r="B402" s="30"/>
      <c r="C402" s="129" t="s">
        <v>660</v>
      </c>
      <c r="D402" s="129" t="s">
        <v>145</v>
      </c>
      <c r="E402" s="130" t="s">
        <v>661</v>
      </c>
      <c r="F402" s="131" t="s">
        <v>662</v>
      </c>
      <c r="G402" s="132" t="s">
        <v>191</v>
      </c>
      <c r="H402" s="133">
        <v>100</v>
      </c>
      <c r="I402" s="134"/>
      <c r="J402" s="135">
        <f>ROUND(I402*H402,2)</f>
        <v>0</v>
      </c>
      <c r="K402" s="131" t="s">
        <v>19</v>
      </c>
      <c r="L402" s="30"/>
      <c r="M402" s="136" t="s">
        <v>19</v>
      </c>
      <c r="N402" s="137" t="s">
        <v>40</v>
      </c>
      <c r="P402" s="138">
        <f>O402*H402</f>
        <v>0</v>
      </c>
      <c r="Q402" s="138">
        <v>0</v>
      </c>
      <c r="R402" s="138">
        <f>Q402*H402</f>
        <v>0</v>
      </c>
      <c r="S402" s="138">
        <v>0</v>
      </c>
      <c r="T402" s="139">
        <f>S402*H402</f>
        <v>0</v>
      </c>
      <c r="AR402" s="140" t="s">
        <v>178</v>
      </c>
      <c r="AT402" s="140" t="s">
        <v>145</v>
      </c>
      <c r="AU402" s="140" t="s">
        <v>79</v>
      </c>
      <c r="AY402" s="15" t="s">
        <v>143</v>
      </c>
      <c r="BE402" s="141">
        <f>IF(N402="základní",J402,0)</f>
        <v>0</v>
      </c>
      <c r="BF402" s="141">
        <f>IF(N402="snížená",J402,0)</f>
        <v>0</v>
      </c>
      <c r="BG402" s="141">
        <f>IF(N402="zákl. přenesená",J402,0)</f>
        <v>0</v>
      </c>
      <c r="BH402" s="141">
        <f>IF(N402="sníž. přenesená",J402,0)</f>
        <v>0</v>
      </c>
      <c r="BI402" s="141">
        <f>IF(N402="nulová",J402,0)</f>
        <v>0</v>
      </c>
      <c r="BJ402" s="15" t="s">
        <v>77</v>
      </c>
      <c r="BK402" s="141">
        <f>ROUND(I402*H402,2)</f>
        <v>0</v>
      </c>
      <c r="BL402" s="15" t="s">
        <v>178</v>
      </c>
      <c r="BM402" s="140" t="s">
        <v>663</v>
      </c>
    </row>
    <row r="403" spans="2:47" s="1" customFormat="1" ht="12">
      <c r="B403" s="30"/>
      <c r="D403" s="142" t="s">
        <v>151</v>
      </c>
      <c r="F403" s="143" t="s">
        <v>662</v>
      </c>
      <c r="I403" s="144"/>
      <c r="L403" s="30"/>
      <c r="M403" s="145"/>
      <c r="T403" s="51"/>
      <c r="AT403" s="15" t="s">
        <v>151</v>
      </c>
      <c r="AU403" s="15" t="s">
        <v>79</v>
      </c>
    </row>
    <row r="404" spans="2:65" s="1" customFormat="1" ht="16.5" customHeight="1">
      <c r="B404" s="30"/>
      <c r="C404" s="129" t="s">
        <v>664</v>
      </c>
      <c r="D404" s="129" t="s">
        <v>145</v>
      </c>
      <c r="E404" s="130" t="s">
        <v>665</v>
      </c>
      <c r="F404" s="131" t="s">
        <v>666</v>
      </c>
      <c r="G404" s="132" t="s">
        <v>246</v>
      </c>
      <c r="H404" s="133">
        <v>25</v>
      </c>
      <c r="I404" s="134"/>
      <c r="J404" s="135">
        <f>ROUND(I404*H404,2)</f>
        <v>0</v>
      </c>
      <c r="K404" s="131" t="s">
        <v>19</v>
      </c>
      <c r="L404" s="30"/>
      <c r="M404" s="136" t="s">
        <v>19</v>
      </c>
      <c r="N404" s="137" t="s">
        <v>40</v>
      </c>
      <c r="P404" s="138">
        <f>O404*H404</f>
        <v>0</v>
      </c>
      <c r="Q404" s="138">
        <v>0</v>
      </c>
      <c r="R404" s="138">
        <f>Q404*H404</f>
        <v>0</v>
      </c>
      <c r="S404" s="138">
        <v>0</v>
      </c>
      <c r="T404" s="139">
        <f>S404*H404</f>
        <v>0</v>
      </c>
      <c r="AR404" s="140" t="s">
        <v>178</v>
      </c>
      <c r="AT404" s="140" t="s">
        <v>145</v>
      </c>
      <c r="AU404" s="140" t="s">
        <v>79</v>
      </c>
      <c r="AY404" s="15" t="s">
        <v>143</v>
      </c>
      <c r="BE404" s="141">
        <f>IF(N404="základní",J404,0)</f>
        <v>0</v>
      </c>
      <c r="BF404" s="141">
        <f>IF(N404="snížená",J404,0)</f>
        <v>0</v>
      </c>
      <c r="BG404" s="141">
        <f>IF(N404="zákl. přenesená",J404,0)</f>
        <v>0</v>
      </c>
      <c r="BH404" s="141">
        <f>IF(N404="sníž. přenesená",J404,0)</f>
        <v>0</v>
      </c>
      <c r="BI404" s="141">
        <f>IF(N404="nulová",J404,0)</f>
        <v>0</v>
      </c>
      <c r="BJ404" s="15" t="s">
        <v>77</v>
      </c>
      <c r="BK404" s="141">
        <f>ROUND(I404*H404,2)</f>
        <v>0</v>
      </c>
      <c r="BL404" s="15" t="s">
        <v>178</v>
      </c>
      <c r="BM404" s="140" t="s">
        <v>667</v>
      </c>
    </row>
    <row r="405" spans="2:47" s="1" customFormat="1" ht="12">
      <c r="B405" s="30"/>
      <c r="D405" s="142" t="s">
        <v>151</v>
      </c>
      <c r="F405" s="143" t="s">
        <v>666</v>
      </c>
      <c r="I405" s="144"/>
      <c r="L405" s="30"/>
      <c r="M405" s="145"/>
      <c r="T405" s="51"/>
      <c r="AT405" s="15" t="s">
        <v>151</v>
      </c>
      <c r="AU405" s="15" t="s">
        <v>79</v>
      </c>
    </row>
    <row r="406" spans="2:65" s="1" customFormat="1" ht="16.5" customHeight="1">
      <c r="B406" s="30"/>
      <c r="C406" s="129" t="s">
        <v>668</v>
      </c>
      <c r="D406" s="129" t="s">
        <v>145</v>
      </c>
      <c r="E406" s="130" t="s">
        <v>669</v>
      </c>
      <c r="F406" s="131" t="s">
        <v>670</v>
      </c>
      <c r="G406" s="132" t="s">
        <v>246</v>
      </c>
      <c r="H406" s="133">
        <v>7</v>
      </c>
      <c r="I406" s="134"/>
      <c r="J406" s="135">
        <f>ROUND(I406*H406,2)</f>
        <v>0</v>
      </c>
      <c r="K406" s="131" t="s">
        <v>19</v>
      </c>
      <c r="L406" s="30"/>
      <c r="M406" s="136" t="s">
        <v>19</v>
      </c>
      <c r="N406" s="137" t="s">
        <v>40</v>
      </c>
      <c r="P406" s="138">
        <f>O406*H406</f>
        <v>0</v>
      </c>
      <c r="Q406" s="138">
        <v>0</v>
      </c>
      <c r="R406" s="138">
        <f>Q406*H406</f>
        <v>0</v>
      </c>
      <c r="S406" s="138">
        <v>0</v>
      </c>
      <c r="T406" s="139">
        <f>S406*H406</f>
        <v>0</v>
      </c>
      <c r="AR406" s="140" t="s">
        <v>178</v>
      </c>
      <c r="AT406" s="140" t="s">
        <v>145</v>
      </c>
      <c r="AU406" s="140" t="s">
        <v>79</v>
      </c>
      <c r="AY406" s="15" t="s">
        <v>143</v>
      </c>
      <c r="BE406" s="141">
        <f>IF(N406="základní",J406,0)</f>
        <v>0</v>
      </c>
      <c r="BF406" s="141">
        <f>IF(N406="snížená",J406,0)</f>
        <v>0</v>
      </c>
      <c r="BG406" s="141">
        <f>IF(N406="zákl. přenesená",J406,0)</f>
        <v>0</v>
      </c>
      <c r="BH406" s="141">
        <f>IF(N406="sníž. přenesená",J406,0)</f>
        <v>0</v>
      </c>
      <c r="BI406" s="141">
        <f>IF(N406="nulová",J406,0)</f>
        <v>0</v>
      </c>
      <c r="BJ406" s="15" t="s">
        <v>77</v>
      </c>
      <c r="BK406" s="141">
        <f>ROUND(I406*H406,2)</f>
        <v>0</v>
      </c>
      <c r="BL406" s="15" t="s">
        <v>178</v>
      </c>
      <c r="BM406" s="140" t="s">
        <v>671</v>
      </c>
    </row>
    <row r="407" spans="2:47" s="1" customFormat="1" ht="12">
      <c r="B407" s="30"/>
      <c r="D407" s="142" t="s">
        <v>151</v>
      </c>
      <c r="F407" s="143" t="s">
        <v>670</v>
      </c>
      <c r="I407" s="144"/>
      <c r="L407" s="30"/>
      <c r="M407" s="145"/>
      <c r="T407" s="51"/>
      <c r="AT407" s="15" t="s">
        <v>151</v>
      </c>
      <c r="AU407" s="15" t="s">
        <v>79</v>
      </c>
    </row>
    <row r="408" spans="2:65" s="1" customFormat="1" ht="16.5" customHeight="1">
      <c r="B408" s="30"/>
      <c r="C408" s="129" t="s">
        <v>672</v>
      </c>
      <c r="D408" s="129" t="s">
        <v>145</v>
      </c>
      <c r="E408" s="130" t="s">
        <v>673</v>
      </c>
      <c r="F408" s="131" t="s">
        <v>674</v>
      </c>
      <c r="G408" s="132" t="s">
        <v>191</v>
      </c>
      <c r="H408" s="133">
        <v>120</v>
      </c>
      <c r="I408" s="134"/>
      <c r="J408" s="135">
        <f>ROUND(I408*H408,2)</f>
        <v>0</v>
      </c>
      <c r="K408" s="131" t="s">
        <v>19</v>
      </c>
      <c r="L408" s="30"/>
      <c r="M408" s="136" t="s">
        <v>19</v>
      </c>
      <c r="N408" s="137" t="s">
        <v>40</v>
      </c>
      <c r="P408" s="138">
        <f>O408*H408</f>
        <v>0</v>
      </c>
      <c r="Q408" s="138">
        <v>0</v>
      </c>
      <c r="R408" s="138">
        <f>Q408*H408</f>
        <v>0</v>
      </c>
      <c r="S408" s="138">
        <v>0</v>
      </c>
      <c r="T408" s="139">
        <f>S408*H408</f>
        <v>0</v>
      </c>
      <c r="AR408" s="140" t="s">
        <v>178</v>
      </c>
      <c r="AT408" s="140" t="s">
        <v>145</v>
      </c>
      <c r="AU408" s="140" t="s">
        <v>79</v>
      </c>
      <c r="AY408" s="15" t="s">
        <v>143</v>
      </c>
      <c r="BE408" s="141">
        <f>IF(N408="základní",J408,0)</f>
        <v>0</v>
      </c>
      <c r="BF408" s="141">
        <f>IF(N408="snížená",J408,0)</f>
        <v>0</v>
      </c>
      <c r="BG408" s="141">
        <f>IF(N408="zákl. přenesená",J408,0)</f>
        <v>0</v>
      </c>
      <c r="BH408" s="141">
        <f>IF(N408="sníž. přenesená",J408,0)</f>
        <v>0</v>
      </c>
      <c r="BI408" s="141">
        <f>IF(N408="nulová",J408,0)</f>
        <v>0</v>
      </c>
      <c r="BJ408" s="15" t="s">
        <v>77</v>
      </c>
      <c r="BK408" s="141">
        <f>ROUND(I408*H408,2)</f>
        <v>0</v>
      </c>
      <c r="BL408" s="15" t="s">
        <v>178</v>
      </c>
      <c r="BM408" s="140" t="s">
        <v>675</v>
      </c>
    </row>
    <row r="409" spans="2:47" s="1" customFormat="1" ht="12">
      <c r="B409" s="30"/>
      <c r="D409" s="142" t="s">
        <v>151</v>
      </c>
      <c r="F409" s="143" t="s">
        <v>674</v>
      </c>
      <c r="I409" s="144"/>
      <c r="L409" s="30"/>
      <c r="M409" s="145"/>
      <c r="T409" s="51"/>
      <c r="AT409" s="15" t="s">
        <v>151</v>
      </c>
      <c r="AU409" s="15" t="s">
        <v>79</v>
      </c>
    </row>
    <row r="410" spans="2:65" s="1" customFormat="1" ht="16.5" customHeight="1">
      <c r="B410" s="30"/>
      <c r="C410" s="129" t="s">
        <v>676</v>
      </c>
      <c r="D410" s="129" t="s">
        <v>145</v>
      </c>
      <c r="E410" s="130" t="s">
        <v>665</v>
      </c>
      <c r="F410" s="131" t="s">
        <v>666</v>
      </c>
      <c r="G410" s="132" t="s">
        <v>246</v>
      </c>
      <c r="H410" s="133">
        <v>30</v>
      </c>
      <c r="I410" s="134"/>
      <c r="J410" s="135">
        <f>ROUND(I410*H410,2)</f>
        <v>0</v>
      </c>
      <c r="K410" s="131" t="s">
        <v>19</v>
      </c>
      <c r="L410" s="30"/>
      <c r="M410" s="136" t="s">
        <v>19</v>
      </c>
      <c r="N410" s="137" t="s">
        <v>40</v>
      </c>
      <c r="P410" s="138">
        <f>O410*H410</f>
        <v>0</v>
      </c>
      <c r="Q410" s="138">
        <v>0</v>
      </c>
      <c r="R410" s="138">
        <f>Q410*H410</f>
        <v>0</v>
      </c>
      <c r="S410" s="138">
        <v>0</v>
      </c>
      <c r="T410" s="139">
        <f>S410*H410</f>
        <v>0</v>
      </c>
      <c r="AR410" s="140" t="s">
        <v>178</v>
      </c>
      <c r="AT410" s="140" t="s">
        <v>145</v>
      </c>
      <c r="AU410" s="140" t="s">
        <v>79</v>
      </c>
      <c r="AY410" s="15" t="s">
        <v>143</v>
      </c>
      <c r="BE410" s="141">
        <f>IF(N410="základní",J410,0)</f>
        <v>0</v>
      </c>
      <c r="BF410" s="141">
        <f>IF(N410="snížená",J410,0)</f>
        <v>0</v>
      </c>
      <c r="BG410" s="141">
        <f>IF(N410="zákl. přenesená",J410,0)</f>
        <v>0</v>
      </c>
      <c r="BH410" s="141">
        <f>IF(N410="sníž. přenesená",J410,0)</f>
        <v>0</v>
      </c>
      <c r="BI410" s="141">
        <f>IF(N410="nulová",J410,0)</f>
        <v>0</v>
      </c>
      <c r="BJ410" s="15" t="s">
        <v>77</v>
      </c>
      <c r="BK410" s="141">
        <f>ROUND(I410*H410,2)</f>
        <v>0</v>
      </c>
      <c r="BL410" s="15" t="s">
        <v>178</v>
      </c>
      <c r="BM410" s="140" t="s">
        <v>677</v>
      </c>
    </row>
    <row r="411" spans="2:47" s="1" customFormat="1" ht="12">
      <c r="B411" s="30"/>
      <c r="D411" s="142" t="s">
        <v>151</v>
      </c>
      <c r="F411" s="143" t="s">
        <v>666</v>
      </c>
      <c r="I411" s="144"/>
      <c r="L411" s="30"/>
      <c r="M411" s="145"/>
      <c r="T411" s="51"/>
      <c r="AT411" s="15" t="s">
        <v>151</v>
      </c>
      <c r="AU411" s="15" t="s">
        <v>79</v>
      </c>
    </row>
    <row r="412" spans="2:65" s="1" customFormat="1" ht="16.5" customHeight="1">
      <c r="B412" s="30"/>
      <c r="C412" s="129" t="s">
        <v>678</v>
      </c>
      <c r="D412" s="129" t="s">
        <v>145</v>
      </c>
      <c r="E412" s="130" t="s">
        <v>585</v>
      </c>
      <c r="F412" s="131" t="s">
        <v>586</v>
      </c>
      <c r="G412" s="132" t="s">
        <v>191</v>
      </c>
      <c r="H412" s="133">
        <v>10</v>
      </c>
      <c r="I412" s="134"/>
      <c r="J412" s="135">
        <f>ROUND(I412*H412,2)</f>
        <v>0</v>
      </c>
      <c r="K412" s="131" t="s">
        <v>19</v>
      </c>
      <c r="L412" s="30"/>
      <c r="M412" s="136" t="s">
        <v>19</v>
      </c>
      <c r="N412" s="137" t="s">
        <v>40</v>
      </c>
      <c r="P412" s="138">
        <f>O412*H412</f>
        <v>0</v>
      </c>
      <c r="Q412" s="138">
        <v>0</v>
      </c>
      <c r="R412" s="138">
        <f>Q412*H412</f>
        <v>0</v>
      </c>
      <c r="S412" s="138">
        <v>0</v>
      </c>
      <c r="T412" s="139">
        <f>S412*H412</f>
        <v>0</v>
      </c>
      <c r="AR412" s="140" t="s">
        <v>178</v>
      </c>
      <c r="AT412" s="140" t="s">
        <v>145</v>
      </c>
      <c r="AU412" s="140" t="s">
        <v>79</v>
      </c>
      <c r="AY412" s="15" t="s">
        <v>143</v>
      </c>
      <c r="BE412" s="141">
        <f>IF(N412="základní",J412,0)</f>
        <v>0</v>
      </c>
      <c r="BF412" s="141">
        <f>IF(N412="snížená",J412,0)</f>
        <v>0</v>
      </c>
      <c r="BG412" s="141">
        <f>IF(N412="zákl. přenesená",J412,0)</f>
        <v>0</v>
      </c>
      <c r="BH412" s="141">
        <f>IF(N412="sníž. přenesená",J412,0)</f>
        <v>0</v>
      </c>
      <c r="BI412" s="141">
        <f>IF(N412="nulová",J412,0)</f>
        <v>0</v>
      </c>
      <c r="BJ412" s="15" t="s">
        <v>77</v>
      </c>
      <c r="BK412" s="141">
        <f>ROUND(I412*H412,2)</f>
        <v>0</v>
      </c>
      <c r="BL412" s="15" t="s">
        <v>178</v>
      </c>
      <c r="BM412" s="140" t="s">
        <v>679</v>
      </c>
    </row>
    <row r="413" spans="2:47" s="1" customFormat="1" ht="12">
      <c r="B413" s="30"/>
      <c r="D413" s="142" t="s">
        <v>151</v>
      </c>
      <c r="F413" s="143" t="s">
        <v>586</v>
      </c>
      <c r="I413" s="144"/>
      <c r="L413" s="30"/>
      <c r="M413" s="145"/>
      <c r="T413" s="51"/>
      <c r="AT413" s="15" t="s">
        <v>151</v>
      </c>
      <c r="AU413" s="15" t="s">
        <v>79</v>
      </c>
    </row>
    <row r="414" spans="2:65" s="1" customFormat="1" ht="16.5" customHeight="1">
      <c r="B414" s="30"/>
      <c r="C414" s="129" t="s">
        <v>680</v>
      </c>
      <c r="D414" s="129" t="s">
        <v>145</v>
      </c>
      <c r="E414" s="130" t="s">
        <v>681</v>
      </c>
      <c r="F414" s="131" t="s">
        <v>682</v>
      </c>
      <c r="G414" s="132" t="s">
        <v>246</v>
      </c>
      <c r="H414" s="133">
        <v>1</v>
      </c>
      <c r="I414" s="134"/>
      <c r="J414" s="135">
        <f>ROUND(I414*H414,2)</f>
        <v>0</v>
      </c>
      <c r="K414" s="131" t="s">
        <v>19</v>
      </c>
      <c r="L414" s="30"/>
      <c r="M414" s="136" t="s">
        <v>19</v>
      </c>
      <c r="N414" s="137" t="s">
        <v>40</v>
      </c>
      <c r="P414" s="138">
        <f>O414*H414</f>
        <v>0</v>
      </c>
      <c r="Q414" s="138">
        <v>0</v>
      </c>
      <c r="R414" s="138">
        <f>Q414*H414</f>
        <v>0</v>
      </c>
      <c r="S414" s="138">
        <v>0</v>
      </c>
      <c r="T414" s="139">
        <f>S414*H414</f>
        <v>0</v>
      </c>
      <c r="AR414" s="140" t="s">
        <v>178</v>
      </c>
      <c r="AT414" s="140" t="s">
        <v>145</v>
      </c>
      <c r="AU414" s="140" t="s">
        <v>79</v>
      </c>
      <c r="AY414" s="15" t="s">
        <v>143</v>
      </c>
      <c r="BE414" s="141">
        <f>IF(N414="základní",J414,0)</f>
        <v>0</v>
      </c>
      <c r="BF414" s="141">
        <f>IF(N414="snížená",J414,0)</f>
        <v>0</v>
      </c>
      <c r="BG414" s="141">
        <f>IF(N414="zákl. přenesená",J414,0)</f>
        <v>0</v>
      </c>
      <c r="BH414" s="141">
        <f>IF(N414="sníž. přenesená",J414,0)</f>
        <v>0</v>
      </c>
      <c r="BI414" s="141">
        <f>IF(N414="nulová",J414,0)</f>
        <v>0</v>
      </c>
      <c r="BJ414" s="15" t="s">
        <v>77</v>
      </c>
      <c r="BK414" s="141">
        <f>ROUND(I414*H414,2)</f>
        <v>0</v>
      </c>
      <c r="BL414" s="15" t="s">
        <v>178</v>
      </c>
      <c r="BM414" s="140" t="s">
        <v>683</v>
      </c>
    </row>
    <row r="415" spans="2:47" s="1" customFormat="1" ht="12">
      <c r="B415" s="30"/>
      <c r="D415" s="142" t="s">
        <v>151</v>
      </c>
      <c r="F415" s="143" t="s">
        <v>682</v>
      </c>
      <c r="I415" s="144"/>
      <c r="L415" s="30"/>
      <c r="M415" s="145"/>
      <c r="T415" s="51"/>
      <c r="AT415" s="15" t="s">
        <v>151</v>
      </c>
      <c r="AU415" s="15" t="s">
        <v>79</v>
      </c>
    </row>
    <row r="416" spans="2:65" s="1" customFormat="1" ht="16.5" customHeight="1">
      <c r="B416" s="30"/>
      <c r="C416" s="129" t="s">
        <v>684</v>
      </c>
      <c r="D416" s="129" t="s">
        <v>145</v>
      </c>
      <c r="E416" s="130" t="s">
        <v>685</v>
      </c>
      <c r="F416" s="131" t="s">
        <v>686</v>
      </c>
      <c r="G416" s="132" t="s">
        <v>246</v>
      </c>
      <c r="H416" s="133">
        <v>1</v>
      </c>
      <c r="I416" s="134"/>
      <c r="J416" s="135">
        <f>ROUND(I416*H416,2)</f>
        <v>0</v>
      </c>
      <c r="K416" s="131" t="s">
        <v>19</v>
      </c>
      <c r="L416" s="30"/>
      <c r="M416" s="136" t="s">
        <v>19</v>
      </c>
      <c r="N416" s="137" t="s">
        <v>40</v>
      </c>
      <c r="P416" s="138">
        <f>O416*H416</f>
        <v>0</v>
      </c>
      <c r="Q416" s="138">
        <v>0</v>
      </c>
      <c r="R416" s="138">
        <f>Q416*H416</f>
        <v>0</v>
      </c>
      <c r="S416" s="138">
        <v>0</v>
      </c>
      <c r="T416" s="139">
        <f>S416*H416</f>
        <v>0</v>
      </c>
      <c r="AR416" s="140" t="s">
        <v>178</v>
      </c>
      <c r="AT416" s="140" t="s">
        <v>145</v>
      </c>
      <c r="AU416" s="140" t="s">
        <v>79</v>
      </c>
      <c r="AY416" s="15" t="s">
        <v>143</v>
      </c>
      <c r="BE416" s="141">
        <f>IF(N416="základní",J416,0)</f>
        <v>0</v>
      </c>
      <c r="BF416" s="141">
        <f>IF(N416="snížená",J416,0)</f>
        <v>0</v>
      </c>
      <c r="BG416" s="141">
        <f>IF(N416="zákl. přenesená",J416,0)</f>
        <v>0</v>
      </c>
      <c r="BH416" s="141">
        <f>IF(N416="sníž. přenesená",J416,0)</f>
        <v>0</v>
      </c>
      <c r="BI416" s="141">
        <f>IF(N416="nulová",J416,0)</f>
        <v>0</v>
      </c>
      <c r="BJ416" s="15" t="s">
        <v>77</v>
      </c>
      <c r="BK416" s="141">
        <f>ROUND(I416*H416,2)</f>
        <v>0</v>
      </c>
      <c r="BL416" s="15" t="s">
        <v>178</v>
      </c>
      <c r="BM416" s="140" t="s">
        <v>687</v>
      </c>
    </row>
    <row r="417" spans="2:47" s="1" customFormat="1" ht="12">
      <c r="B417" s="30"/>
      <c r="D417" s="142" t="s">
        <v>151</v>
      </c>
      <c r="F417" s="143" t="s">
        <v>686</v>
      </c>
      <c r="I417" s="144"/>
      <c r="L417" s="30"/>
      <c r="M417" s="145"/>
      <c r="T417" s="51"/>
      <c r="AT417" s="15" t="s">
        <v>151</v>
      </c>
      <c r="AU417" s="15" t="s">
        <v>79</v>
      </c>
    </row>
    <row r="418" spans="2:65" s="1" customFormat="1" ht="16.5" customHeight="1">
      <c r="B418" s="30"/>
      <c r="C418" s="129" t="s">
        <v>688</v>
      </c>
      <c r="D418" s="129" t="s">
        <v>145</v>
      </c>
      <c r="E418" s="130" t="s">
        <v>689</v>
      </c>
      <c r="F418" s="131" t="s">
        <v>690</v>
      </c>
      <c r="G418" s="132" t="s">
        <v>246</v>
      </c>
      <c r="H418" s="133">
        <v>2</v>
      </c>
      <c r="I418" s="134"/>
      <c r="J418" s="135">
        <f>ROUND(I418*H418,2)</f>
        <v>0</v>
      </c>
      <c r="K418" s="131" t="s">
        <v>19</v>
      </c>
      <c r="L418" s="30"/>
      <c r="M418" s="136" t="s">
        <v>19</v>
      </c>
      <c r="N418" s="137" t="s">
        <v>40</v>
      </c>
      <c r="P418" s="138">
        <f>O418*H418</f>
        <v>0</v>
      </c>
      <c r="Q418" s="138">
        <v>0</v>
      </c>
      <c r="R418" s="138">
        <f>Q418*H418</f>
        <v>0</v>
      </c>
      <c r="S418" s="138">
        <v>0</v>
      </c>
      <c r="T418" s="139">
        <f>S418*H418</f>
        <v>0</v>
      </c>
      <c r="AR418" s="140" t="s">
        <v>178</v>
      </c>
      <c r="AT418" s="140" t="s">
        <v>145</v>
      </c>
      <c r="AU418" s="140" t="s">
        <v>79</v>
      </c>
      <c r="AY418" s="15" t="s">
        <v>143</v>
      </c>
      <c r="BE418" s="141">
        <f>IF(N418="základní",J418,0)</f>
        <v>0</v>
      </c>
      <c r="BF418" s="141">
        <f>IF(N418="snížená",J418,0)</f>
        <v>0</v>
      </c>
      <c r="BG418" s="141">
        <f>IF(N418="zákl. přenesená",J418,0)</f>
        <v>0</v>
      </c>
      <c r="BH418" s="141">
        <f>IF(N418="sníž. přenesená",J418,0)</f>
        <v>0</v>
      </c>
      <c r="BI418" s="141">
        <f>IF(N418="nulová",J418,0)</f>
        <v>0</v>
      </c>
      <c r="BJ418" s="15" t="s">
        <v>77</v>
      </c>
      <c r="BK418" s="141">
        <f>ROUND(I418*H418,2)</f>
        <v>0</v>
      </c>
      <c r="BL418" s="15" t="s">
        <v>178</v>
      </c>
      <c r="BM418" s="140" t="s">
        <v>691</v>
      </c>
    </row>
    <row r="419" spans="2:47" s="1" customFormat="1" ht="12">
      <c r="B419" s="30"/>
      <c r="D419" s="142" t="s">
        <v>151</v>
      </c>
      <c r="F419" s="143" t="s">
        <v>690</v>
      </c>
      <c r="I419" s="144"/>
      <c r="L419" s="30"/>
      <c r="M419" s="145"/>
      <c r="T419" s="51"/>
      <c r="AT419" s="15" t="s">
        <v>151</v>
      </c>
      <c r="AU419" s="15" t="s">
        <v>79</v>
      </c>
    </row>
    <row r="420" spans="2:65" s="1" customFormat="1" ht="16.5" customHeight="1">
      <c r="B420" s="30"/>
      <c r="C420" s="129" t="s">
        <v>692</v>
      </c>
      <c r="D420" s="129" t="s">
        <v>145</v>
      </c>
      <c r="E420" s="130" t="s">
        <v>693</v>
      </c>
      <c r="F420" s="131" t="s">
        <v>694</v>
      </c>
      <c r="G420" s="132" t="s">
        <v>246</v>
      </c>
      <c r="H420" s="133">
        <v>4</v>
      </c>
      <c r="I420" s="134"/>
      <c r="J420" s="135">
        <f>ROUND(I420*H420,2)</f>
        <v>0</v>
      </c>
      <c r="K420" s="131" t="s">
        <v>19</v>
      </c>
      <c r="L420" s="30"/>
      <c r="M420" s="136" t="s">
        <v>19</v>
      </c>
      <c r="N420" s="137" t="s">
        <v>40</v>
      </c>
      <c r="P420" s="138">
        <f>O420*H420</f>
        <v>0</v>
      </c>
      <c r="Q420" s="138">
        <v>0</v>
      </c>
      <c r="R420" s="138">
        <f>Q420*H420</f>
        <v>0</v>
      </c>
      <c r="S420" s="138">
        <v>0</v>
      </c>
      <c r="T420" s="139">
        <f>S420*H420</f>
        <v>0</v>
      </c>
      <c r="AR420" s="140" t="s">
        <v>178</v>
      </c>
      <c r="AT420" s="140" t="s">
        <v>145</v>
      </c>
      <c r="AU420" s="140" t="s">
        <v>79</v>
      </c>
      <c r="AY420" s="15" t="s">
        <v>143</v>
      </c>
      <c r="BE420" s="141">
        <f>IF(N420="základní",J420,0)</f>
        <v>0</v>
      </c>
      <c r="BF420" s="141">
        <f>IF(N420="snížená",J420,0)</f>
        <v>0</v>
      </c>
      <c r="BG420" s="141">
        <f>IF(N420="zákl. přenesená",J420,0)</f>
        <v>0</v>
      </c>
      <c r="BH420" s="141">
        <f>IF(N420="sníž. přenesená",J420,0)</f>
        <v>0</v>
      </c>
      <c r="BI420" s="141">
        <f>IF(N420="nulová",J420,0)</f>
        <v>0</v>
      </c>
      <c r="BJ420" s="15" t="s">
        <v>77</v>
      </c>
      <c r="BK420" s="141">
        <f>ROUND(I420*H420,2)</f>
        <v>0</v>
      </c>
      <c r="BL420" s="15" t="s">
        <v>178</v>
      </c>
      <c r="BM420" s="140" t="s">
        <v>695</v>
      </c>
    </row>
    <row r="421" spans="2:47" s="1" customFormat="1" ht="12">
      <c r="B421" s="30"/>
      <c r="D421" s="142" t="s">
        <v>151</v>
      </c>
      <c r="F421" s="143" t="s">
        <v>694</v>
      </c>
      <c r="I421" s="144"/>
      <c r="L421" s="30"/>
      <c r="M421" s="145"/>
      <c r="T421" s="51"/>
      <c r="AT421" s="15" t="s">
        <v>151</v>
      </c>
      <c r="AU421" s="15" t="s">
        <v>79</v>
      </c>
    </row>
    <row r="422" spans="2:65" s="1" customFormat="1" ht="24.15" customHeight="1">
      <c r="B422" s="30"/>
      <c r="C422" s="129" t="s">
        <v>696</v>
      </c>
      <c r="D422" s="129" t="s">
        <v>145</v>
      </c>
      <c r="E422" s="130" t="s">
        <v>697</v>
      </c>
      <c r="F422" s="131" t="s">
        <v>698</v>
      </c>
      <c r="G422" s="132" t="s">
        <v>246</v>
      </c>
      <c r="H422" s="133">
        <v>1</v>
      </c>
      <c r="I422" s="134"/>
      <c r="J422" s="135">
        <f>ROUND(I422*H422,2)</f>
        <v>0</v>
      </c>
      <c r="K422" s="131" t="s">
        <v>19</v>
      </c>
      <c r="L422" s="30"/>
      <c r="M422" s="136" t="s">
        <v>19</v>
      </c>
      <c r="N422" s="137" t="s">
        <v>40</v>
      </c>
      <c r="P422" s="138">
        <f>O422*H422</f>
        <v>0</v>
      </c>
      <c r="Q422" s="138">
        <v>0</v>
      </c>
      <c r="R422" s="138">
        <f>Q422*H422</f>
        <v>0</v>
      </c>
      <c r="S422" s="138">
        <v>0</v>
      </c>
      <c r="T422" s="139">
        <f>S422*H422</f>
        <v>0</v>
      </c>
      <c r="AR422" s="140" t="s">
        <v>178</v>
      </c>
      <c r="AT422" s="140" t="s">
        <v>145</v>
      </c>
      <c r="AU422" s="140" t="s">
        <v>79</v>
      </c>
      <c r="AY422" s="15" t="s">
        <v>143</v>
      </c>
      <c r="BE422" s="141">
        <f>IF(N422="základní",J422,0)</f>
        <v>0</v>
      </c>
      <c r="BF422" s="141">
        <f>IF(N422="snížená",J422,0)</f>
        <v>0</v>
      </c>
      <c r="BG422" s="141">
        <f>IF(N422="zákl. přenesená",J422,0)</f>
        <v>0</v>
      </c>
      <c r="BH422" s="141">
        <f>IF(N422="sníž. přenesená",J422,0)</f>
        <v>0</v>
      </c>
      <c r="BI422" s="141">
        <f>IF(N422="nulová",J422,0)</f>
        <v>0</v>
      </c>
      <c r="BJ422" s="15" t="s">
        <v>77</v>
      </c>
      <c r="BK422" s="141">
        <f>ROUND(I422*H422,2)</f>
        <v>0</v>
      </c>
      <c r="BL422" s="15" t="s">
        <v>178</v>
      </c>
      <c r="BM422" s="140" t="s">
        <v>699</v>
      </c>
    </row>
    <row r="423" spans="2:47" s="1" customFormat="1" ht="12">
      <c r="B423" s="30"/>
      <c r="D423" s="142" t="s">
        <v>151</v>
      </c>
      <c r="F423" s="143" t="s">
        <v>698</v>
      </c>
      <c r="I423" s="144"/>
      <c r="L423" s="30"/>
      <c r="M423" s="145"/>
      <c r="T423" s="51"/>
      <c r="AT423" s="15" t="s">
        <v>151</v>
      </c>
      <c r="AU423" s="15" t="s">
        <v>79</v>
      </c>
    </row>
    <row r="424" spans="2:65" s="1" customFormat="1" ht="16.5" customHeight="1">
      <c r="B424" s="30"/>
      <c r="C424" s="129" t="s">
        <v>700</v>
      </c>
      <c r="D424" s="129" t="s">
        <v>145</v>
      </c>
      <c r="E424" s="130" t="s">
        <v>701</v>
      </c>
      <c r="F424" s="131" t="s">
        <v>702</v>
      </c>
      <c r="G424" s="132" t="s">
        <v>191</v>
      </c>
      <c r="H424" s="133">
        <v>150</v>
      </c>
      <c r="I424" s="134"/>
      <c r="J424" s="135">
        <f>ROUND(I424*H424,2)</f>
        <v>0</v>
      </c>
      <c r="K424" s="131" t="s">
        <v>19</v>
      </c>
      <c r="L424" s="30"/>
      <c r="M424" s="136" t="s">
        <v>19</v>
      </c>
      <c r="N424" s="137" t="s">
        <v>40</v>
      </c>
      <c r="P424" s="138">
        <f>O424*H424</f>
        <v>0</v>
      </c>
      <c r="Q424" s="138">
        <v>0</v>
      </c>
      <c r="R424" s="138">
        <f>Q424*H424</f>
        <v>0</v>
      </c>
      <c r="S424" s="138">
        <v>0</v>
      </c>
      <c r="T424" s="139">
        <f>S424*H424</f>
        <v>0</v>
      </c>
      <c r="AR424" s="140" t="s">
        <v>178</v>
      </c>
      <c r="AT424" s="140" t="s">
        <v>145</v>
      </c>
      <c r="AU424" s="140" t="s">
        <v>79</v>
      </c>
      <c r="AY424" s="15" t="s">
        <v>143</v>
      </c>
      <c r="BE424" s="141">
        <f>IF(N424="základní",J424,0)</f>
        <v>0</v>
      </c>
      <c r="BF424" s="141">
        <f>IF(N424="snížená",J424,0)</f>
        <v>0</v>
      </c>
      <c r="BG424" s="141">
        <f>IF(N424="zákl. přenesená",J424,0)</f>
        <v>0</v>
      </c>
      <c r="BH424" s="141">
        <f>IF(N424="sníž. přenesená",J424,0)</f>
        <v>0</v>
      </c>
      <c r="BI424" s="141">
        <f>IF(N424="nulová",J424,0)</f>
        <v>0</v>
      </c>
      <c r="BJ424" s="15" t="s">
        <v>77</v>
      </c>
      <c r="BK424" s="141">
        <f>ROUND(I424*H424,2)</f>
        <v>0</v>
      </c>
      <c r="BL424" s="15" t="s">
        <v>178</v>
      </c>
      <c r="BM424" s="140" t="s">
        <v>703</v>
      </c>
    </row>
    <row r="425" spans="2:47" s="1" customFormat="1" ht="12">
      <c r="B425" s="30"/>
      <c r="D425" s="142" t="s">
        <v>151</v>
      </c>
      <c r="F425" s="143" t="s">
        <v>702</v>
      </c>
      <c r="I425" s="144"/>
      <c r="L425" s="30"/>
      <c r="M425" s="145"/>
      <c r="T425" s="51"/>
      <c r="AT425" s="15" t="s">
        <v>151</v>
      </c>
      <c r="AU425" s="15" t="s">
        <v>79</v>
      </c>
    </row>
    <row r="426" spans="2:65" s="1" customFormat="1" ht="16.5" customHeight="1">
      <c r="B426" s="30"/>
      <c r="C426" s="129" t="s">
        <v>704</v>
      </c>
      <c r="D426" s="129" t="s">
        <v>145</v>
      </c>
      <c r="E426" s="130" t="s">
        <v>705</v>
      </c>
      <c r="F426" s="131" t="s">
        <v>706</v>
      </c>
      <c r="G426" s="132" t="s">
        <v>246</v>
      </c>
      <c r="H426" s="133">
        <v>6</v>
      </c>
      <c r="I426" s="134"/>
      <c r="J426" s="135">
        <f>ROUND(I426*H426,2)</f>
        <v>0</v>
      </c>
      <c r="K426" s="131" t="s">
        <v>19</v>
      </c>
      <c r="L426" s="30"/>
      <c r="M426" s="136" t="s">
        <v>19</v>
      </c>
      <c r="N426" s="137" t="s">
        <v>40</v>
      </c>
      <c r="P426" s="138">
        <f>O426*H426</f>
        <v>0</v>
      </c>
      <c r="Q426" s="138">
        <v>0</v>
      </c>
      <c r="R426" s="138">
        <f>Q426*H426</f>
        <v>0</v>
      </c>
      <c r="S426" s="138">
        <v>0</v>
      </c>
      <c r="T426" s="139">
        <f>S426*H426</f>
        <v>0</v>
      </c>
      <c r="AR426" s="140" t="s">
        <v>178</v>
      </c>
      <c r="AT426" s="140" t="s">
        <v>145</v>
      </c>
      <c r="AU426" s="140" t="s">
        <v>79</v>
      </c>
      <c r="AY426" s="15" t="s">
        <v>143</v>
      </c>
      <c r="BE426" s="141">
        <f>IF(N426="základní",J426,0)</f>
        <v>0</v>
      </c>
      <c r="BF426" s="141">
        <f>IF(N426="snížená",J426,0)</f>
        <v>0</v>
      </c>
      <c r="BG426" s="141">
        <f>IF(N426="zákl. přenesená",J426,0)</f>
        <v>0</v>
      </c>
      <c r="BH426" s="141">
        <f>IF(N426="sníž. přenesená",J426,0)</f>
        <v>0</v>
      </c>
      <c r="BI426" s="141">
        <f>IF(N426="nulová",J426,0)</f>
        <v>0</v>
      </c>
      <c r="BJ426" s="15" t="s">
        <v>77</v>
      </c>
      <c r="BK426" s="141">
        <f>ROUND(I426*H426,2)</f>
        <v>0</v>
      </c>
      <c r="BL426" s="15" t="s">
        <v>178</v>
      </c>
      <c r="BM426" s="140" t="s">
        <v>707</v>
      </c>
    </row>
    <row r="427" spans="2:47" s="1" customFormat="1" ht="12">
      <c r="B427" s="30"/>
      <c r="D427" s="142" t="s">
        <v>151</v>
      </c>
      <c r="F427" s="143" t="s">
        <v>706</v>
      </c>
      <c r="I427" s="144"/>
      <c r="L427" s="30"/>
      <c r="M427" s="145"/>
      <c r="T427" s="51"/>
      <c r="AT427" s="15" t="s">
        <v>151</v>
      </c>
      <c r="AU427" s="15" t="s">
        <v>79</v>
      </c>
    </row>
    <row r="428" spans="2:65" s="1" customFormat="1" ht="16.5" customHeight="1">
      <c r="B428" s="30"/>
      <c r="C428" s="129" t="s">
        <v>708</v>
      </c>
      <c r="D428" s="129" t="s">
        <v>145</v>
      </c>
      <c r="E428" s="130" t="s">
        <v>709</v>
      </c>
      <c r="F428" s="131" t="s">
        <v>710</v>
      </c>
      <c r="G428" s="132" t="s">
        <v>246</v>
      </c>
      <c r="H428" s="133">
        <v>12</v>
      </c>
      <c r="I428" s="134"/>
      <c r="J428" s="135">
        <f>ROUND(I428*H428,2)</f>
        <v>0</v>
      </c>
      <c r="K428" s="131" t="s">
        <v>19</v>
      </c>
      <c r="L428" s="30"/>
      <c r="M428" s="136" t="s">
        <v>19</v>
      </c>
      <c r="N428" s="137" t="s">
        <v>40</v>
      </c>
      <c r="P428" s="138">
        <f>O428*H428</f>
        <v>0</v>
      </c>
      <c r="Q428" s="138">
        <v>0</v>
      </c>
      <c r="R428" s="138">
        <f>Q428*H428</f>
        <v>0</v>
      </c>
      <c r="S428" s="138">
        <v>0</v>
      </c>
      <c r="T428" s="139">
        <f>S428*H428</f>
        <v>0</v>
      </c>
      <c r="AR428" s="140" t="s">
        <v>178</v>
      </c>
      <c r="AT428" s="140" t="s">
        <v>145</v>
      </c>
      <c r="AU428" s="140" t="s">
        <v>79</v>
      </c>
      <c r="AY428" s="15" t="s">
        <v>143</v>
      </c>
      <c r="BE428" s="141">
        <f>IF(N428="základní",J428,0)</f>
        <v>0</v>
      </c>
      <c r="BF428" s="141">
        <f>IF(N428="snížená",J428,0)</f>
        <v>0</v>
      </c>
      <c r="BG428" s="141">
        <f>IF(N428="zákl. přenesená",J428,0)</f>
        <v>0</v>
      </c>
      <c r="BH428" s="141">
        <f>IF(N428="sníž. přenesená",J428,0)</f>
        <v>0</v>
      </c>
      <c r="BI428" s="141">
        <f>IF(N428="nulová",J428,0)</f>
        <v>0</v>
      </c>
      <c r="BJ428" s="15" t="s">
        <v>77</v>
      </c>
      <c r="BK428" s="141">
        <f>ROUND(I428*H428,2)</f>
        <v>0</v>
      </c>
      <c r="BL428" s="15" t="s">
        <v>178</v>
      </c>
      <c r="BM428" s="140" t="s">
        <v>711</v>
      </c>
    </row>
    <row r="429" spans="2:47" s="1" customFormat="1" ht="12">
      <c r="B429" s="30"/>
      <c r="D429" s="142" t="s">
        <v>151</v>
      </c>
      <c r="F429" s="143" t="s">
        <v>710</v>
      </c>
      <c r="I429" s="144"/>
      <c r="L429" s="30"/>
      <c r="M429" s="145"/>
      <c r="T429" s="51"/>
      <c r="AT429" s="15" t="s">
        <v>151</v>
      </c>
      <c r="AU429" s="15" t="s">
        <v>79</v>
      </c>
    </row>
    <row r="430" spans="2:65" s="1" customFormat="1" ht="16.5" customHeight="1">
      <c r="B430" s="30"/>
      <c r="C430" s="129" t="s">
        <v>712</v>
      </c>
      <c r="D430" s="129" t="s">
        <v>145</v>
      </c>
      <c r="E430" s="130" t="s">
        <v>713</v>
      </c>
      <c r="F430" s="131" t="s">
        <v>714</v>
      </c>
      <c r="G430" s="132" t="s">
        <v>246</v>
      </c>
      <c r="H430" s="133">
        <v>12</v>
      </c>
      <c r="I430" s="134"/>
      <c r="J430" s="135">
        <f>ROUND(I430*H430,2)</f>
        <v>0</v>
      </c>
      <c r="K430" s="131" t="s">
        <v>19</v>
      </c>
      <c r="L430" s="30"/>
      <c r="M430" s="136" t="s">
        <v>19</v>
      </c>
      <c r="N430" s="137" t="s">
        <v>40</v>
      </c>
      <c r="P430" s="138">
        <f>O430*H430</f>
        <v>0</v>
      </c>
      <c r="Q430" s="138">
        <v>0</v>
      </c>
      <c r="R430" s="138">
        <f>Q430*H430</f>
        <v>0</v>
      </c>
      <c r="S430" s="138">
        <v>0</v>
      </c>
      <c r="T430" s="139">
        <f>S430*H430</f>
        <v>0</v>
      </c>
      <c r="AR430" s="140" t="s">
        <v>178</v>
      </c>
      <c r="AT430" s="140" t="s">
        <v>145</v>
      </c>
      <c r="AU430" s="140" t="s">
        <v>79</v>
      </c>
      <c r="AY430" s="15" t="s">
        <v>143</v>
      </c>
      <c r="BE430" s="141">
        <f>IF(N430="základní",J430,0)</f>
        <v>0</v>
      </c>
      <c r="BF430" s="141">
        <f>IF(N430="snížená",J430,0)</f>
        <v>0</v>
      </c>
      <c r="BG430" s="141">
        <f>IF(N430="zákl. přenesená",J430,0)</f>
        <v>0</v>
      </c>
      <c r="BH430" s="141">
        <f>IF(N430="sníž. přenesená",J430,0)</f>
        <v>0</v>
      </c>
      <c r="BI430" s="141">
        <f>IF(N430="nulová",J430,0)</f>
        <v>0</v>
      </c>
      <c r="BJ430" s="15" t="s">
        <v>77</v>
      </c>
      <c r="BK430" s="141">
        <f>ROUND(I430*H430,2)</f>
        <v>0</v>
      </c>
      <c r="BL430" s="15" t="s">
        <v>178</v>
      </c>
      <c r="BM430" s="140" t="s">
        <v>715</v>
      </c>
    </row>
    <row r="431" spans="2:47" s="1" customFormat="1" ht="12">
      <c r="B431" s="30"/>
      <c r="D431" s="142" t="s">
        <v>151</v>
      </c>
      <c r="F431" s="143" t="s">
        <v>714</v>
      </c>
      <c r="I431" s="144"/>
      <c r="L431" s="30"/>
      <c r="M431" s="145"/>
      <c r="T431" s="51"/>
      <c r="AT431" s="15" t="s">
        <v>151</v>
      </c>
      <c r="AU431" s="15" t="s">
        <v>79</v>
      </c>
    </row>
    <row r="432" spans="2:65" s="1" customFormat="1" ht="21.75" customHeight="1">
      <c r="B432" s="30"/>
      <c r="C432" s="129" t="s">
        <v>716</v>
      </c>
      <c r="D432" s="129" t="s">
        <v>145</v>
      </c>
      <c r="E432" s="130" t="s">
        <v>717</v>
      </c>
      <c r="F432" s="131" t="s">
        <v>718</v>
      </c>
      <c r="G432" s="132" t="s">
        <v>246</v>
      </c>
      <c r="H432" s="133">
        <v>10</v>
      </c>
      <c r="I432" s="134"/>
      <c r="J432" s="135">
        <f>ROUND(I432*H432,2)</f>
        <v>0</v>
      </c>
      <c r="K432" s="131" t="s">
        <v>19</v>
      </c>
      <c r="L432" s="30"/>
      <c r="M432" s="136" t="s">
        <v>19</v>
      </c>
      <c r="N432" s="137" t="s">
        <v>40</v>
      </c>
      <c r="P432" s="138">
        <f>O432*H432</f>
        <v>0</v>
      </c>
      <c r="Q432" s="138">
        <v>0</v>
      </c>
      <c r="R432" s="138">
        <f>Q432*H432</f>
        <v>0</v>
      </c>
      <c r="S432" s="138">
        <v>0</v>
      </c>
      <c r="T432" s="139">
        <f>S432*H432</f>
        <v>0</v>
      </c>
      <c r="AR432" s="140" t="s">
        <v>178</v>
      </c>
      <c r="AT432" s="140" t="s">
        <v>145</v>
      </c>
      <c r="AU432" s="140" t="s">
        <v>79</v>
      </c>
      <c r="AY432" s="15" t="s">
        <v>143</v>
      </c>
      <c r="BE432" s="141">
        <f>IF(N432="základní",J432,0)</f>
        <v>0</v>
      </c>
      <c r="BF432" s="141">
        <f>IF(N432="snížená",J432,0)</f>
        <v>0</v>
      </c>
      <c r="BG432" s="141">
        <f>IF(N432="zákl. přenesená",J432,0)</f>
        <v>0</v>
      </c>
      <c r="BH432" s="141">
        <f>IF(N432="sníž. přenesená",J432,0)</f>
        <v>0</v>
      </c>
      <c r="BI432" s="141">
        <f>IF(N432="nulová",J432,0)</f>
        <v>0</v>
      </c>
      <c r="BJ432" s="15" t="s">
        <v>77</v>
      </c>
      <c r="BK432" s="141">
        <f>ROUND(I432*H432,2)</f>
        <v>0</v>
      </c>
      <c r="BL432" s="15" t="s">
        <v>178</v>
      </c>
      <c r="BM432" s="140" t="s">
        <v>719</v>
      </c>
    </row>
    <row r="433" spans="2:47" s="1" customFormat="1" ht="12">
      <c r="B433" s="30"/>
      <c r="D433" s="142" t="s">
        <v>151</v>
      </c>
      <c r="F433" s="143" t="s">
        <v>718</v>
      </c>
      <c r="I433" s="144"/>
      <c r="L433" s="30"/>
      <c r="M433" s="145"/>
      <c r="T433" s="51"/>
      <c r="AT433" s="15" t="s">
        <v>151</v>
      </c>
      <c r="AU433" s="15" t="s">
        <v>79</v>
      </c>
    </row>
    <row r="434" spans="2:65" s="1" customFormat="1" ht="16.5" customHeight="1">
      <c r="B434" s="30"/>
      <c r="C434" s="129" t="s">
        <v>720</v>
      </c>
      <c r="D434" s="129" t="s">
        <v>145</v>
      </c>
      <c r="E434" s="130" t="s">
        <v>721</v>
      </c>
      <c r="F434" s="131" t="s">
        <v>722</v>
      </c>
      <c r="G434" s="132" t="s">
        <v>246</v>
      </c>
      <c r="H434" s="133">
        <v>3</v>
      </c>
      <c r="I434" s="134"/>
      <c r="J434" s="135">
        <f>ROUND(I434*H434,2)</f>
        <v>0</v>
      </c>
      <c r="K434" s="131" t="s">
        <v>19</v>
      </c>
      <c r="L434" s="30"/>
      <c r="M434" s="136" t="s">
        <v>19</v>
      </c>
      <c r="N434" s="137" t="s">
        <v>40</v>
      </c>
      <c r="P434" s="138">
        <f>O434*H434</f>
        <v>0</v>
      </c>
      <c r="Q434" s="138">
        <v>0</v>
      </c>
      <c r="R434" s="138">
        <f>Q434*H434</f>
        <v>0</v>
      </c>
      <c r="S434" s="138">
        <v>0</v>
      </c>
      <c r="T434" s="139">
        <f>S434*H434</f>
        <v>0</v>
      </c>
      <c r="AR434" s="140" t="s">
        <v>178</v>
      </c>
      <c r="AT434" s="140" t="s">
        <v>145</v>
      </c>
      <c r="AU434" s="140" t="s">
        <v>79</v>
      </c>
      <c r="AY434" s="15" t="s">
        <v>143</v>
      </c>
      <c r="BE434" s="141">
        <f>IF(N434="základní",J434,0)</f>
        <v>0</v>
      </c>
      <c r="BF434" s="141">
        <f>IF(N434="snížená",J434,0)</f>
        <v>0</v>
      </c>
      <c r="BG434" s="141">
        <f>IF(N434="zákl. přenesená",J434,0)</f>
        <v>0</v>
      </c>
      <c r="BH434" s="141">
        <f>IF(N434="sníž. přenesená",J434,0)</f>
        <v>0</v>
      </c>
      <c r="BI434" s="141">
        <f>IF(N434="nulová",J434,0)</f>
        <v>0</v>
      </c>
      <c r="BJ434" s="15" t="s">
        <v>77</v>
      </c>
      <c r="BK434" s="141">
        <f>ROUND(I434*H434,2)</f>
        <v>0</v>
      </c>
      <c r="BL434" s="15" t="s">
        <v>178</v>
      </c>
      <c r="BM434" s="140" t="s">
        <v>723</v>
      </c>
    </row>
    <row r="435" spans="2:47" s="1" customFormat="1" ht="12">
      <c r="B435" s="30"/>
      <c r="D435" s="142" t="s">
        <v>151</v>
      </c>
      <c r="F435" s="143" t="s">
        <v>722</v>
      </c>
      <c r="I435" s="144"/>
      <c r="L435" s="30"/>
      <c r="M435" s="145"/>
      <c r="T435" s="51"/>
      <c r="AT435" s="15" t="s">
        <v>151</v>
      </c>
      <c r="AU435" s="15" t="s">
        <v>79</v>
      </c>
    </row>
    <row r="436" spans="2:65" s="1" customFormat="1" ht="16.5" customHeight="1">
      <c r="B436" s="30"/>
      <c r="C436" s="129" t="s">
        <v>724</v>
      </c>
      <c r="D436" s="129" t="s">
        <v>145</v>
      </c>
      <c r="E436" s="130" t="s">
        <v>725</v>
      </c>
      <c r="F436" s="131" t="s">
        <v>726</v>
      </c>
      <c r="G436" s="132" t="s">
        <v>246</v>
      </c>
      <c r="H436" s="133">
        <v>2</v>
      </c>
      <c r="I436" s="134"/>
      <c r="J436" s="135">
        <f>ROUND(I436*H436,2)</f>
        <v>0</v>
      </c>
      <c r="K436" s="131" t="s">
        <v>19</v>
      </c>
      <c r="L436" s="30"/>
      <c r="M436" s="136" t="s">
        <v>19</v>
      </c>
      <c r="N436" s="137" t="s">
        <v>40</v>
      </c>
      <c r="P436" s="138">
        <f>O436*H436</f>
        <v>0</v>
      </c>
      <c r="Q436" s="138">
        <v>0</v>
      </c>
      <c r="R436" s="138">
        <f>Q436*H436</f>
        <v>0</v>
      </c>
      <c r="S436" s="138">
        <v>0</v>
      </c>
      <c r="T436" s="139">
        <f>S436*H436</f>
        <v>0</v>
      </c>
      <c r="AR436" s="140" t="s">
        <v>178</v>
      </c>
      <c r="AT436" s="140" t="s">
        <v>145</v>
      </c>
      <c r="AU436" s="140" t="s">
        <v>79</v>
      </c>
      <c r="AY436" s="15" t="s">
        <v>143</v>
      </c>
      <c r="BE436" s="141">
        <f>IF(N436="základní",J436,0)</f>
        <v>0</v>
      </c>
      <c r="BF436" s="141">
        <f>IF(N436="snížená",J436,0)</f>
        <v>0</v>
      </c>
      <c r="BG436" s="141">
        <f>IF(N436="zákl. přenesená",J436,0)</f>
        <v>0</v>
      </c>
      <c r="BH436" s="141">
        <f>IF(N436="sníž. přenesená",J436,0)</f>
        <v>0</v>
      </c>
      <c r="BI436" s="141">
        <f>IF(N436="nulová",J436,0)</f>
        <v>0</v>
      </c>
      <c r="BJ436" s="15" t="s">
        <v>77</v>
      </c>
      <c r="BK436" s="141">
        <f>ROUND(I436*H436,2)</f>
        <v>0</v>
      </c>
      <c r="BL436" s="15" t="s">
        <v>178</v>
      </c>
      <c r="BM436" s="140" t="s">
        <v>727</v>
      </c>
    </row>
    <row r="437" spans="2:47" s="1" customFormat="1" ht="12">
      <c r="B437" s="30"/>
      <c r="D437" s="142" t="s">
        <v>151</v>
      </c>
      <c r="F437" s="143" t="s">
        <v>726</v>
      </c>
      <c r="I437" s="144"/>
      <c r="L437" s="30"/>
      <c r="M437" s="145"/>
      <c r="T437" s="51"/>
      <c r="AT437" s="15" t="s">
        <v>151</v>
      </c>
      <c r="AU437" s="15" t="s">
        <v>79</v>
      </c>
    </row>
    <row r="438" spans="2:65" s="1" customFormat="1" ht="16.5" customHeight="1">
      <c r="B438" s="30"/>
      <c r="C438" s="129" t="s">
        <v>728</v>
      </c>
      <c r="D438" s="129" t="s">
        <v>145</v>
      </c>
      <c r="E438" s="130" t="s">
        <v>729</v>
      </c>
      <c r="F438" s="131" t="s">
        <v>730</v>
      </c>
      <c r="G438" s="132" t="s">
        <v>246</v>
      </c>
      <c r="H438" s="133">
        <v>4</v>
      </c>
      <c r="I438" s="134"/>
      <c r="J438" s="135">
        <f>ROUND(I438*H438,2)</f>
        <v>0</v>
      </c>
      <c r="K438" s="131" t="s">
        <v>19</v>
      </c>
      <c r="L438" s="30"/>
      <c r="M438" s="136" t="s">
        <v>19</v>
      </c>
      <c r="N438" s="137" t="s">
        <v>40</v>
      </c>
      <c r="P438" s="138">
        <f>O438*H438</f>
        <v>0</v>
      </c>
      <c r="Q438" s="138">
        <v>0</v>
      </c>
      <c r="R438" s="138">
        <f>Q438*H438</f>
        <v>0</v>
      </c>
      <c r="S438" s="138">
        <v>0</v>
      </c>
      <c r="T438" s="139">
        <f>S438*H438</f>
        <v>0</v>
      </c>
      <c r="AR438" s="140" t="s">
        <v>178</v>
      </c>
      <c r="AT438" s="140" t="s">
        <v>145</v>
      </c>
      <c r="AU438" s="140" t="s">
        <v>79</v>
      </c>
      <c r="AY438" s="15" t="s">
        <v>143</v>
      </c>
      <c r="BE438" s="141">
        <f>IF(N438="základní",J438,0)</f>
        <v>0</v>
      </c>
      <c r="BF438" s="141">
        <f>IF(N438="snížená",J438,0)</f>
        <v>0</v>
      </c>
      <c r="BG438" s="141">
        <f>IF(N438="zákl. přenesená",J438,0)</f>
        <v>0</v>
      </c>
      <c r="BH438" s="141">
        <f>IF(N438="sníž. přenesená",J438,0)</f>
        <v>0</v>
      </c>
      <c r="BI438" s="141">
        <f>IF(N438="nulová",J438,0)</f>
        <v>0</v>
      </c>
      <c r="BJ438" s="15" t="s">
        <v>77</v>
      </c>
      <c r="BK438" s="141">
        <f>ROUND(I438*H438,2)</f>
        <v>0</v>
      </c>
      <c r="BL438" s="15" t="s">
        <v>178</v>
      </c>
      <c r="BM438" s="140" t="s">
        <v>731</v>
      </c>
    </row>
    <row r="439" spans="2:47" s="1" customFormat="1" ht="12">
      <c r="B439" s="30"/>
      <c r="D439" s="142" t="s">
        <v>151</v>
      </c>
      <c r="F439" s="143" t="s">
        <v>730</v>
      </c>
      <c r="I439" s="144"/>
      <c r="L439" s="30"/>
      <c r="M439" s="145"/>
      <c r="T439" s="51"/>
      <c r="AT439" s="15" t="s">
        <v>151</v>
      </c>
      <c r="AU439" s="15" t="s">
        <v>79</v>
      </c>
    </row>
    <row r="440" spans="2:65" s="1" customFormat="1" ht="16.5" customHeight="1">
      <c r="B440" s="30"/>
      <c r="C440" s="129" t="s">
        <v>732</v>
      </c>
      <c r="D440" s="129" t="s">
        <v>145</v>
      </c>
      <c r="E440" s="130" t="s">
        <v>733</v>
      </c>
      <c r="F440" s="131" t="s">
        <v>734</v>
      </c>
      <c r="G440" s="132" t="s">
        <v>246</v>
      </c>
      <c r="H440" s="133">
        <v>1</v>
      </c>
      <c r="I440" s="134"/>
      <c r="J440" s="135">
        <f>ROUND(I440*H440,2)</f>
        <v>0</v>
      </c>
      <c r="K440" s="131" t="s">
        <v>19</v>
      </c>
      <c r="L440" s="30"/>
      <c r="M440" s="136" t="s">
        <v>19</v>
      </c>
      <c r="N440" s="137" t="s">
        <v>40</v>
      </c>
      <c r="P440" s="138">
        <f>O440*H440</f>
        <v>0</v>
      </c>
      <c r="Q440" s="138">
        <v>0</v>
      </c>
      <c r="R440" s="138">
        <f>Q440*H440</f>
        <v>0</v>
      </c>
      <c r="S440" s="138">
        <v>0</v>
      </c>
      <c r="T440" s="139">
        <f>S440*H440</f>
        <v>0</v>
      </c>
      <c r="AR440" s="140" t="s">
        <v>178</v>
      </c>
      <c r="AT440" s="140" t="s">
        <v>145</v>
      </c>
      <c r="AU440" s="140" t="s">
        <v>79</v>
      </c>
      <c r="AY440" s="15" t="s">
        <v>143</v>
      </c>
      <c r="BE440" s="141">
        <f>IF(N440="základní",J440,0)</f>
        <v>0</v>
      </c>
      <c r="BF440" s="141">
        <f>IF(N440="snížená",J440,0)</f>
        <v>0</v>
      </c>
      <c r="BG440" s="141">
        <f>IF(N440="zákl. přenesená",J440,0)</f>
        <v>0</v>
      </c>
      <c r="BH440" s="141">
        <f>IF(N440="sníž. přenesená",J440,0)</f>
        <v>0</v>
      </c>
      <c r="BI440" s="141">
        <f>IF(N440="nulová",J440,0)</f>
        <v>0</v>
      </c>
      <c r="BJ440" s="15" t="s">
        <v>77</v>
      </c>
      <c r="BK440" s="141">
        <f>ROUND(I440*H440,2)</f>
        <v>0</v>
      </c>
      <c r="BL440" s="15" t="s">
        <v>178</v>
      </c>
      <c r="BM440" s="140" t="s">
        <v>735</v>
      </c>
    </row>
    <row r="441" spans="2:47" s="1" customFormat="1" ht="12">
      <c r="B441" s="30"/>
      <c r="D441" s="142" t="s">
        <v>151</v>
      </c>
      <c r="F441" s="143" t="s">
        <v>734</v>
      </c>
      <c r="I441" s="144"/>
      <c r="L441" s="30"/>
      <c r="M441" s="145"/>
      <c r="T441" s="51"/>
      <c r="AT441" s="15" t="s">
        <v>151</v>
      </c>
      <c r="AU441" s="15" t="s">
        <v>79</v>
      </c>
    </row>
    <row r="442" spans="2:65" s="1" customFormat="1" ht="16.5" customHeight="1">
      <c r="B442" s="30"/>
      <c r="C442" s="129" t="s">
        <v>736</v>
      </c>
      <c r="D442" s="129" t="s">
        <v>145</v>
      </c>
      <c r="E442" s="130" t="s">
        <v>737</v>
      </c>
      <c r="F442" s="131" t="s">
        <v>738</v>
      </c>
      <c r="G442" s="132" t="s">
        <v>210</v>
      </c>
      <c r="H442" s="133">
        <v>150</v>
      </c>
      <c r="I442" s="134"/>
      <c r="J442" s="135">
        <f>ROUND(I442*H442,2)</f>
        <v>0</v>
      </c>
      <c r="K442" s="131" t="s">
        <v>19</v>
      </c>
      <c r="L442" s="30"/>
      <c r="M442" s="136" t="s">
        <v>19</v>
      </c>
      <c r="N442" s="137" t="s">
        <v>40</v>
      </c>
      <c r="P442" s="138">
        <f>O442*H442</f>
        <v>0</v>
      </c>
      <c r="Q442" s="138">
        <v>0</v>
      </c>
      <c r="R442" s="138">
        <f>Q442*H442</f>
        <v>0</v>
      </c>
      <c r="S442" s="138">
        <v>0</v>
      </c>
      <c r="T442" s="139">
        <f>S442*H442</f>
        <v>0</v>
      </c>
      <c r="AR442" s="140" t="s">
        <v>178</v>
      </c>
      <c r="AT442" s="140" t="s">
        <v>145</v>
      </c>
      <c r="AU442" s="140" t="s">
        <v>79</v>
      </c>
      <c r="AY442" s="15" t="s">
        <v>143</v>
      </c>
      <c r="BE442" s="141">
        <f>IF(N442="základní",J442,0)</f>
        <v>0</v>
      </c>
      <c r="BF442" s="141">
        <f>IF(N442="snížená",J442,0)</f>
        <v>0</v>
      </c>
      <c r="BG442" s="141">
        <f>IF(N442="zákl. přenesená",J442,0)</f>
        <v>0</v>
      </c>
      <c r="BH442" s="141">
        <f>IF(N442="sníž. přenesená",J442,0)</f>
        <v>0</v>
      </c>
      <c r="BI442" s="141">
        <f>IF(N442="nulová",J442,0)</f>
        <v>0</v>
      </c>
      <c r="BJ442" s="15" t="s">
        <v>77</v>
      </c>
      <c r="BK442" s="141">
        <f>ROUND(I442*H442,2)</f>
        <v>0</v>
      </c>
      <c r="BL442" s="15" t="s">
        <v>178</v>
      </c>
      <c r="BM442" s="140" t="s">
        <v>739</v>
      </c>
    </row>
    <row r="443" spans="2:47" s="1" customFormat="1" ht="12">
      <c r="B443" s="30"/>
      <c r="D443" s="142" t="s">
        <v>151</v>
      </c>
      <c r="F443" s="143" t="s">
        <v>738</v>
      </c>
      <c r="I443" s="144"/>
      <c r="L443" s="30"/>
      <c r="M443" s="145"/>
      <c r="T443" s="51"/>
      <c r="AT443" s="15" t="s">
        <v>151</v>
      </c>
      <c r="AU443" s="15" t="s">
        <v>79</v>
      </c>
    </row>
    <row r="444" spans="2:65" s="1" customFormat="1" ht="16.5" customHeight="1">
      <c r="B444" s="30"/>
      <c r="C444" s="129" t="s">
        <v>740</v>
      </c>
      <c r="D444" s="129" t="s">
        <v>145</v>
      </c>
      <c r="E444" s="130" t="s">
        <v>741</v>
      </c>
      <c r="F444" s="131" t="s">
        <v>742</v>
      </c>
      <c r="G444" s="132" t="s">
        <v>246</v>
      </c>
      <c r="H444" s="133">
        <v>3</v>
      </c>
      <c r="I444" s="134"/>
      <c r="J444" s="135">
        <f>ROUND(I444*H444,2)</f>
        <v>0</v>
      </c>
      <c r="K444" s="131" t="s">
        <v>19</v>
      </c>
      <c r="L444" s="30"/>
      <c r="M444" s="136" t="s">
        <v>19</v>
      </c>
      <c r="N444" s="137" t="s">
        <v>40</v>
      </c>
      <c r="P444" s="138">
        <f>O444*H444</f>
        <v>0</v>
      </c>
      <c r="Q444" s="138">
        <v>0</v>
      </c>
      <c r="R444" s="138">
        <f>Q444*H444</f>
        <v>0</v>
      </c>
      <c r="S444" s="138">
        <v>0</v>
      </c>
      <c r="T444" s="139">
        <f>S444*H444</f>
        <v>0</v>
      </c>
      <c r="AR444" s="140" t="s">
        <v>178</v>
      </c>
      <c r="AT444" s="140" t="s">
        <v>145</v>
      </c>
      <c r="AU444" s="140" t="s">
        <v>79</v>
      </c>
      <c r="AY444" s="15" t="s">
        <v>143</v>
      </c>
      <c r="BE444" s="141">
        <f>IF(N444="základní",J444,0)</f>
        <v>0</v>
      </c>
      <c r="BF444" s="141">
        <f>IF(N444="snížená",J444,0)</f>
        <v>0</v>
      </c>
      <c r="BG444" s="141">
        <f>IF(N444="zákl. přenesená",J444,0)</f>
        <v>0</v>
      </c>
      <c r="BH444" s="141">
        <f>IF(N444="sníž. přenesená",J444,0)</f>
        <v>0</v>
      </c>
      <c r="BI444" s="141">
        <f>IF(N444="nulová",J444,0)</f>
        <v>0</v>
      </c>
      <c r="BJ444" s="15" t="s">
        <v>77</v>
      </c>
      <c r="BK444" s="141">
        <f>ROUND(I444*H444,2)</f>
        <v>0</v>
      </c>
      <c r="BL444" s="15" t="s">
        <v>178</v>
      </c>
      <c r="BM444" s="140" t="s">
        <v>743</v>
      </c>
    </row>
    <row r="445" spans="2:47" s="1" customFormat="1" ht="12">
      <c r="B445" s="30"/>
      <c r="D445" s="142" t="s">
        <v>151</v>
      </c>
      <c r="F445" s="143" t="s">
        <v>742</v>
      </c>
      <c r="I445" s="144"/>
      <c r="L445" s="30"/>
      <c r="M445" s="145"/>
      <c r="T445" s="51"/>
      <c r="AT445" s="15" t="s">
        <v>151</v>
      </c>
      <c r="AU445" s="15" t="s">
        <v>79</v>
      </c>
    </row>
    <row r="446" spans="2:63" s="11" customFormat="1" ht="22.95" customHeight="1">
      <c r="B446" s="117"/>
      <c r="D446" s="118" t="s">
        <v>68</v>
      </c>
      <c r="E446" s="127" t="s">
        <v>744</v>
      </c>
      <c r="F446" s="127" t="s">
        <v>745</v>
      </c>
      <c r="I446" s="120"/>
      <c r="J446" s="128">
        <f>BK446</f>
        <v>0</v>
      </c>
      <c r="L446" s="117"/>
      <c r="M446" s="122"/>
      <c r="P446" s="123">
        <f>SUM(P447:P454)</f>
        <v>0</v>
      </c>
      <c r="R446" s="123">
        <f>SUM(R447:R454)</f>
        <v>1.6253789435</v>
      </c>
      <c r="T446" s="124">
        <f>SUM(T447:T454)</f>
        <v>0</v>
      </c>
      <c r="AR446" s="118" t="s">
        <v>79</v>
      </c>
      <c r="AT446" s="125" t="s">
        <v>68</v>
      </c>
      <c r="AU446" s="125" t="s">
        <v>77</v>
      </c>
      <c r="AY446" s="118" t="s">
        <v>143</v>
      </c>
      <c r="BK446" s="126">
        <f>SUM(BK447:BK454)</f>
        <v>0</v>
      </c>
    </row>
    <row r="447" spans="2:65" s="1" customFormat="1" ht="16.5" customHeight="1">
      <c r="B447" s="30"/>
      <c r="C447" s="129" t="s">
        <v>746</v>
      </c>
      <c r="D447" s="129" t="s">
        <v>145</v>
      </c>
      <c r="E447" s="130" t="s">
        <v>747</v>
      </c>
      <c r="F447" s="131" t="s">
        <v>748</v>
      </c>
      <c r="G447" s="132" t="s">
        <v>210</v>
      </c>
      <c r="H447" s="133">
        <v>250.318</v>
      </c>
      <c r="I447" s="134"/>
      <c r="J447" s="135">
        <f>ROUND(I447*H447,2)</f>
        <v>0</v>
      </c>
      <c r="K447" s="131" t="s">
        <v>149</v>
      </c>
      <c r="L447" s="30"/>
      <c r="M447" s="136" t="s">
        <v>19</v>
      </c>
      <c r="N447" s="137" t="s">
        <v>40</v>
      </c>
      <c r="P447" s="138">
        <f>O447*H447</f>
        <v>0</v>
      </c>
      <c r="Q447" s="138">
        <v>0.00039825</v>
      </c>
      <c r="R447" s="138">
        <f>Q447*H447</f>
        <v>0.09968914350000001</v>
      </c>
      <c r="S447" s="138">
        <v>0</v>
      </c>
      <c r="T447" s="139">
        <f>S447*H447</f>
        <v>0</v>
      </c>
      <c r="AR447" s="140" t="s">
        <v>178</v>
      </c>
      <c r="AT447" s="140" t="s">
        <v>145</v>
      </c>
      <c r="AU447" s="140" t="s">
        <v>79</v>
      </c>
      <c r="AY447" s="15" t="s">
        <v>143</v>
      </c>
      <c r="BE447" s="141">
        <f>IF(N447="základní",J447,0)</f>
        <v>0</v>
      </c>
      <c r="BF447" s="141">
        <f>IF(N447="snížená",J447,0)</f>
        <v>0</v>
      </c>
      <c r="BG447" s="141">
        <f>IF(N447="zákl. přenesená",J447,0)</f>
        <v>0</v>
      </c>
      <c r="BH447" s="141">
        <f>IF(N447="sníž. přenesená",J447,0)</f>
        <v>0</v>
      </c>
      <c r="BI447" s="141">
        <f>IF(N447="nulová",J447,0)</f>
        <v>0</v>
      </c>
      <c r="BJ447" s="15" t="s">
        <v>77</v>
      </c>
      <c r="BK447" s="141">
        <f>ROUND(I447*H447,2)</f>
        <v>0</v>
      </c>
      <c r="BL447" s="15" t="s">
        <v>178</v>
      </c>
      <c r="BM447" s="140" t="s">
        <v>628</v>
      </c>
    </row>
    <row r="448" spans="2:47" s="1" customFormat="1" ht="12">
      <c r="B448" s="30"/>
      <c r="D448" s="142" t="s">
        <v>151</v>
      </c>
      <c r="F448" s="143" t="s">
        <v>749</v>
      </c>
      <c r="I448" s="144"/>
      <c r="L448" s="30"/>
      <c r="M448" s="145"/>
      <c r="T448" s="51"/>
      <c r="AT448" s="15" t="s">
        <v>151</v>
      </c>
      <c r="AU448" s="15" t="s">
        <v>79</v>
      </c>
    </row>
    <row r="449" spans="2:47" s="1" customFormat="1" ht="12">
      <c r="B449" s="30"/>
      <c r="D449" s="146" t="s">
        <v>153</v>
      </c>
      <c r="F449" s="147" t="s">
        <v>750</v>
      </c>
      <c r="I449" s="144"/>
      <c r="L449" s="30"/>
      <c r="M449" s="145"/>
      <c r="T449" s="51"/>
      <c r="AT449" s="15" t="s">
        <v>153</v>
      </c>
      <c r="AU449" s="15" t="s">
        <v>79</v>
      </c>
    </row>
    <row r="450" spans="2:65" s="1" customFormat="1" ht="24.15" customHeight="1">
      <c r="B450" s="30"/>
      <c r="C450" s="148" t="s">
        <v>751</v>
      </c>
      <c r="D450" s="148" t="s">
        <v>225</v>
      </c>
      <c r="E450" s="149" t="s">
        <v>752</v>
      </c>
      <c r="F450" s="150" t="s">
        <v>753</v>
      </c>
      <c r="G450" s="151" t="s">
        <v>210</v>
      </c>
      <c r="H450" s="152">
        <v>287.866</v>
      </c>
      <c r="I450" s="153"/>
      <c r="J450" s="154">
        <f>ROUND(I450*H450,2)</f>
        <v>0</v>
      </c>
      <c r="K450" s="150" t="s">
        <v>149</v>
      </c>
      <c r="L450" s="155"/>
      <c r="M450" s="156" t="s">
        <v>19</v>
      </c>
      <c r="N450" s="157" t="s">
        <v>40</v>
      </c>
      <c r="P450" s="138">
        <f>O450*H450</f>
        <v>0</v>
      </c>
      <c r="Q450" s="138">
        <v>0.0053</v>
      </c>
      <c r="R450" s="138">
        <f>Q450*H450</f>
        <v>1.5256897999999999</v>
      </c>
      <c r="S450" s="138">
        <v>0</v>
      </c>
      <c r="T450" s="139">
        <f>S450*H450</f>
        <v>0</v>
      </c>
      <c r="AR450" s="140" t="s">
        <v>237</v>
      </c>
      <c r="AT450" s="140" t="s">
        <v>225</v>
      </c>
      <c r="AU450" s="140" t="s">
        <v>79</v>
      </c>
      <c r="AY450" s="15" t="s">
        <v>143</v>
      </c>
      <c r="BE450" s="141">
        <f>IF(N450="základní",J450,0)</f>
        <v>0</v>
      </c>
      <c r="BF450" s="141">
        <f>IF(N450="snížená",J450,0)</f>
        <v>0</v>
      </c>
      <c r="BG450" s="141">
        <f>IF(N450="zákl. přenesená",J450,0)</f>
        <v>0</v>
      </c>
      <c r="BH450" s="141">
        <f>IF(N450="sníž. přenesená",J450,0)</f>
        <v>0</v>
      </c>
      <c r="BI450" s="141">
        <f>IF(N450="nulová",J450,0)</f>
        <v>0</v>
      </c>
      <c r="BJ450" s="15" t="s">
        <v>77</v>
      </c>
      <c r="BK450" s="141">
        <f>ROUND(I450*H450,2)</f>
        <v>0</v>
      </c>
      <c r="BL450" s="15" t="s">
        <v>178</v>
      </c>
      <c r="BM450" s="140" t="s">
        <v>636</v>
      </c>
    </row>
    <row r="451" spans="2:47" s="1" customFormat="1" ht="19.2">
      <c r="B451" s="30"/>
      <c r="D451" s="142" t="s">
        <v>151</v>
      </c>
      <c r="F451" s="143" t="s">
        <v>753</v>
      </c>
      <c r="I451" s="144"/>
      <c r="L451" s="30"/>
      <c r="M451" s="145"/>
      <c r="T451" s="51"/>
      <c r="AT451" s="15" t="s">
        <v>151</v>
      </c>
      <c r="AU451" s="15" t="s">
        <v>79</v>
      </c>
    </row>
    <row r="452" spans="2:65" s="1" customFormat="1" ht="21.75" customHeight="1">
      <c r="B452" s="30"/>
      <c r="C452" s="129" t="s">
        <v>754</v>
      </c>
      <c r="D452" s="129" t="s">
        <v>145</v>
      </c>
      <c r="E452" s="130" t="s">
        <v>755</v>
      </c>
      <c r="F452" s="131" t="s">
        <v>756</v>
      </c>
      <c r="G452" s="132" t="s">
        <v>757</v>
      </c>
      <c r="H452" s="158"/>
      <c r="I452" s="134"/>
      <c r="J452" s="135">
        <f>ROUND(I452*H452,2)</f>
        <v>0</v>
      </c>
      <c r="K452" s="131" t="s">
        <v>149</v>
      </c>
      <c r="L452" s="30"/>
      <c r="M452" s="136" t="s">
        <v>19</v>
      </c>
      <c r="N452" s="137" t="s">
        <v>40</v>
      </c>
      <c r="P452" s="138">
        <f>O452*H452</f>
        <v>0</v>
      </c>
      <c r="Q452" s="138">
        <v>0</v>
      </c>
      <c r="R452" s="138">
        <f>Q452*H452</f>
        <v>0</v>
      </c>
      <c r="S452" s="138">
        <v>0</v>
      </c>
      <c r="T452" s="139">
        <f>S452*H452</f>
        <v>0</v>
      </c>
      <c r="AR452" s="140" t="s">
        <v>178</v>
      </c>
      <c r="AT452" s="140" t="s">
        <v>145</v>
      </c>
      <c r="AU452" s="140" t="s">
        <v>79</v>
      </c>
      <c r="AY452" s="15" t="s">
        <v>143</v>
      </c>
      <c r="BE452" s="141">
        <f>IF(N452="základní",J452,0)</f>
        <v>0</v>
      </c>
      <c r="BF452" s="141">
        <f>IF(N452="snížená",J452,0)</f>
        <v>0</v>
      </c>
      <c r="BG452" s="141">
        <f>IF(N452="zákl. přenesená",J452,0)</f>
        <v>0</v>
      </c>
      <c r="BH452" s="141">
        <f>IF(N452="sníž. přenesená",J452,0)</f>
        <v>0</v>
      </c>
      <c r="BI452" s="141">
        <f>IF(N452="nulová",J452,0)</f>
        <v>0</v>
      </c>
      <c r="BJ452" s="15" t="s">
        <v>77</v>
      </c>
      <c r="BK452" s="141">
        <f>ROUND(I452*H452,2)</f>
        <v>0</v>
      </c>
      <c r="BL452" s="15" t="s">
        <v>178</v>
      </c>
      <c r="BM452" s="140" t="s">
        <v>644</v>
      </c>
    </row>
    <row r="453" spans="2:47" s="1" customFormat="1" ht="19.2">
      <c r="B453" s="30"/>
      <c r="D453" s="142" t="s">
        <v>151</v>
      </c>
      <c r="F453" s="143" t="s">
        <v>758</v>
      </c>
      <c r="I453" s="144"/>
      <c r="L453" s="30"/>
      <c r="M453" s="145"/>
      <c r="T453" s="51"/>
      <c r="AT453" s="15" t="s">
        <v>151</v>
      </c>
      <c r="AU453" s="15" t="s">
        <v>79</v>
      </c>
    </row>
    <row r="454" spans="2:47" s="1" customFormat="1" ht="12">
      <c r="B454" s="30"/>
      <c r="D454" s="146" t="s">
        <v>153</v>
      </c>
      <c r="F454" s="147" t="s">
        <v>759</v>
      </c>
      <c r="I454" s="144"/>
      <c r="L454" s="30"/>
      <c r="M454" s="145"/>
      <c r="T454" s="51"/>
      <c r="AT454" s="15" t="s">
        <v>153</v>
      </c>
      <c r="AU454" s="15" t="s">
        <v>79</v>
      </c>
    </row>
    <row r="455" spans="2:63" s="11" customFormat="1" ht="22.95" customHeight="1">
      <c r="B455" s="117"/>
      <c r="D455" s="118" t="s">
        <v>68</v>
      </c>
      <c r="E455" s="127" t="s">
        <v>760</v>
      </c>
      <c r="F455" s="127" t="s">
        <v>761</v>
      </c>
      <c r="I455" s="120"/>
      <c r="J455" s="128">
        <f>BK455</f>
        <v>0</v>
      </c>
      <c r="L455" s="117"/>
      <c r="M455" s="122"/>
      <c r="P455" s="123">
        <f>SUM(P456:P471)</f>
        <v>0</v>
      </c>
      <c r="R455" s="123">
        <f>SUM(R456:R471)</f>
        <v>4.3420656</v>
      </c>
      <c r="T455" s="124">
        <f>SUM(T456:T471)</f>
        <v>0</v>
      </c>
      <c r="AR455" s="118" t="s">
        <v>79</v>
      </c>
      <c r="AT455" s="125" t="s">
        <v>68</v>
      </c>
      <c r="AU455" s="125" t="s">
        <v>77</v>
      </c>
      <c r="AY455" s="118" t="s">
        <v>143</v>
      </c>
      <c r="BK455" s="126">
        <f>SUM(BK456:BK471)</f>
        <v>0</v>
      </c>
    </row>
    <row r="456" spans="2:65" s="1" customFormat="1" ht="16.5" customHeight="1">
      <c r="B456" s="30"/>
      <c r="C456" s="129" t="s">
        <v>762</v>
      </c>
      <c r="D456" s="129" t="s">
        <v>145</v>
      </c>
      <c r="E456" s="130" t="s">
        <v>763</v>
      </c>
      <c r="F456" s="131" t="s">
        <v>764</v>
      </c>
      <c r="G456" s="132" t="s">
        <v>148</v>
      </c>
      <c r="H456" s="133">
        <v>68.189</v>
      </c>
      <c r="I456" s="134"/>
      <c r="J456" s="135">
        <f>ROUND(I456*H456,2)</f>
        <v>0</v>
      </c>
      <c r="K456" s="131" t="s">
        <v>149</v>
      </c>
      <c r="L456" s="30"/>
      <c r="M456" s="136" t="s">
        <v>19</v>
      </c>
      <c r="N456" s="137" t="s">
        <v>40</v>
      </c>
      <c r="P456" s="138">
        <f>O456*H456</f>
        <v>0</v>
      </c>
      <c r="Q456" s="138">
        <v>0.04</v>
      </c>
      <c r="R456" s="138">
        <f>Q456*H456</f>
        <v>2.72756</v>
      </c>
      <c r="S456" s="138">
        <v>0</v>
      </c>
      <c r="T456" s="139">
        <f>S456*H456</f>
        <v>0</v>
      </c>
      <c r="AR456" s="140" t="s">
        <v>178</v>
      </c>
      <c r="AT456" s="140" t="s">
        <v>145</v>
      </c>
      <c r="AU456" s="140" t="s">
        <v>79</v>
      </c>
      <c r="AY456" s="15" t="s">
        <v>143</v>
      </c>
      <c r="BE456" s="141">
        <f>IF(N456="základní",J456,0)</f>
        <v>0</v>
      </c>
      <c r="BF456" s="141">
        <f>IF(N456="snížená",J456,0)</f>
        <v>0</v>
      </c>
      <c r="BG456" s="141">
        <f>IF(N456="zákl. přenesená",J456,0)</f>
        <v>0</v>
      </c>
      <c r="BH456" s="141">
        <f>IF(N456="sníž. přenesená",J456,0)</f>
        <v>0</v>
      </c>
      <c r="BI456" s="141">
        <f>IF(N456="nulová",J456,0)</f>
        <v>0</v>
      </c>
      <c r="BJ456" s="15" t="s">
        <v>77</v>
      </c>
      <c r="BK456" s="141">
        <f>ROUND(I456*H456,2)</f>
        <v>0</v>
      </c>
      <c r="BL456" s="15" t="s">
        <v>178</v>
      </c>
      <c r="BM456" s="140" t="s">
        <v>652</v>
      </c>
    </row>
    <row r="457" spans="2:47" s="1" customFormat="1" ht="12">
      <c r="B457" s="30"/>
      <c r="D457" s="142" t="s">
        <v>151</v>
      </c>
      <c r="F457" s="143" t="s">
        <v>765</v>
      </c>
      <c r="I457" s="144"/>
      <c r="L457" s="30"/>
      <c r="M457" s="145"/>
      <c r="T457" s="51"/>
      <c r="AT457" s="15" t="s">
        <v>151</v>
      </c>
      <c r="AU457" s="15" t="s">
        <v>79</v>
      </c>
    </row>
    <row r="458" spans="2:47" s="1" customFormat="1" ht="12">
      <c r="B458" s="30"/>
      <c r="D458" s="146" t="s">
        <v>153</v>
      </c>
      <c r="F458" s="147" t="s">
        <v>766</v>
      </c>
      <c r="I458" s="144"/>
      <c r="L458" s="30"/>
      <c r="M458" s="145"/>
      <c r="T458" s="51"/>
      <c r="AT458" s="15" t="s">
        <v>153</v>
      </c>
      <c r="AU458" s="15" t="s">
        <v>79</v>
      </c>
    </row>
    <row r="459" spans="2:65" s="1" customFormat="1" ht="16.5" customHeight="1">
      <c r="B459" s="30"/>
      <c r="C459" s="129" t="s">
        <v>767</v>
      </c>
      <c r="D459" s="129" t="s">
        <v>145</v>
      </c>
      <c r="E459" s="130" t="s">
        <v>768</v>
      </c>
      <c r="F459" s="131" t="s">
        <v>769</v>
      </c>
      <c r="G459" s="132" t="s">
        <v>210</v>
      </c>
      <c r="H459" s="133">
        <v>250.318</v>
      </c>
      <c r="I459" s="134"/>
      <c r="J459" s="135">
        <f>ROUND(I459*H459,2)</f>
        <v>0</v>
      </c>
      <c r="K459" s="131" t="s">
        <v>149</v>
      </c>
      <c r="L459" s="30"/>
      <c r="M459" s="136" t="s">
        <v>19</v>
      </c>
      <c r="N459" s="137" t="s">
        <v>40</v>
      </c>
      <c r="P459" s="138">
        <f>O459*H459</f>
        <v>0</v>
      </c>
      <c r="Q459" s="138">
        <v>0</v>
      </c>
      <c r="R459" s="138">
        <f>Q459*H459</f>
        <v>0</v>
      </c>
      <c r="S459" s="138">
        <v>0</v>
      </c>
      <c r="T459" s="139">
        <f>S459*H459</f>
        <v>0</v>
      </c>
      <c r="AR459" s="140" t="s">
        <v>178</v>
      </c>
      <c r="AT459" s="140" t="s">
        <v>145</v>
      </c>
      <c r="AU459" s="140" t="s">
        <v>79</v>
      </c>
      <c r="AY459" s="15" t="s">
        <v>143</v>
      </c>
      <c r="BE459" s="141">
        <f>IF(N459="základní",J459,0)</f>
        <v>0</v>
      </c>
      <c r="BF459" s="141">
        <f>IF(N459="snížená",J459,0)</f>
        <v>0</v>
      </c>
      <c r="BG459" s="141">
        <f>IF(N459="zákl. přenesená",J459,0)</f>
        <v>0</v>
      </c>
      <c r="BH459" s="141">
        <f>IF(N459="sníž. přenesená",J459,0)</f>
        <v>0</v>
      </c>
      <c r="BI459" s="141">
        <f>IF(N459="nulová",J459,0)</f>
        <v>0</v>
      </c>
      <c r="BJ459" s="15" t="s">
        <v>77</v>
      </c>
      <c r="BK459" s="141">
        <f>ROUND(I459*H459,2)</f>
        <v>0</v>
      </c>
      <c r="BL459" s="15" t="s">
        <v>178</v>
      </c>
      <c r="BM459" s="140" t="s">
        <v>660</v>
      </c>
    </row>
    <row r="460" spans="2:47" s="1" customFormat="1" ht="19.2">
      <c r="B460" s="30"/>
      <c r="D460" s="142" t="s">
        <v>151</v>
      </c>
      <c r="F460" s="143" t="s">
        <v>770</v>
      </c>
      <c r="I460" s="144"/>
      <c r="L460" s="30"/>
      <c r="M460" s="145"/>
      <c r="T460" s="51"/>
      <c r="AT460" s="15" t="s">
        <v>151</v>
      </c>
      <c r="AU460" s="15" t="s">
        <v>79</v>
      </c>
    </row>
    <row r="461" spans="2:47" s="1" customFormat="1" ht="12">
      <c r="B461" s="30"/>
      <c r="D461" s="146" t="s">
        <v>153</v>
      </c>
      <c r="F461" s="147" t="s">
        <v>771</v>
      </c>
      <c r="I461" s="144"/>
      <c r="L461" s="30"/>
      <c r="M461" s="145"/>
      <c r="T461" s="51"/>
      <c r="AT461" s="15" t="s">
        <v>153</v>
      </c>
      <c r="AU461" s="15" t="s">
        <v>79</v>
      </c>
    </row>
    <row r="462" spans="2:65" s="1" customFormat="1" ht="16.5" customHeight="1">
      <c r="B462" s="30"/>
      <c r="C462" s="148" t="s">
        <v>772</v>
      </c>
      <c r="D462" s="148" t="s">
        <v>225</v>
      </c>
      <c r="E462" s="149" t="s">
        <v>773</v>
      </c>
      <c r="F462" s="150" t="s">
        <v>774</v>
      </c>
      <c r="G462" s="151" t="s">
        <v>210</v>
      </c>
      <c r="H462" s="152">
        <v>255.324</v>
      </c>
      <c r="I462" s="153"/>
      <c r="J462" s="154">
        <f>ROUND(I462*H462,2)</f>
        <v>0</v>
      </c>
      <c r="K462" s="150" t="s">
        <v>149</v>
      </c>
      <c r="L462" s="155"/>
      <c r="M462" s="156" t="s">
        <v>19</v>
      </c>
      <c r="N462" s="157" t="s">
        <v>40</v>
      </c>
      <c r="P462" s="138">
        <f>O462*H462</f>
        <v>0</v>
      </c>
      <c r="Q462" s="138">
        <v>0.0024</v>
      </c>
      <c r="R462" s="138">
        <f>Q462*H462</f>
        <v>0.6127775999999999</v>
      </c>
      <c r="S462" s="138">
        <v>0</v>
      </c>
      <c r="T462" s="139">
        <f>S462*H462</f>
        <v>0</v>
      </c>
      <c r="AR462" s="140" t="s">
        <v>237</v>
      </c>
      <c r="AT462" s="140" t="s">
        <v>225</v>
      </c>
      <c r="AU462" s="140" t="s">
        <v>79</v>
      </c>
      <c r="AY462" s="15" t="s">
        <v>143</v>
      </c>
      <c r="BE462" s="141">
        <f>IF(N462="základní",J462,0)</f>
        <v>0</v>
      </c>
      <c r="BF462" s="141">
        <f>IF(N462="snížená",J462,0)</f>
        <v>0</v>
      </c>
      <c r="BG462" s="141">
        <f>IF(N462="zákl. přenesená",J462,0)</f>
        <v>0</v>
      </c>
      <c r="BH462" s="141">
        <f>IF(N462="sníž. přenesená",J462,0)</f>
        <v>0</v>
      </c>
      <c r="BI462" s="141">
        <f>IF(N462="nulová",J462,0)</f>
        <v>0</v>
      </c>
      <c r="BJ462" s="15" t="s">
        <v>77</v>
      </c>
      <c r="BK462" s="141">
        <f>ROUND(I462*H462,2)</f>
        <v>0</v>
      </c>
      <c r="BL462" s="15" t="s">
        <v>178</v>
      </c>
      <c r="BM462" s="140" t="s">
        <v>668</v>
      </c>
    </row>
    <row r="463" spans="2:47" s="1" customFormat="1" ht="12">
      <c r="B463" s="30"/>
      <c r="D463" s="142" t="s">
        <v>151</v>
      </c>
      <c r="F463" s="143" t="s">
        <v>774</v>
      </c>
      <c r="I463" s="144"/>
      <c r="L463" s="30"/>
      <c r="M463" s="145"/>
      <c r="T463" s="51"/>
      <c r="AT463" s="15" t="s">
        <v>151</v>
      </c>
      <c r="AU463" s="15" t="s">
        <v>79</v>
      </c>
    </row>
    <row r="464" spans="2:65" s="1" customFormat="1" ht="16.5" customHeight="1">
      <c r="B464" s="30"/>
      <c r="C464" s="129" t="s">
        <v>775</v>
      </c>
      <c r="D464" s="129" t="s">
        <v>145</v>
      </c>
      <c r="E464" s="130" t="s">
        <v>776</v>
      </c>
      <c r="F464" s="131" t="s">
        <v>777</v>
      </c>
      <c r="G464" s="132" t="s">
        <v>210</v>
      </c>
      <c r="H464" s="133">
        <v>44.88</v>
      </c>
      <c r="I464" s="134"/>
      <c r="J464" s="135">
        <f>ROUND(I464*H464,2)</f>
        <v>0</v>
      </c>
      <c r="K464" s="131" t="s">
        <v>149</v>
      </c>
      <c r="L464" s="30"/>
      <c r="M464" s="136" t="s">
        <v>19</v>
      </c>
      <c r="N464" s="137" t="s">
        <v>40</v>
      </c>
      <c r="P464" s="138">
        <f>O464*H464</f>
        <v>0</v>
      </c>
      <c r="Q464" s="138">
        <v>0.006</v>
      </c>
      <c r="R464" s="138">
        <f>Q464*H464</f>
        <v>0.26928</v>
      </c>
      <c r="S464" s="138">
        <v>0</v>
      </c>
      <c r="T464" s="139">
        <f>S464*H464</f>
        <v>0</v>
      </c>
      <c r="AR464" s="140" t="s">
        <v>178</v>
      </c>
      <c r="AT464" s="140" t="s">
        <v>145</v>
      </c>
      <c r="AU464" s="140" t="s">
        <v>79</v>
      </c>
      <c r="AY464" s="15" t="s">
        <v>143</v>
      </c>
      <c r="BE464" s="141">
        <f>IF(N464="základní",J464,0)</f>
        <v>0</v>
      </c>
      <c r="BF464" s="141">
        <f>IF(N464="snížená",J464,0)</f>
        <v>0</v>
      </c>
      <c r="BG464" s="141">
        <f>IF(N464="zákl. přenesená",J464,0)</f>
        <v>0</v>
      </c>
      <c r="BH464" s="141">
        <f>IF(N464="sníž. přenesená",J464,0)</f>
        <v>0</v>
      </c>
      <c r="BI464" s="141">
        <f>IF(N464="nulová",J464,0)</f>
        <v>0</v>
      </c>
      <c r="BJ464" s="15" t="s">
        <v>77</v>
      </c>
      <c r="BK464" s="141">
        <f>ROUND(I464*H464,2)</f>
        <v>0</v>
      </c>
      <c r="BL464" s="15" t="s">
        <v>178</v>
      </c>
      <c r="BM464" s="140" t="s">
        <v>676</v>
      </c>
    </row>
    <row r="465" spans="2:47" s="1" customFormat="1" ht="19.2">
      <c r="B465" s="30"/>
      <c r="D465" s="142" t="s">
        <v>151</v>
      </c>
      <c r="F465" s="143" t="s">
        <v>778</v>
      </c>
      <c r="I465" s="144"/>
      <c r="L465" s="30"/>
      <c r="M465" s="145"/>
      <c r="T465" s="51"/>
      <c r="AT465" s="15" t="s">
        <v>151</v>
      </c>
      <c r="AU465" s="15" t="s">
        <v>79</v>
      </c>
    </row>
    <row r="466" spans="2:47" s="1" customFormat="1" ht="12">
      <c r="B466" s="30"/>
      <c r="D466" s="146" t="s">
        <v>153</v>
      </c>
      <c r="F466" s="147" t="s">
        <v>779</v>
      </c>
      <c r="I466" s="144"/>
      <c r="L466" s="30"/>
      <c r="M466" s="145"/>
      <c r="T466" s="51"/>
      <c r="AT466" s="15" t="s">
        <v>153</v>
      </c>
      <c r="AU466" s="15" t="s">
        <v>79</v>
      </c>
    </row>
    <row r="467" spans="2:65" s="1" customFormat="1" ht="16.5" customHeight="1">
      <c r="B467" s="30"/>
      <c r="C467" s="148" t="s">
        <v>780</v>
      </c>
      <c r="D467" s="148" t="s">
        <v>225</v>
      </c>
      <c r="E467" s="149" t="s">
        <v>781</v>
      </c>
      <c r="F467" s="150" t="s">
        <v>782</v>
      </c>
      <c r="G467" s="151" t="s">
        <v>210</v>
      </c>
      <c r="H467" s="152">
        <v>45.778</v>
      </c>
      <c r="I467" s="153"/>
      <c r="J467" s="154">
        <f>ROUND(I467*H467,2)</f>
        <v>0</v>
      </c>
      <c r="K467" s="150" t="s">
        <v>149</v>
      </c>
      <c r="L467" s="155"/>
      <c r="M467" s="156" t="s">
        <v>19</v>
      </c>
      <c r="N467" s="157" t="s">
        <v>40</v>
      </c>
      <c r="P467" s="138">
        <f>O467*H467</f>
        <v>0</v>
      </c>
      <c r="Q467" s="138">
        <v>0.016</v>
      </c>
      <c r="R467" s="138">
        <f>Q467*H467</f>
        <v>0.732448</v>
      </c>
      <c r="S467" s="138">
        <v>0</v>
      </c>
      <c r="T467" s="139">
        <f>S467*H467</f>
        <v>0</v>
      </c>
      <c r="AR467" s="140" t="s">
        <v>237</v>
      </c>
      <c r="AT467" s="140" t="s">
        <v>225</v>
      </c>
      <c r="AU467" s="140" t="s">
        <v>79</v>
      </c>
      <c r="AY467" s="15" t="s">
        <v>143</v>
      </c>
      <c r="BE467" s="141">
        <f>IF(N467="základní",J467,0)</f>
        <v>0</v>
      </c>
      <c r="BF467" s="141">
        <f>IF(N467="snížená",J467,0)</f>
        <v>0</v>
      </c>
      <c r="BG467" s="141">
        <f>IF(N467="zákl. přenesená",J467,0)</f>
        <v>0</v>
      </c>
      <c r="BH467" s="141">
        <f>IF(N467="sníž. přenesená",J467,0)</f>
        <v>0</v>
      </c>
      <c r="BI467" s="141">
        <f>IF(N467="nulová",J467,0)</f>
        <v>0</v>
      </c>
      <c r="BJ467" s="15" t="s">
        <v>77</v>
      </c>
      <c r="BK467" s="141">
        <f>ROUND(I467*H467,2)</f>
        <v>0</v>
      </c>
      <c r="BL467" s="15" t="s">
        <v>178</v>
      </c>
      <c r="BM467" s="140" t="s">
        <v>680</v>
      </c>
    </row>
    <row r="468" spans="2:47" s="1" customFormat="1" ht="12">
      <c r="B468" s="30"/>
      <c r="D468" s="142" t="s">
        <v>151</v>
      </c>
      <c r="F468" s="143" t="s">
        <v>782</v>
      </c>
      <c r="I468" s="144"/>
      <c r="L468" s="30"/>
      <c r="M468" s="145"/>
      <c r="T468" s="51"/>
      <c r="AT468" s="15" t="s">
        <v>151</v>
      </c>
      <c r="AU468" s="15" t="s">
        <v>79</v>
      </c>
    </row>
    <row r="469" spans="2:65" s="1" customFormat="1" ht="16.5" customHeight="1">
      <c r="B469" s="30"/>
      <c r="C469" s="129" t="s">
        <v>783</v>
      </c>
      <c r="D469" s="129" t="s">
        <v>145</v>
      </c>
      <c r="E469" s="130" t="s">
        <v>784</v>
      </c>
      <c r="F469" s="131" t="s">
        <v>785</v>
      </c>
      <c r="G469" s="132" t="s">
        <v>757</v>
      </c>
      <c r="H469" s="158"/>
      <c r="I469" s="134"/>
      <c r="J469" s="135">
        <f>ROUND(I469*H469,2)</f>
        <v>0</v>
      </c>
      <c r="K469" s="131" t="s">
        <v>149</v>
      </c>
      <c r="L469" s="30"/>
      <c r="M469" s="136" t="s">
        <v>19</v>
      </c>
      <c r="N469" s="137" t="s">
        <v>40</v>
      </c>
      <c r="P469" s="138">
        <f>O469*H469</f>
        <v>0</v>
      </c>
      <c r="Q469" s="138">
        <v>0</v>
      </c>
      <c r="R469" s="138">
        <f>Q469*H469</f>
        <v>0</v>
      </c>
      <c r="S469" s="138">
        <v>0</v>
      </c>
      <c r="T469" s="139">
        <f>S469*H469</f>
        <v>0</v>
      </c>
      <c r="AR469" s="140" t="s">
        <v>178</v>
      </c>
      <c r="AT469" s="140" t="s">
        <v>145</v>
      </c>
      <c r="AU469" s="140" t="s">
        <v>79</v>
      </c>
      <c r="AY469" s="15" t="s">
        <v>143</v>
      </c>
      <c r="BE469" s="141">
        <f>IF(N469="základní",J469,0)</f>
        <v>0</v>
      </c>
      <c r="BF469" s="141">
        <f>IF(N469="snížená",J469,0)</f>
        <v>0</v>
      </c>
      <c r="BG469" s="141">
        <f>IF(N469="zákl. přenesená",J469,0)</f>
        <v>0</v>
      </c>
      <c r="BH469" s="141">
        <f>IF(N469="sníž. přenesená",J469,0)</f>
        <v>0</v>
      </c>
      <c r="BI469" s="141">
        <f>IF(N469="nulová",J469,0)</f>
        <v>0</v>
      </c>
      <c r="BJ469" s="15" t="s">
        <v>77</v>
      </c>
      <c r="BK469" s="141">
        <f>ROUND(I469*H469,2)</f>
        <v>0</v>
      </c>
      <c r="BL469" s="15" t="s">
        <v>178</v>
      </c>
      <c r="BM469" s="140" t="s">
        <v>688</v>
      </c>
    </row>
    <row r="470" spans="2:47" s="1" customFormat="1" ht="19.2">
      <c r="B470" s="30"/>
      <c r="D470" s="142" t="s">
        <v>151</v>
      </c>
      <c r="F470" s="143" t="s">
        <v>786</v>
      </c>
      <c r="I470" s="144"/>
      <c r="L470" s="30"/>
      <c r="M470" s="145"/>
      <c r="T470" s="51"/>
      <c r="AT470" s="15" t="s">
        <v>151</v>
      </c>
      <c r="AU470" s="15" t="s">
        <v>79</v>
      </c>
    </row>
    <row r="471" spans="2:47" s="1" customFormat="1" ht="12">
      <c r="B471" s="30"/>
      <c r="D471" s="146" t="s">
        <v>153</v>
      </c>
      <c r="F471" s="147" t="s">
        <v>787</v>
      </c>
      <c r="I471" s="144"/>
      <c r="L471" s="30"/>
      <c r="M471" s="145"/>
      <c r="T471" s="51"/>
      <c r="AT471" s="15" t="s">
        <v>153</v>
      </c>
      <c r="AU471" s="15" t="s">
        <v>79</v>
      </c>
    </row>
    <row r="472" spans="2:63" s="11" customFormat="1" ht="22.95" customHeight="1">
      <c r="B472" s="117"/>
      <c r="D472" s="118" t="s">
        <v>68</v>
      </c>
      <c r="E472" s="127" t="s">
        <v>788</v>
      </c>
      <c r="F472" s="127" t="s">
        <v>789</v>
      </c>
      <c r="I472" s="120"/>
      <c r="J472" s="128">
        <f>BK472</f>
        <v>0</v>
      </c>
      <c r="L472" s="117"/>
      <c r="M472" s="122"/>
      <c r="P472" s="123">
        <f>SUM(P473:P476)</f>
        <v>0</v>
      </c>
      <c r="R472" s="123">
        <f>SUM(R473:R476)</f>
        <v>0</v>
      </c>
      <c r="T472" s="124">
        <f>SUM(T473:T476)</f>
        <v>0</v>
      </c>
      <c r="AR472" s="118" t="s">
        <v>79</v>
      </c>
      <c r="AT472" s="125" t="s">
        <v>68</v>
      </c>
      <c r="AU472" s="125" t="s">
        <v>77</v>
      </c>
      <c r="AY472" s="118" t="s">
        <v>143</v>
      </c>
      <c r="BK472" s="126">
        <f>SUM(BK473:BK476)</f>
        <v>0</v>
      </c>
    </row>
    <row r="473" spans="2:65" s="1" customFormat="1" ht="16.5" customHeight="1">
      <c r="B473" s="30"/>
      <c r="C473" s="129" t="s">
        <v>790</v>
      </c>
      <c r="D473" s="129" t="s">
        <v>145</v>
      </c>
      <c r="E473" s="130" t="s">
        <v>791</v>
      </c>
      <c r="F473" s="131" t="s">
        <v>792</v>
      </c>
      <c r="G473" s="132" t="s">
        <v>793</v>
      </c>
      <c r="H473" s="133">
        <v>13</v>
      </c>
      <c r="I473" s="134"/>
      <c r="J473" s="135">
        <f>ROUND(I473*H473,2)</f>
        <v>0</v>
      </c>
      <c r="K473" s="131" t="s">
        <v>19</v>
      </c>
      <c r="L473" s="30"/>
      <c r="M473" s="136" t="s">
        <v>19</v>
      </c>
      <c r="N473" s="137" t="s">
        <v>40</v>
      </c>
      <c r="P473" s="138">
        <f>O473*H473</f>
        <v>0</v>
      </c>
      <c r="Q473" s="138">
        <v>0</v>
      </c>
      <c r="R473" s="138">
        <f>Q473*H473</f>
        <v>0</v>
      </c>
      <c r="S473" s="138">
        <v>0</v>
      </c>
      <c r="T473" s="139">
        <f>S473*H473</f>
        <v>0</v>
      </c>
      <c r="AR473" s="140" t="s">
        <v>178</v>
      </c>
      <c r="AT473" s="140" t="s">
        <v>145</v>
      </c>
      <c r="AU473" s="140" t="s">
        <v>79</v>
      </c>
      <c r="AY473" s="15" t="s">
        <v>143</v>
      </c>
      <c r="BE473" s="141">
        <f>IF(N473="základní",J473,0)</f>
        <v>0</v>
      </c>
      <c r="BF473" s="141">
        <f>IF(N473="snížená",J473,0)</f>
        <v>0</v>
      </c>
      <c r="BG473" s="141">
        <f>IF(N473="zákl. přenesená",J473,0)</f>
        <v>0</v>
      </c>
      <c r="BH473" s="141">
        <f>IF(N473="sníž. přenesená",J473,0)</f>
        <v>0</v>
      </c>
      <c r="BI473" s="141">
        <f>IF(N473="nulová",J473,0)</f>
        <v>0</v>
      </c>
      <c r="BJ473" s="15" t="s">
        <v>77</v>
      </c>
      <c r="BK473" s="141">
        <f>ROUND(I473*H473,2)</f>
        <v>0</v>
      </c>
      <c r="BL473" s="15" t="s">
        <v>178</v>
      </c>
      <c r="BM473" s="140" t="s">
        <v>696</v>
      </c>
    </row>
    <row r="474" spans="2:47" s="1" customFormat="1" ht="12">
      <c r="B474" s="30"/>
      <c r="D474" s="142" t="s">
        <v>151</v>
      </c>
      <c r="F474" s="143" t="s">
        <v>792</v>
      </c>
      <c r="I474" s="144"/>
      <c r="L474" s="30"/>
      <c r="M474" s="145"/>
      <c r="T474" s="51"/>
      <c r="AT474" s="15" t="s">
        <v>151</v>
      </c>
      <c r="AU474" s="15" t="s">
        <v>79</v>
      </c>
    </row>
    <row r="475" spans="2:65" s="1" customFormat="1" ht="16.5" customHeight="1">
      <c r="B475" s="30"/>
      <c r="C475" s="129" t="s">
        <v>794</v>
      </c>
      <c r="D475" s="129" t="s">
        <v>145</v>
      </c>
      <c r="E475" s="130" t="s">
        <v>795</v>
      </c>
      <c r="F475" s="131" t="s">
        <v>796</v>
      </c>
      <c r="G475" s="132" t="s">
        <v>793</v>
      </c>
      <c r="H475" s="133">
        <v>2</v>
      </c>
      <c r="I475" s="134"/>
      <c r="J475" s="135">
        <f>ROUND(I475*H475,2)</f>
        <v>0</v>
      </c>
      <c r="K475" s="131" t="s">
        <v>19</v>
      </c>
      <c r="L475" s="30"/>
      <c r="M475" s="136" t="s">
        <v>19</v>
      </c>
      <c r="N475" s="137" t="s">
        <v>40</v>
      </c>
      <c r="P475" s="138">
        <f>O475*H475</f>
        <v>0</v>
      </c>
      <c r="Q475" s="138">
        <v>0</v>
      </c>
      <c r="R475" s="138">
        <f>Q475*H475</f>
        <v>0</v>
      </c>
      <c r="S475" s="138">
        <v>0</v>
      </c>
      <c r="T475" s="139">
        <f>S475*H475</f>
        <v>0</v>
      </c>
      <c r="AR475" s="140" t="s">
        <v>178</v>
      </c>
      <c r="AT475" s="140" t="s">
        <v>145</v>
      </c>
      <c r="AU475" s="140" t="s">
        <v>79</v>
      </c>
      <c r="AY475" s="15" t="s">
        <v>143</v>
      </c>
      <c r="BE475" s="141">
        <f>IF(N475="základní",J475,0)</f>
        <v>0</v>
      </c>
      <c r="BF475" s="141">
        <f>IF(N475="snížená",J475,0)</f>
        <v>0</v>
      </c>
      <c r="BG475" s="141">
        <f>IF(N475="zákl. přenesená",J475,0)</f>
        <v>0</v>
      </c>
      <c r="BH475" s="141">
        <f>IF(N475="sníž. přenesená",J475,0)</f>
        <v>0</v>
      </c>
      <c r="BI475" s="141">
        <f>IF(N475="nulová",J475,0)</f>
        <v>0</v>
      </c>
      <c r="BJ475" s="15" t="s">
        <v>77</v>
      </c>
      <c r="BK475" s="141">
        <f>ROUND(I475*H475,2)</f>
        <v>0</v>
      </c>
      <c r="BL475" s="15" t="s">
        <v>178</v>
      </c>
      <c r="BM475" s="140" t="s">
        <v>704</v>
      </c>
    </row>
    <row r="476" spans="2:47" s="1" customFormat="1" ht="12">
      <c r="B476" s="30"/>
      <c r="D476" s="142" t="s">
        <v>151</v>
      </c>
      <c r="F476" s="143" t="s">
        <v>796</v>
      </c>
      <c r="I476" s="144"/>
      <c r="L476" s="30"/>
      <c r="M476" s="145"/>
      <c r="T476" s="51"/>
      <c r="AT476" s="15" t="s">
        <v>151</v>
      </c>
      <c r="AU476" s="15" t="s">
        <v>79</v>
      </c>
    </row>
    <row r="477" spans="2:63" s="11" customFormat="1" ht="22.95" customHeight="1">
      <c r="B477" s="117"/>
      <c r="D477" s="118" t="s">
        <v>68</v>
      </c>
      <c r="E477" s="127" t="s">
        <v>797</v>
      </c>
      <c r="F477" s="127" t="s">
        <v>798</v>
      </c>
      <c r="I477" s="120"/>
      <c r="J477" s="128">
        <f>BK477</f>
        <v>0</v>
      </c>
      <c r="L477" s="117"/>
      <c r="M477" s="122"/>
      <c r="P477" s="123">
        <f>SUM(P478:P525)</f>
        <v>0</v>
      </c>
      <c r="R477" s="123">
        <f>SUM(R478:R525)</f>
        <v>0</v>
      </c>
      <c r="T477" s="124">
        <f>SUM(T478:T525)</f>
        <v>0</v>
      </c>
      <c r="AR477" s="118" t="s">
        <v>79</v>
      </c>
      <c r="AT477" s="125" t="s">
        <v>68</v>
      </c>
      <c r="AU477" s="125" t="s">
        <v>77</v>
      </c>
      <c r="AY477" s="118" t="s">
        <v>143</v>
      </c>
      <c r="BK477" s="126">
        <f>SUM(BK478:BK525)</f>
        <v>0</v>
      </c>
    </row>
    <row r="478" spans="2:65" s="1" customFormat="1" ht="37.95" customHeight="1">
      <c r="B478" s="30"/>
      <c r="C478" s="148" t="s">
        <v>799</v>
      </c>
      <c r="D478" s="148" t="s">
        <v>225</v>
      </c>
      <c r="E478" s="149" t="s">
        <v>800</v>
      </c>
      <c r="F478" s="150" t="s">
        <v>801</v>
      </c>
      <c r="G478" s="151" t="s">
        <v>802</v>
      </c>
      <c r="H478" s="152">
        <v>1</v>
      </c>
      <c r="I478" s="153"/>
      <c r="J478" s="154">
        <f>ROUND(I478*H478,2)</f>
        <v>0</v>
      </c>
      <c r="K478" s="150" t="s">
        <v>19</v>
      </c>
      <c r="L478" s="155"/>
      <c r="M478" s="156" t="s">
        <v>19</v>
      </c>
      <c r="N478" s="157" t="s">
        <v>40</v>
      </c>
      <c r="P478" s="138">
        <f>O478*H478</f>
        <v>0</v>
      </c>
      <c r="Q478" s="138">
        <v>0</v>
      </c>
      <c r="R478" s="138">
        <f>Q478*H478</f>
        <v>0</v>
      </c>
      <c r="S478" s="138">
        <v>0</v>
      </c>
      <c r="T478" s="139">
        <f>S478*H478</f>
        <v>0</v>
      </c>
      <c r="AR478" s="140" t="s">
        <v>237</v>
      </c>
      <c r="AT478" s="140" t="s">
        <v>225</v>
      </c>
      <c r="AU478" s="140" t="s">
        <v>79</v>
      </c>
      <c r="AY478" s="15" t="s">
        <v>143</v>
      </c>
      <c r="BE478" s="141">
        <f>IF(N478="základní",J478,0)</f>
        <v>0</v>
      </c>
      <c r="BF478" s="141">
        <f>IF(N478="snížená",J478,0)</f>
        <v>0</v>
      </c>
      <c r="BG478" s="141">
        <f>IF(N478="zákl. přenesená",J478,0)</f>
        <v>0</v>
      </c>
      <c r="BH478" s="141">
        <f>IF(N478="sníž. přenesená",J478,0)</f>
        <v>0</v>
      </c>
      <c r="BI478" s="141">
        <f>IF(N478="nulová",J478,0)</f>
        <v>0</v>
      </c>
      <c r="BJ478" s="15" t="s">
        <v>77</v>
      </c>
      <c r="BK478" s="141">
        <f>ROUND(I478*H478,2)</f>
        <v>0</v>
      </c>
      <c r="BL478" s="15" t="s">
        <v>178</v>
      </c>
      <c r="BM478" s="140" t="s">
        <v>803</v>
      </c>
    </row>
    <row r="479" spans="2:47" s="1" customFormat="1" ht="28.8">
      <c r="B479" s="30"/>
      <c r="D479" s="142" t="s">
        <v>151</v>
      </c>
      <c r="F479" s="143" t="s">
        <v>801</v>
      </c>
      <c r="I479" s="144"/>
      <c r="L479" s="30"/>
      <c r="M479" s="145"/>
      <c r="T479" s="51"/>
      <c r="AT479" s="15" t="s">
        <v>151</v>
      </c>
      <c r="AU479" s="15" t="s">
        <v>79</v>
      </c>
    </row>
    <row r="480" spans="2:65" s="1" customFormat="1" ht="21.75" customHeight="1">
      <c r="B480" s="30"/>
      <c r="C480" s="148" t="s">
        <v>804</v>
      </c>
      <c r="D480" s="148" t="s">
        <v>225</v>
      </c>
      <c r="E480" s="149" t="s">
        <v>805</v>
      </c>
      <c r="F480" s="150" t="s">
        <v>806</v>
      </c>
      <c r="G480" s="151" t="s">
        <v>246</v>
      </c>
      <c r="H480" s="152">
        <v>1</v>
      </c>
      <c r="I480" s="153"/>
      <c r="J480" s="154">
        <f>ROUND(I480*H480,2)</f>
        <v>0</v>
      </c>
      <c r="K480" s="150" t="s">
        <v>19</v>
      </c>
      <c r="L480" s="155"/>
      <c r="M480" s="156" t="s">
        <v>19</v>
      </c>
      <c r="N480" s="157" t="s">
        <v>40</v>
      </c>
      <c r="P480" s="138">
        <f>O480*H480</f>
        <v>0</v>
      </c>
      <c r="Q480" s="138">
        <v>0</v>
      </c>
      <c r="R480" s="138">
        <f>Q480*H480</f>
        <v>0</v>
      </c>
      <c r="S480" s="138">
        <v>0</v>
      </c>
      <c r="T480" s="139">
        <f>S480*H480</f>
        <v>0</v>
      </c>
      <c r="AR480" s="140" t="s">
        <v>237</v>
      </c>
      <c r="AT480" s="140" t="s">
        <v>225</v>
      </c>
      <c r="AU480" s="140" t="s">
        <v>79</v>
      </c>
      <c r="AY480" s="15" t="s">
        <v>143</v>
      </c>
      <c r="BE480" s="141">
        <f>IF(N480="základní",J480,0)</f>
        <v>0</v>
      </c>
      <c r="BF480" s="141">
        <f>IF(N480="snížená",J480,0)</f>
        <v>0</v>
      </c>
      <c r="BG480" s="141">
        <f>IF(N480="zákl. přenesená",J480,0)</f>
        <v>0</v>
      </c>
      <c r="BH480" s="141">
        <f>IF(N480="sníž. přenesená",J480,0)</f>
        <v>0</v>
      </c>
      <c r="BI480" s="141">
        <f>IF(N480="nulová",J480,0)</f>
        <v>0</v>
      </c>
      <c r="BJ480" s="15" t="s">
        <v>77</v>
      </c>
      <c r="BK480" s="141">
        <f>ROUND(I480*H480,2)</f>
        <v>0</v>
      </c>
      <c r="BL480" s="15" t="s">
        <v>178</v>
      </c>
      <c r="BM480" s="140" t="s">
        <v>807</v>
      </c>
    </row>
    <row r="481" spans="2:47" s="1" customFormat="1" ht="12">
      <c r="B481" s="30"/>
      <c r="D481" s="142" t="s">
        <v>151</v>
      </c>
      <c r="F481" s="143" t="s">
        <v>806</v>
      </c>
      <c r="I481" s="144"/>
      <c r="L481" s="30"/>
      <c r="M481" s="145"/>
      <c r="T481" s="51"/>
      <c r="AT481" s="15" t="s">
        <v>151</v>
      </c>
      <c r="AU481" s="15" t="s">
        <v>79</v>
      </c>
    </row>
    <row r="482" spans="2:65" s="1" customFormat="1" ht="16.5" customHeight="1">
      <c r="B482" s="30"/>
      <c r="C482" s="148" t="s">
        <v>808</v>
      </c>
      <c r="D482" s="148" t="s">
        <v>225</v>
      </c>
      <c r="E482" s="149" t="s">
        <v>809</v>
      </c>
      <c r="F482" s="150" t="s">
        <v>810</v>
      </c>
      <c r="G482" s="151" t="s">
        <v>246</v>
      </c>
      <c r="H482" s="152">
        <v>4</v>
      </c>
      <c r="I482" s="153"/>
      <c r="J482" s="154">
        <f>ROUND(I482*H482,2)</f>
        <v>0</v>
      </c>
      <c r="K482" s="150" t="s">
        <v>19</v>
      </c>
      <c r="L482" s="155"/>
      <c r="M482" s="156" t="s">
        <v>19</v>
      </c>
      <c r="N482" s="157" t="s">
        <v>40</v>
      </c>
      <c r="P482" s="138">
        <f>O482*H482</f>
        <v>0</v>
      </c>
      <c r="Q482" s="138">
        <v>0</v>
      </c>
      <c r="R482" s="138">
        <f>Q482*H482</f>
        <v>0</v>
      </c>
      <c r="S482" s="138">
        <v>0</v>
      </c>
      <c r="T482" s="139">
        <f>S482*H482</f>
        <v>0</v>
      </c>
      <c r="AR482" s="140" t="s">
        <v>237</v>
      </c>
      <c r="AT482" s="140" t="s">
        <v>225</v>
      </c>
      <c r="AU482" s="140" t="s">
        <v>79</v>
      </c>
      <c r="AY482" s="15" t="s">
        <v>143</v>
      </c>
      <c r="BE482" s="141">
        <f>IF(N482="základní",J482,0)</f>
        <v>0</v>
      </c>
      <c r="BF482" s="141">
        <f>IF(N482="snížená",J482,0)</f>
        <v>0</v>
      </c>
      <c r="BG482" s="141">
        <f>IF(N482="zákl. přenesená",J482,0)</f>
        <v>0</v>
      </c>
      <c r="BH482" s="141">
        <f>IF(N482="sníž. přenesená",J482,0)</f>
        <v>0</v>
      </c>
      <c r="BI482" s="141">
        <f>IF(N482="nulová",J482,0)</f>
        <v>0</v>
      </c>
      <c r="BJ482" s="15" t="s">
        <v>77</v>
      </c>
      <c r="BK482" s="141">
        <f>ROUND(I482*H482,2)</f>
        <v>0</v>
      </c>
      <c r="BL482" s="15" t="s">
        <v>178</v>
      </c>
      <c r="BM482" s="140" t="s">
        <v>811</v>
      </c>
    </row>
    <row r="483" spans="2:47" s="1" customFormat="1" ht="12">
      <c r="B483" s="30"/>
      <c r="D483" s="142" t="s">
        <v>151</v>
      </c>
      <c r="F483" s="143" t="s">
        <v>810</v>
      </c>
      <c r="I483" s="144"/>
      <c r="L483" s="30"/>
      <c r="M483" s="145"/>
      <c r="T483" s="51"/>
      <c r="AT483" s="15" t="s">
        <v>151</v>
      </c>
      <c r="AU483" s="15" t="s">
        <v>79</v>
      </c>
    </row>
    <row r="484" spans="2:65" s="1" customFormat="1" ht="16.5" customHeight="1">
      <c r="B484" s="30"/>
      <c r="C484" s="148" t="s">
        <v>812</v>
      </c>
      <c r="D484" s="148" t="s">
        <v>225</v>
      </c>
      <c r="E484" s="149" t="s">
        <v>813</v>
      </c>
      <c r="F484" s="150" t="s">
        <v>814</v>
      </c>
      <c r="G484" s="151" t="s">
        <v>246</v>
      </c>
      <c r="H484" s="152">
        <v>2</v>
      </c>
      <c r="I484" s="153"/>
      <c r="J484" s="154">
        <f>ROUND(I484*H484,2)</f>
        <v>0</v>
      </c>
      <c r="K484" s="150" t="s">
        <v>19</v>
      </c>
      <c r="L484" s="155"/>
      <c r="M484" s="156" t="s">
        <v>19</v>
      </c>
      <c r="N484" s="157" t="s">
        <v>40</v>
      </c>
      <c r="P484" s="138">
        <f>O484*H484</f>
        <v>0</v>
      </c>
      <c r="Q484" s="138">
        <v>0</v>
      </c>
      <c r="R484" s="138">
        <f>Q484*H484</f>
        <v>0</v>
      </c>
      <c r="S484" s="138">
        <v>0</v>
      </c>
      <c r="T484" s="139">
        <f>S484*H484</f>
        <v>0</v>
      </c>
      <c r="AR484" s="140" t="s">
        <v>237</v>
      </c>
      <c r="AT484" s="140" t="s">
        <v>225</v>
      </c>
      <c r="AU484" s="140" t="s">
        <v>79</v>
      </c>
      <c r="AY484" s="15" t="s">
        <v>143</v>
      </c>
      <c r="BE484" s="141">
        <f>IF(N484="základní",J484,0)</f>
        <v>0</v>
      </c>
      <c r="BF484" s="141">
        <f>IF(N484="snížená",J484,0)</f>
        <v>0</v>
      </c>
      <c r="BG484" s="141">
        <f>IF(N484="zákl. přenesená",J484,0)</f>
        <v>0</v>
      </c>
      <c r="BH484" s="141">
        <f>IF(N484="sníž. přenesená",J484,0)</f>
        <v>0</v>
      </c>
      <c r="BI484" s="141">
        <f>IF(N484="nulová",J484,0)</f>
        <v>0</v>
      </c>
      <c r="BJ484" s="15" t="s">
        <v>77</v>
      </c>
      <c r="BK484" s="141">
        <f>ROUND(I484*H484,2)</f>
        <v>0</v>
      </c>
      <c r="BL484" s="15" t="s">
        <v>178</v>
      </c>
      <c r="BM484" s="140" t="s">
        <v>815</v>
      </c>
    </row>
    <row r="485" spans="2:47" s="1" customFormat="1" ht="12">
      <c r="B485" s="30"/>
      <c r="D485" s="142" t="s">
        <v>151</v>
      </c>
      <c r="F485" s="143" t="s">
        <v>814</v>
      </c>
      <c r="I485" s="144"/>
      <c r="L485" s="30"/>
      <c r="M485" s="145"/>
      <c r="T485" s="51"/>
      <c r="AT485" s="15" t="s">
        <v>151</v>
      </c>
      <c r="AU485" s="15" t="s">
        <v>79</v>
      </c>
    </row>
    <row r="486" spans="2:65" s="1" customFormat="1" ht="16.5" customHeight="1">
      <c r="B486" s="30"/>
      <c r="C486" s="148" t="s">
        <v>816</v>
      </c>
      <c r="D486" s="148" t="s">
        <v>225</v>
      </c>
      <c r="E486" s="149" t="s">
        <v>817</v>
      </c>
      <c r="F486" s="150" t="s">
        <v>818</v>
      </c>
      <c r="G486" s="151" t="s">
        <v>246</v>
      </c>
      <c r="H486" s="152">
        <v>8</v>
      </c>
      <c r="I486" s="153"/>
      <c r="J486" s="154">
        <f>ROUND(I486*H486,2)</f>
        <v>0</v>
      </c>
      <c r="K486" s="150" t="s">
        <v>19</v>
      </c>
      <c r="L486" s="155"/>
      <c r="M486" s="156" t="s">
        <v>19</v>
      </c>
      <c r="N486" s="157" t="s">
        <v>40</v>
      </c>
      <c r="P486" s="138">
        <f>O486*H486</f>
        <v>0</v>
      </c>
      <c r="Q486" s="138">
        <v>0</v>
      </c>
      <c r="R486" s="138">
        <f>Q486*H486</f>
        <v>0</v>
      </c>
      <c r="S486" s="138">
        <v>0</v>
      </c>
      <c r="T486" s="139">
        <f>S486*H486</f>
        <v>0</v>
      </c>
      <c r="AR486" s="140" t="s">
        <v>237</v>
      </c>
      <c r="AT486" s="140" t="s">
        <v>225</v>
      </c>
      <c r="AU486" s="140" t="s">
        <v>79</v>
      </c>
      <c r="AY486" s="15" t="s">
        <v>143</v>
      </c>
      <c r="BE486" s="141">
        <f>IF(N486="základní",J486,0)</f>
        <v>0</v>
      </c>
      <c r="BF486" s="141">
        <f>IF(N486="snížená",J486,0)</f>
        <v>0</v>
      </c>
      <c r="BG486" s="141">
        <f>IF(N486="zákl. přenesená",J486,0)</f>
        <v>0</v>
      </c>
      <c r="BH486" s="141">
        <f>IF(N486="sníž. přenesená",J486,0)</f>
        <v>0</v>
      </c>
      <c r="BI486" s="141">
        <f>IF(N486="nulová",J486,0)</f>
        <v>0</v>
      </c>
      <c r="BJ486" s="15" t="s">
        <v>77</v>
      </c>
      <c r="BK486" s="141">
        <f>ROUND(I486*H486,2)</f>
        <v>0</v>
      </c>
      <c r="BL486" s="15" t="s">
        <v>178</v>
      </c>
      <c r="BM486" s="140" t="s">
        <v>819</v>
      </c>
    </row>
    <row r="487" spans="2:47" s="1" customFormat="1" ht="12">
      <c r="B487" s="30"/>
      <c r="D487" s="142" t="s">
        <v>151</v>
      </c>
      <c r="F487" s="143" t="s">
        <v>818</v>
      </c>
      <c r="I487" s="144"/>
      <c r="L487" s="30"/>
      <c r="M487" s="145"/>
      <c r="T487" s="51"/>
      <c r="AT487" s="15" t="s">
        <v>151</v>
      </c>
      <c r="AU487" s="15" t="s">
        <v>79</v>
      </c>
    </row>
    <row r="488" spans="2:65" s="1" customFormat="1" ht="16.5" customHeight="1">
      <c r="B488" s="30"/>
      <c r="C488" s="148" t="s">
        <v>820</v>
      </c>
      <c r="D488" s="148" t="s">
        <v>225</v>
      </c>
      <c r="E488" s="149" t="s">
        <v>821</v>
      </c>
      <c r="F488" s="150" t="s">
        <v>822</v>
      </c>
      <c r="G488" s="151" t="s">
        <v>246</v>
      </c>
      <c r="H488" s="152">
        <v>4</v>
      </c>
      <c r="I488" s="153"/>
      <c r="J488" s="154">
        <f>ROUND(I488*H488,2)</f>
        <v>0</v>
      </c>
      <c r="K488" s="150" t="s">
        <v>19</v>
      </c>
      <c r="L488" s="155"/>
      <c r="M488" s="156" t="s">
        <v>19</v>
      </c>
      <c r="N488" s="157" t="s">
        <v>40</v>
      </c>
      <c r="P488" s="138">
        <f>O488*H488</f>
        <v>0</v>
      </c>
      <c r="Q488" s="138">
        <v>0</v>
      </c>
      <c r="R488" s="138">
        <f>Q488*H488</f>
        <v>0</v>
      </c>
      <c r="S488" s="138">
        <v>0</v>
      </c>
      <c r="T488" s="139">
        <f>S488*H488</f>
        <v>0</v>
      </c>
      <c r="AR488" s="140" t="s">
        <v>237</v>
      </c>
      <c r="AT488" s="140" t="s">
        <v>225</v>
      </c>
      <c r="AU488" s="140" t="s">
        <v>79</v>
      </c>
      <c r="AY488" s="15" t="s">
        <v>143</v>
      </c>
      <c r="BE488" s="141">
        <f>IF(N488="základní",J488,0)</f>
        <v>0</v>
      </c>
      <c r="BF488" s="141">
        <f>IF(N488="snížená",J488,0)</f>
        <v>0</v>
      </c>
      <c r="BG488" s="141">
        <f>IF(N488="zákl. přenesená",J488,0)</f>
        <v>0</v>
      </c>
      <c r="BH488" s="141">
        <f>IF(N488="sníž. přenesená",J488,0)</f>
        <v>0</v>
      </c>
      <c r="BI488" s="141">
        <f>IF(N488="nulová",J488,0)</f>
        <v>0</v>
      </c>
      <c r="BJ488" s="15" t="s">
        <v>77</v>
      </c>
      <c r="BK488" s="141">
        <f>ROUND(I488*H488,2)</f>
        <v>0</v>
      </c>
      <c r="BL488" s="15" t="s">
        <v>178</v>
      </c>
      <c r="BM488" s="140" t="s">
        <v>823</v>
      </c>
    </row>
    <row r="489" spans="2:47" s="1" customFormat="1" ht="12">
      <c r="B489" s="30"/>
      <c r="D489" s="142" t="s">
        <v>151</v>
      </c>
      <c r="F489" s="143" t="s">
        <v>822</v>
      </c>
      <c r="I489" s="144"/>
      <c r="L489" s="30"/>
      <c r="M489" s="145"/>
      <c r="T489" s="51"/>
      <c r="AT489" s="15" t="s">
        <v>151</v>
      </c>
      <c r="AU489" s="15" t="s">
        <v>79</v>
      </c>
    </row>
    <row r="490" spans="2:65" s="1" customFormat="1" ht="16.5" customHeight="1">
      <c r="B490" s="30"/>
      <c r="C490" s="148" t="s">
        <v>824</v>
      </c>
      <c r="D490" s="148" t="s">
        <v>225</v>
      </c>
      <c r="E490" s="149" t="s">
        <v>825</v>
      </c>
      <c r="F490" s="150" t="s">
        <v>826</v>
      </c>
      <c r="G490" s="151" t="s">
        <v>246</v>
      </c>
      <c r="H490" s="152">
        <v>1</v>
      </c>
      <c r="I490" s="153"/>
      <c r="J490" s="154">
        <f>ROUND(I490*H490,2)</f>
        <v>0</v>
      </c>
      <c r="K490" s="150" t="s">
        <v>19</v>
      </c>
      <c r="L490" s="155"/>
      <c r="M490" s="156" t="s">
        <v>19</v>
      </c>
      <c r="N490" s="157" t="s">
        <v>40</v>
      </c>
      <c r="P490" s="138">
        <f>O490*H490</f>
        <v>0</v>
      </c>
      <c r="Q490" s="138">
        <v>0</v>
      </c>
      <c r="R490" s="138">
        <f>Q490*H490</f>
        <v>0</v>
      </c>
      <c r="S490" s="138">
        <v>0</v>
      </c>
      <c r="T490" s="139">
        <f>S490*H490</f>
        <v>0</v>
      </c>
      <c r="AR490" s="140" t="s">
        <v>237</v>
      </c>
      <c r="AT490" s="140" t="s">
        <v>225</v>
      </c>
      <c r="AU490" s="140" t="s">
        <v>79</v>
      </c>
      <c r="AY490" s="15" t="s">
        <v>143</v>
      </c>
      <c r="BE490" s="141">
        <f>IF(N490="základní",J490,0)</f>
        <v>0</v>
      </c>
      <c r="BF490" s="141">
        <f>IF(N490="snížená",J490,0)</f>
        <v>0</v>
      </c>
      <c r="BG490" s="141">
        <f>IF(N490="zákl. přenesená",J490,0)</f>
        <v>0</v>
      </c>
      <c r="BH490" s="141">
        <f>IF(N490="sníž. přenesená",J490,0)</f>
        <v>0</v>
      </c>
      <c r="BI490" s="141">
        <f>IF(N490="nulová",J490,0)</f>
        <v>0</v>
      </c>
      <c r="BJ490" s="15" t="s">
        <v>77</v>
      </c>
      <c r="BK490" s="141">
        <f>ROUND(I490*H490,2)</f>
        <v>0</v>
      </c>
      <c r="BL490" s="15" t="s">
        <v>178</v>
      </c>
      <c r="BM490" s="140" t="s">
        <v>827</v>
      </c>
    </row>
    <row r="491" spans="2:47" s="1" customFormat="1" ht="12">
      <c r="B491" s="30"/>
      <c r="D491" s="142" t="s">
        <v>151</v>
      </c>
      <c r="F491" s="143" t="s">
        <v>826</v>
      </c>
      <c r="I491" s="144"/>
      <c r="L491" s="30"/>
      <c r="M491" s="145"/>
      <c r="T491" s="51"/>
      <c r="AT491" s="15" t="s">
        <v>151</v>
      </c>
      <c r="AU491" s="15" t="s">
        <v>79</v>
      </c>
    </row>
    <row r="492" spans="2:65" s="1" customFormat="1" ht="16.5" customHeight="1">
      <c r="B492" s="30"/>
      <c r="C492" s="148" t="s">
        <v>828</v>
      </c>
      <c r="D492" s="148" t="s">
        <v>225</v>
      </c>
      <c r="E492" s="149" t="s">
        <v>829</v>
      </c>
      <c r="F492" s="150" t="s">
        <v>830</v>
      </c>
      <c r="G492" s="151" t="s">
        <v>246</v>
      </c>
      <c r="H492" s="152">
        <v>14</v>
      </c>
      <c r="I492" s="153"/>
      <c r="J492" s="154">
        <f>ROUND(I492*H492,2)</f>
        <v>0</v>
      </c>
      <c r="K492" s="150" t="s">
        <v>19</v>
      </c>
      <c r="L492" s="155"/>
      <c r="M492" s="156" t="s">
        <v>19</v>
      </c>
      <c r="N492" s="157" t="s">
        <v>40</v>
      </c>
      <c r="P492" s="138">
        <f>O492*H492</f>
        <v>0</v>
      </c>
      <c r="Q492" s="138">
        <v>0</v>
      </c>
      <c r="R492" s="138">
        <f>Q492*H492</f>
        <v>0</v>
      </c>
      <c r="S492" s="138">
        <v>0</v>
      </c>
      <c r="T492" s="139">
        <f>S492*H492</f>
        <v>0</v>
      </c>
      <c r="AR492" s="140" t="s">
        <v>237</v>
      </c>
      <c r="AT492" s="140" t="s">
        <v>225</v>
      </c>
      <c r="AU492" s="140" t="s">
        <v>79</v>
      </c>
      <c r="AY492" s="15" t="s">
        <v>143</v>
      </c>
      <c r="BE492" s="141">
        <f>IF(N492="základní",J492,0)</f>
        <v>0</v>
      </c>
      <c r="BF492" s="141">
        <f>IF(N492="snížená",J492,0)</f>
        <v>0</v>
      </c>
      <c r="BG492" s="141">
        <f>IF(N492="zákl. přenesená",J492,0)</f>
        <v>0</v>
      </c>
      <c r="BH492" s="141">
        <f>IF(N492="sníž. přenesená",J492,0)</f>
        <v>0</v>
      </c>
      <c r="BI492" s="141">
        <f>IF(N492="nulová",J492,0)</f>
        <v>0</v>
      </c>
      <c r="BJ492" s="15" t="s">
        <v>77</v>
      </c>
      <c r="BK492" s="141">
        <f>ROUND(I492*H492,2)</f>
        <v>0</v>
      </c>
      <c r="BL492" s="15" t="s">
        <v>178</v>
      </c>
      <c r="BM492" s="140" t="s">
        <v>831</v>
      </c>
    </row>
    <row r="493" spans="2:47" s="1" customFormat="1" ht="12">
      <c r="B493" s="30"/>
      <c r="D493" s="142" t="s">
        <v>151</v>
      </c>
      <c r="F493" s="143" t="s">
        <v>830</v>
      </c>
      <c r="I493" s="144"/>
      <c r="L493" s="30"/>
      <c r="M493" s="145"/>
      <c r="T493" s="51"/>
      <c r="AT493" s="15" t="s">
        <v>151</v>
      </c>
      <c r="AU493" s="15" t="s">
        <v>79</v>
      </c>
    </row>
    <row r="494" spans="2:65" s="1" customFormat="1" ht="16.5" customHeight="1">
      <c r="B494" s="30"/>
      <c r="C494" s="148" t="s">
        <v>832</v>
      </c>
      <c r="D494" s="148" t="s">
        <v>225</v>
      </c>
      <c r="E494" s="149" t="s">
        <v>833</v>
      </c>
      <c r="F494" s="150" t="s">
        <v>834</v>
      </c>
      <c r="G494" s="151" t="s">
        <v>246</v>
      </c>
      <c r="H494" s="152">
        <v>8</v>
      </c>
      <c r="I494" s="153"/>
      <c r="J494" s="154">
        <f>ROUND(I494*H494,2)</f>
        <v>0</v>
      </c>
      <c r="K494" s="150" t="s">
        <v>19</v>
      </c>
      <c r="L494" s="155"/>
      <c r="M494" s="156" t="s">
        <v>19</v>
      </c>
      <c r="N494" s="157" t="s">
        <v>40</v>
      </c>
      <c r="P494" s="138">
        <f>O494*H494</f>
        <v>0</v>
      </c>
      <c r="Q494" s="138">
        <v>0</v>
      </c>
      <c r="R494" s="138">
        <f>Q494*H494</f>
        <v>0</v>
      </c>
      <c r="S494" s="138">
        <v>0</v>
      </c>
      <c r="T494" s="139">
        <f>S494*H494</f>
        <v>0</v>
      </c>
      <c r="AR494" s="140" t="s">
        <v>237</v>
      </c>
      <c r="AT494" s="140" t="s">
        <v>225</v>
      </c>
      <c r="AU494" s="140" t="s">
        <v>79</v>
      </c>
      <c r="AY494" s="15" t="s">
        <v>143</v>
      </c>
      <c r="BE494" s="141">
        <f>IF(N494="základní",J494,0)</f>
        <v>0</v>
      </c>
      <c r="BF494" s="141">
        <f>IF(N494="snížená",J494,0)</f>
        <v>0</v>
      </c>
      <c r="BG494" s="141">
        <f>IF(N494="zákl. přenesená",J494,0)</f>
        <v>0</v>
      </c>
      <c r="BH494" s="141">
        <f>IF(N494="sníž. přenesená",J494,0)</f>
        <v>0</v>
      </c>
      <c r="BI494" s="141">
        <f>IF(N494="nulová",J494,0)</f>
        <v>0</v>
      </c>
      <c r="BJ494" s="15" t="s">
        <v>77</v>
      </c>
      <c r="BK494" s="141">
        <f>ROUND(I494*H494,2)</f>
        <v>0</v>
      </c>
      <c r="BL494" s="15" t="s">
        <v>178</v>
      </c>
      <c r="BM494" s="140" t="s">
        <v>835</v>
      </c>
    </row>
    <row r="495" spans="2:47" s="1" customFormat="1" ht="12">
      <c r="B495" s="30"/>
      <c r="D495" s="142" t="s">
        <v>151</v>
      </c>
      <c r="F495" s="143" t="s">
        <v>834</v>
      </c>
      <c r="I495" s="144"/>
      <c r="L495" s="30"/>
      <c r="M495" s="145"/>
      <c r="T495" s="51"/>
      <c r="AT495" s="15" t="s">
        <v>151</v>
      </c>
      <c r="AU495" s="15" t="s">
        <v>79</v>
      </c>
    </row>
    <row r="496" spans="2:65" s="1" customFormat="1" ht="16.5" customHeight="1">
      <c r="B496" s="30"/>
      <c r="C496" s="148" t="s">
        <v>836</v>
      </c>
      <c r="D496" s="148" t="s">
        <v>225</v>
      </c>
      <c r="E496" s="149" t="s">
        <v>837</v>
      </c>
      <c r="F496" s="150" t="s">
        <v>838</v>
      </c>
      <c r="G496" s="151" t="s">
        <v>191</v>
      </c>
      <c r="H496" s="152">
        <v>6</v>
      </c>
      <c r="I496" s="153"/>
      <c r="J496" s="154">
        <f>ROUND(I496*H496,2)</f>
        <v>0</v>
      </c>
      <c r="K496" s="150" t="s">
        <v>19</v>
      </c>
      <c r="L496" s="155"/>
      <c r="M496" s="156" t="s">
        <v>19</v>
      </c>
      <c r="N496" s="157" t="s">
        <v>40</v>
      </c>
      <c r="P496" s="138">
        <f>O496*H496</f>
        <v>0</v>
      </c>
      <c r="Q496" s="138">
        <v>0</v>
      </c>
      <c r="R496" s="138">
        <f>Q496*H496</f>
        <v>0</v>
      </c>
      <c r="S496" s="138">
        <v>0</v>
      </c>
      <c r="T496" s="139">
        <f>S496*H496</f>
        <v>0</v>
      </c>
      <c r="AR496" s="140" t="s">
        <v>237</v>
      </c>
      <c r="AT496" s="140" t="s">
        <v>225</v>
      </c>
      <c r="AU496" s="140" t="s">
        <v>79</v>
      </c>
      <c r="AY496" s="15" t="s">
        <v>143</v>
      </c>
      <c r="BE496" s="141">
        <f>IF(N496="základní",J496,0)</f>
        <v>0</v>
      </c>
      <c r="BF496" s="141">
        <f>IF(N496="snížená",J496,0)</f>
        <v>0</v>
      </c>
      <c r="BG496" s="141">
        <f>IF(N496="zákl. přenesená",J496,0)</f>
        <v>0</v>
      </c>
      <c r="BH496" s="141">
        <f>IF(N496="sníž. přenesená",J496,0)</f>
        <v>0</v>
      </c>
      <c r="BI496" s="141">
        <f>IF(N496="nulová",J496,0)</f>
        <v>0</v>
      </c>
      <c r="BJ496" s="15" t="s">
        <v>77</v>
      </c>
      <c r="BK496" s="141">
        <f>ROUND(I496*H496,2)</f>
        <v>0</v>
      </c>
      <c r="BL496" s="15" t="s">
        <v>178</v>
      </c>
      <c r="BM496" s="140" t="s">
        <v>839</v>
      </c>
    </row>
    <row r="497" spans="2:47" s="1" customFormat="1" ht="12">
      <c r="B497" s="30"/>
      <c r="D497" s="142" t="s">
        <v>151</v>
      </c>
      <c r="F497" s="143" t="s">
        <v>838</v>
      </c>
      <c r="I497" s="144"/>
      <c r="L497" s="30"/>
      <c r="M497" s="145"/>
      <c r="T497" s="51"/>
      <c r="AT497" s="15" t="s">
        <v>151</v>
      </c>
      <c r="AU497" s="15" t="s">
        <v>79</v>
      </c>
    </row>
    <row r="498" spans="2:65" s="1" customFormat="1" ht="16.5" customHeight="1">
      <c r="B498" s="30"/>
      <c r="C498" s="148" t="s">
        <v>840</v>
      </c>
      <c r="D498" s="148" t="s">
        <v>225</v>
      </c>
      <c r="E498" s="149" t="s">
        <v>841</v>
      </c>
      <c r="F498" s="150" t="s">
        <v>842</v>
      </c>
      <c r="G498" s="151" t="s">
        <v>191</v>
      </c>
      <c r="H498" s="152">
        <v>16</v>
      </c>
      <c r="I498" s="153"/>
      <c r="J498" s="154">
        <f>ROUND(I498*H498,2)</f>
        <v>0</v>
      </c>
      <c r="K498" s="150" t="s">
        <v>19</v>
      </c>
      <c r="L498" s="155"/>
      <c r="M498" s="156" t="s">
        <v>19</v>
      </c>
      <c r="N498" s="157" t="s">
        <v>40</v>
      </c>
      <c r="P498" s="138">
        <f>O498*H498</f>
        <v>0</v>
      </c>
      <c r="Q498" s="138">
        <v>0</v>
      </c>
      <c r="R498" s="138">
        <f>Q498*H498</f>
        <v>0</v>
      </c>
      <c r="S498" s="138">
        <v>0</v>
      </c>
      <c r="T498" s="139">
        <f>S498*H498</f>
        <v>0</v>
      </c>
      <c r="AR498" s="140" t="s">
        <v>237</v>
      </c>
      <c r="AT498" s="140" t="s">
        <v>225</v>
      </c>
      <c r="AU498" s="140" t="s">
        <v>79</v>
      </c>
      <c r="AY498" s="15" t="s">
        <v>143</v>
      </c>
      <c r="BE498" s="141">
        <f>IF(N498="základní",J498,0)</f>
        <v>0</v>
      </c>
      <c r="BF498" s="141">
        <f>IF(N498="snížená",J498,0)</f>
        <v>0</v>
      </c>
      <c r="BG498" s="141">
        <f>IF(N498="zákl. přenesená",J498,0)</f>
        <v>0</v>
      </c>
      <c r="BH498" s="141">
        <f>IF(N498="sníž. přenesená",J498,0)</f>
        <v>0</v>
      </c>
      <c r="BI498" s="141">
        <f>IF(N498="nulová",J498,0)</f>
        <v>0</v>
      </c>
      <c r="BJ498" s="15" t="s">
        <v>77</v>
      </c>
      <c r="BK498" s="141">
        <f>ROUND(I498*H498,2)</f>
        <v>0</v>
      </c>
      <c r="BL498" s="15" t="s">
        <v>178</v>
      </c>
      <c r="BM498" s="140" t="s">
        <v>843</v>
      </c>
    </row>
    <row r="499" spans="2:47" s="1" customFormat="1" ht="12">
      <c r="B499" s="30"/>
      <c r="D499" s="142" t="s">
        <v>151</v>
      </c>
      <c r="F499" s="143" t="s">
        <v>842</v>
      </c>
      <c r="I499" s="144"/>
      <c r="L499" s="30"/>
      <c r="M499" s="145"/>
      <c r="T499" s="51"/>
      <c r="AT499" s="15" t="s">
        <v>151</v>
      </c>
      <c r="AU499" s="15" t="s">
        <v>79</v>
      </c>
    </row>
    <row r="500" spans="2:65" s="1" customFormat="1" ht="16.5" customHeight="1">
      <c r="B500" s="30"/>
      <c r="C500" s="148" t="s">
        <v>844</v>
      </c>
      <c r="D500" s="148" t="s">
        <v>225</v>
      </c>
      <c r="E500" s="149" t="s">
        <v>845</v>
      </c>
      <c r="F500" s="150" t="s">
        <v>846</v>
      </c>
      <c r="G500" s="151" t="s">
        <v>191</v>
      </c>
      <c r="H500" s="152">
        <v>8</v>
      </c>
      <c r="I500" s="153"/>
      <c r="J500" s="154">
        <f>ROUND(I500*H500,2)</f>
        <v>0</v>
      </c>
      <c r="K500" s="150" t="s">
        <v>19</v>
      </c>
      <c r="L500" s="155"/>
      <c r="M500" s="156" t="s">
        <v>19</v>
      </c>
      <c r="N500" s="157" t="s">
        <v>40</v>
      </c>
      <c r="P500" s="138">
        <f>O500*H500</f>
        <v>0</v>
      </c>
      <c r="Q500" s="138">
        <v>0</v>
      </c>
      <c r="R500" s="138">
        <f>Q500*H500</f>
        <v>0</v>
      </c>
      <c r="S500" s="138">
        <v>0</v>
      </c>
      <c r="T500" s="139">
        <f>S500*H500</f>
        <v>0</v>
      </c>
      <c r="AR500" s="140" t="s">
        <v>237</v>
      </c>
      <c r="AT500" s="140" t="s">
        <v>225</v>
      </c>
      <c r="AU500" s="140" t="s">
        <v>79</v>
      </c>
      <c r="AY500" s="15" t="s">
        <v>143</v>
      </c>
      <c r="BE500" s="141">
        <f>IF(N500="základní",J500,0)</f>
        <v>0</v>
      </c>
      <c r="BF500" s="141">
        <f>IF(N500="snížená",J500,0)</f>
        <v>0</v>
      </c>
      <c r="BG500" s="141">
        <f>IF(N500="zákl. přenesená",J500,0)</f>
        <v>0</v>
      </c>
      <c r="BH500" s="141">
        <f>IF(N500="sníž. přenesená",J500,0)</f>
        <v>0</v>
      </c>
      <c r="BI500" s="141">
        <f>IF(N500="nulová",J500,0)</f>
        <v>0</v>
      </c>
      <c r="BJ500" s="15" t="s">
        <v>77</v>
      </c>
      <c r="BK500" s="141">
        <f>ROUND(I500*H500,2)</f>
        <v>0</v>
      </c>
      <c r="BL500" s="15" t="s">
        <v>178</v>
      </c>
      <c r="BM500" s="140" t="s">
        <v>847</v>
      </c>
    </row>
    <row r="501" spans="2:47" s="1" customFormat="1" ht="12">
      <c r="B501" s="30"/>
      <c r="D501" s="142" t="s">
        <v>151</v>
      </c>
      <c r="F501" s="143" t="s">
        <v>846</v>
      </c>
      <c r="I501" s="144"/>
      <c r="L501" s="30"/>
      <c r="M501" s="145"/>
      <c r="T501" s="51"/>
      <c r="AT501" s="15" t="s">
        <v>151</v>
      </c>
      <c r="AU501" s="15" t="s">
        <v>79</v>
      </c>
    </row>
    <row r="502" spans="2:65" s="1" customFormat="1" ht="16.5" customHeight="1">
      <c r="B502" s="30"/>
      <c r="C502" s="148" t="s">
        <v>848</v>
      </c>
      <c r="D502" s="148" t="s">
        <v>225</v>
      </c>
      <c r="E502" s="149" t="s">
        <v>849</v>
      </c>
      <c r="F502" s="150" t="s">
        <v>850</v>
      </c>
      <c r="G502" s="151" t="s">
        <v>191</v>
      </c>
      <c r="H502" s="152">
        <v>12</v>
      </c>
      <c r="I502" s="153"/>
      <c r="J502" s="154">
        <f>ROUND(I502*H502,2)</f>
        <v>0</v>
      </c>
      <c r="K502" s="150" t="s">
        <v>19</v>
      </c>
      <c r="L502" s="155"/>
      <c r="M502" s="156" t="s">
        <v>19</v>
      </c>
      <c r="N502" s="157" t="s">
        <v>40</v>
      </c>
      <c r="P502" s="138">
        <f>O502*H502</f>
        <v>0</v>
      </c>
      <c r="Q502" s="138">
        <v>0</v>
      </c>
      <c r="R502" s="138">
        <f>Q502*H502</f>
        <v>0</v>
      </c>
      <c r="S502" s="138">
        <v>0</v>
      </c>
      <c r="T502" s="139">
        <f>S502*H502</f>
        <v>0</v>
      </c>
      <c r="AR502" s="140" t="s">
        <v>237</v>
      </c>
      <c r="AT502" s="140" t="s">
        <v>225</v>
      </c>
      <c r="AU502" s="140" t="s">
        <v>79</v>
      </c>
      <c r="AY502" s="15" t="s">
        <v>143</v>
      </c>
      <c r="BE502" s="141">
        <f>IF(N502="základní",J502,0)</f>
        <v>0</v>
      </c>
      <c r="BF502" s="141">
        <f>IF(N502="snížená",J502,0)</f>
        <v>0</v>
      </c>
      <c r="BG502" s="141">
        <f>IF(N502="zákl. přenesená",J502,0)</f>
        <v>0</v>
      </c>
      <c r="BH502" s="141">
        <f>IF(N502="sníž. přenesená",J502,0)</f>
        <v>0</v>
      </c>
      <c r="BI502" s="141">
        <f>IF(N502="nulová",J502,0)</f>
        <v>0</v>
      </c>
      <c r="BJ502" s="15" t="s">
        <v>77</v>
      </c>
      <c r="BK502" s="141">
        <f>ROUND(I502*H502,2)</f>
        <v>0</v>
      </c>
      <c r="BL502" s="15" t="s">
        <v>178</v>
      </c>
      <c r="BM502" s="140" t="s">
        <v>851</v>
      </c>
    </row>
    <row r="503" spans="2:47" s="1" customFormat="1" ht="12">
      <c r="B503" s="30"/>
      <c r="D503" s="142" t="s">
        <v>151</v>
      </c>
      <c r="F503" s="143" t="s">
        <v>850</v>
      </c>
      <c r="I503" s="144"/>
      <c r="L503" s="30"/>
      <c r="M503" s="145"/>
      <c r="T503" s="51"/>
      <c r="AT503" s="15" t="s">
        <v>151</v>
      </c>
      <c r="AU503" s="15" t="s">
        <v>79</v>
      </c>
    </row>
    <row r="504" spans="2:65" s="1" customFormat="1" ht="16.5" customHeight="1">
      <c r="B504" s="30"/>
      <c r="C504" s="148" t="s">
        <v>852</v>
      </c>
      <c r="D504" s="148" t="s">
        <v>225</v>
      </c>
      <c r="E504" s="149" t="s">
        <v>853</v>
      </c>
      <c r="F504" s="150" t="s">
        <v>854</v>
      </c>
      <c r="G504" s="151" t="s">
        <v>191</v>
      </c>
      <c r="H504" s="152">
        <v>10</v>
      </c>
      <c r="I504" s="153"/>
      <c r="J504" s="154">
        <f>ROUND(I504*H504,2)</f>
        <v>0</v>
      </c>
      <c r="K504" s="150" t="s">
        <v>19</v>
      </c>
      <c r="L504" s="155"/>
      <c r="M504" s="156" t="s">
        <v>19</v>
      </c>
      <c r="N504" s="157" t="s">
        <v>40</v>
      </c>
      <c r="P504" s="138">
        <f>O504*H504</f>
        <v>0</v>
      </c>
      <c r="Q504" s="138">
        <v>0</v>
      </c>
      <c r="R504" s="138">
        <f>Q504*H504</f>
        <v>0</v>
      </c>
      <c r="S504" s="138">
        <v>0</v>
      </c>
      <c r="T504" s="139">
        <f>S504*H504</f>
        <v>0</v>
      </c>
      <c r="AR504" s="140" t="s">
        <v>237</v>
      </c>
      <c r="AT504" s="140" t="s">
        <v>225</v>
      </c>
      <c r="AU504" s="140" t="s">
        <v>79</v>
      </c>
      <c r="AY504" s="15" t="s">
        <v>143</v>
      </c>
      <c r="BE504" s="141">
        <f>IF(N504="základní",J504,0)</f>
        <v>0</v>
      </c>
      <c r="BF504" s="141">
        <f>IF(N504="snížená",J504,0)</f>
        <v>0</v>
      </c>
      <c r="BG504" s="141">
        <f>IF(N504="zákl. přenesená",J504,0)</f>
        <v>0</v>
      </c>
      <c r="BH504" s="141">
        <f>IF(N504="sníž. přenesená",J504,0)</f>
        <v>0</v>
      </c>
      <c r="BI504" s="141">
        <f>IF(N504="nulová",J504,0)</f>
        <v>0</v>
      </c>
      <c r="BJ504" s="15" t="s">
        <v>77</v>
      </c>
      <c r="BK504" s="141">
        <f>ROUND(I504*H504,2)</f>
        <v>0</v>
      </c>
      <c r="BL504" s="15" t="s">
        <v>178</v>
      </c>
      <c r="BM504" s="140" t="s">
        <v>855</v>
      </c>
    </row>
    <row r="505" spans="2:47" s="1" customFormat="1" ht="12">
      <c r="B505" s="30"/>
      <c r="D505" s="142" t="s">
        <v>151</v>
      </c>
      <c r="F505" s="143" t="s">
        <v>854</v>
      </c>
      <c r="I505" s="144"/>
      <c r="L505" s="30"/>
      <c r="M505" s="145"/>
      <c r="T505" s="51"/>
      <c r="AT505" s="15" t="s">
        <v>151</v>
      </c>
      <c r="AU505" s="15" t="s">
        <v>79</v>
      </c>
    </row>
    <row r="506" spans="2:65" s="1" customFormat="1" ht="16.5" customHeight="1">
      <c r="B506" s="30"/>
      <c r="C506" s="148" t="s">
        <v>856</v>
      </c>
      <c r="D506" s="148" t="s">
        <v>225</v>
      </c>
      <c r="E506" s="149" t="s">
        <v>857</v>
      </c>
      <c r="F506" s="150" t="s">
        <v>858</v>
      </c>
      <c r="G506" s="151" t="s">
        <v>191</v>
      </c>
      <c r="H506" s="152">
        <v>40</v>
      </c>
      <c r="I506" s="153"/>
      <c r="J506" s="154">
        <f>ROUND(I506*H506,2)</f>
        <v>0</v>
      </c>
      <c r="K506" s="150" t="s">
        <v>19</v>
      </c>
      <c r="L506" s="155"/>
      <c r="M506" s="156" t="s">
        <v>19</v>
      </c>
      <c r="N506" s="157" t="s">
        <v>40</v>
      </c>
      <c r="P506" s="138">
        <f>O506*H506</f>
        <v>0</v>
      </c>
      <c r="Q506" s="138">
        <v>0</v>
      </c>
      <c r="R506" s="138">
        <f>Q506*H506</f>
        <v>0</v>
      </c>
      <c r="S506" s="138">
        <v>0</v>
      </c>
      <c r="T506" s="139">
        <f>S506*H506</f>
        <v>0</v>
      </c>
      <c r="AR506" s="140" t="s">
        <v>237</v>
      </c>
      <c r="AT506" s="140" t="s">
        <v>225</v>
      </c>
      <c r="AU506" s="140" t="s">
        <v>79</v>
      </c>
      <c r="AY506" s="15" t="s">
        <v>143</v>
      </c>
      <c r="BE506" s="141">
        <f>IF(N506="základní",J506,0)</f>
        <v>0</v>
      </c>
      <c r="BF506" s="141">
        <f>IF(N506="snížená",J506,0)</f>
        <v>0</v>
      </c>
      <c r="BG506" s="141">
        <f>IF(N506="zákl. přenesená",J506,0)</f>
        <v>0</v>
      </c>
      <c r="BH506" s="141">
        <f>IF(N506="sníž. přenesená",J506,0)</f>
        <v>0</v>
      </c>
      <c r="BI506" s="141">
        <f>IF(N506="nulová",J506,0)</f>
        <v>0</v>
      </c>
      <c r="BJ506" s="15" t="s">
        <v>77</v>
      </c>
      <c r="BK506" s="141">
        <f>ROUND(I506*H506,2)</f>
        <v>0</v>
      </c>
      <c r="BL506" s="15" t="s">
        <v>178</v>
      </c>
      <c r="BM506" s="140" t="s">
        <v>859</v>
      </c>
    </row>
    <row r="507" spans="2:47" s="1" customFormat="1" ht="12">
      <c r="B507" s="30"/>
      <c r="D507" s="142" t="s">
        <v>151</v>
      </c>
      <c r="F507" s="143" t="s">
        <v>858</v>
      </c>
      <c r="I507" s="144"/>
      <c r="L507" s="30"/>
      <c r="M507" s="145"/>
      <c r="T507" s="51"/>
      <c r="AT507" s="15" t="s">
        <v>151</v>
      </c>
      <c r="AU507" s="15" t="s">
        <v>79</v>
      </c>
    </row>
    <row r="508" spans="2:65" s="1" customFormat="1" ht="16.5" customHeight="1">
      <c r="B508" s="30"/>
      <c r="C508" s="148" t="s">
        <v>860</v>
      </c>
      <c r="D508" s="148" t="s">
        <v>225</v>
      </c>
      <c r="E508" s="149" t="s">
        <v>861</v>
      </c>
      <c r="F508" s="150" t="s">
        <v>862</v>
      </c>
      <c r="G508" s="151" t="s">
        <v>863</v>
      </c>
      <c r="H508" s="152">
        <v>5</v>
      </c>
      <c r="I508" s="153"/>
      <c r="J508" s="154">
        <f>ROUND(I508*H508,2)</f>
        <v>0</v>
      </c>
      <c r="K508" s="150" t="s">
        <v>19</v>
      </c>
      <c r="L508" s="155"/>
      <c r="M508" s="156" t="s">
        <v>19</v>
      </c>
      <c r="N508" s="157" t="s">
        <v>40</v>
      </c>
      <c r="P508" s="138">
        <f>O508*H508</f>
        <v>0</v>
      </c>
      <c r="Q508" s="138">
        <v>0</v>
      </c>
      <c r="R508" s="138">
        <f>Q508*H508</f>
        <v>0</v>
      </c>
      <c r="S508" s="138">
        <v>0</v>
      </c>
      <c r="T508" s="139">
        <f>S508*H508</f>
        <v>0</v>
      </c>
      <c r="AR508" s="140" t="s">
        <v>237</v>
      </c>
      <c r="AT508" s="140" t="s">
        <v>225</v>
      </c>
      <c r="AU508" s="140" t="s">
        <v>79</v>
      </c>
      <c r="AY508" s="15" t="s">
        <v>143</v>
      </c>
      <c r="BE508" s="141">
        <f>IF(N508="základní",J508,0)</f>
        <v>0</v>
      </c>
      <c r="BF508" s="141">
        <f>IF(N508="snížená",J508,0)</f>
        <v>0</v>
      </c>
      <c r="BG508" s="141">
        <f>IF(N508="zákl. přenesená",J508,0)</f>
        <v>0</v>
      </c>
      <c r="BH508" s="141">
        <f>IF(N508="sníž. přenesená",J508,0)</f>
        <v>0</v>
      </c>
      <c r="BI508" s="141">
        <f>IF(N508="nulová",J508,0)</f>
        <v>0</v>
      </c>
      <c r="BJ508" s="15" t="s">
        <v>77</v>
      </c>
      <c r="BK508" s="141">
        <f>ROUND(I508*H508,2)</f>
        <v>0</v>
      </c>
      <c r="BL508" s="15" t="s">
        <v>178</v>
      </c>
      <c r="BM508" s="140" t="s">
        <v>864</v>
      </c>
    </row>
    <row r="509" spans="2:47" s="1" customFormat="1" ht="12">
      <c r="B509" s="30"/>
      <c r="D509" s="142" t="s">
        <v>151</v>
      </c>
      <c r="F509" s="143" t="s">
        <v>862</v>
      </c>
      <c r="I509" s="144"/>
      <c r="L509" s="30"/>
      <c r="M509" s="145"/>
      <c r="T509" s="51"/>
      <c r="AT509" s="15" t="s">
        <v>151</v>
      </c>
      <c r="AU509" s="15" t="s">
        <v>79</v>
      </c>
    </row>
    <row r="510" spans="2:65" s="1" customFormat="1" ht="16.5" customHeight="1">
      <c r="B510" s="30"/>
      <c r="C510" s="148" t="s">
        <v>865</v>
      </c>
      <c r="D510" s="148" t="s">
        <v>225</v>
      </c>
      <c r="E510" s="149" t="s">
        <v>866</v>
      </c>
      <c r="F510" s="150" t="s">
        <v>867</v>
      </c>
      <c r="G510" s="151" t="s">
        <v>863</v>
      </c>
      <c r="H510" s="152">
        <v>30</v>
      </c>
      <c r="I510" s="153"/>
      <c r="J510" s="154">
        <f>ROUND(I510*H510,2)</f>
        <v>0</v>
      </c>
      <c r="K510" s="150" t="s">
        <v>19</v>
      </c>
      <c r="L510" s="155"/>
      <c r="M510" s="156" t="s">
        <v>19</v>
      </c>
      <c r="N510" s="157" t="s">
        <v>40</v>
      </c>
      <c r="P510" s="138">
        <f>O510*H510</f>
        <v>0</v>
      </c>
      <c r="Q510" s="138">
        <v>0</v>
      </c>
      <c r="R510" s="138">
        <f>Q510*H510</f>
        <v>0</v>
      </c>
      <c r="S510" s="138">
        <v>0</v>
      </c>
      <c r="T510" s="139">
        <f>S510*H510</f>
        <v>0</v>
      </c>
      <c r="AR510" s="140" t="s">
        <v>237</v>
      </c>
      <c r="AT510" s="140" t="s">
        <v>225</v>
      </c>
      <c r="AU510" s="140" t="s">
        <v>79</v>
      </c>
      <c r="AY510" s="15" t="s">
        <v>143</v>
      </c>
      <c r="BE510" s="141">
        <f>IF(N510="základní",J510,0)</f>
        <v>0</v>
      </c>
      <c r="BF510" s="141">
        <f>IF(N510="snížená",J510,0)</f>
        <v>0</v>
      </c>
      <c r="BG510" s="141">
        <f>IF(N510="zákl. přenesená",J510,0)</f>
        <v>0</v>
      </c>
      <c r="BH510" s="141">
        <f>IF(N510="sníž. přenesená",J510,0)</f>
        <v>0</v>
      </c>
      <c r="BI510" s="141">
        <f>IF(N510="nulová",J510,0)</f>
        <v>0</v>
      </c>
      <c r="BJ510" s="15" t="s">
        <v>77</v>
      </c>
      <c r="BK510" s="141">
        <f>ROUND(I510*H510,2)</f>
        <v>0</v>
      </c>
      <c r="BL510" s="15" t="s">
        <v>178</v>
      </c>
      <c r="BM510" s="140" t="s">
        <v>868</v>
      </c>
    </row>
    <row r="511" spans="2:47" s="1" customFormat="1" ht="12">
      <c r="B511" s="30"/>
      <c r="D511" s="142" t="s">
        <v>151</v>
      </c>
      <c r="F511" s="143" t="s">
        <v>867</v>
      </c>
      <c r="I511" s="144"/>
      <c r="L511" s="30"/>
      <c r="M511" s="145"/>
      <c r="T511" s="51"/>
      <c r="AT511" s="15" t="s">
        <v>151</v>
      </c>
      <c r="AU511" s="15" t="s">
        <v>79</v>
      </c>
    </row>
    <row r="512" spans="2:65" s="1" customFormat="1" ht="16.5" customHeight="1">
      <c r="B512" s="30"/>
      <c r="C512" s="148" t="s">
        <v>869</v>
      </c>
      <c r="D512" s="148" t="s">
        <v>225</v>
      </c>
      <c r="E512" s="149" t="s">
        <v>870</v>
      </c>
      <c r="F512" s="150" t="s">
        <v>871</v>
      </c>
      <c r="G512" s="151" t="s">
        <v>757</v>
      </c>
      <c r="H512" s="159"/>
      <c r="I512" s="153"/>
      <c r="J512" s="154">
        <f>ROUND(I512*H512,2)</f>
        <v>0</v>
      </c>
      <c r="K512" s="150" t="s">
        <v>19</v>
      </c>
      <c r="L512" s="155"/>
      <c r="M512" s="156" t="s">
        <v>19</v>
      </c>
      <c r="N512" s="157" t="s">
        <v>40</v>
      </c>
      <c r="P512" s="138">
        <f>O512*H512</f>
        <v>0</v>
      </c>
      <c r="Q512" s="138">
        <v>0</v>
      </c>
      <c r="R512" s="138">
        <f>Q512*H512</f>
        <v>0</v>
      </c>
      <c r="S512" s="138">
        <v>0</v>
      </c>
      <c r="T512" s="139">
        <f>S512*H512</f>
        <v>0</v>
      </c>
      <c r="AR512" s="140" t="s">
        <v>237</v>
      </c>
      <c r="AT512" s="140" t="s">
        <v>225</v>
      </c>
      <c r="AU512" s="140" t="s">
        <v>79</v>
      </c>
      <c r="AY512" s="15" t="s">
        <v>143</v>
      </c>
      <c r="BE512" s="141">
        <f>IF(N512="základní",J512,0)</f>
        <v>0</v>
      </c>
      <c r="BF512" s="141">
        <f>IF(N512="snížená",J512,0)</f>
        <v>0</v>
      </c>
      <c r="BG512" s="141">
        <f>IF(N512="zákl. přenesená",J512,0)</f>
        <v>0</v>
      </c>
      <c r="BH512" s="141">
        <f>IF(N512="sníž. přenesená",J512,0)</f>
        <v>0</v>
      </c>
      <c r="BI512" s="141">
        <f>IF(N512="nulová",J512,0)</f>
        <v>0</v>
      </c>
      <c r="BJ512" s="15" t="s">
        <v>77</v>
      </c>
      <c r="BK512" s="141">
        <f>ROUND(I512*H512,2)</f>
        <v>0</v>
      </c>
      <c r="BL512" s="15" t="s">
        <v>178</v>
      </c>
      <c r="BM512" s="140" t="s">
        <v>872</v>
      </c>
    </row>
    <row r="513" spans="2:47" s="1" customFormat="1" ht="12">
      <c r="B513" s="30"/>
      <c r="D513" s="142" t="s">
        <v>151</v>
      </c>
      <c r="F513" s="143" t="s">
        <v>871</v>
      </c>
      <c r="I513" s="144"/>
      <c r="L513" s="30"/>
      <c r="M513" s="145"/>
      <c r="T513" s="51"/>
      <c r="AT513" s="15" t="s">
        <v>151</v>
      </c>
      <c r="AU513" s="15" t="s">
        <v>79</v>
      </c>
    </row>
    <row r="514" spans="2:65" s="1" customFormat="1" ht="16.5" customHeight="1">
      <c r="B514" s="30"/>
      <c r="C514" s="148" t="s">
        <v>873</v>
      </c>
      <c r="D514" s="148" t="s">
        <v>225</v>
      </c>
      <c r="E514" s="149" t="s">
        <v>874</v>
      </c>
      <c r="F514" s="150" t="s">
        <v>875</v>
      </c>
      <c r="G514" s="151" t="s">
        <v>757</v>
      </c>
      <c r="H514" s="159"/>
      <c r="I514" s="153"/>
      <c r="J514" s="154">
        <f>ROUND(I514*H514,2)</f>
        <v>0</v>
      </c>
      <c r="K514" s="150" t="s">
        <v>19</v>
      </c>
      <c r="L514" s="155"/>
      <c r="M514" s="156" t="s">
        <v>19</v>
      </c>
      <c r="N514" s="157" t="s">
        <v>40</v>
      </c>
      <c r="P514" s="138">
        <f>O514*H514</f>
        <v>0</v>
      </c>
      <c r="Q514" s="138">
        <v>0</v>
      </c>
      <c r="R514" s="138">
        <f>Q514*H514</f>
        <v>0</v>
      </c>
      <c r="S514" s="138">
        <v>0</v>
      </c>
      <c r="T514" s="139">
        <f>S514*H514</f>
        <v>0</v>
      </c>
      <c r="AR514" s="140" t="s">
        <v>237</v>
      </c>
      <c r="AT514" s="140" t="s">
        <v>225</v>
      </c>
      <c r="AU514" s="140" t="s">
        <v>79</v>
      </c>
      <c r="AY514" s="15" t="s">
        <v>143</v>
      </c>
      <c r="BE514" s="141">
        <f>IF(N514="základní",J514,0)</f>
        <v>0</v>
      </c>
      <c r="BF514" s="141">
        <f>IF(N514="snížená",J514,0)</f>
        <v>0</v>
      </c>
      <c r="BG514" s="141">
        <f>IF(N514="zákl. přenesená",J514,0)</f>
        <v>0</v>
      </c>
      <c r="BH514" s="141">
        <f>IF(N514="sníž. přenesená",J514,0)</f>
        <v>0</v>
      </c>
      <c r="BI514" s="141">
        <f>IF(N514="nulová",J514,0)</f>
        <v>0</v>
      </c>
      <c r="BJ514" s="15" t="s">
        <v>77</v>
      </c>
      <c r="BK514" s="141">
        <f>ROUND(I514*H514,2)</f>
        <v>0</v>
      </c>
      <c r="BL514" s="15" t="s">
        <v>178</v>
      </c>
      <c r="BM514" s="140" t="s">
        <v>876</v>
      </c>
    </row>
    <row r="515" spans="2:47" s="1" customFormat="1" ht="12">
      <c r="B515" s="30"/>
      <c r="D515" s="142" t="s">
        <v>151</v>
      </c>
      <c r="F515" s="143" t="s">
        <v>875</v>
      </c>
      <c r="I515" s="144"/>
      <c r="L515" s="30"/>
      <c r="M515" s="145"/>
      <c r="T515" s="51"/>
      <c r="AT515" s="15" t="s">
        <v>151</v>
      </c>
      <c r="AU515" s="15" t="s">
        <v>79</v>
      </c>
    </row>
    <row r="516" spans="2:65" s="1" customFormat="1" ht="16.5" customHeight="1">
      <c r="B516" s="30"/>
      <c r="C516" s="148" t="s">
        <v>877</v>
      </c>
      <c r="D516" s="148" t="s">
        <v>225</v>
      </c>
      <c r="E516" s="149" t="s">
        <v>878</v>
      </c>
      <c r="F516" s="150" t="s">
        <v>879</v>
      </c>
      <c r="G516" s="151" t="s">
        <v>757</v>
      </c>
      <c r="H516" s="159"/>
      <c r="I516" s="153"/>
      <c r="J516" s="154">
        <f>ROUND(I516*H516,2)</f>
        <v>0</v>
      </c>
      <c r="K516" s="150" t="s">
        <v>19</v>
      </c>
      <c r="L516" s="155"/>
      <c r="M516" s="156" t="s">
        <v>19</v>
      </c>
      <c r="N516" s="157" t="s">
        <v>40</v>
      </c>
      <c r="P516" s="138">
        <f>O516*H516</f>
        <v>0</v>
      </c>
      <c r="Q516" s="138">
        <v>0</v>
      </c>
      <c r="R516" s="138">
        <f>Q516*H516</f>
        <v>0</v>
      </c>
      <c r="S516" s="138">
        <v>0</v>
      </c>
      <c r="T516" s="139">
        <f>S516*H516</f>
        <v>0</v>
      </c>
      <c r="AR516" s="140" t="s">
        <v>237</v>
      </c>
      <c r="AT516" s="140" t="s">
        <v>225</v>
      </c>
      <c r="AU516" s="140" t="s">
        <v>79</v>
      </c>
      <c r="AY516" s="15" t="s">
        <v>143</v>
      </c>
      <c r="BE516" s="141">
        <f>IF(N516="základní",J516,0)</f>
        <v>0</v>
      </c>
      <c r="BF516" s="141">
        <f>IF(N516="snížená",J516,0)</f>
        <v>0</v>
      </c>
      <c r="BG516" s="141">
        <f>IF(N516="zákl. přenesená",J516,0)</f>
        <v>0</v>
      </c>
      <c r="BH516" s="141">
        <f>IF(N516="sníž. přenesená",J516,0)</f>
        <v>0</v>
      </c>
      <c r="BI516" s="141">
        <f>IF(N516="nulová",J516,0)</f>
        <v>0</v>
      </c>
      <c r="BJ516" s="15" t="s">
        <v>77</v>
      </c>
      <c r="BK516" s="141">
        <f>ROUND(I516*H516,2)</f>
        <v>0</v>
      </c>
      <c r="BL516" s="15" t="s">
        <v>178</v>
      </c>
      <c r="BM516" s="140" t="s">
        <v>880</v>
      </c>
    </row>
    <row r="517" spans="2:47" s="1" customFormat="1" ht="12">
      <c r="B517" s="30"/>
      <c r="D517" s="142" t="s">
        <v>151</v>
      </c>
      <c r="F517" s="143" t="s">
        <v>879</v>
      </c>
      <c r="I517" s="144"/>
      <c r="L517" s="30"/>
      <c r="M517" s="145"/>
      <c r="T517" s="51"/>
      <c r="AT517" s="15" t="s">
        <v>151</v>
      </c>
      <c r="AU517" s="15" t="s">
        <v>79</v>
      </c>
    </row>
    <row r="518" spans="2:65" s="1" customFormat="1" ht="16.5" customHeight="1">
      <c r="B518" s="30"/>
      <c r="C518" s="148" t="s">
        <v>881</v>
      </c>
      <c r="D518" s="148" t="s">
        <v>225</v>
      </c>
      <c r="E518" s="149" t="s">
        <v>882</v>
      </c>
      <c r="F518" s="150" t="s">
        <v>883</v>
      </c>
      <c r="G518" s="151" t="s">
        <v>246</v>
      </c>
      <c r="H518" s="152">
        <v>12</v>
      </c>
      <c r="I518" s="153"/>
      <c r="J518" s="154">
        <f>ROUND(I518*H518,2)</f>
        <v>0</v>
      </c>
      <c r="K518" s="150" t="s">
        <v>19</v>
      </c>
      <c r="L518" s="155"/>
      <c r="M518" s="156" t="s">
        <v>19</v>
      </c>
      <c r="N518" s="157" t="s">
        <v>40</v>
      </c>
      <c r="P518" s="138">
        <f>O518*H518</f>
        <v>0</v>
      </c>
      <c r="Q518" s="138">
        <v>0</v>
      </c>
      <c r="R518" s="138">
        <f>Q518*H518</f>
        <v>0</v>
      </c>
      <c r="S518" s="138">
        <v>0</v>
      </c>
      <c r="T518" s="139">
        <f>S518*H518</f>
        <v>0</v>
      </c>
      <c r="AR518" s="140" t="s">
        <v>237</v>
      </c>
      <c r="AT518" s="140" t="s">
        <v>225</v>
      </c>
      <c r="AU518" s="140" t="s">
        <v>79</v>
      </c>
      <c r="AY518" s="15" t="s">
        <v>143</v>
      </c>
      <c r="BE518" s="141">
        <f>IF(N518="základní",J518,0)</f>
        <v>0</v>
      </c>
      <c r="BF518" s="141">
        <f>IF(N518="snížená",J518,0)</f>
        <v>0</v>
      </c>
      <c r="BG518" s="141">
        <f>IF(N518="zákl. přenesená",J518,0)</f>
        <v>0</v>
      </c>
      <c r="BH518" s="141">
        <f>IF(N518="sníž. přenesená",J518,0)</f>
        <v>0</v>
      </c>
      <c r="BI518" s="141">
        <f>IF(N518="nulová",J518,0)</f>
        <v>0</v>
      </c>
      <c r="BJ518" s="15" t="s">
        <v>77</v>
      </c>
      <c r="BK518" s="141">
        <f>ROUND(I518*H518,2)</f>
        <v>0</v>
      </c>
      <c r="BL518" s="15" t="s">
        <v>178</v>
      </c>
      <c r="BM518" s="140" t="s">
        <v>884</v>
      </c>
    </row>
    <row r="519" spans="2:47" s="1" customFormat="1" ht="12">
      <c r="B519" s="30"/>
      <c r="D519" s="142" t="s">
        <v>151</v>
      </c>
      <c r="F519" s="143" t="s">
        <v>883</v>
      </c>
      <c r="I519" s="144"/>
      <c r="L519" s="30"/>
      <c r="M519" s="145"/>
      <c r="T519" s="51"/>
      <c r="AT519" s="15" t="s">
        <v>151</v>
      </c>
      <c r="AU519" s="15" t="s">
        <v>79</v>
      </c>
    </row>
    <row r="520" spans="2:65" s="1" customFormat="1" ht="16.5" customHeight="1">
      <c r="B520" s="30"/>
      <c r="C520" s="148" t="s">
        <v>885</v>
      </c>
      <c r="D520" s="148" t="s">
        <v>225</v>
      </c>
      <c r="E520" s="149" t="s">
        <v>886</v>
      </c>
      <c r="F520" s="150" t="s">
        <v>887</v>
      </c>
      <c r="G520" s="151" t="s">
        <v>802</v>
      </c>
      <c r="H520" s="152">
        <v>1</v>
      </c>
      <c r="I520" s="153"/>
      <c r="J520" s="154">
        <f>ROUND(I520*H520,2)</f>
        <v>0</v>
      </c>
      <c r="K520" s="150" t="s">
        <v>19</v>
      </c>
      <c r="L520" s="155"/>
      <c r="M520" s="156" t="s">
        <v>19</v>
      </c>
      <c r="N520" s="157" t="s">
        <v>40</v>
      </c>
      <c r="P520" s="138">
        <f>O520*H520</f>
        <v>0</v>
      </c>
      <c r="Q520" s="138">
        <v>0</v>
      </c>
      <c r="R520" s="138">
        <f>Q520*H520</f>
        <v>0</v>
      </c>
      <c r="S520" s="138">
        <v>0</v>
      </c>
      <c r="T520" s="139">
        <f>S520*H520</f>
        <v>0</v>
      </c>
      <c r="AR520" s="140" t="s">
        <v>237</v>
      </c>
      <c r="AT520" s="140" t="s">
        <v>225</v>
      </c>
      <c r="AU520" s="140" t="s">
        <v>79</v>
      </c>
      <c r="AY520" s="15" t="s">
        <v>143</v>
      </c>
      <c r="BE520" s="141">
        <f>IF(N520="základní",J520,0)</f>
        <v>0</v>
      </c>
      <c r="BF520" s="141">
        <f>IF(N520="snížená",J520,0)</f>
        <v>0</v>
      </c>
      <c r="BG520" s="141">
        <f>IF(N520="zákl. přenesená",J520,0)</f>
        <v>0</v>
      </c>
      <c r="BH520" s="141">
        <f>IF(N520="sníž. přenesená",J520,0)</f>
        <v>0</v>
      </c>
      <c r="BI520" s="141">
        <f>IF(N520="nulová",J520,0)</f>
        <v>0</v>
      </c>
      <c r="BJ520" s="15" t="s">
        <v>77</v>
      </c>
      <c r="BK520" s="141">
        <f>ROUND(I520*H520,2)</f>
        <v>0</v>
      </c>
      <c r="BL520" s="15" t="s">
        <v>178</v>
      </c>
      <c r="BM520" s="140" t="s">
        <v>888</v>
      </c>
    </row>
    <row r="521" spans="2:47" s="1" customFormat="1" ht="12">
      <c r="B521" s="30"/>
      <c r="D521" s="142" t="s">
        <v>151</v>
      </c>
      <c r="F521" s="143" t="s">
        <v>887</v>
      </c>
      <c r="I521" s="144"/>
      <c r="L521" s="30"/>
      <c r="M521" s="145"/>
      <c r="T521" s="51"/>
      <c r="AT521" s="15" t="s">
        <v>151</v>
      </c>
      <c r="AU521" s="15" t="s">
        <v>79</v>
      </c>
    </row>
    <row r="522" spans="2:65" s="1" customFormat="1" ht="16.5" customHeight="1">
      <c r="B522" s="30"/>
      <c r="C522" s="148" t="s">
        <v>889</v>
      </c>
      <c r="D522" s="148" t="s">
        <v>225</v>
      </c>
      <c r="E522" s="149" t="s">
        <v>890</v>
      </c>
      <c r="F522" s="150" t="s">
        <v>891</v>
      </c>
      <c r="G522" s="151" t="s">
        <v>802</v>
      </c>
      <c r="H522" s="152">
        <v>1</v>
      </c>
      <c r="I522" s="153"/>
      <c r="J522" s="154">
        <f>ROUND(I522*H522,2)</f>
        <v>0</v>
      </c>
      <c r="K522" s="150" t="s">
        <v>19</v>
      </c>
      <c r="L522" s="155"/>
      <c r="M522" s="156" t="s">
        <v>19</v>
      </c>
      <c r="N522" s="157" t="s">
        <v>40</v>
      </c>
      <c r="P522" s="138">
        <f>O522*H522</f>
        <v>0</v>
      </c>
      <c r="Q522" s="138">
        <v>0</v>
      </c>
      <c r="R522" s="138">
        <f>Q522*H522</f>
        <v>0</v>
      </c>
      <c r="S522" s="138">
        <v>0</v>
      </c>
      <c r="T522" s="139">
        <f>S522*H522</f>
        <v>0</v>
      </c>
      <c r="AR522" s="140" t="s">
        <v>237</v>
      </c>
      <c r="AT522" s="140" t="s">
        <v>225</v>
      </c>
      <c r="AU522" s="140" t="s">
        <v>79</v>
      </c>
      <c r="AY522" s="15" t="s">
        <v>143</v>
      </c>
      <c r="BE522" s="141">
        <f>IF(N522="základní",J522,0)</f>
        <v>0</v>
      </c>
      <c r="BF522" s="141">
        <f>IF(N522="snížená",J522,0)</f>
        <v>0</v>
      </c>
      <c r="BG522" s="141">
        <f>IF(N522="zákl. přenesená",J522,0)</f>
        <v>0</v>
      </c>
      <c r="BH522" s="141">
        <f>IF(N522="sníž. přenesená",J522,0)</f>
        <v>0</v>
      </c>
      <c r="BI522" s="141">
        <f>IF(N522="nulová",J522,0)</f>
        <v>0</v>
      </c>
      <c r="BJ522" s="15" t="s">
        <v>77</v>
      </c>
      <c r="BK522" s="141">
        <f>ROUND(I522*H522,2)</f>
        <v>0</v>
      </c>
      <c r="BL522" s="15" t="s">
        <v>178</v>
      </c>
      <c r="BM522" s="140" t="s">
        <v>892</v>
      </c>
    </row>
    <row r="523" spans="2:47" s="1" customFormat="1" ht="12">
      <c r="B523" s="30"/>
      <c r="D523" s="142" t="s">
        <v>151</v>
      </c>
      <c r="F523" s="143" t="s">
        <v>891</v>
      </c>
      <c r="I523" s="144"/>
      <c r="L523" s="30"/>
      <c r="M523" s="145"/>
      <c r="T523" s="51"/>
      <c r="AT523" s="15" t="s">
        <v>151</v>
      </c>
      <c r="AU523" s="15" t="s">
        <v>79</v>
      </c>
    </row>
    <row r="524" spans="2:65" s="1" customFormat="1" ht="16.5" customHeight="1">
      <c r="B524" s="30"/>
      <c r="C524" s="148" t="s">
        <v>893</v>
      </c>
      <c r="D524" s="148" t="s">
        <v>225</v>
      </c>
      <c r="E524" s="149" t="s">
        <v>894</v>
      </c>
      <c r="F524" s="150" t="s">
        <v>895</v>
      </c>
      <c r="G524" s="151" t="s">
        <v>210</v>
      </c>
      <c r="H524" s="152">
        <v>30</v>
      </c>
      <c r="I524" s="153"/>
      <c r="J524" s="154">
        <f>ROUND(I524*H524,2)</f>
        <v>0</v>
      </c>
      <c r="K524" s="150" t="s">
        <v>19</v>
      </c>
      <c r="L524" s="155"/>
      <c r="M524" s="156" t="s">
        <v>19</v>
      </c>
      <c r="N524" s="157" t="s">
        <v>40</v>
      </c>
      <c r="P524" s="138">
        <f>O524*H524</f>
        <v>0</v>
      </c>
      <c r="Q524" s="138">
        <v>0</v>
      </c>
      <c r="R524" s="138">
        <f>Q524*H524</f>
        <v>0</v>
      </c>
      <c r="S524" s="138">
        <v>0</v>
      </c>
      <c r="T524" s="139">
        <f>S524*H524</f>
        <v>0</v>
      </c>
      <c r="AR524" s="140" t="s">
        <v>237</v>
      </c>
      <c r="AT524" s="140" t="s">
        <v>225</v>
      </c>
      <c r="AU524" s="140" t="s">
        <v>79</v>
      </c>
      <c r="AY524" s="15" t="s">
        <v>143</v>
      </c>
      <c r="BE524" s="141">
        <f>IF(N524="základní",J524,0)</f>
        <v>0</v>
      </c>
      <c r="BF524" s="141">
        <f>IF(N524="snížená",J524,0)</f>
        <v>0</v>
      </c>
      <c r="BG524" s="141">
        <f>IF(N524="zákl. přenesená",J524,0)</f>
        <v>0</v>
      </c>
      <c r="BH524" s="141">
        <f>IF(N524="sníž. přenesená",J524,0)</f>
        <v>0</v>
      </c>
      <c r="BI524" s="141">
        <f>IF(N524="nulová",J524,0)</f>
        <v>0</v>
      </c>
      <c r="BJ524" s="15" t="s">
        <v>77</v>
      </c>
      <c r="BK524" s="141">
        <f>ROUND(I524*H524,2)</f>
        <v>0</v>
      </c>
      <c r="BL524" s="15" t="s">
        <v>178</v>
      </c>
      <c r="BM524" s="140" t="s">
        <v>896</v>
      </c>
    </row>
    <row r="525" spans="2:47" s="1" customFormat="1" ht="12">
      <c r="B525" s="30"/>
      <c r="D525" s="142" t="s">
        <v>151</v>
      </c>
      <c r="F525" s="143" t="s">
        <v>895</v>
      </c>
      <c r="I525" s="144"/>
      <c r="L525" s="30"/>
      <c r="M525" s="145"/>
      <c r="T525" s="51"/>
      <c r="AT525" s="15" t="s">
        <v>151</v>
      </c>
      <c r="AU525" s="15" t="s">
        <v>79</v>
      </c>
    </row>
    <row r="526" spans="2:63" s="11" customFormat="1" ht="22.95" customHeight="1">
      <c r="B526" s="117"/>
      <c r="D526" s="118" t="s">
        <v>68</v>
      </c>
      <c r="E526" s="127" t="s">
        <v>897</v>
      </c>
      <c r="F526" s="127" t="s">
        <v>898</v>
      </c>
      <c r="I526" s="120"/>
      <c r="J526" s="128">
        <f>BK526</f>
        <v>0</v>
      </c>
      <c r="L526" s="117"/>
      <c r="M526" s="122"/>
      <c r="P526" s="123">
        <f>SUM(P527:P574)</f>
        <v>0</v>
      </c>
      <c r="R526" s="123">
        <f>SUM(R527:R574)</f>
        <v>0</v>
      </c>
      <c r="T526" s="124">
        <f>SUM(T527:T574)</f>
        <v>0</v>
      </c>
      <c r="AR526" s="118" t="s">
        <v>79</v>
      </c>
      <c r="AT526" s="125" t="s">
        <v>68</v>
      </c>
      <c r="AU526" s="125" t="s">
        <v>77</v>
      </c>
      <c r="AY526" s="118" t="s">
        <v>143</v>
      </c>
      <c r="BK526" s="126">
        <f>SUM(BK527:BK574)</f>
        <v>0</v>
      </c>
    </row>
    <row r="527" spans="2:65" s="1" customFormat="1" ht="37.95" customHeight="1">
      <c r="B527" s="30"/>
      <c r="C527" s="129" t="s">
        <v>899</v>
      </c>
      <c r="D527" s="129" t="s">
        <v>145</v>
      </c>
      <c r="E527" s="130" t="s">
        <v>900</v>
      </c>
      <c r="F527" s="131" t="s">
        <v>801</v>
      </c>
      <c r="G527" s="132" t="s">
        <v>802</v>
      </c>
      <c r="H527" s="133">
        <v>1</v>
      </c>
      <c r="I527" s="134"/>
      <c r="J527" s="135">
        <f>ROUND(I527*H527,2)</f>
        <v>0</v>
      </c>
      <c r="K527" s="131" t="s">
        <v>19</v>
      </c>
      <c r="L527" s="30"/>
      <c r="M527" s="136" t="s">
        <v>19</v>
      </c>
      <c r="N527" s="137" t="s">
        <v>40</v>
      </c>
      <c r="P527" s="138">
        <f>O527*H527</f>
        <v>0</v>
      </c>
      <c r="Q527" s="138">
        <v>0</v>
      </c>
      <c r="R527" s="138">
        <f>Q527*H527</f>
        <v>0</v>
      </c>
      <c r="S527" s="138">
        <v>0</v>
      </c>
      <c r="T527" s="139">
        <f>S527*H527</f>
        <v>0</v>
      </c>
      <c r="AR527" s="140" t="s">
        <v>178</v>
      </c>
      <c r="AT527" s="140" t="s">
        <v>145</v>
      </c>
      <c r="AU527" s="140" t="s">
        <v>79</v>
      </c>
      <c r="AY527" s="15" t="s">
        <v>143</v>
      </c>
      <c r="BE527" s="141">
        <f>IF(N527="základní",J527,0)</f>
        <v>0</v>
      </c>
      <c r="BF527" s="141">
        <f>IF(N527="snížená",J527,0)</f>
        <v>0</v>
      </c>
      <c r="BG527" s="141">
        <f>IF(N527="zákl. přenesená",J527,0)</f>
        <v>0</v>
      </c>
      <c r="BH527" s="141">
        <f>IF(N527="sníž. přenesená",J527,0)</f>
        <v>0</v>
      </c>
      <c r="BI527" s="141">
        <f>IF(N527="nulová",J527,0)</f>
        <v>0</v>
      </c>
      <c r="BJ527" s="15" t="s">
        <v>77</v>
      </c>
      <c r="BK527" s="141">
        <f>ROUND(I527*H527,2)</f>
        <v>0</v>
      </c>
      <c r="BL527" s="15" t="s">
        <v>178</v>
      </c>
      <c r="BM527" s="140" t="s">
        <v>901</v>
      </c>
    </row>
    <row r="528" spans="2:47" s="1" customFormat="1" ht="28.8">
      <c r="B528" s="30"/>
      <c r="D528" s="142" t="s">
        <v>151</v>
      </c>
      <c r="F528" s="143" t="s">
        <v>801</v>
      </c>
      <c r="I528" s="144"/>
      <c r="L528" s="30"/>
      <c r="M528" s="145"/>
      <c r="T528" s="51"/>
      <c r="AT528" s="15" t="s">
        <v>151</v>
      </c>
      <c r="AU528" s="15" t="s">
        <v>79</v>
      </c>
    </row>
    <row r="529" spans="2:65" s="1" customFormat="1" ht="21.75" customHeight="1">
      <c r="B529" s="30"/>
      <c r="C529" s="129" t="s">
        <v>902</v>
      </c>
      <c r="D529" s="129" t="s">
        <v>145</v>
      </c>
      <c r="E529" s="130" t="s">
        <v>903</v>
      </c>
      <c r="F529" s="131" t="s">
        <v>806</v>
      </c>
      <c r="G529" s="132" t="s">
        <v>246</v>
      </c>
      <c r="H529" s="133">
        <v>1</v>
      </c>
      <c r="I529" s="134"/>
      <c r="J529" s="135">
        <f>ROUND(I529*H529,2)</f>
        <v>0</v>
      </c>
      <c r="K529" s="131" t="s">
        <v>19</v>
      </c>
      <c r="L529" s="30"/>
      <c r="M529" s="136" t="s">
        <v>19</v>
      </c>
      <c r="N529" s="137" t="s">
        <v>40</v>
      </c>
      <c r="P529" s="138">
        <f>O529*H529</f>
        <v>0</v>
      </c>
      <c r="Q529" s="138">
        <v>0</v>
      </c>
      <c r="R529" s="138">
        <f>Q529*H529</f>
        <v>0</v>
      </c>
      <c r="S529" s="138">
        <v>0</v>
      </c>
      <c r="T529" s="139">
        <f>S529*H529</f>
        <v>0</v>
      </c>
      <c r="AR529" s="140" t="s">
        <v>178</v>
      </c>
      <c r="AT529" s="140" t="s">
        <v>145</v>
      </c>
      <c r="AU529" s="140" t="s">
        <v>79</v>
      </c>
      <c r="AY529" s="15" t="s">
        <v>143</v>
      </c>
      <c r="BE529" s="141">
        <f>IF(N529="základní",J529,0)</f>
        <v>0</v>
      </c>
      <c r="BF529" s="141">
        <f>IF(N529="snížená",J529,0)</f>
        <v>0</v>
      </c>
      <c r="BG529" s="141">
        <f>IF(N529="zákl. přenesená",J529,0)</f>
        <v>0</v>
      </c>
      <c r="BH529" s="141">
        <f>IF(N529="sníž. přenesená",J529,0)</f>
        <v>0</v>
      </c>
      <c r="BI529" s="141">
        <f>IF(N529="nulová",J529,0)</f>
        <v>0</v>
      </c>
      <c r="BJ529" s="15" t="s">
        <v>77</v>
      </c>
      <c r="BK529" s="141">
        <f>ROUND(I529*H529,2)</f>
        <v>0</v>
      </c>
      <c r="BL529" s="15" t="s">
        <v>178</v>
      </c>
      <c r="BM529" s="140" t="s">
        <v>904</v>
      </c>
    </row>
    <row r="530" spans="2:47" s="1" customFormat="1" ht="12">
      <c r="B530" s="30"/>
      <c r="D530" s="142" t="s">
        <v>151</v>
      </c>
      <c r="F530" s="143" t="s">
        <v>806</v>
      </c>
      <c r="I530" s="144"/>
      <c r="L530" s="30"/>
      <c r="M530" s="145"/>
      <c r="T530" s="51"/>
      <c r="AT530" s="15" t="s">
        <v>151</v>
      </c>
      <c r="AU530" s="15" t="s">
        <v>79</v>
      </c>
    </row>
    <row r="531" spans="2:65" s="1" customFormat="1" ht="16.5" customHeight="1">
      <c r="B531" s="30"/>
      <c r="C531" s="129" t="s">
        <v>905</v>
      </c>
      <c r="D531" s="129" t="s">
        <v>145</v>
      </c>
      <c r="E531" s="130" t="s">
        <v>906</v>
      </c>
      <c r="F531" s="131" t="s">
        <v>810</v>
      </c>
      <c r="G531" s="132" t="s">
        <v>246</v>
      </c>
      <c r="H531" s="133">
        <v>4</v>
      </c>
      <c r="I531" s="134"/>
      <c r="J531" s="135">
        <f>ROUND(I531*H531,2)</f>
        <v>0</v>
      </c>
      <c r="K531" s="131" t="s">
        <v>19</v>
      </c>
      <c r="L531" s="30"/>
      <c r="M531" s="136" t="s">
        <v>19</v>
      </c>
      <c r="N531" s="137" t="s">
        <v>40</v>
      </c>
      <c r="P531" s="138">
        <f>O531*H531</f>
        <v>0</v>
      </c>
      <c r="Q531" s="138">
        <v>0</v>
      </c>
      <c r="R531" s="138">
        <f>Q531*H531</f>
        <v>0</v>
      </c>
      <c r="S531" s="138">
        <v>0</v>
      </c>
      <c r="T531" s="139">
        <f>S531*H531</f>
        <v>0</v>
      </c>
      <c r="AR531" s="140" t="s">
        <v>178</v>
      </c>
      <c r="AT531" s="140" t="s">
        <v>145</v>
      </c>
      <c r="AU531" s="140" t="s">
        <v>79</v>
      </c>
      <c r="AY531" s="15" t="s">
        <v>143</v>
      </c>
      <c r="BE531" s="141">
        <f>IF(N531="základní",J531,0)</f>
        <v>0</v>
      </c>
      <c r="BF531" s="141">
        <f>IF(N531="snížená",J531,0)</f>
        <v>0</v>
      </c>
      <c r="BG531" s="141">
        <f>IF(N531="zákl. přenesená",J531,0)</f>
        <v>0</v>
      </c>
      <c r="BH531" s="141">
        <f>IF(N531="sníž. přenesená",J531,0)</f>
        <v>0</v>
      </c>
      <c r="BI531" s="141">
        <f>IF(N531="nulová",J531,0)</f>
        <v>0</v>
      </c>
      <c r="BJ531" s="15" t="s">
        <v>77</v>
      </c>
      <c r="BK531" s="141">
        <f>ROUND(I531*H531,2)</f>
        <v>0</v>
      </c>
      <c r="BL531" s="15" t="s">
        <v>178</v>
      </c>
      <c r="BM531" s="140" t="s">
        <v>907</v>
      </c>
    </row>
    <row r="532" spans="2:47" s="1" customFormat="1" ht="12">
      <c r="B532" s="30"/>
      <c r="D532" s="142" t="s">
        <v>151</v>
      </c>
      <c r="F532" s="143" t="s">
        <v>810</v>
      </c>
      <c r="I532" s="144"/>
      <c r="L532" s="30"/>
      <c r="M532" s="145"/>
      <c r="T532" s="51"/>
      <c r="AT532" s="15" t="s">
        <v>151</v>
      </c>
      <c r="AU532" s="15" t="s">
        <v>79</v>
      </c>
    </row>
    <row r="533" spans="2:65" s="1" customFormat="1" ht="16.5" customHeight="1">
      <c r="B533" s="30"/>
      <c r="C533" s="129" t="s">
        <v>908</v>
      </c>
      <c r="D533" s="129" t="s">
        <v>145</v>
      </c>
      <c r="E533" s="130" t="s">
        <v>909</v>
      </c>
      <c r="F533" s="131" t="s">
        <v>814</v>
      </c>
      <c r="G533" s="132" t="s">
        <v>246</v>
      </c>
      <c r="H533" s="133">
        <v>2</v>
      </c>
      <c r="I533" s="134"/>
      <c r="J533" s="135">
        <f>ROUND(I533*H533,2)</f>
        <v>0</v>
      </c>
      <c r="K533" s="131" t="s">
        <v>19</v>
      </c>
      <c r="L533" s="30"/>
      <c r="M533" s="136" t="s">
        <v>19</v>
      </c>
      <c r="N533" s="137" t="s">
        <v>40</v>
      </c>
      <c r="P533" s="138">
        <f>O533*H533</f>
        <v>0</v>
      </c>
      <c r="Q533" s="138">
        <v>0</v>
      </c>
      <c r="R533" s="138">
        <f>Q533*H533</f>
        <v>0</v>
      </c>
      <c r="S533" s="138">
        <v>0</v>
      </c>
      <c r="T533" s="139">
        <f>S533*H533</f>
        <v>0</v>
      </c>
      <c r="AR533" s="140" t="s">
        <v>178</v>
      </c>
      <c r="AT533" s="140" t="s">
        <v>145</v>
      </c>
      <c r="AU533" s="140" t="s">
        <v>79</v>
      </c>
      <c r="AY533" s="15" t="s">
        <v>143</v>
      </c>
      <c r="BE533" s="141">
        <f>IF(N533="základní",J533,0)</f>
        <v>0</v>
      </c>
      <c r="BF533" s="141">
        <f>IF(N533="snížená",J533,0)</f>
        <v>0</v>
      </c>
      <c r="BG533" s="141">
        <f>IF(N533="zákl. přenesená",J533,0)</f>
        <v>0</v>
      </c>
      <c r="BH533" s="141">
        <f>IF(N533="sníž. přenesená",J533,0)</f>
        <v>0</v>
      </c>
      <c r="BI533" s="141">
        <f>IF(N533="nulová",J533,0)</f>
        <v>0</v>
      </c>
      <c r="BJ533" s="15" t="s">
        <v>77</v>
      </c>
      <c r="BK533" s="141">
        <f>ROUND(I533*H533,2)</f>
        <v>0</v>
      </c>
      <c r="BL533" s="15" t="s">
        <v>178</v>
      </c>
      <c r="BM533" s="140" t="s">
        <v>910</v>
      </c>
    </row>
    <row r="534" spans="2:47" s="1" customFormat="1" ht="12">
      <c r="B534" s="30"/>
      <c r="D534" s="142" t="s">
        <v>151</v>
      </c>
      <c r="F534" s="143" t="s">
        <v>814</v>
      </c>
      <c r="I534" s="144"/>
      <c r="L534" s="30"/>
      <c r="M534" s="145"/>
      <c r="T534" s="51"/>
      <c r="AT534" s="15" t="s">
        <v>151</v>
      </c>
      <c r="AU534" s="15" t="s">
        <v>79</v>
      </c>
    </row>
    <row r="535" spans="2:65" s="1" customFormat="1" ht="16.5" customHeight="1">
      <c r="B535" s="30"/>
      <c r="C535" s="129" t="s">
        <v>911</v>
      </c>
      <c r="D535" s="129" t="s">
        <v>145</v>
      </c>
      <c r="E535" s="130" t="s">
        <v>912</v>
      </c>
      <c r="F535" s="131" t="s">
        <v>818</v>
      </c>
      <c r="G535" s="132" t="s">
        <v>246</v>
      </c>
      <c r="H535" s="133">
        <v>8</v>
      </c>
      <c r="I535" s="134"/>
      <c r="J535" s="135">
        <f>ROUND(I535*H535,2)</f>
        <v>0</v>
      </c>
      <c r="K535" s="131" t="s">
        <v>19</v>
      </c>
      <c r="L535" s="30"/>
      <c r="M535" s="136" t="s">
        <v>19</v>
      </c>
      <c r="N535" s="137" t="s">
        <v>40</v>
      </c>
      <c r="P535" s="138">
        <f>O535*H535</f>
        <v>0</v>
      </c>
      <c r="Q535" s="138">
        <v>0</v>
      </c>
      <c r="R535" s="138">
        <f>Q535*H535</f>
        <v>0</v>
      </c>
      <c r="S535" s="138">
        <v>0</v>
      </c>
      <c r="T535" s="139">
        <f>S535*H535</f>
        <v>0</v>
      </c>
      <c r="AR535" s="140" t="s">
        <v>178</v>
      </c>
      <c r="AT535" s="140" t="s">
        <v>145</v>
      </c>
      <c r="AU535" s="140" t="s">
        <v>79</v>
      </c>
      <c r="AY535" s="15" t="s">
        <v>143</v>
      </c>
      <c r="BE535" s="141">
        <f>IF(N535="základní",J535,0)</f>
        <v>0</v>
      </c>
      <c r="BF535" s="141">
        <f>IF(N535="snížená",J535,0)</f>
        <v>0</v>
      </c>
      <c r="BG535" s="141">
        <f>IF(N535="zákl. přenesená",J535,0)</f>
        <v>0</v>
      </c>
      <c r="BH535" s="141">
        <f>IF(N535="sníž. přenesená",J535,0)</f>
        <v>0</v>
      </c>
      <c r="BI535" s="141">
        <f>IF(N535="nulová",J535,0)</f>
        <v>0</v>
      </c>
      <c r="BJ535" s="15" t="s">
        <v>77</v>
      </c>
      <c r="BK535" s="141">
        <f>ROUND(I535*H535,2)</f>
        <v>0</v>
      </c>
      <c r="BL535" s="15" t="s">
        <v>178</v>
      </c>
      <c r="BM535" s="140" t="s">
        <v>913</v>
      </c>
    </row>
    <row r="536" spans="2:47" s="1" customFormat="1" ht="12">
      <c r="B536" s="30"/>
      <c r="D536" s="142" t="s">
        <v>151</v>
      </c>
      <c r="F536" s="143" t="s">
        <v>818</v>
      </c>
      <c r="I536" s="144"/>
      <c r="L536" s="30"/>
      <c r="M536" s="145"/>
      <c r="T536" s="51"/>
      <c r="AT536" s="15" t="s">
        <v>151</v>
      </c>
      <c r="AU536" s="15" t="s">
        <v>79</v>
      </c>
    </row>
    <row r="537" spans="2:65" s="1" customFormat="1" ht="16.5" customHeight="1">
      <c r="B537" s="30"/>
      <c r="C537" s="129" t="s">
        <v>914</v>
      </c>
      <c r="D537" s="129" t="s">
        <v>145</v>
      </c>
      <c r="E537" s="130" t="s">
        <v>915</v>
      </c>
      <c r="F537" s="131" t="s">
        <v>822</v>
      </c>
      <c r="G537" s="132" t="s">
        <v>246</v>
      </c>
      <c r="H537" s="133">
        <v>4</v>
      </c>
      <c r="I537" s="134"/>
      <c r="J537" s="135">
        <f>ROUND(I537*H537,2)</f>
        <v>0</v>
      </c>
      <c r="K537" s="131" t="s">
        <v>19</v>
      </c>
      <c r="L537" s="30"/>
      <c r="M537" s="136" t="s">
        <v>19</v>
      </c>
      <c r="N537" s="137" t="s">
        <v>40</v>
      </c>
      <c r="P537" s="138">
        <f>O537*H537</f>
        <v>0</v>
      </c>
      <c r="Q537" s="138">
        <v>0</v>
      </c>
      <c r="R537" s="138">
        <f>Q537*H537</f>
        <v>0</v>
      </c>
      <c r="S537" s="138">
        <v>0</v>
      </c>
      <c r="T537" s="139">
        <f>S537*H537</f>
        <v>0</v>
      </c>
      <c r="AR537" s="140" t="s">
        <v>178</v>
      </c>
      <c r="AT537" s="140" t="s">
        <v>145</v>
      </c>
      <c r="AU537" s="140" t="s">
        <v>79</v>
      </c>
      <c r="AY537" s="15" t="s">
        <v>143</v>
      </c>
      <c r="BE537" s="141">
        <f>IF(N537="základní",J537,0)</f>
        <v>0</v>
      </c>
      <c r="BF537" s="141">
        <f>IF(N537="snížená",J537,0)</f>
        <v>0</v>
      </c>
      <c r="BG537" s="141">
        <f>IF(N537="zákl. přenesená",J537,0)</f>
        <v>0</v>
      </c>
      <c r="BH537" s="141">
        <f>IF(N537="sníž. přenesená",J537,0)</f>
        <v>0</v>
      </c>
      <c r="BI537" s="141">
        <f>IF(N537="nulová",J537,0)</f>
        <v>0</v>
      </c>
      <c r="BJ537" s="15" t="s">
        <v>77</v>
      </c>
      <c r="BK537" s="141">
        <f>ROUND(I537*H537,2)</f>
        <v>0</v>
      </c>
      <c r="BL537" s="15" t="s">
        <v>178</v>
      </c>
      <c r="BM537" s="140" t="s">
        <v>916</v>
      </c>
    </row>
    <row r="538" spans="2:47" s="1" customFormat="1" ht="12">
      <c r="B538" s="30"/>
      <c r="D538" s="142" t="s">
        <v>151</v>
      </c>
      <c r="F538" s="143" t="s">
        <v>917</v>
      </c>
      <c r="I538" s="144"/>
      <c r="L538" s="30"/>
      <c r="M538" s="145"/>
      <c r="T538" s="51"/>
      <c r="AT538" s="15" t="s">
        <v>151</v>
      </c>
      <c r="AU538" s="15" t="s">
        <v>79</v>
      </c>
    </row>
    <row r="539" spans="2:65" s="1" customFormat="1" ht="16.5" customHeight="1">
      <c r="B539" s="30"/>
      <c r="C539" s="129" t="s">
        <v>918</v>
      </c>
      <c r="D539" s="129" t="s">
        <v>145</v>
      </c>
      <c r="E539" s="130" t="s">
        <v>919</v>
      </c>
      <c r="F539" s="131" t="s">
        <v>826</v>
      </c>
      <c r="G539" s="132" t="s">
        <v>246</v>
      </c>
      <c r="H539" s="133">
        <v>1</v>
      </c>
      <c r="I539" s="134"/>
      <c r="J539" s="135">
        <f>ROUND(I539*H539,2)</f>
        <v>0</v>
      </c>
      <c r="K539" s="131" t="s">
        <v>19</v>
      </c>
      <c r="L539" s="30"/>
      <c r="M539" s="136" t="s">
        <v>19</v>
      </c>
      <c r="N539" s="137" t="s">
        <v>40</v>
      </c>
      <c r="P539" s="138">
        <f>O539*H539</f>
        <v>0</v>
      </c>
      <c r="Q539" s="138">
        <v>0</v>
      </c>
      <c r="R539" s="138">
        <f>Q539*H539</f>
        <v>0</v>
      </c>
      <c r="S539" s="138">
        <v>0</v>
      </c>
      <c r="T539" s="139">
        <f>S539*H539</f>
        <v>0</v>
      </c>
      <c r="AR539" s="140" t="s">
        <v>178</v>
      </c>
      <c r="AT539" s="140" t="s">
        <v>145</v>
      </c>
      <c r="AU539" s="140" t="s">
        <v>79</v>
      </c>
      <c r="AY539" s="15" t="s">
        <v>143</v>
      </c>
      <c r="BE539" s="141">
        <f>IF(N539="základní",J539,0)</f>
        <v>0</v>
      </c>
      <c r="BF539" s="141">
        <f>IF(N539="snížená",J539,0)</f>
        <v>0</v>
      </c>
      <c r="BG539" s="141">
        <f>IF(N539="zákl. přenesená",J539,0)</f>
        <v>0</v>
      </c>
      <c r="BH539" s="141">
        <f>IF(N539="sníž. přenesená",J539,0)</f>
        <v>0</v>
      </c>
      <c r="BI539" s="141">
        <f>IF(N539="nulová",J539,0)</f>
        <v>0</v>
      </c>
      <c r="BJ539" s="15" t="s">
        <v>77</v>
      </c>
      <c r="BK539" s="141">
        <f>ROUND(I539*H539,2)</f>
        <v>0</v>
      </c>
      <c r="BL539" s="15" t="s">
        <v>178</v>
      </c>
      <c r="BM539" s="140" t="s">
        <v>920</v>
      </c>
    </row>
    <row r="540" spans="2:47" s="1" customFormat="1" ht="12">
      <c r="B540" s="30"/>
      <c r="D540" s="142" t="s">
        <v>151</v>
      </c>
      <c r="F540" s="143" t="s">
        <v>826</v>
      </c>
      <c r="I540" s="144"/>
      <c r="L540" s="30"/>
      <c r="M540" s="145"/>
      <c r="T540" s="51"/>
      <c r="AT540" s="15" t="s">
        <v>151</v>
      </c>
      <c r="AU540" s="15" t="s">
        <v>79</v>
      </c>
    </row>
    <row r="541" spans="2:65" s="1" customFormat="1" ht="16.5" customHeight="1">
      <c r="B541" s="30"/>
      <c r="C541" s="129" t="s">
        <v>921</v>
      </c>
      <c r="D541" s="129" t="s">
        <v>145</v>
      </c>
      <c r="E541" s="130" t="s">
        <v>922</v>
      </c>
      <c r="F541" s="131" t="s">
        <v>830</v>
      </c>
      <c r="G541" s="132" t="s">
        <v>246</v>
      </c>
      <c r="H541" s="133">
        <v>14</v>
      </c>
      <c r="I541" s="134"/>
      <c r="J541" s="135">
        <f>ROUND(I541*H541,2)</f>
        <v>0</v>
      </c>
      <c r="K541" s="131" t="s">
        <v>19</v>
      </c>
      <c r="L541" s="30"/>
      <c r="M541" s="136" t="s">
        <v>19</v>
      </c>
      <c r="N541" s="137" t="s">
        <v>40</v>
      </c>
      <c r="P541" s="138">
        <f>O541*H541</f>
        <v>0</v>
      </c>
      <c r="Q541" s="138">
        <v>0</v>
      </c>
      <c r="R541" s="138">
        <f>Q541*H541</f>
        <v>0</v>
      </c>
      <c r="S541" s="138">
        <v>0</v>
      </c>
      <c r="T541" s="139">
        <f>S541*H541</f>
        <v>0</v>
      </c>
      <c r="AR541" s="140" t="s">
        <v>178</v>
      </c>
      <c r="AT541" s="140" t="s">
        <v>145</v>
      </c>
      <c r="AU541" s="140" t="s">
        <v>79</v>
      </c>
      <c r="AY541" s="15" t="s">
        <v>143</v>
      </c>
      <c r="BE541" s="141">
        <f>IF(N541="základní",J541,0)</f>
        <v>0</v>
      </c>
      <c r="BF541" s="141">
        <f>IF(N541="snížená",J541,0)</f>
        <v>0</v>
      </c>
      <c r="BG541" s="141">
        <f>IF(N541="zákl. přenesená",J541,0)</f>
        <v>0</v>
      </c>
      <c r="BH541" s="141">
        <f>IF(N541="sníž. přenesená",J541,0)</f>
        <v>0</v>
      </c>
      <c r="BI541" s="141">
        <f>IF(N541="nulová",J541,0)</f>
        <v>0</v>
      </c>
      <c r="BJ541" s="15" t="s">
        <v>77</v>
      </c>
      <c r="BK541" s="141">
        <f>ROUND(I541*H541,2)</f>
        <v>0</v>
      </c>
      <c r="BL541" s="15" t="s">
        <v>178</v>
      </c>
      <c r="BM541" s="140" t="s">
        <v>923</v>
      </c>
    </row>
    <row r="542" spans="2:47" s="1" customFormat="1" ht="12">
      <c r="B542" s="30"/>
      <c r="D542" s="142" t="s">
        <v>151</v>
      </c>
      <c r="F542" s="143" t="s">
        <v>830</v>
      </c>
      <c r="I542" s="144"/>
      <c r="L542" s="30"/>
      <c r="M542" s="145"/>
      <c r="T542" s="51"/>
      <c r="AT542" s="15" t="s">
        <v>151</v>
      </c>
      <c r="AU542" s="15" t="s">
        <v>79</v>
      </c>
    </row>
    <row r="543" spans="2:65" s="1" customFormat="1" ht="16.5" customHeight="1">
      <c r="B543" s="30"/>
      <c r="C543" s="129" t="s">
        <v>924</v>
      </c>
      <c r="D543" s="129" t="s">
        <v>145</v>
      </c>
      <c r="E543" s="130" t="s">
        <v>925</v>
      </c>
      <c r="F543" s="131" t="s">
        <v>834</v>
      </c>
      <c r="G543" s="132" t="s">
        <v>246</v>
      </c>
      <c r="H543" s="133">
        <v>8</v>
      </c>
      <c r="I543" s="134"/>
      <c r="J543" s="135">
        <f>ROUND(I543*H543,2)</f>
        <v>0</v>
      </c>
      <c r="K543" s="131" t="s">
        <v>19</v>
      </c>
      <c r="L543" s="30"/>
      <c r="M543" s="136" t="s">
        <v>19</v>
      </c>
      <c r="N543" s="137" t="s">
        <v>40</v>
      </c>
      <c r="P543" s="138">
        <f>O543*H543</f>
        <v>0</v>
      </c>
      <c r="Q543" s="138">
        <v>0</v>
      </c>
      <c r="R543" s="138">
        <f>Q543*H543</f>
        <v>0</v>
      </c>
      <c r="S543" s="138">
        <v>0</v>
      </c>
      <c r="T543" s="139">
        <f>S543*H543</f>
        <v>0</v>
      </c>
      <c r="AR543" s="140" t="s">
        <v>178</v>
      </c>
      <c r="AT543" s="140" t="s">
        <v>145</v>
      </c>
      <c r="AU543" s="140" t="s">
        <v>79</v>
      </c>
      <c r="AY543" s="15" t="s">
        <v>143</v>
      </c>
      <c r="BE543" s="141">
        <f>IF(N543="základní",J543,0)</f>
        <v>0</v>
      </c>
      <c r="BF543" s="141">
        <f>IF(N543="snížená",J543,0)</f>
        <v>0</v>
      </c>
      <c r="BG543" s="141">
        <f>IF(N543="zákl. přenesená",J543,0)</f>
        <v>0</v>
      </c>
      <c r="BH543" s="141">
        <f>IF(N543="sníž. přenesená",J543,0)</f>
        <v>0</v>
      </c>
      <c r="BI543" s="141">
        <f>IF(N543="nulová",J543,0)</f>
        <v>0</v>
      </c>
      <c r="BJ543" s="15" t="s">
        <v>77</v>
      </c>
      <c r="BK543" s="141">
        <f>ROUND(I543*H543,2)</f>
        <v>0</v>
      </c>
      <c r="BL543" s="15" t="s">
        <v>178</v>
      </c>
      <c r="BM543" s="140" t="s">
        <v>926</v>
      </c>
    </row>
    <row r="544" spans="2:47" s="1" customFormat="1" ht="12">
      <c r="B544" s="30"/>
      <c r="D544" s="142" t="s">
        <v>151</v>
      </c>
      <c r="F544" s="143" t="s">
        <v>834</v>
      </c>
      <c r="I544" s="144"/>
      <c r="L544" s="30"/>
      <c r="M544" s="145"/>
      <c r="T544" s="51"/>
      <c r="AT544" s="15" t="s">
        <v>151</v>
      </c>
      <c r="AU544" s="15" t="s">
        <v>79</v>
      </c>
    </row>
    <row r="545" spans="2:65" s="1" customFormat="1" ht="16.5" customHeight="1">
      <c r="B545" s="30"/>
      <c r="C545" s="129" t="s">
        <v>927</v>
      </c>
      <c r="D545" s="129" t="s">
        <v>145</v>
      </c>
      <c r="E545" s="130" t="s">
        <v>928</v>
      </c>
      <c r="F545" s="131" t="s">
        <v>838</v>
      </c>
      <c r="G545" s="132" t="s">
        <v>191</v>
      </c>
      <c r="H545" s="133">
        <v>6</v>
      </c>
      <c r="I545" s="134"/>
      <c r="J545" s="135">
        <f>ROUND(I545*H545,2)</f>
        <v>0</v>
      </c>
      <c r="K545" s="131" t="s">
        <v>19</v>
      </c>
      <c r="L545" s="30"/>
      <c r="M545" s="136" t="s">
        <v>19</v>
      </c>
      <c r="N545" s="137" t="s">
        <v>40</v>
      </c>
      <c r="P545" s="138">
        <f>O545*H545</f>
        <v>0</v>
      </c>
      <c r="Q545" s="138">
        <v>0</v>
      </c>
      <c r="R545" s="138">
        <f>Q545*H545</f>
        <v>0</v>
      </c>
      <c r="S545" s="138">
        <v>0</v>
      </c>
      <c r="T545" s="139">
        <f>S545*H545</f>
        <v>0</v>
      </c>
      <c r="AR545" s="140" t="s">
        <v>178</v>
      </c>
      <c r="AT545" s="140" t="s">
        <v>145</v>
      </c>
      <c r="AU545" s="140" t="s">
        <v>79</v>
      </c>
      <c r="AY545" s="15" t="s">
        <v>143</v>
      </c>
      <c r="BE545" s="141">
        <f>IF(N545="základní",J545,0)</f>
        <v>0</v>
      </c>
      <c r="BF545" s="141">
        <f>IF(N545="snížená",J545,0)</f>
        <v>0</v>
      </c>
      <c r="BG545" s="141">
        <f>IF(N545="zákl. přenesená",J545,0)</f>
        <v>0</v>
      </c>
      <c r="BH545" s="141">
        <f>IF(N545="sníž. přenesená",J545,0)</f>
        <v>0</v>
      </c>
      <c r="BI545" s="141">
        <f>IF(N545="nulová",J545,0)</f>
        <v>0</v>
      </c>
      <c r="BJ545" s="15" t="s">
        <v>77</v>
      </c>
      <c r="BK545" s="141">
        <f>ROUND(I545*H545,2)</f>
        <v>0</v>
      </c>
      <c r="BL545" s="15" t="s">
        <v>178</v>
      </c>
      <c r="BM545" s="140" t="s">
        <v>929</v>
      </c>
    </row>
    <row r="546" spans="2:47" s="1" customFormat="1" ht="12">
      <c r="B546" s="30"/>
      <c r="D546" s="142" t="s">
        <v>151</v>
      </c>
      <c r="F546" s="143" t="s">
        <v>838</v>
      </c>
      <c r="I546" s="144"/>
      <c r="L546" s="30"/>
      <c r="M546" s="145"/>
      <c r="T546" s="51"/>
      <c r="AT546" s="15" t="s">
        <v>151</v>
      </c>
      <c r="AU546" s="15" t="s">
        <v>79</v>
      </c>
    </row>
    <row r="547" spans="2:65" s="1" customFormat="1" ht="16.5" customHeight="1">
      <c r="B547" s="30"/>
      <c r="C547" s="129" t="s">
        <v>930</v>
      </c>
      <c r="D547" s="129" t="s">
        <v>145</v>
      </c>
      <c r="E547" s="130" t="s">
        <v>931</v>
      </c>
      <c r="F547" s="131" t="s">
        <v>842</v>
      </c>
      <c r="G547" s="132" t="s">
        <v>191</v>
      </c>
      <c r="H547" s="133">
        <v>16</v>
      </c>
      <c r="I547" s="134"/>
      <c r="J547" s="135">
        <f>ROUND(I547*H547,2)</f>
        <v>0</v>
      </c>
      <c r="K547" s="131" t="s">
        <v>19</v>
      </c>
      <c r="L547" s="30"/>
      <c r="M547" s="136" t="s">
        <v>19</v>
      </c>
      <c r="N547" s="137" t="s">
        <v>40</v>
      </c>
      <c r="P547" s="138">
        <f>O547*H547</f>
        <v>0</v>
      </c>
      <c r="Q547" s="138">
        <v>0</v>
      </c>
      <c r="R547" s="138">
        <f>Q547*H547</f>
        <v>0</v>
      </c>
      <c r="S547" s="138">
        <v>0</v>
      </c>
      <c r="T547" s="139">
        <f>S547*H547</f>
        <v>0</v>
      </c>
      <c r="AR547" s="140" t="s">
        <v>178</v>
      </c>
      <c r="AT547" s="140" t="s">
        <v>145</v>
      </c>
      <c r="AU547" s="140" t="s">
        <v>79</v>
      </c>
      <c r="AY547" s="15" t="s">
        <v>143</v>
      </c>
      <c r="BE547" s="141">
        <f>IF(N547="základní",J547,0)</f>
        <v>0</v>
      </c>
      <c r="BF547" s="141">
        <f>IF(N547="snížená",J547,0)</f>
        <v>0</v>
      </c>
      <c r="BG547" s="141">
        <f>IF(N547="zákl. přenesená",J547,0)</f>
        <v>0</v>
      </c>
      <c r="BH547" s="141">
        <f>IF(N547="sníž. přenesená",J547,0)</f>
        <v>0</v>
      </c>
      <c r="BI547" s="141">
        <f>IF(N547="nulová",J547,0)</f>
        <v>0</v>
      </c>
      <c r="BJ547" s="15" t="s">
        <v>77</v>
      </c>
      <c r="BK547" s="141">
        <f>ROUND(I547*H547,2)</f>
        <v>0</v>
      </c>
      <c r="BL547" s="15" t="s">
        <v>178</v>
      </c>
      <c r="BM547" s="140" t="s">
        <v>932</v>
      </c>
    </row>
    <row r="548" spans="2:47" s="1" customFormat="1" ht="12">
      <c r="B548" s="30"/>
      <c r="D548" s="142" t="s">
        <v>151</v>
      </c>
      <c r="F548" s="143" t="s">
        <v>842</v>
      </c>
      <c r="I548" s="144"/>
      <c r="L548" s="30"/>
      <c r="M548" s="145"/>
      <c r="T548" s="51"/>
      <c r="AT548" s="15" t="s">
        <v>151</v>
      </c>
      <c r="AU548" s="15" t="s">
        <v>79</v>
      </c>
    </row>
    <row r="549" spans="2:65" s="1" customFormat="1" ht="16.5" customHeight="1">
      <c r="B549" s="30"/>
      <c r="C549" s="129" t="s">
        <v>933</v>
      </c>
      <c r="D549" s="129" t="s">
        <v>145</v>
      </c>
      <c r="E549" s="130" t="s">
        <v>934</v>
      </c>
      <c r="F549" s="131" t="s">
        <v>846</v>
      </c>
      <c r="G549" s="132" t="s">
        <v>191</v>
      </c>
      <c r="H549" s="133">
        <v>8</v>
      </c>
      <c r="I549" s="134"/>
      <c r="J549" s="135">
        <f>ROUND(I549*H549,2)</f>
        <v>0</v>
      </c>
      <c r="K549" s="131" t="s">
        <v>19</v>
      </c>
      <c r="L549" s="30"/>
      <c r="M549" s="136" t="s">
        <v>19</v>
      </c>
      <c r="N549" s="137" t="s">
        <v>40</v>
      </c>
      <c r="P549" s="138">
        <f>O549*H549</f>
        <v>0</v>
      </c>
      <c r="Q549" s="138">
        <v>0</v>
      </c>
      <c r="R549" s="138">
        <f>Q549*H549</f>
        <v>0</v>
      </c>
      <c r="S549" s="138">
        <v>0</v>
      </c>
      <c r="T549" s="139">
        <f>S549*H549</f>
        <v>0</v>
      </c>
      <c r="AR549" s="140" t="s">
        <v>178</v>
      </c>
      <c r="AT549" s="140" t="s">
        <v>145</v>
      </c>
      <c r="AU549" s="140" t="s">
        <v>79</v>
      </c>
      <c r="AY549" s="15" t="s">
        <v>143</v>
      </c>
      <c r="BE549" s="141">
        <f>IF(N549="základní",J549,0)</f>
        <v>0</v>
      </c>
      <c r="BF549" s="141">
        <f>IF(N549="snížená",J549,0)</f>
        <v>0</v>
      </c>
      <c r="BG549" s="141">
        <f>IF(N549="zákl. přenesená",J549,0)</f>
        <v>0</v>
      </c>
      <c r="BH549" s="141">
        <f>IF(N549="sníž. přenesená",J549,0)</f>
        <v>0</v>
      </c>
      <c r="BI549" s="141">
        <f>IF(N549="nulová",J549,0)</f>
        <v>0</v>
      </c>
      <c r="BJ549" s="15" t="s">
        <v>77</v>
      </c>
      <c r="BK549" s="141">
        <f>ROUND(I549*H549,2)</f>
        <v>0</v>
      </c>
      <c r="BL549" s="15" t="s">
        <v>178</v>
      </c>
      <c r="BM549" s="140" t="s">
        <v>935</v>
      </c>
    </row>
    <row r="550" spans="2:47" s="1" customFormat="1" ht="12">
      <c r="B550" s="30"/>
      <c r="D550" s="142" t="s">
        <v>151</v>
      </c>
      <c r="F550" s="143" t="s">
        <v>846</v>
      </c>
      <c r="I550" s="144"/>
      <c r="L550" s="30"/>
      <c r="M550" s="145"/>
      <c r="T550" s="51"/>
      <c r="AT550" s="15" t="s">
        <v>151</v>
      </c>
      <c r="AU550" s="15" t="s">
        <v>79</v>
      </c>
    </row>
    <row r="551" spans="2:65" s="1" customFormat="1" ht="16.5" customHeight="1">
      <c r="B551" s="30"/>
      <c r="C551" s="129" t="s">
        <v>936</v>
      </c>
      <c r="D551" s="129" t="s">
        <v>145</v>
      </c>
      <c r="E551" s="130" t="s">
        <v>937</v>
      </c>
      <c r="F551" s="131" t="s">
        <v>850</v>
      </c>
      <c r="G551" s="132" t="s">
        <v>191</v>
      </c>
      <c r="H551" s="133">
        <v>12</v>
      </c>
      <c r="I551" s="134"/>
      <c r="J551" s="135">
        <f>ROUND(I551*H551,2)</f>
        <v>0</v>
      </c>
      <c r="K551" s="131" t="s">
        <v>19</v>
      </c>
      <c r="L551" s="30"/>
      <c r="M551" s="136" t="s">
        <v>19</v>
      </c>
      <c r="N551" s="137" t="s">
        <v>40</v>
      </c>
      <c r="P551" s="138">
        <f>O551*H551</f>
        <v>0</v>
      </c>
      <c r="Q551" s="138">
        <v>0</v>
      </c>
      <c r="R551" s="138">
        <f>Q551*H551</f>
        <v>0</v>
      </c>
      <c r="S551" s="138">
        <v>0</v>
      </c>
      <c r="T551" s="139">
        <f>S551*H551</f>
        <v>0</v>
      </c>
      <c r="AR551" s="140" t="s">
        <v>178</v>
      </c>
      <c r="AT551" s="140" t="s">
        <v>145</v>
      </c>
      <c r="AU551" s="140" t="s">
        <v>79</v>
      </c>
      <c r="AY551" s="15" t="s">
        <v>143</v>
      </c>
      <c r="BE551" s="141">
        <f>IF(N551="základní",J551,0)</f>
        <v>0</v>
      </c>
      <c r="BF551" s="141">
        <f>IF(N551="snížená",J551,0)</f>
        <v>0</v>
      </c>
      <c r="BG551" s="141">
        <f>IF(N551="zákl. přenesená",J551,0)</f>
        <v>0</v>
      </c>
      <c r="BH551" s="141">
        <f>IF(N551="sníž. přenesená",J551,0)</f>
        <v>0</v>
      </c>
      <c r="BI551" s="141">
        <f>IF(N551="nulová",J551,0)</f>
        <v>0</v>
      </c>
      <c r="BJ551" s="15" t="s">
        <v>77</v>
      </c>
      <c r="BK551" s="141">
        <f>ROUND(I551*H551,2)</f>
        <v>0</v>
      </c>
      <c r="BL551" s="15" t="s">
        <v>178</v>
      </c>
      <c r="BM551" s="140" t="s">
        <v>938</v>
      </c>
    </row>
    <row r="552" spans="2:47" s="1" customFormat="1" ht="12">
      <c r="B552" s="30"/>
      <c r="D552" s="142" t="s">
        <v>151</v>
      </c>
      <c r="F552" s="143" t="s">
        <v>850</v>
      </c>
      <c r="I552" s="144"/>
      <c r="L552" s="30"/>
      <c r="M552" s="145"/>
      <c r="T552" s="51"/>
      <c r="AT552" s="15" t="s">
        <v>151</v>
      </c>
      <c r="AU552" s="15" t="s">
        <v>79</v>
      </c>
    </row>
    <row r="553" spans="2:65" s="1" customFormat="1" ht="16.5" customHeight="1">
      <c r="B553" s="30"/>
      <c r="C553" s="129" t="s">
        <v>939</v>
      </c>
      <c r="D553" s="129" t="s">
        <v>145</v>
      </c>
      <c r="E553" s="130" t="s">
        <v>940</v>
      </c>
      <c r="F553" s="131" t="s">
        <v>854</v>
      </c>
      <c r="G553" s="132" t="s">
        <v>191</v>
      </c>
      <c r="H553" s="133">
        <v>10</v>
      </c>
      <c r="I553" s="134"/>
      <c r="J553" s="135">
        <f>ROUND(I553*H553,2)</f>
        <v>0</v>
      </c>
      <c r="K553" s="131" t="s">
        <v>19</v>
      </c>
      <c r="L553" s="30"/>
      <c r="M553" s="136" t="s">
        <v>19</v>
      </c>
      <c r="N553" s="137" t="s">
        <v>40</v>
      </c>
      <c r="P553" s="138">
        <f>O553*H553</f>
        <v>0</v>
      </c>
      <c r="Q553" s="138">
        <v>0</v>
      </c>
      <c r="R553" s="138">
        <f>Q553*H553</f>
        <v>0</v>
      </c>
      <c r="S553" s="138">
        <v>0</v>
      </c>
      <c r="T553" s="139">
        <f>S553*H553</f>
        <v>0</v>
      </c>
      <c r="AR553" s="140" t="s">
        <v>178</v>
      </c>
      <c r="AT553" s="140" t="s">
        <v>145</v>
      </c>
      <c r="AU553" s="140" t="s">
        <v>79</v>
      </c>
      <c r="AY553" s="15" t="s">
        <v>143</v>
      </c>
      <c r="BE553" s="141">
        <f>IF(N553="základní",J553,0)</f>
        <v>0</v>
      </c>
      <c r="BF553" s="141">
        <f>IF(N553="snížená",J553,0)</f>
        <v>0</v>
      </c>
      <c r="BG553" s="141">
        <f>IF(N553="zákl. přenesená",J553,0)</f>
        <v>0</v>
      </c>
      <c r="BH553" s="141">
        <f>IF(N553="sníž. přenesená",J553,0)</f>
        <v>0</v>
      </c>
      <c r="BI553" s="141">
        <f>IF(N553="nulová",J553,0)</f>
        <v>0</v>
      </c>
      <c r="BJ553" s="15" t="s">
        <v>77</v>
      </c>
      <c r="BK553" s="141">
        <f>ROUND(I553*H553,2)</f>
        <v>0</v>
      </c>
      <c r="BL553" s="15" t="s">
        <v>178</v>
      </c>
      <c r="BM553" s="140" t="s">
        <v>941</v>
      </c>
    </row>
    <row r="554" spans="2:47" s="1" customFormat="1" ht="12">
      <c r="B554" s="30"/>
      <c r="D554" s="142" t="s">
        <v>151</v>
      </c>
      <c r="F554" s="143" t="s">
        <v>854</v>
      </c>
      <c r="I554" s="144"/>
      <c r="L554" s="30"/>
      <c r="M554" s="145"/>
      <c r="T554" s="51"/>
      <c r="AT554" s="15" t="s">
        <v>151</v>
      </c>
      <c r="AU554" s="15" t="s">
        <v>79</v>
      </c>
    </row>
    <row r="555" spans="2:65" s="1" customFormat="1" ht="16.5" customHeight="1">
      <c r="B555" s="30"/>
      <c r="C555" s="129" t="s">
        <v>942</v>
      </c>
      <c r="D555" s="129" t="s">
        <v>145</v>
      </c>
      <c r="E555" s="130" t="s">
        <v>943</v>
      </c>
      <c r="F555" s="131" t="s">
        <v>858</v>
      </c>
      <c r="G555" s="132" t="s">
        <v>191</v>
      </c>
      <c r="H555" s="133">
        <v>40</v>
      </c>
      <c r="I555" s="134"/>
      <c r="J555" s="135">
        <f>ROUND(I555*H555,2)</f>
        <v>0</v>
      </c>
      <c r="K555" s="131" t="s">
        <v>19</v>
      </c>
      <c r="L555" s="30"/>
      <c r="M555" s="136" t="s">
        <v>19</v>
      </c>
      <c r="N555" s="137" t="s">
        <v>40</v>
      </c>
      <c r="P555" s="138">
        <f>O555*H555</f>
        <v>0</v>
      </c>
      <c r="Q555" s="138">
        <v>0</v>
      </c>
      <c r="R555" s="138">
        <f>Q555*H555</f>
        <v>0</v>
      </c>
      <c r="S555" s="138">
        <v>0</v>
      </c>
      <c r="T555" s="139">
        <f>S555*H555</f>
        <v>0</v>
      </c>
      <c r="AR555" s="140" t="s">
        <v>178</v>
      </c>
      <c r="AT555" s="140" t="s">
        <v>145</v>
      </c>
      <c r="AU555" s="140" t="s">
        <v>79</v>
      </c>
      <c r="AY555" s="15" t="s">
        <v>143</v>
      </c>
      <c r="BE555" s="141">
        <f>IF(N555="základní",J555,0)</f>
        <v>0</v>
      </c>
      <c r="BF555" s="141">
        <f>IF(N555="snížená",J555,0)</f>
        <v>0</v>
      </c>
      <c r="BG555" s="141">
        <f>IF(N555="zákl. přenesená",J555,0)</f>
        <v>0</v>
      </c>
      <c r="BH555" s="141">
        <f>IF(N555="sníž. přenesená",J555,0)</f>
        <v>0</v>
      </c>
      <c r="BI555" s="141">
        <f>IF(N555="nulová",J555,0)</f>
        <v>0</v>
      </c>
      <c r="BJ555" s="15" t="s">
        <v>77</v>
      </c>
      <c r="BK555" s="141">
        <f>ROUND(I555*H555,2)</f>
        <v>0</v>
      </c>
      <c r="BL555" s="15" t="s">
        <v>178</v>
      </c>
      <c r="BM555" s="140" t="s">
        <v>944</v>
      </c>
    </row>
    <row r="556" spans="2:47" s="1" customFormat="1" ht="12">
      <c r="B556" s="30"/>
      <c r="D556" s="142" t="s">
        <v>151</v>
      </c>
      <c r="F556" s="143" t="s">
        <v>858</v>
      </c>
      <c r="I556" s="144"/>
      <c r="L556" s="30"/>
      <c r="M556" s="145"/>
      <c r="T556" s="51"/>
      <c r="AT556" s="15" t="s">
        <v>151</v>
      </c>
      <c r="AU556" s="15" t="s">
        <v>79</v>
      </c>
    </row>
    <row r="557" spans="2:65" s="1" customFormat="1" ht="16.5" customHeight="1">
      <c r="B557" s="30"/>
      <c r="C557" s="129" t="s">
        <v>945</v>
      </c>
      <c r="D557" s="129" t="s">
        <v>145</v>
      </c>
      <c r="E557" s="130" t="s">
        <v>946</v>
      </c>
      <c r="F557" s="131" t="s">
        <v>862</v>
      </c>
      <c r="G557" s="132" t="s">
        <v>863</v>
      </c>
      <c r="H557" s="133">
        <v>5</v>
      </c>
      <c r="I557" s="134"/>
      <c r="J557" s="135">
        <f>ROUND(I557*H557,2)</f>
        <v>0</v>
      </c>
      <c r="K557" s="131" t="s">
        <v>19</v>
      </c>
      <c r="L557" s="30"/>
      <c r="M557" s="136" t="s">
        <v>19</v>
      </c>
      <c r="N557" s="137" t="s">
        <v>40</v>
      </c>
      <c r="P557" s="138">
        <f>O557*H557</f>
        <v>0</v>
      </c>
      <c r="Q557" s="138">
        <v>0</v>
      </c>
      <c r="R557" s="138">
        <f>Q557*H557</f>
        <v>0</v>
      </c>
      <c r="S557" s="138">
        <v>0</v>
      </c>
      <c r="T557" s="139">
        <f>S557*H557</f>
        <v>0</v>
      </c>
      <c r="AR557" s="140" t="s">
        <v>178</v>
      </c>
      <c r="AT557" s="140" t="s">
        <v>145</v>
      </c>
      <c r="AU557" s="140" t="s">
        <v>79</v>
      </c>
      <c r="AY557" s="15" t="s">
        <v>143</v>
      </c>
      <c r="BE557" s="141">
        <f>IF(N557="základní",J557,0)</f>
        <v>0</v>
      </c>
      <c r="BF557" s="141">
        <f>IF(N557="snížená",J557,0)</f>
        <v>0</v>
      </c>
      <c r="BG557" s="141">
        <f>IF(N557="zákl. přenesená",J557,0)</f>
        <v>0</v>
      </c>
      <c r="BH557" s="141">
        <f>IF(N557="sníž. přenesená",J557,0)</f>
        <v>0</v>
      </c>
      <c r="BI557" s="141">
        <f>IF(N557="nulová",J557,0)</f>
        <v>0</v>
      </c>
      <c r="BJ557" s="15" t="s">
        <v>77</v>
      </c>
      <c r="BK557" s="141">
        <f>ROUND(I557*H557,2)</f>
        <v>0</v>
      </c>
      <c r="BL557" s="15" t="s">
        <v>178</v>
      </c>
      <c r="BM557" s="140" t="s">
        <v>947</v>
      </c>
    </row>
    <row r="558" spans="2:47" s="1" customFormat="1" ht="12">
      <c r="B558" s="30"/>
      <c r="D558" s="142" t="s">
        <v>151</v>
      </c>
      <c r="F558" s="143" t="s">
        <v>862</v>
      </c>
      <c r="I558" s="144"/>
      <c r="L558" s="30"/>
      <c r="M558" s="145"/>
      <c r="T558" s="51"/>
      <c r="AT558" s="15" t="s">
        <v>151</v>
      </c>
      <c r="AU558" s="15" t="s">
        <v>79</v>
      </c>
    </row>
    <row r="559" spans="2:65" s="1" customFormat="1" ht="16.5" customHeight="1">
      <c r="B559" s="30"/>
      <c r="C559" s="129" t="s">
        <v>948</v>
      </c>
      <c r="D559" s="129" t="s">
        <v>145</v>
      </c>
      <c r="E559" s="130" t="s">
        <v>949</v>
      </c>
      <c r="F559" s="131" t="s">
        <v>867</v>
      </c>
      <c r="G559" s="132" t="s">
        <v>863</v>
      </c>
      <c r="H559" s="133">
        <v>30</v>
      </c>
      <c r="I559" s="134"/>
      <c r="J559" s="135">
        <f>ROUND(I559*H559,2)</f>
        <v>0</v>
      </c>
      <c r="K559" s="131" t="s">
        <v>19</v>
      </c>
      <c r="L559" s="30"/>
      <c r="M559" s="136" t="s">
        <v>19</v>
      </c>
      <c r="N559" s="137" t="s">
        <v>40</v>
      </c>
      <c r="P559" s="138">
        <f>O559*H559</f>
        <v>0</v>
      </c>
      <c r="Q559" s="138">
        <v>0</v>
      </c>
      <c r="R559" s="138">
        <f>Q559*H559</f>
        <v>0</v>
      </c>
      <c r="S559" s="138">
        <v>0</v>
      </c>
      <c r="T559" s="139">
        <f>S559*H559</f>
        <v>0</v>
      </c>
      <c r="AR559" s="140" t="s">
        <v>178</v>
      </c>
      <c r="AT559" s="140" t="s">
        <v>145</v>
      </c>
      <c r="AU559" s="140" t="s">
        <v>79</v>
      </c>
      <c r="AY559" s="15" t="s">
        <v>143</v>
      </c>
      <c r="BE559" s="141">
        <f>IF(N559="základní",J559,0)</f>
        <v>0</v>
      </c>
      <c r="BF559" s="141">
        <f>IF(N559="snížená",J559,0)</f>
        <v>0</v>
      </c>
      <c r="BG559" s="141">
        <f>IF(N559="zákl. přenesená",J559,0)</f>
        <v>0</v>
      </c>
      <c r="BH559" s="141">
        <f>IF(N559="sníž. přenesená",J559,0)</f>
        <v>0</v>
      </c>
      <c r="BI559" s="141">
        <f>IF(N559="nulová",J559,0)</f>
        <v>0</v>
      </c>
      <c r="BJ559" s="15" t="s">
        <v>77</v>
      </c>
      <c r="BK559" s="141">
        <f>ROUND(I559*H559,2)</f>
        <v>0</v>
      </c>
      <c r="BL559" s="15" t="s">
        <v>178</v>
      </c>
      <c r="BM559" s="140" t="s">
        <v>950</v>
      </c>
    </row>
    <row r="560" spans="2:47" s="1" customFormat="1" ht="12">
      <c r="B560" s="30"/>
      <c r="D560" s="142" t="s">
        <v>151</v>
      </c>
      <c r="F560" s="143" t="s">
        <v>867</v>
      </c>
      <c r="I560" s="144"/>
      <c r="L560" s="30"/>
      <c r="M560" s="145"/>
      <c r="T560" s="51"/>
      <c r="AT560" s="15" t="s">
        <v>151</v>
      </c>
      <c r="AU560" s="15" t="s">
        <v>79</v>
      </c>
    </row>
    <row r="561" spans="2:65" s="1" customFormat="1" ht="16.5" customHeight="1">
      <c r="B561" s="30"/>
      <c r="C561" s="129" t="s">
        <v>951</v>
      </c>
      <c r="D561" s="129" t="s">
        <v>145</v>
      </c>
      <c r="E561" s="130" t="s">
        <v>952</v>
      </c>
      <c r="F561" s="131" t="s">
        <v>871</v>
      </c>
      <c r="G561" s="132" t="s">
        <v>757</v>
      </c>
      <c r="H561" s="158"/>
      <c r="I561" s="134"/>
      <c r="J561" s="135">
        <f>ROUND(I561*H561,2)</f>
        <v>0</v>
      </c>
      <c r="K561" s="131" t="s">
        <v>19</v>
      </c>
      <c r="L561" s="30"/>
      <c r="M561" s="136" t="s">
        <v>19</v>
      </c>
      <c r="N561" s="137" t="s">
        <v>40</v>
      </c>
      <c r="P561" s="138">
        <f>O561*H561</f>
        <v>0</v>
      </c>
      <c r="Q561" s="138">
        <v>0</v>
      </c>
      <c r="R561" s="138">
        <f>Q561*H561</f>
        <v>0</v>
      </c>
      <c r="S561" s="138">
        <v>0</v>
      </c>
      <c r="T561" s="139">
        <f>S561*H561</f>
        <v>0</v>
      </c>
      <c r="AR561" s="140" t="s">
        <v>178</v>
      </c>
      <c r="AT561" s="140" t="s">
        <v>145</v>
      </c>
      <c r="AU561" s="140" t="s">
        <v>79</v>
      </c>
      <c r="AY561" s="15" t="s">
        <v>143</v>
      </c>
      <c r="BE561" s="141">
        <f>IF(N561="základní",J561,0)</f>
        <v>0</v>
      </c>
      <c r="BF561" s="141">
        <f>IF(N561="snížená",J561,0)</f>
        <v>0</v>
      </c>
      <c r="BG561" s="141">
        <f>IF(N561="zákl. přenesená",J561,0)</f>
        <v>0</v>
      </c>
      <c r="BH561" s="141">
        <f>IF(N561="sníž. přenesená",J561,0)</f>
        <v>0</v>
      </c>
      <c r="BI561" s="141">
        <f>IF(N561="nulová",J561,0)</f>
        <v>0</v>
      </c>
      <c r="BJ561" s="15" t="s">
        <v>77</v>
      </c>
      <c r="BK561" s="141">
        <f>ROUND(I561*H561,2)</f>
        <v>0</v>
      </c>
      <c r="BL561" s="15" t="s">
        <v>178</v>
      </c>
      <c r="BM561" s="140" t="s">
        <v>953</v>
      </c>
    </row>
    <row r="562" spans="2:47" s="1" customFormat="1" ht="12">
      <c r="B562" s="30"/>
      <c r="D562" s="142" t="s">
        <v>151</v>
      </c>
      <c r="F562" s="143" t="s">
        <v>871</v>
      </c>
      <c r="I562" s="144"/>
      <c r="L562" s="30"/>
      <c r="M562" s="145"/>
      <c r="T562" s="51"/>
      <c r="AT562" s="15" t="s">
        <v>151</v>
      </c>
      <c r="AU562" s="15" t="s">
        <v>79</v>
      </c>
    </row>
    <row r="563" spans="2:65" s="1" customFormat="1" ht="16.5" customHeight="1">
      <c r="B563" s="30"/>
      <c r="C563" s="129" t="s">
        <v>954</v>
      </c>
      <c r="D563" s="129" t="s">
        <v>145</v>
      </c>
      <c r="E563" s="130" t="s">
        <v>955</v>
      </c>
      <c r="F563" s="131" t="s">
        <v>875</v>
      </c>
      <c r="G563" s="132" t="s">
        <v>757</v>
      </c>
      <c r="H563" s="158"/>
      <c r="I563" s="134"/>
      <c r="J563" s="135">
        <f>ROUND(I563*H563,2)</f>
        <v>0</v>
      </c>
      <c r="K563" s="131" t="s">
        <v>19</v>
      </c>
      <c r="L563" s="30"/>
      <c r="M563" s="136" t="s">
        <v>19</v>
      </c>
      <c r="N563" s="137" t="s">
        <v>40</v>
      </c>
      <c r="P563" s="138">
        <f>O563*H563</f>
        <v>0</v>
      </c>
      <c r="Q563" s="138">
        <v>0</v>
      </c>
      <c r="R563" s="138">
        <f>Q563*H563</f>
        <v>0</v>
      </c>
      <c r="S563" s="138">
        <v>0</v>
      </c>
      <c r="T563" s="139">
        <f>S563*H563</f>
        <v>0</v>
      </c>
      <c r="AR563" s="140" t="s">
        <v>178</v>
      </c>
      <c r="AT563" s="140" t="s">
        <v>145</v>
      </c>
      <c r="AU563" s="140" t="s">
        <v>79</v>
      </c>
      <c r="AY563" s="15" t="s">
        <v>143</v>
      </c>
      <c r="BE563" s="141">
        <f>IF(N563="základní",J563,0)</f>
        <v>0</v>
      </c>
      <c r="BF563" s="141">
        <f>IF(N563="snížená",J563,0)</f>
        <v>0</v>
      </c>
      <c r="BG563" s="141">
        <f>IF(N563="zákl. přenesená",J563,0)</f>
        <v>0</v>
      </c>
      <c r="BH563" s="141">
        <f>IF(N563="sníž. přenesená",J563,0)</f>
        <v>0</v>
      </c>
      <c r="BI563" s="141">
        <f>IF(N563="nulová",J563,0)</f>
        <v>0</v>
      </c>
      <c r="BJ563" s="15" t="s">
        <v>77</v>
      </c>
      <c r="BK563" s="141">
        <f>ROUND(I563*H563,2)</f>
        <v>0</v>
      </c>
      <c r="BL563" s="15" t="s">
        <v>178</v>
      </c>
      <c r="BM563" s="140" t="s">
        <v>956</v>
      </c>
    </row>
    <row r="564" spans="2:47" s="1" customFormat="1" ht="12">
      <c r="B564" s="30"/>
      <c r="D564" s="142" t="s">
        <v>151</v>
      </c>
      <c r="F564" s="143" t="s">
        <v>875</v>
      </c>
      <c r="I564" s="144"/>
      <c r="L564" s="30"/>
      <c r="M564" s="145"/>
      <c r="T564" s="51"/>
      <c r="AT564" s="15" t="s">
        <v>151</v>
      </c>
      <c r="AU564" s="15" t="s">
        <v>79</v>
      </c>
    </row>
    <row r="565" spans="2:65" s="1" customFormat="1" ht="16.5" customHeight="1">
      <c r="B565" s="30"/>
      <c r="C565" s="129" t="s">
        <v>957</v>
      </c>
      <c r="D565" s="129" t="s">
        <v>145</v>
      </c>
      <c r="E565" s="130" t="s">
        <v>958</v>
      </c>
      <c r="F565" s="131" t="s">
        <v>879</v>
      </c>
      <c r="G565" s="132" t="s">
        <v>757</v>
      </c>
      <c r="H565" s="158"/>
      <c r="I565" s="134"/>
      <c r="J565" s="135">
        <f>ROUND(I565*H565,2)</f>
        <v>0</v>
      </c>
      <c r="K565" s="131" t="s">
        <v>19</v>
      </c>
      <c r="L565" s="30"/>
      <c r="M565" s="136" t="s">
        <v>19</v>
      </c>
      <c r="N565" s="137" t="s">
        <v>40</v>
      </c>
      <c r="P565" s="138">
        <f>O565*H565</f>
        <v>0</v>
      </c>
      <c r="Q565" s="138">
        <v>0</v>
      </c>
      <c r="R565" s="138">
        <f>Q565*H565</f>
        <v>0</v>
      </c>
      <c r="S565" s="138">
        <v>0</v>
      </c>
      <c r="T565" s="139">
        <f>S565*H565</f>
        <v>0</v>
      </c>
      <c r="AR565" s="140" t="s">
        <v>178</v>
      </c>
      <c r="AT565" s="140" t="s">
        <v>145</v>
      </c>
      <c r="AU565" s="140" t="s">
        <v>79</v>
      </c>
      <c r="AY565" s="15" t="s">
        <v>143</v>
      </c>
      <c r="BE565" s="141">
        <f>IF(N565="základní",J565,0)</f>
        <v>0</v>
      </c>
      <c r="BF565" s="141">
        <f>IF(N565="snížená",J565,0)</f>
        <v>0</v>
      </c>
      <c r="BG565" s="141">
        <f>IF(N565="zákl. přenesená",J565,0)</f>
        <v>0</v>
      </c>
      <c r="BH565" s="141">
        <f>IF(N565="sníž. přenesená",J565,0)</f>
        <v>0</v>
      </c>
      <c r="BI565" s="141">
        <f>IF(N565="nulová",J565,0)</f>
        <v>0</v>
      </c>
      <c r="BJ565" s="15" t="s">
        <v>77</v>
      </c>
      <c r="BK565" s="141">
        <f>ROUND(I565*H565,2)</f>
        <v>0</v>
      </c>
      <c r="BL565" s="15" t="s">
        <v>178</v>
      </c>
      <c r="BM565" s="140" t="s">
        <v>959</v>
      </c>
    </row>
    <row r="566" spans="2:47" s="1" customFormat="1" ht="12">
      <c r="B566" s="30"/>
      <c r="D566" s="142" t="s">
        <v>151</v>
      </c>
      <c r="F566" s="143" t="s">
        <v>879</v>
      </c>
      <c r="I566" s="144"/>
      <c r="L566" s="30"/>
      <c r="M566" s="145"/>
      <c r="T566" s="51"/>
      <c r="AT566" s="15" t="s">
        <v>151</v>
      </c>
      <c r="AU566" s="15" t="s">
        <v>79</v>
      </c>
    </row>
    <row r="567" spans="2:65" s="1" customFormat="1" ht="16.5" customHeight="1">
      <c r="B567" s="30"/>
      <c r="C567" s="129" t="s">
        <v>960</v>
      </c>
      <c r="D567" s="129" t="s">
        <v>145</v>
      </c>
      <c r="E567" s="130" t="s">
        <v>961</v>
      </c>
      <c r="F567" s="131" t="s">
        <v>883</v>
      </c>
      <c r="G567" s="132" t="s">
        <v>246</v>
      </c>
      <c r="H567" s="133">
        <v>12</v>
      </c>
      <c r="I567" s="134"/>
      <c r="J567" s="135">
        <f>ROUND(I567*H567,2)</f>
        <v>0</v>
      </c>
      <c r="K567" s="131" t="s">
        <v>19</v>
      </c>
      <c r="L567" s="30"/>
      <c r="M567" s="136" t="s">
        <v>19</v>
      </c>
      <c r="N567" s="137" t="s">
        <v>40</v>
      </c>
      <c r="P567" s="138">
        <f>O567*H567</f>
        <v>0</v>
      </c>
      <c r="Q567" s="138">
        <v>0</v>
      </c>
      <c r="R567" s="138">
        <f>Q567*H567</f>
        <v>0</v>
      </c>
      <c r="S567" s="138">
        <v>0</v>
      </c>
      <c r="T567" s="139">
        <f>S567*H567</f>
        <v>0</v>
      </c>
      <c r="AR567" s="140" t="s">
        <v>178</v>
      </c>
      <c r="AT567" s="140" t="s">
        <v>145</v>
      </c>
      <c r="AU567" s="140" t="s">
        <v>79</v>
      </c>
      <c r="AY567" s="15" t="s">
        <v>143</v>
      </c>
      <c r="BE567" s="141">
        <f>IF(N567="základní",J567,0)</f>
        <v>0</v>
      </c>
      <c r="BF567" s="141">
        <f>IF(N567="snížená",J567,0)</f>
        <v>0</v>
      </c>
      <c r="BG567" s="141">
        <f>IF(N567="zákl. přenesená",J567,0)</f>
        <v>0</v>
      </c>
      <c r="BH567" s="141">
        <f>IF(N567="sníž. přenesená",J567,0)</f>
        <v>0</v>
      </c>
      <c r="BI567" s="141">
        <f>IF(N567="nulová",J567,0)</f>
        <v>0</v>
      </c>
      <c r="BJ567" s="15" t="s">
        <v>77</v>
      </c>
      <c r="BK567" s="141">
        <f>ROUND(I567*H567,2)</f>
        <v>0</v>
      </c>
      <c r="BL567" s="15" t="s">
        <v>178</v>
      </c>
      <c r="BM567" s="140" t="s">
        <v>962</v>
      </c>
    </row>
    <row r="568" spans="2:47" s="1" customFormat="1" ht="12">
      <c r="B568" s="30"/>
      <c r="D568" s="142" t="s">
        <v>151</v>
      </c>
      <c r="F568" s="143" t="s">
        <v>883</v>
      </c>
      <c r="I568" s="144"/>
      <c r="L568" s="30"/>
      <c r="M568" s="145"/>
      <c r="T568" s="51"/>
      <c r="AT568" s="15" t="s">
        <v>151</v>
      </c>
      <c r="AU568" s="15" t="s">
        <v>79</v>
      </c>
    </row>
    <row r="569" spans="2:65" s="1" customFormat="1" ht="16.5" customHeight="1">
      <c r="B569" s="30"/>
      <c r="C569" s="129" t="s">
        <v>963</v>
      </c>
      <c r="D569" s="129" t="s">
        <v>145</v>
      </c>
      <c r="E569" s="130" t="s">
        <v>964</v>
      </c>
      <c r="F569" s="131" t="s">
        <v>887</v>
      </c>
      <c r="G569" s="132" t="s">
        <v>802</v>
      </c>
      <c r="H569" s="133">
        <v>1</v>
      </c>
      <c r="I569" s="134"/>
      <c r="J569" s="135">
        <f>ROUND(I569*H569,2)</f>
        <v>0</v>
      </c>
      <c r="K569" s="131" t="s">
        <v>19</v>
      </c>
      <c r="L569" s="30"/>
      <c r="M569" s="136" t="s">
        <v>19</v>
      </c>
      <c r="N569" s="137" t="s">
        <v>40</v>
      </c>
      <c r="P569" s="138">
        <f>O569*H569</f>
        <v>0</v>
      </c>
      <c r="Q569" s="138">
        <v>0</v>
      </c>
      <c r="R569" s="138">
        <f>Q569*H569</f>
        <v>0</v>
      </c>
      <c r="S569" s="138">
        <v>0</v>
      </c>
      <c r="T569" s="139">
        <f>S569*H569</f>
        <v>0</v>
      </c>
      <c r="AR569" s="140" t="s">
        <v>178</v>
      </c>
      <c r="AT569" s="140" t="s">
        <v>145</v>
      </c>
      <c r="AU569" s="140" t="s">
        <v>79</v>
      </c>
      <c r="AY569" s="15" t="s">
        <v>143</v>
      </c>
      <c r="BE569" s="141">
        <f>IF(N569="základní",J569,0)</f>
        <v>0</v>
      </c>
      <c r="BF569" s="141">
        <f>IF(N569="snížená",J569,0)</f>
        <v>0</v>
      </c>
      <c r="BG569" s="141">
        <f>IF(N569="zákl. přenesená",J569,0)</f>
        <v>0</v>
      </c>
      <c r="BH569" s="141">
        <f>IF(N569="sníž. přenesená",J569,0)</f>
        <v>0</v>
      </c>
      <c r="BI569" s="141">
        <f>IF(N569="nulová",J569,0)</f>
        <v>0</v>
      </c>
      <c r="BJ569" s="15" t="s">
        <v>77</v>
      </c>
      <c r="BK569" s="141">
        <f>ROUND(I569*H569,2)</f>
        <v>0</v>
      </c>
      <c r="BL569" s="15" t="s">
        <v>178</v>
      </c>
      <c r="BM569" s="140" t="s">
        <v>965</v>
      </c>
    </row>
    <row r="570" spans="2:47" s="1" customFormat="1" ht="12">
      <c r="B570" s="30"/>
      <c r="D570" s="142" t="s">
        <v>151</v>
      </c>
      <c r="F570" s="143" t="s">
        <v>966</v>
      </c>
      <c r="I570" s="144"/>
      <c r="L570" s="30"/>
      <c r="M570" s="145"/>
      <c r="T570" s="51"/>
      <c r="AT570" s="15" t="s">
        <v>151</v>
      </c>
      <c r="AU570" s="15" t="s">
        <v>79</v>
      </c>
    </row>
    <row r="571" spans="2:65" s="1" customFormat="1" ht="16.5" customHeight="1">
      <c r="B571" s="30"/>
      <c r="C571" s="129" t="s">
        <v>967</v>
      </c>
      <c r="D571" s="129" t="s">
        <v>145</v>
      </c>
      <c r="E571" s="130" t="s">
        <v>968</v>
      </c>
      <c r="F571" s="131" t="s">
        <v>891</v>
      </c>
      <c r="G571" s="132" t="s">
        <v>802</v>
      </c>
      <c r="H571" s="133">
        <v>1</v>
      </c>
      <c r="I571" s="134"/>
      <c r="J571" s="135">
        <f>ROUND(I571*H571,2)</f>
        <v>0</v>
      </c>
      <c r="K571" s="131" t="s">
        <v>19</v>
      </c>
      <c r="L571" s="30"/>
      <c r="M571" s="136" t="s">
        <v>19</v>
      </c>
      <c r="N571" s="137" t="s">
        <v>40</v>
      </c>
      <c r="P571" s="138">
        <f>O571*H571</f>
        <v>0</v>
      </c>
      <c r="Q571" s="138">
        <v>0</v>
      </c>
      <c r="R571" s="138">
        <f>Q571*H571</f>
        <v>0</v>
      </c>
      <c r="S571" s="138">
        <v>0</v>
      </c>
      <c r="T571" s="139">
        <f>S571*H571</f>
        <v>0</v>
      </c>
      <c r="AR571" s="140" t="s">
        <v>178</v>
      </c>
      <c r="AT571" s="140" t="s">
        <v>145</v>
      </c>
      <c r="AU571" s="140" t="s">
        <v>79</v>
      </c>
      <c r="AY571" s="15" t="s">
        <v>143</v>
      </c>
      <c r="BE571" s="141">
        <f>IF(N571="základní",J571,0)</f>
        <v>0</v>
      </c>
      <c r="BF571" s="141">
        <f>IF(N571="snížená",J571,0)</f>
        <v>0</v>
      </c>
      <c r="BG571" s="141">
        <f>IF(N571="zákl. přenesená",J571,0)</f>
        <v>0</v>
      </c>
      <c r="BH571" s="141">
        <f>IF(N571="sníž. přenesená",J571,0)</f>
        <v>0</v>
      </c>
      <c r="BI571" s="141">
        <f>IF(N571="nulová",J571,0)</f>
        <v>0</v>
      </c>
      <c r="BJ571" s="15" t="s">
        <v>77</v>
      </c>
      <c r="BK571" s="141">
        <f>ROUND(I571*H571,2)</f>
        <v>0</v>
      </c>
      <c r="BL571" s="15" t="s">
        <v>178</v>
      </c>
      <c r="BM571" s="140" t="s">
        <v>969</v>
      </c>
    </row>
    <row r="572" spans="2:47" s="1" customFormat="1" ht="12">
      <c r="B572" s="30"/>
      <c r="D572" s="142" t="s">
        <v>151</v>
      </c>
      <c r="F572" s="143" t="s">
        <v>970</v>
      </c>
      <c r="I572" s="144"/>
      <c r="L572" s="30"/>
      <c r="M572" s="145"/>
      <c r="T572" s="51"/>
      <c r="AT572" s="15" t="s">
        <v>151</v>
      </c>
      <c r="AU572" s="15" t="s">
        <v>79</v>
      </c>
    </row>
    <row r="573" spans="2:65" s="1" customFormat="1" ht="16.5" customHeight="1">
      <c r="B573" s="30"/>
      <c r="C573" s="129" t="s">
        <v>971</v>
      </c>
      <c r="D573" s="129" t="s">
        <v>145</v>
      </c>
      <c r="E573" s="130" t="s">
        <v>972</v>
      </c>
      <c r="F573" s="131" t="s">
        <v>895</v>
      </c>
      <c r="G573" s="132" t="s">
        <v>210</v>
      </c>
      <c r="H573" s="133">
        <v>30</v>
      </c>
      <c r="I573" s="134"/>
      <c r="J573" s="135">
        <f>ROUND(I573*H573,2)</f>
        <v>0</v>
      </c>
      <c r="K573" s="131" t="s">
        <v>19</v>
      </c>
      <c r="L573" s="30"/>
      <c r="M573" s="136" t="s">
        <v>19</v>
      </c>
      <c r="N573" s="137" t="s">
        <v>40</v>
      </c>
      <c r="P573" s="138">
        <f>O573*H573</f>
        <v>0</v>
      </c>
      <c r="Q573" s="138">
        <v>0</v>
      </c>
      <c r="R573" s="138">
        <f>Q573*H573</f>
        <v>0</v>
      </c>
      <c r="S573" s="138">
        <v>0</v>
      </c>
      <c r="T573" s="139">
        <f>S573*H573</f>
        <v>0</v>
      </c>
      <c r="AR573" s="140" t="s">
        <v>178</v>
      </c>
      <c r="AT573" s="140" t="s">
        <v>145</v>
      </c>
      <c r="AU573" s="140" t="s">
        <v>79</v>
      </c>
      <c r="AY573" s="15" t="s">
        <v>143</v>
      </c>
      <c r="BE573" s="141">
        <f>IF(N573="základní",J573,0)</f>
        <v>0</v>
      </c>
      <c r="BF573" s="141">
        <f>IF(N573="snížená",J573,0)</f>
        <v>0</v>
      </c>
      <c r="BG573" s="141">
        <f>IF(N573="zákl. přenesená",J573,0)</f>
        <v>0</v>
      </c>
      <c r="BH573" s="141">
        <f>IF(N573="sníž. přenesená",J573,0)</f>
        <v>0</v>
      </c>
      <c r="BI573" s="141">
        <f>IF(N573="nulová",J573,0)</f>
        <v>0</v>
      </c>
      <c r="BJ573" s="15" t="s">
        <v>77</v>
      </c>
      <c r="BK573" s="141">
        <f>ROUND(I573*H573,2)</f>
        <v>0</v>
      </c>
      <c r="BL573" s="15" t="s">
        <v>178</v>
      </c>
      <c r="BM573" s="140" t="s">
        <v>973</v>
      </c>
    </row>
    <row r="574" spans="2:47" s="1" customFormat="1" ht="12">
      <c r="B574" s="30"/>
      <c r="D574" s="142" t="s">
        <v>151</v>
      </c>
      <c r="F574" s="143" t="s">
        <v>895</v>
      </c>
      <c r="I574" s="144"/>
      <c r="L574" s="30"/>
      <c r="M574" s="145"/>
      <c r="T574" s="51"/>
      <c r="AT574" s="15" t="s">
        <v>151</v>
      </c>
      <c r="AU574" s="15" t="s">
        <v>79</v>
      </c>
    </row>
    <row r="575" spans="2:63" s="11" customFormat="1" ht="22.95" customHeight="1">
      <c r="B575" s="117"/>
      <c r="D575" s="118" t="s">
        <v>68</v>
      </c>
      <c r="E575" s="127" t="s">
        <v>974</v>
      </c>
      <c r="F575" s="127" t="s">
        <v>975</v>
      </c>
      <c r="I575" s="120"/>
      <c r="J575" s="128">
        <f>BK575</f>
        <v>0</v>
      </c>
      <c r="L575" s="117"/>
      <c r="M575" s="122"/>
      <c r="P575" s="123">
        <f>SUM(P576:P606)</f>
        <v>0</v>
      </c>
      <c r="R575" s="123">
        <f>SUM(R576:R606)</f>
        <v>8.759947959708</v>
      </c>
      <c r="T575" s="124">
        <f>SUM(T576:T606)</f>
        <v>2.8000000000000003</v>
      </c>
      <c r="AR575" s="118" t="s">
        <v>79</v>
      </c>
      <c r="AT575" s="125" t="s">
        <v>68</v>
      </c>
      <c r="AU575" s="125" t="s">
        <v>77</v>
      </c>
      <c r="AY575" s="118" t="s">
        <v>143</v>
      </c>
      <c r="BK575" s="126">
        <f>SUM(BK576:BK606)</f>
        <v>0</v>
      </c>
    </row>
    <row r="576" spans="2:65" s="1" customFormat="1" ht="16.5" customHeight="1">
      <c r="B576" s="30"/>
      <c r="C576" s="129" t="s">
        <v>976</v>
      </c>
      <c r="D576" s="129" t="s">
        <v>145</v>
      </c>
      <c r="E576" s="130" t="s">
        <v>977</v>
      </c>
      <c r="F576" s="131" t="s">
        <v>978</v>
      </c>
      <c r="G576" s="132" t="s">
        <v>210</v>
      </c>
      <c r="H576" s="133">
        <v>400</v>
      </c>
      <c r="I576" s="134"/>
      <c r="J576" s="135">
        <f>ROUND(I576*H576,2)</f>
        <v>0</v>
      </c>
      <c r="K576" s="131" t="s">
        <v>149</v>
      </c>
      <c r="L576" s="30"/>
      <c r="M576" s="136" t="s">
        <v>19</v>
      </c>
      <c r="N576" s="137" t="s">
        <v>40</v>
      </c>
      <c r="P576" s="138">
        <f>O576*H576</f>
        <v>0</v>
      </c>
      <c r="Q576" s="138">
        <v>0</v>
      </c>
      <c r="R576" s="138">
        <f>Q576*H576</f>
        <v>0</v>
      </c>
      <c r="S576" s="138">
        <v>0</v>
      </c>
      <c r="T576" s="139">
        <f>S576*H576</f>
        <v>0</v>
      </c>
      <c r="AR576" s="140" t="s">
        <v>178</v>
      </c>
      <c r="AT576" s="140" t="s">
        <v>145</v>
      </c>
      <c r="AU576" s="140" t="s">
        <v>79</v>
      </c>
      <c r="AY576" s="15" t="s">
        <v>143</v>
      </c>
      <c r="BE576" s="141">
        <f>IF(N576="základní",J576,0)</f>
        <v>0</v>
      </c>
      <c r="BF576" s="141">
        <f>IF(N576="snížená",J576,0)</f>
        <v>0</v>
      </c>
      <c r="BG576" s="141">
        <f>IF(N576="zákl. přenesená",J576,0)</f>
        <v>0</v>
      </c>
      <c r="BH576" s="141">
        <f>IF(N576="sníž. přenesená",J576,0)</f>
        <v>0</v>
      </c>
      <c r="BI576" s="141">
        <f>IF(N576="nulová",J576,0)</f>
        <v>0</v>
      </c>
      <c r="BJ576" s="15" t="s">
        <v>77</v>
      </c>
      <c r="BK576" s="141">
        <f>ROUND(I576*H576,2)</f>
        <v>0</v>
      </c>
      <c r="BL576" s="15" t="s">
        <v>178</v>
      </c>
      <c r="BM576" s="140" t="s">
        <v>728</v>
      </c>
    </row>
    <row r="577" spans="2:47" s="1" customFormat="1" ht="12">
      <c r="B577" s="30"/>
      <c r="D577" s="142" t="s">
        <v>151</v>
      </c>
      <c r="F577" s="143" t="s">
        <v>979</v>
      </c>
      <c r="I577" s="144"/>
      <c r="L577" s="30"/>
      <c r="M577" s="145"/>
      <c r="T577" s="51"/>
      <c r="AT577" s="15" t="s">
        <v>151</v>
      </c>
      <c r="AU577" s="15" t="s">
        <v>79</v>
      </c>
    </row>
    <row r="578" spans="2:47" s="1" customFormat="1" ht="12">
      <c r="B578" s="30"/>
      <c r="D578" s="146" t="s">
        <v>153</v>
      </c>
      <c r="F578" s="147" t="s">
        <v>980</v>
      </c>
      <c r="I578" s="144"/>
      <c r="L578" s="30"/>
      <c r="M578" s="145"/>
      <c r="T578" s="51"/>
      <c r="AT578" s="15" t="s">
        <v>153</v>
      </c>
      <c r="AU578" s="15" t="s">
        <v>79</v>
      </c>
    </row>
    <row r="579" spans="2:65" s="1" customFormat="1" ht="16.5" customHeight="1">
      <c r="B579" s="30"/>
      <c r="C579" s="148" t="s">
        <v>981</v>
      </c>
      <c r="D579" s="148" t="s">
        <v>225</v>
      </c>
      <c r="E579" s="149" t="s">
        <v>982</v>
      </c>
      <c r="F579" s="150" t="s">
        <v>983</v>
      </c>
      <c r="G579" s="151" t="s">
        <v>148</v>
      </c>
      <c r="H579" s="152">
        <v>5.892</v>
      </c>
      <c r="I579" s="153"/>
      <c r="J579" s="154">
        <f>ROUND(I579*H579,2)</f>
        <v>0</v>
      </c>
      <c r="K579" s="150" t="s">
        <v>149</v>
      </c>
      <c r="L579" s="155"/>
      <c r="M579" s="156" t="s">
        <v>19</v>
      </c>
      <c r="N579" s="157" t="s">
        <v>40</v>
      </c>
      <c r="P579" s="138">
        <f>O579*H579</f>
        <v>0</v>
      </c>
      <c r="Q579" s="138">
        <v>0.55</v>
      </c>
      <c r="R579" s="138">
        <f>Q579*H579</f>
        <v>3.2406000000000006</v>
      </c>
      <c r="S579" s="138">
        <v>0</v>
      </c>
      <c r="T579" s="139">
        <f>S579*H579</f>
        <v>0</v>
      </c>
      <c r="AR579" s="140" t="s">
        <v>237</v>
      </c>
      <c r="AT579" s="140" t="s">
        <v>225</v>
      </c>
      <c r="AU579" s="140" t="s">
        <v>79</v>
      </c>
      <c r="AY579" s="15" t="s">
        <v>143</v>
      </c>
      <c r="BE579" s="141">
        <f>IF(N579="základní",J579,0)</f>
        <v>0</v>
      </c>
      <c r="BF579" s="141">
        <f>IF(N579="snížená",J579,0)</f>
        <v>0</v>
      </c>
      <c r="BG579" s="141">
        <f>IF(N579="zákl. přenesená",J579,0)</f>
        <v>0</v>
      </c>
      <c r="BH579" s="141">
        <f>IF(N579="sníž. přenesená",J579,0)</f>
        <v>0</v>
      </c>
      <c r="BI579" s="141">
        <f>IF(N579="nulová",J579,0)</f>
        <v>0</v>
      </c>
      <c r="BJ579" s="15" t="s">
        <v>77</v>
      </c>
      <c r="BK579" s="141">
        <f>ROUND(I579*H579,2)</f>
        <v>0</v>
      </c>
      <c r="BL579" s="15" t="s">
        <v>178</v>
      </c>
      <c r="BM579" s="140" t="s">
        <v>736</v>
      </c>
    </row>
    <row r="580" spans="2:47" s="1" customFormat="1" ht="12">
      <c r="B580" s="30"/>
      <c r="D580" s="142" t="s">
        <v>151</v>
      </c>
      <c r="F580" s="143" t="s">
        <v>983</v>
      </c>
      <c r="I580" s="144"/>
      <c r="L580" s="30"/>
      <c r="M580" s="145"/>
      <c r="T580" s="51"/>
      <c r="AT580" s="15" t="s">
        <v>151</v>
      </c>
      <c r="AU580" s="15" t="s">
        <v>79</v>
      </c>
    </row>
    <row r="581" spans="2:65" s="1" customFormat="1" ht="16.5" customHeight="1">
      <c r="B581" s="30"/>
      <c r="C581" s="129" t="s">
        <v>984</v>
      </c>
      <c r="D581" s="129" t="s">
        <v>145</v>
      </c>
      <c r="E581" s="130" t="s">
        <v>985</v>
      </c>
      <c r="F581" s="131" t="s">
        <v>986</v>
      </c>
      <c r="G581" s="132" t="s">
        <v>191</v>
      </c>
      <c r="H581" s="133">
        <v>432</v>
      </c>
      <c r="I581" s="134"/>
      <c r="J581" s="135">
        <f>ROUND(I581*H581,2)</f>
        <v>0</v>
      </c>
      <c r="K581" s="131" t="s">
        <v>149</v>
      </c>
      <c r="L581" s="30"/>
      <c r="M581" s="136" t="s">
        <v>19</v>
      </c>
      <c r="N581" s="137" t="s">
        <v>40</v>
      </c>
      <c r="P581" s="138">
        <f>O581*H581</f>
        <v>0</v>
      </c>
      <c r="Q581" s="138">
        <v>0</v>
      </c>
      <c r="R581" s="138">
        <f>Q581*H581</f>
        <v>0</v>
      </c>
      <c r="S581" s="138">
        <v>0</v>
      </c>
      <c r="T581" s="139">
        <f>S581*H581</f>
        <v>0</v>
      </c>
      <c r="AR581" s="140" t="s">
        <v>178</v>
      </c>
      <c r="AT581" s="140" t="s">
        <v>145</v>
      </c>
      <c r="AU581" s="140" t="s">
        <v>79</v>
      </c>
      <c r="AY581" s="15" t="s">
        <v>143</v>
      </c>
      <c r="BE581" s="141">
        <f>IF(N581="základní",J581,0)</f>
        <v>0</v>
      </c>
      <c r="BF581" s="141">
        <f>IF(N581="snížená",J581,0)</f>
        <v>0</v>
      </c>
      <c r="BG581" s="141">
        <f>IF(N581="zákl. přenesená",J581,0)</f>
        <v>0</v>
      </c>
      <c r="BH581" s="141">
        <f>IF(N581="sníž. přenesená",J581,0)</f>
        <v>0</v>
      </c>
      <c r="BI581" s="141">
        <f>IF(N581="nulová",J581,0)</f>
        <v>0</v>
      </c>
      <c r="BJ581" s="15" t="s">
        <v>77</v>
      </c>
      <c r="BK581" s="141">
        <f>ROUND(I581*H581,2)</f>
        <v>0</v>
      </c>
      <c r="BL581" s="15" t="s">
        <v>178</v>
      </c>
      <c r="BM581" s="140" t="s">
        <v>746</v>
      </c>
    </row>
    <row r="582" spans="2:47" s="1" customFormat="1" ht="12">
      <c r="B582" s="30"/>
      <c r="D582" s="142" t="s">
        <v>151</v>
      </c>
      <c r="F582" s="143" t="s">
        <v>987</v>
      </c>
      <c r="I582" s="144"/>
      <c r="L582" s="30"/>
      <c r="M582" s="145"/>
      <c r="T582" s="51"/>
      <c r="AT582" s="15" t="s">
        <v>151</v>
      </c>
      <c r="AU582" s="15" t="s">
        <v>79</v>
      </c>
    </row>
    <row r="583" spans="2:47" s="1" customFormat="1" ht="12">
      <c r="B583" s="30"/>
      <c r="D583" s="146" t="s">
        <v>153</v>
      </c>
      <c r="F583" s="147" t="s">
        <v>988</v>
      </c>
      <c r="I583" s="144"/>
      <c r="L583" s="30"/>
      <c r="M583" s="145"/>
      <c r="T583" s="51"/>
      <c r="AT583" s="15" t="s">
        <v>153</v>
      </c>
      <c r="AU583" s="15" t="s">
        <v>79</v>
      </c>
    </row>
    <row r="584" spans="2:65" s="1" customFormat="1" ht="16.5" customHeight="1">
      <c r="B584" s="30"/>
      <c r="C584" s="129" t="s">
        <v>989</v>
      </c>
      <c r="D584" s="129" t="s">
        <v>145</v>
      </c>
      <c r="E584" s="130" t="s">
        <v>990</v>
      </c>
      <c r="F584" s="131" t="s">
        <v>991</v>
      </c>
      <c r="G584" s="132" t="s">
        <v>210</v>
      </c>
      <c r="H584" s="133">
        <v>400</v>
      </c>
      <c r="I584" s="134"/>
      <c r="J584" s="135">
        <f>ROUND(I584*H584,2)</f>
        <v>0</v>
      </c>
      <c r="K584" s="131" t="s">
        <v>149</v>
      </c>
      <c r="L584" s="30"/>
      <c r="M584" s="136" t="s">
        <v>19</v>
      </c>
      <c r="N584" s="137" t="s">
        <v>40</v>
      </c>
      <c r="P584" s="138">
        <f>O584*H584</f>
        <v>0</v>
      </c>
      <c r="Q584" s="138">
        <v>0</v>
      </c>
      <c r="R584" s="138">
        <f>Q584*H584</f>
        <v>0</v>
      </c>
      <c r="S584" s="138">
        <v>0.007</v>
      </c>
      <c r="T584" s="139">
        <f>S584*H584</f>
        <v>2.8000000000000003</v>
      </c>
      <c r="AR584" s="140" t="s">
        <v>178</v>
      </c>
      <c r="AT584" s="140" t="s">
        <v>145</v>
      </c>
      <c r="AU584" s="140" t="s">
        <v>79</v>
      </c>
      <c r="AY584" s="15" t="s">
        <v>143</v>
      </c>
      <c r="BE584" s="141">
        <f>IF(N584="základní",J584,0)</f>
        <v>0</v>
      </c>
      <c r="BF584" s="141">
        <f>IF(N584="snížená",J584,0)</f>
        <v>0</v>
      </c>
      <c r="BG584" s="141">
        <f>IF(N584="zákl. přenesená",J584,0)</f>
        <v>0</v>
      </c>
      <c r="BH584" s="141">
        <f>IF(N584="sníž. přenesená",J584,0)</f>
        <v>0</v>
      </c>
      <c r="BI584" s="141">
        <f>IF(N584="nulová",J584,0)</f>
        <v>0</v>
      </c>
      <c r="BJ584" s="15" t="s">
        <v>77</v>
      </c>
      <c r="BK584" s="141">
        <f>ROUND(I584*H584,2)</f>
        <v>0</v>
      </c>
      <c r="BL584" s="15" t="s">
        <v>178</v>
      </c>
      <c r="BM584" s="140" t="s">
        <v>754</v>
      </c>
    </row>
    <row r="585" spans="2:47" s="1" customFormat="1" ht="19.2">
      <c r="B585" s="30"/>
      <c r="D585" s="142" t="s">
        <v>151</v>
      </c>
      <c r="F585" s="143" t="s">
        <v>992</v>
      </c>
      <c r="I585" s="144"/>
      <c r="L585" s="30"/>
      <c r="M585" s="145"/>
      <c r="T585" s="51"/>
      <c r="AT585" s="15" t="s">
        <v>151</v>
      </c>
      <c r="AU585" s="15" t="s">
        <v>79</v>
      </c>
    </row>
    <row r="586" spans="2:47" s="1" customFormat="1" ht="12">
      <c r="B586" s="30"/>
      <c r="D586" s="146" t="s">
        <v>153</v>
      </c>
      <c r="F586" s="147" t="s">
        <v>993</v>
      </c>
      <c r="I586" s="144"/>
      <c r="L586" s="30"/>
      <c r="M586" s="145"/>
      <c r="T586" s="51"/>
      <c r="AT586" s="15" t="s">
        <v>153</v>
      </c>
      <c r="AU586" s="15" t="s">
        <v>79</v>
      </c>
    </row>
    <row r="587" spans="2:65" s="1" customFormat="1" ht="16.5" customHeight="1">
      <c r="B587" s="30"/>
      <c r="C587" s="129" t="s">
        <v>994</v>
      </c>
      <c r="D587" s="129" t="s">
        <v>145</v>
      </c>
      <c r="E587" s="130" t="s">
        <v>995</v>
      </c>
      <c r="F587" s="131" t="s">
        <v>996</v>
      </c>
      <c r="G587" s="132" t="s">
        <v>148</v>
      </c>
      <c r="H587" s="133">
        <v>5.892</v>
      </c>
      <c r="I587" s="134"/>
      <c r="J587" s="135">
        <f>ROUND(I587*H587,2)</f>
        <v>0</v>
      </c>
      <c r="K587" s="131" t="s">
        <v>149</v>
      </c>
      <c r="L587" s="30"/>
      <c r="M587" s="136" t="s">
        <v>19</v>
      </c>
      <c r="N587" s="137" t="s">
        <v>40</v>
      </c>
      <c r="P587" s="138">
        <f>O587*H587</f>
        <v>0</v>
      </c>
      <c r="Q587" s="138">
        <v>0.023297799</v>
      </c>
      <c r="R587" s="138">
        <f>Q587*H587</f>
        <v>0.13727063170800002</v>
      </c>
      <c r="S587" s="138">
        <v>0</v>
      </c>
      <c r="T587" s="139">
        <f>S587*H587</f>
        <v>0</v>
      </c>
      <c r="AR587" s="140" t="s">
        <v>178</v>
      </c>
      <c r="AT587" s="140" t="s">
        <v>145</v>
      </c>
      <c r="AU587" s="140" t="s">
        <v>79</v>
      </c>
      <c r="AY587" s="15" t="s">
        <v>143</v>
      </c>
      <c r="BE587" s="141">
        <f>IF(N587="základní",J587,0)</f>
        <v>0</v>
      </c>
      <c r="BF587" s="141">
        <f>IF(N587="snížená",J587,0)</f>
        <v>0</v>
      </c>
      <c r="BG587" s="141">
        <f>IF(N587="zákl. přenesená",J587,0)</f>
        <v>0</v>
      </c>
      <c r="BH587" s="141">
        <f>IF(N587="sníž. přenesená",J587,0)</f>
        <v>0</v>
      </c>
      <c r="BI587" s="141">
        <f>IF(N587="nulová",J587,0)</f>
        <v>0</v>
      </c>
      <c r="BJ587" s="15" t="s">
        <v>77</v>
      </c>
      <c r="BK587" s="141">
        <f>ROUND(I587*H587,2)</f>
        <v>0</v>
      </c>
      <c r="BL587" s="15" t="s">
        <v>178</v>
      </c>
      <c r="BM587" s="140" t="s">
        <v>767</v>
      </c>
    </row>
    <row r="588" spans="2:47" s="1" customFormat="1" ht="12">
      <c r="B588" s="30"/>
      <c r="D588" s="142" t="s">
        <v>151</v>
      </c>
      <c r="F588" s="143" t="s">
        <v>997</v>
      </c>
      <c r="I588" s="144"/>
      <c r="L588" s="30"/>
      <c r="M588" s="145"/>
      <c r="T588" s="51"/>
      <c r="AT588" s="15" t="s">
        <v>151</v>
      </c>
      <c r="AU588" s="15" t="s">
        <v>79</v>
      </c>
    </row>
    <row r="589" spans="2:47" s="1" customFormat="1" ht="12">
      <c r="B589" s="30"/>
      <c r="D589" s="146" t="s">
        <v>153</v>
      </c>
      <c r="F589" s="147" t="s">
        <v>998</v>
      </c>
      <c r="I589" s="144"/>
      <c r="L589" s="30"/>
      <c r="M589" s="145"/>
      <c r="T589" s="51"/>
      <c r="AT589" s="15" t="s">
        <v>153</v>
      </c>
      <c r="AU589" s="15" t="s">
        <v>79</v>
      </c>
    </row>
    <row r="590" spans="2:65" s="1" customFormat="1" ht="16.5" customHeight="1">
      <c r="B590" s="30"/>
      <c r="C590" s="129" t="s">
        <v>999</v>
      </c>
      <c r="D590" s="129" t="s">
        <v>145</v>
      </c>
      <c r="E590" s="130" t="s">
        <v>1000</v>
      </c>
      <c r="F590" s="131" t="s">
        <v>1001</v>
      </c>
      <c r="G590" s="132" t="s">
        <v>210</v>
      </c>
      <c r="H590" s="133">
        <v>93.6</v>
      </c>
      <c r="I590" s="134"/>
      <c r="J590" s="135">
        <f>ROUND(I590*H590,2)</f>
        <v>0</v>
      </c>
      <c r="K590" s="131" t="s">
        <v>149</v>
      </c>
      <c r="L590" s="30"/>
      <c r="M590" s="136" t="s">
        <v>19</v>
      </c>
      <c r="N590" s="137" t="s">
        <v>40</v>
      </c>
      <c r="P590" s="138">
        <f>O590*H590</f>
        <v>0</v>
      </c>
      <c r="Q590" s="138">
        <v>0.0343845</v>
      </c>
      <c r="R590" s="138">
        <f>Q590*H590</f>
        <v>3.2183892</v>
      </c>
      <c r="S590" s="138">
        <v>0</v>
      </c>
      <c r="T590" s="139">
        <f>S590*H590</f>
        <v>0</v>
      </c>
      <c r="AR590" s="140" t="s">
        <v>178</v>
      </c>
      <c r="AT590" s="140" t="s">
        <v>145</v>
      </c>
      <c r="AU590" s="140" t="s">
        <v>79</v>
      </c>
      <c r="AY590" s="15" t="s">
        <v>143</v>
      </c>
      <c r="BE590" s="141">
        <f>IF(N590="základní",J590,0)</f>
        <v>0</v>
      </c>
      <c r="BF590" s="141">
        <f>IF(N590="snížená",J590,0)</f>
        <v>0</v>
      </c>
      <c r="BG590" s="141">
        <f>IF(N590="zákl. přenesená",J590,0)</f>
        <v>0</v>
      </c>
      <c r="BH590" s="141">
        <f>IF(N590="sníž. přenesená",J590,0)</f>
        <v>0</v>
      </c>
      <c r="BI590" s="141">
        <f>IF(N590="nulová",J590,0)</f>
        <v>0</v>
      </c>
      <c r="BJ590" s="15" t="s">
        <v>77</v>
      </c>
      <c r="BK590" s="141">
        <f>ROUND(I590*H590,2)</f>
        <v>0</v>
      </c>
      <c r="BL590" s="15" t="s">
        <v>178</v>
      </c>
      <c r="BM590" s="140" t="s">
        <v>775</v>
      </c>
    </row>
    <row r="591" spans="2:47" s="1" customFormat="1" ht="12">
      <c r="B591" s="30"/>
      <c r="D591" s="142" t="s">
        <v>151</v>
      </c>
      <c r="F591" s="143" t="s">
        <v>1002</v>
      </c>
      <c r="I591" s="144"/>
      <c r="L591" s="30"/>
      <c r="M591" s="145"/>
      <c r="T591" s="51"/>
      <c r="AT591" s="15" t="s">
        <v>151</v>
      </c>
      <c r="AU591" s="15" t="s">
        <v>79</v>
      </c>
    </row>
    <row r="592" spans="2:47" s="1" customFormat="1" ht="12">
      <c r="B592" s="30"/>
      <c r="D592" s="146" t="s">
        <v>153</v>
      </c>
      <c r="F592" s="147" t="s">
        <v>1003</v>
      </c>
      <c r="I592" s="144"/>
      <c r="L592" s="30"/>
      <c r="M592" s="145"/>
      <c r="T592" s="51"/>
      <c r="AT592" s="15" t="s">
        <v>153</v>
      </c>
      <c r="AU592" s="15" t="s">
        <v>79</v>
      </c>
    </row>
    <row r="593" spans="2:65" s="1" customFormat="1" ht="16.5" customHeight="1">
      <c r="B593" s="30"/>
      <c r="C593" s="129" t="s">
        <v>1004</v>
      </c>
      <c r="D593" s="129" t="s">
        <v>145</v>
      </c>
      <c r="E593" s="130" t="s">
        <v>1005</v>
      </c>
      <c r="F593" s="131" t="s">
        <v>1006</v>
      </c>
      <c r="G593" s="132" t="s">
        <v>191</v>
      </c>
      <c r="H593" s="133">
        <v>374.4</v>
      </c>
      <c r="I593" s="134"/>
      <c r="J593" s="135">
        <f>ROUND(I593*H593,2)</f>
        <v>0</v>
      </c>
      <c r="K593" s="131" t="s">
        <v>149</v>
      </c>
      <c r="L593" s="30"/>
      <c r="M593" s="136" t="s">
        <v>19</v>
      </c>
      <c r="N593" s="137" t="s">
        <v>40</v>
      </c>
      <c r="P593" s="138">
        <f>O593*H593</f>
        <v>0</v>
      </c>
      <c r="Q593" s="138">
        <v>1.3004E-05</v>
      </c>
      <c r="R593" s="138">
        <f>Q593*H593</f>
        <v>0.004868697599999999</v>
      </c>
      <c r="S593" s="138">
        <v>0</v>
      </c>
      <c r="T593" s="139">
        <f>S593*H593</f>
        <v>0</v>
      </c>
      <c r="AR593" s="140" t="s">
        <v>178</v>
      </c>
      <c r="AT593" s="140" t="s">
        <v>145</v>
      </c>
      <c r="AU593" s="140" t="s">
        <v>79</v>
      </c>
      <c r="AY593" s="15" t="s">
        <v>143</v>
      </c>
      <c r="BE593" s="141">
        <f>IF(N593="základní",J593,0)</f>
        <v>0</v>
      </c>
      <c r="BF593" s="141">
        <f>IF(N593="snížená",J593,0)</f>
        <v>0</v>
      </c>
      <c r="BG593" s="141">
        <f>IF(N593="zákl. přenesená",J593,0)</f>
        <v>0</v>
      </c>
      <c r="BH593" s="141">
        <f>IF(N593="sníž. přenesená",J593,0)</f>
        <v>0</v>
      </c>
      <c r="BI593" s="141">
        <f>IF(N593="nulová",J593,0)</f>
        <v>0</v>
      </c>
      <c r="BJ593" s="15" t="s">
        <v>77</v>
      </c>
      <c r="BK593" s="141">
        <f>ROUND(I593*H593,2)</f>
        <v>0</v>
      </c>
      <c r="BL593" s="15" t="s">
        <v>178</v>
      </c>
      <c r="BM593" s="140" t="s">
        <v>783</v>
      </c>
    </row>
    <row r="594" spans="2:47" s="1" customFormat="1" ht="12">
      <c r="B594" s="30"/>
      <c r="D594" s="142" t="s">
        <v>151</v>
      </c>
      <c r="F594" s="143" t="s">
        <v>1007</v>
      </c>
      <c r="I594" s="144"/>
      <c r="L594" s="30"/>
      <c r="M594" s="145"/>
      <c r="T594" s="51"/>
      <c r="AT594" s="15" t="s">
        <v>151</v>
      </c>
      <c r="AU594" s="15" t="s">
        <v>79</v>
      </c>
    </row>
    <row r="595" spans="2:47" s="1" customFormat="1" ht="12">
      <c r="B595" s="30"/>
      <c r="D595" s="146" t="s">
        <v>153</v>
      </c>
      <c r="F595" s="147" t="s">
        <v>1008</v>
      </c>
      <c r="I595" s="144"/>
      <c r="L595" s="30"/>
      <c r="M595" s="145"/>
      <c r="T595" s="51"/>
      <c r="AT595" s="15" t="s">
        <v>153</v>
      </c>
      <c r="AU595" s="15" t="s">
        <v>79</v>
      </c>
    </row>
    <row r="596" spans="2:65" s="1" customFormat="1" ht="16.5" customHeight="1">
      <c r="B596" s="30"/>
      <c r="C596" s="148" t="s">
        <v>1009</v>
      </c>
      <c r="D596" s="148" t="s">
        <v>225</v>
      </c>
      <c r="E596" s="149" t="s">
        <v>982</v>
      </c>
      <c r="F596" s="150" t="s">
        <v>983</v>
      </c>
      <c r="G596" s="151" t="s">
        <v>148</v>
      </c>
      <c r="H596" s="152">
        <v>1.851</v>
      </c>
      <c r="I596" s="153"/>
      <c r="J596" s="154">
        <f>ROUND(I596*H596,2)</f>
        <v>0</v>
      </c>
      <c r="K596" s="150" t="s">
        <v>149</v>
      </c>
      <c r="L596" s="155"/>
      <c r="M596" s="156" t="s">
        <v>19</v>
      </c>
      <c r="N596" s="157" t="s">
        <v>40</v>
      </c>
      <c r="P596" s="138">
        <f>O596*H596</f>
        <v>0</v>
      </c>
      <c r="Q596" s="138">
        <v>0.55</v>
      </c>
      <c r="R596" s="138">
        <f>Q596*H596</f>
        <v>1.0180500000000001</v>
      </c>
      <c r="S596" s="138">
        <v>0</v>
      </c>
      <c r="T596" s="139">
        <f>S596*H596</f>
        <v>0</v>
      </c>
      <c r="AR596" s="140" t="s">
        <v>237</v>
      </c>
      <c r="AT596" s="140" t="s">
        <v>225</v>
      </c>
      <c r="AU596" s="140" t="s">
        <v>79</v>
      </c>
      <c r="AY596" s="15" t="s">
        <v>143</v>
      </c>
      <c r="BE596" s="141">
        <f>IF(N596="základní",J596,0)</f>
        <v>0</v>
      </c>
      <c r="BF596" s="141">
        <f>IF(N596="snížená",J596,0)</f>
        <v>0</v>
      </c>
      <c r="BG596" s="141">
        <f>IF(N596="zákl. přenesená",J596,0)</f>
        <v>0</v>
      </c>
      <c r="BH596" s="141">
        <f>IF(N596="sníž. přenesená",J596,0)</f>
        <v>0</v>
      </c>
      <c r="BI596" s="141">
        <f>IF(N596="nulová",J596,0)</f>
        <v>0</v>
      </c>
      <c r="BJ596" s="15" t="s">
        <v>77</v>
      </c>
      <c r="BK596" s="141">
        <f>ROUND(I596*H596,2)</f>
        <v>0</v>
      </c>
      <c r="BL596" s="15" t="s">
        <v>178</v>
      </c>
      <c r="BM596" s="140" t="s">
        <v>794</v>
      </c>
    </row>
    <row r="597" spans="2:47" s="1" customFormat="1" ht="12">
      <c r="B597" s="30"/>
      <c r="D597" s="142" t="s">
        <v>151</v>
      </c>
      <c r="F597" s="143" t="s">
        <v>983</v>
      </c>
      <c r="I597" s="144"/>
      <c r="L597" s="30"/>
      <c r="M597" s="145"/>
      <c r="T597" s="51"/>
      <c r="AT597" s="15" t="s">
        <v>151</v>
      </c>
      <c r="AU597" s="15" t="s">
        <v>79</v>
      </c>
    </row>
    <row r="598" spans="2:65" s="1" customFormat="1" ht="16.5" customHeight="1">
      <c r="B598" s="30"/>
      <c r="C598" s="129" t="s">
        <v>1010</v>
      </c>
      <c r="D598" s="129" t="s">
        <v>145</v>
      </c>
      <c r="E598" s="130" t="s">
        <v>1011</v>
      </c>
      <c r="F598" s="131" t="s">
        <v>1012</v>
      </c>
      <c r="G598" s="132" t="s">
        <v>210</v>
      </c>
      <c r="H598" s="133">
        <v>44.88</v>
      </c>
      <c r="I598" s="134"/>
      <c r="J598" s="135">
        <f>ROUND(I598*H598,2)</f>
        <v>0</v>
      </c>
      <c r="K598" s="131" t="s">
        <v>149</v>
      </c>
      <c r="L598" s="30"/>
      <c r="M598" s="136" t="s">
        <v>19</v>
      </c>
      <c r="N598" s="137" t="s">
        <v>40</v>
      </c>
      <c r="P598" s="138">
        <f>O598*H598</f>
        <v>0</v>
      </c>
      <c r="Q598" s="138">
        <v>0.0250388</v>
      </c>
      <c r="R598" s="138">
        <f>Q598*H598</f>
        <v>1.1237413440000001</v>
      </c>
      <c r="S598" s="138">
        <v>0</v>
      </c>
      <c r="T598" s="139">
        <f>S598*H598</f>
        <v>0</v>
      </c>
      <c r="AR598" s="140" t="s">
        <v>178</v>
      </c>
      <c r="AT598" s="140" t="s">
        <v>145</v>
      </c>
      <c r="AU598" s="140" t="s">
        <v>79</v>
      </c>
      <c r="AY598" s="15" t="s">
        <v>143</v>
      </c>
      <c r="BE598" s="141">
        <f>IF(N598="základní",J598,0)</f>
        <v>0</v>
      </c>
      <c r="BF598" s="141">
        <f>IF(N598="snížená",J598,0)</f>
        <v>0</v>
      </c>
      <c r="BG598" s="141">
        <f>IF(N598="zákl. přenesená",J598,0)</f>
        <v>0</v>
      </c>
      <c r="BH598" s="141">
        <f>IF(N598="sníž. přenesená",J598,0)</f>
        <v>0</v>
      </c>
      <c r="BI598" s="141">
        <f>IF(N598="nulová",J598,0)</f>
        <v>0</v>
      </c>
      <c r="BJ598" s="15" t="s">
        <v>77</v>
      </c>
      <c r="BK598" s="141">
        <f>ROUND(I598*H598,2)</f>
        <v>0</v>
      </c>
      <c r="BL598" s="15" t="s">
        <v>178</v>
      </c>
      <c r="BM598" s="140" t="s">
        <v>804</v>
      </c>
    </row>
    <row r="599" spans="2:47" s="1" customFormat="1" ht="12">
      <c r="B599" s="30"/>
      <c r="D599" s="142" t="s">
        <v>151</v>
      </c>
      <c r="F599" s="143" t="s">
        <v>1013</v>
      </c>
      <c r="I599" s="144"/>
      <c r="L599" s="30"/>
      <c r="M599" s="145"/>
      <c r="T599" s="51"/>
      <c r="AT599" s="15" t="s">
        <v>151</v>
      </c>
      <c r="AU599" s="15" t="s">
        <v>79</v>
      </c>
    </row>
    <row r="600" spans="2:47" s="1" customFormat="1" ht="12">
      <c r="B600" s="30"/>
      <c r="D600" s="146" t="s">
        <v>153</v>
      </c>
      <c r="F600" s="147" t="s">
        <v>1014</v>
      </c>
      <c r="I600" s="144"/>
      <c r="L600" s="30"/>
      <c r="M600" s="145"/>
      <c r="T600" s="51"/>
      <c r="AT600" s="15" t="s">
        <v>153</v>
      </c>
      <c r="AU600" s="15" t="s">
        <v>79</v>
      </c>
    </row>
    <row r="601" spans="2:65" s="1" customFormat="1" ht="16.5" customHeight="1">
      <c r="B601" s="30"/>
      <c r="C601" s="129" t="s">
        <v>1015</v>
      </c>
      <c r="D601" s="129" t="s">
        <v>145</v>
      </c>
      <c r="E601" s="130" t="s">
        <v>1016</v>
      </c>
      <c r="F601" s="131" t="s">
        <v>1017</v>
      </c>
      <c r="G601" s="132" t="s">
        <v>210</v>
      </c>
      <c r="H601" s="133">
        <v>93.6</v>
      </c>
      <c r="I601" s="134"/>
      <c r="J601" s="135">
        <f>ROUND(I601*H601,2)</f>
        <v>0</v>
      </c>
      <c r="K601" s="131" t="s">
        <v>149</v>
      </c>
      <c r="L601" s="30"/>
      <c r="M601" s="136" t="s">
        <v>19</v>
      </c>
      <c r="N601" s="137" t="s">
        <v>40</v>
      </c>
      <c r="P601" s="138">
        <f>O601*H601</f>
        <v>0</v>
      </c>
      <c r="Q601" s="138">
        <v>0.000181924</v>
      </c>
      <c r="R601" s="138">
        <f>Q601*H601</f>
        <v>0.0170280864</v>
      </c>
      <c r="S601" s="138">
        <v>0</v>
      </c>
      <c r="T601" s="139">
        <f>S601*H601</f>
        <v>0</v>
      </c>
      <c r="AR601" s="140" t="s">
        <v>178</v>
      </c>
      <c r="AT601" s="140" t="s">
        <v>145</v>
      </c>
      <c r="AU601" s="140" t="s">
        <v>79</v>
      </c>
      <c r="AY601" s="15" t="s">
        <v>143</v>
      </c>
      <c r="BE601" s="141">
        <f>IF(N601="základní",J601,0)</f>
        <v>0</v>
      </c>
      <c r="BF601" s="141">
        <f>IF(N601="snížená",J601,0)</f>
        <v>0</v>
      </c>
      <c r="BG601" s="141">
        <f>IF(N601="zákl. přenesená",J601,0)</f>
        <v>0</v>
      </c>
      <c r="BH601" s="141">
        <f>IF(N601="sníž. přenesená",J601,0)</f>
        <v>0</v>
      </c>
      <c r="BI601" s="141">
        <f>IF(N601="nulová",J601,0)</f>
        <v>0</v>
      </c>
      <c r="BJ601" s="15" t="s">
        <v>77</v>
      </c>
      <c r="BK601" s="141">
        <f>ROUND(I601*H601,2)</f>
        <v>0</v>
      </c>
      <c r="BL601" s="15" t="s">
        <v>178</v>
      </c>
      <c r="BM601" s="140" t="s">
        <v>812</v>
      </c>
    </row>
    <row r="602" spans="2:47" s="1" customFormat="1" ht="12">
      <c r="B602" s="30"/>
      <c r="D602" s="142" t="s">
        <v>151</v>
      </c>
      <c r="F602" s="143" t="s">
        <v>1018</v>
      </c>
      <c r="I602" s="144"/>
      <c r="L602" s="30"/>
      <c r="M602" s="145"/>
      <c r="T602" s="51"/>
      <c r="AT602" s="15" t="s">
        <v>151</v>
      </c>
      <c r="AU602" s="15" t="s">
        <v>79</v>
      </c>
    </row>
    <row r="603" spans="2:47" s="1" customFormat="1" ht="12">
      <c r="B603" s="30"/>
      <c r="D603" s="146" t="s">
        <v>153</v>
      </c>
      <c r="F603" s="147" t="s">
        <v>1019</v>
      </c>
      <c r="I603" s="144"/>
      <c r="L603" s="30"/>
      <c r="M603" s="145"/>
      <c r="T603" s="51"/>
      <c r="AT603" s="15" t="s">
        <v>153</v>
      </c>
      <c r="AU603" s="15" t="s">
        <v>79</v>
      </c>
    </row>
    <row r="604" spans="2:65" s="1" customFormat="1" ht="16.5" customHeight="1">
      <c r="B604" s="30"/>
      <c r="C604" s="129" t="s">
        <v>1020</v>
      </c>
      <c r="D604" s="129" t="s">
        <v>145</v>
      </c>
      <c r="E604" s="130" t="s">
        <v>1021</v>
      </c>
      <c r="F604" s="131" t="s">
        <v>1022</v>
      </c>
      <c r="G604" s="132" t="s">
        <v>757</v>
      </c>
      <c r="H604" s="158"/>
      <c r="I604" s="134"/>
      <c r="J604" s="135">
        <f>ROUND(I604*H604,2)</f>
        <v>0</v>
      </c>
      <c r="K604" s="131" t="s">
        <v>149</v>
      </c>
      <c r="L604" s="30"/>
      <c r="M604" s="136" t="s">
        <v>19</v>
      </c>
      <c r="N604" s="137" t="s">
        <v>40</v>
      </c>
      <c r="P604" s="138">
        <f>O604*H604</f>
        <v>0</v>
      </c>
      <c r="Q604" s="138">
        <v>0</v>
      </c>
      <c r="R604" s="138">
        <f>Q604*H604</f>
        <v>0</v>
      </c>
      <c r="S604" s="138">
        <v>0</v>
      </c>
      <c r="T604" s="139">
        <f>S604*H604</f>
        <v>0</v>
      </c>
      <c r="AR604" s="140" t="s">
        <v>178</v>
      </c>
      <c r="AT604" s="140" t="s">
        <v>145</v>
      </c>
      <c r="AU604" s="140" t="s">
        <v>79</v>
      </c>
      <c r="AY604" s="15" t="s">
        <v>143</v>
      </c>
      <c r="BE604" s="141">
        <f>IF(N604="základní",J604,0)</f>
        <v>0</v>
      </c>
      <c r="BF604" s="141">
        <f>IF(N604="snížená",J604,0)</f>
        <v>0</v>
      </c>
      <c r="BG604" s="141">
        <f>IF(N604="zákl. přenesená",J604,0)</f>
        <v>0</v>
      </c>
      <c r="BH604" s="141">
        <f>IF(N604="sníž. přenesená",J604,0)</f>
        <v>0</v>
      </c>
      <c r="BI604" s="141">
        <f>IF(N604="nulová",J604,0)</f>
        <v>0</v>
      </c>
      <c r="BJ604" s="15" t="s">
        <v>77</v>
      </c>
      <c r="BK604" s="141">
        <f>ROUND(I604*H604,2)</f>
        <v>0</v>
      </c>
      <c r="BL604" s="15" t="s">
        <v>178</v>
      </c>
      <c r="BM604" s="140" t="s">
        <v>820</v>
      </c>
    </row>
    <row r="605" spans="2:47" s="1" customFormat="1" ht="19.2">
      <c r="B605" s="30"/>
      <c r="D605" s="142" t="s">
        <v>151</v>
      </c>
      <c r="F605" s="143" t="s">
        <v>1023</v>
      </c>
      <c r="I605" s="144"/>
      <c r="L605" s="30"/>
      <c r="M605" s="145"/>
      <c r="T605" s="51"/>
      <c r="AT605" s="15" t="s">
        <v>151</v>
      </c>
      <c r="AU605" s="15" t="s">
        <v>79</v>
      </c>
    </row>
    <row r="606" spans="2:47" s="1" customFormat="1" ht="12">
      <c r="B606" s="30"/>
      <c r="D606" s="146" t="s">
        <v>153</v>
      </c>
      <c r="F606" s="147" t="s">
        <v>1024</v>
      </c>
      <c r="I606" s="144"/>
      <c r="L606" s="30"/>
      <c r="M606" s="145"/>
      <c r="T606" s="51"/>
      <c r="AT606" s="15" t="s">
        <v>153</v>
      </c>
      <c r="AU606" s="15" t="s">
        <v>79</v>
      </c>
    </row>
    <row r="607" spans="2:63" s="11" customFormat="1" ht="22.95" customHeight="1">
      <c r="B607" s="117"/>
      <c r="D607" s="118" t="s">
        <v>68</v>
      </c>
      <c r="E607" s="127" t="s">
        <v>1025</v>
      </c>
      <c r="F607" s="127" t="s">
        <v>1026</v>
      </c>
      <c r="I607" s="120"/>
      <c r="J607" s="128">
        <f>BK607</f>
        <v>0</v>
      </c>
      <c r="L607" s="117"/>
      <c r="M607" s="122"/>
      <c r="P607" s="123">
        <f>SUM(P608:P629)</f>
        <v>0</v>
      </c>
      <c r="R607" s="123">
        <f>SUM(R608:R629)</f>
        <v>5.6770369868</v>
      </c>
      <c r="T607" s="124">
        <f>SUM(T608:T629)</f>
        <v>0</v>
      </c>
      <c r="AR607" s="118" t="s">
        <v>79</v>
      </c>
      <c r="AT607" s="125" t="s">
        <v>68</v>
      </c>
      <c r="AU607" s="125" t="s">
        <v>77</v>
      </c>
      <c r="AY607" s="118" t="s">
        <v>143</v>
      </c>
      <c r="BK607" s="126">
        <f>SUM(BK608:BK629)</f>
        <v>0</v>
      </c>
    </row>
    <row r="608" spans="2:65" s="1" customFormat="1" ht="16.5" customHeight="1">
      <c r="B608" s="30"/>
      <c r="C608" s="129" t="s">
        <v>1027</v>
      </c>
      <c r="D608" s="129" t="s">
        <v>145</v>
      </c>
      <c r="E608" s="130" t="s">
        <v>1028</v>
      </c>
      <c r="F608" s="131" t="s">
        <v>1029</v>
      </c>
      <c r="G608" s="132" t="s">
        <v>210</v>
      </c>
      <c r="H608" s="133">
        <v>10.9</v>
      </c>
      <c r="I608" s="134"/>
      <c r="J608" s="135">
        <f>ROUND(I608*H608,2)</f>
        <v>0</v>
      </c>
      <c r="K608" s="131" t="s">
        <v>149</v>
      </c>
      <c r="L608" s="30"/>
      <c r="M608" s="136" t="s">
        <v>19</v>
      </c>
      <c r="N608" s="137" t="s">
        <v>40</v>
      </c>
      <c r="P608" s="138">
        <f>O608*H608</f>
        <v>0</v>
      </c>
      <c r="Q608" s="138">
        <v>0.0247605</v>
      </c>
      <c r="R608" s="138">
        <f>Q608*H608</f>
        <v>0.26988945000000003</v>
      </c>
      <c r="S608" s="138">
        <v>0</v>
      </c>
      <c r="T608" s="139">
        <f>S608*H608</f>
        <v>0</v>
      </c>
      <c r="AR608" s="140" t="s">
        <v>178</v>
      </c>
      <c r="AT608" s="140" t="s">
        <v>145</v>
      </c>
      <c r="AU608" s="140" t="s">
        <v>79</v>
      </c>
      <c r="AY608" s="15" t="s">
        <v>143</v>
      </c>
      <c r="BE608" s="141">
        <f>IF(N608="základní",J608,0)</f>
        <v>0</v>
      </c>
      <c r="BF608" s="141">
        <f>IF(N608="snížená",J608,0)</f>
        <v>0</v>
      </c>
      <c r="BG608" s="141">
        <f>IF(N608="zákl. přenesená",J608,0)</f>
        <v>0</v>
      </c>
      <c r="BH608" s="141">
        <f>IF(N608="sníž. přenesená",J608,0)</f>
        <v>0</v>
      </c>
      <c r="BI608" s="141">
        <f>IF(N608="nulová",J608,0)</f>
        <v>0</v>
      </c>
      <c r="BJ608" s="15" t="s">
        <v>77</v>
      </c>
      <c r="BK608" s="141">
        <f>ROUND(I608*H608,2)</f>
        <v>0</v>
      </c>
      <c r="BL608" s="15" t="s">
        <v>178</v>
      </c>
      <c r="BM608" s="140" t="s">
        <v>828</v>
      </c>
    </row>
    <row r="609" spans="2:47" s="1" customFormat="1" ht="19.2">
      <c r="B609" s="30"/>
      <c r="D609" s="142" t="s">
        <v>151</v>
      </c>
      <c r="F609" s="143" t="s">
        <v>1030</v>
      </c>
      <c r="I609" s="144"/>
      <c r="L609" s="30"/>
      <c r="M609" s="145"/>
      <c r="T609" s="51"/>
      <c r="AT609" s="15" t="s">
        <v>151</v>
      </c>
      <c r="AU609" s="15" t="s">
        <v>79</v>
      </c>
    </row>
    <row r="610" spans="2:47" s="1" customFormat="1" ht="12">
      <c r="B610" s="30"/>
      <c r="D610" s="146" t="s">
        <v>153</v>
      </c>
      <c r="F610" s="147" t="s">
        <v>1031</v>
      </c>
      <c r="I610" s="144"/>
      <c r="L610" s="30"/>
      <c r="M610" s="145"/>
      <c r="T610" s="51"/>
      <c r="AT610" s="15" t="s">
        <v>153</v>
      </c>
      <c r="AU610" s="15" t="s">
        <v>79</v>
      </c>
    </row>
    <row r="611" spans="2:65" s="1" customFormat="1" ht="16.5" customHeight="1">
      <c r="B611" s="30"/>
      <c r="C611" s="129" t="s">
        <v>1032</v>
      </c>
      <c r="D611" s="129" t="s">
        <v>145</v>
      </c>
      <c r="E611" s="130" t="s">
        <v>1033</v>
      </c>
      <c r="F611" s="131" t="s">
        <v>1034</v>
      </c>
      <c r="G611" s="132" t="s">
        <v>210</v>
      </c>
      <c r="H611" s="133">
        <v>129.622</v>
      </c>
      <c r="I611" s="134"/>
      <c r="J611" s="135">
        <f>ROUND(I611*H611,2)</f>
        <v>0</v>
      </c>
      <c r="K611" s="131" t="s">
        <v>149</v>
      </c>
      <c r="L611" s="30"/>
      <c r="M611" s="136" t="s">
        <v>19</v>
      </c>
      <c r="N611" s="137" t="s">
        <v>40</v>
      </c>
      <c r="P611" s="138">
        <f>O611*H611</f>
        <v>0</v>
      </c>
      <c r="Q611" s="138">
        <v>0.01213</v>
      </c>
      <c r="R611" s="138">
        <f>Q611*H611</f>
        <v>1.57231486</v>
      </c>
      <c r="S611" s="138">
        <v>0</v>
      </c>
      <c r="T611" s="139">
        <f>S611*H611</f>
        <v>0</v>
      </c>
      <c r="AR611" s="140" t="s">
        <v>178</v>
      </c>
      <c r="AT611" s="140" t="s">
        <v>145</v>
      </c>
      <c r="AU611" s="140" t="s">
        <v>79</v>
      </c>
      <c r="AY611" s="15" t="s">
        <v>143</v>
      </c>
      <c r="BE611" s="141">
        <f>IF(N611="základní",J611,0)</f>
        <v>0</v>
      </c>
      <c r="BF611" s="141">
        <f>IF(N611="snížená",J611,0)</f>
        <v>0</v>
      </c>
      <c r="BG611" s="141">
        <f>IF(N611="zákl. přenesená",J611,0)</f>
        <v>0</v>
      </c>
      <c r="BH611" s="141">
        <f>IF(N611="sníž. přenesená",J611,0)</f>
        <v>0</v>
      </c>
      <c r="BI611" s="141">
        <f>IF(N611="nulová",J611,0)</f>
        <v>0</v>
      </c>
      <c r="BJ611" s="15" t="s">
        <v>77</v>
      </c>
      <c r="BK611" s="141">
        <f>ROUND(I611*H611,2)</f>
        <v>0</v>
      </c>
      <c r="BL611" s="15" t="s">
        <v>178</v>
      </c>
      <c r="BM611" s="140" t="s">
        <v>836</v>
      </c>
    </row>
    <row r="612" spans="2:47" s="1" customFormat="1" ht="19.2">
      <c r="B612" s="30"/>
      <c r="D612" s="142" t="s">
        <v>151</v>
      </c>
      <c r="F612" s="143" t="s">
        <v>1035</v>
      </c>
      <c r="I612" s="144"/>
      <c r="L612" s="30"/>
      <c r="M612" s="145"/>
      <c r="T612" s="51"/>
      <c r="AT612" s="15" t="s">
        <v>151</v>
      </c>
      <c r="AU612" s="15" t="s">
        <v>79</v>
      </c>
    </row>
    <row r="613" spans="2:47" s="1" customFormat="1" ht="12">
      <c r="B613" s="30"/>
      <c r="D613" s="146" t="s">
        <v>153</v>
      </c>
      <c r="F613" s="147" t="s">
        <v>1036</v>
      </c>
      <c r="I613" s="144"/>
      <c r="L613" s="30"/>
      <c r="M613" s="145"/>
      <c r="T613" s="51"/>
      <c r="AT613" s="15" t="s">
        <v>153</v>
      </c>
      <c r="AU613" s="15" t="s">
        <v>79</v>
      </c>
    </row>
    <row r="614" spans="2:65" s="1" customFormat="1" ht="16.5" customHeight="1">
      <c r="B614" s="30"/>
      <c r="C614" s="129" t="s">
        <v>1037</v>
      </c>
      <c r="D614" s="129" t="s">
        <v>145</v>
      </c>
      <c r="E614" s="130" t="s">
        <v>1038</v>
      </c>
      <c r="F614" s="131" t="s">
        <v>1039</v>
      </c>
      <c r="G614" s="132" t="s">
        <v>210</v>
      </c>
      <c r="H614" s="133">
        <v>235.94</v>
      </c>
      <c r="I614" s="134"/>
      <c r="J614" s="135">
        <f>ROUND(I614*H614,2)</f>
        <v>0</v>
      </c>
      <c r="K614" s="131" t="s">
        <v>149</v>
      </c>
      <c r="L614" s="30"/>
      <c r="M614" s="136" t="s">
        <v>19</v>
      </c>
      <c r="N614" s="137" t="s">
        <v>40</v>
      </c>
      <c r="P614" s="138">
        <f>O614*H614</f>
        <v>0</v>
      </c>
      <c r="Q614" s="138">
        <v>0.01258872</v>
      </c>
      <c r="R614" s="138">
        <f>Q614*H614</f>
        <v>2.9701825968</v>
      </c>
      <c r="S614" s="138">
        <v>0</v>
      </c>
      <c r="T614" s="139">
        <f>S614*H614</f>
        <v>0</v>
      </c>
      <c r="AR614" s="140" t="s">
        <v>178</v>
      </c>
      <c r="AT614" s="140" t="s">
        <v>145</v>
      </c>
      <c r="AU614" s="140" t="s">
        <v>79</v>
      </c>
      <c r="AY614" s="15" t="s">
        <v>143</v>
      </c>
      <c r="BE614" s="141">
        <f>IF(N614="základní",J614,0)</f>
        <v>0</v>
      </c>
      <c r="BF614" s="141">
        <f>IF(N614="snížená",J614,0)</f>
        <v>0</v>
      </c>
      <c r="BG614" s="141">
        <f>IF(N614="zákl. přenesená",J614,0)</f>
        <v>0</v>
      </c>
      <c r="BH614" s="141">
        <f>IF(N614="sníž. přenesená",J614,0)</f>
        <v>0</v>
      </c>
      <c r="BI614" s="141">
        <f>IF(N614="nulová",J614,0)</f>
        <v>0</v>
      </c>
      <c r="BJ614" s="15" t="s">
        <v>77</v>
      </c>
      <c r="BK614" s="141">
        <f>ROUND(I614*H614,2)</f>
        <v>0</v>
      </c>
      <c r="BL614" s="15" t="s">
        <v>178</v>
      </c>
      <c r="BM614" s="140" t="s">
        <v>844</v>
      </c>
    </row>
    <row r="615" spans="2:47" s="1" customFormat="1" ht="19.2">
      <c r="B615" s="30"/>
      <c r="D615" s="142" t="s">
        <v>151</v>
      </c>
      <c r="F615" s="143" t="s">
        <v>1040</v>
      </c>
      <c r="I615" s="144"/>
      <c r="L615" s="30"/>
      <c r="M615" s="145"/>
      <c r="T615" s="51"/>
      <c r="AT615" s="15" t="s">
        <v>151</v>
      </c>
      <c r="AU615" s="15" t="s">
        <v>79</v>
      </c>
    </row>
    <row r="616" spans="2:47" s="1" customFormat="1" ht="12">
      <c r="B616" s="30"/>
      <c r="D616" s="146" t="s">
        <v>153</v>
      </c>
      <c r="F616" s="147" t="s">
        <v>1041</v>
      </c>
      <c r="I616" s="144"/>
      <c r="L616" s="30"/>
      <c r="M616" s="145"/>
      <c r="T616" s="51"/>
      <c r="AT616" s="15" t="s">
        <v>153</v>
      </c>
      <c r="AU616" s="15" t="s">
        <v>79</v>
      </c>
    </row>
    <row r="617" spans="2:65" s="1" customFormat="1" ht="16.5" customHeight="1">
      <c r="B617" s="30"/>
      <c r="C617" s="129" t="s">
        <v>1042</v>
      </c>
      <c r="D617" s="129" t="s">
        <v>145</v>
      </c>
      <c r="E617" s="130" t="s">
        <v>1043</v>
      </c>
      <c r="F617" s="131" t="s">
        <v>1044</v>
      </c>
      <c r="G617" s="132" t="s">
        <v>210</v>
      </c>
      <c r="H617" s="133">
        <v>365.522</v>
      </c>
      <c r="I617" s="134"/>
      <c r="J617" s="135">
        <f>ROUND(I617*H617,2)</f>
        <v>0</v>
      </c>
      <c r="K617" s="131" t="s">
        <v>149</v>
      </c>
      <c r="L617" s="30"/>
      <c r="M617" s="136" t="s">
        <v>19</v>
      </c>
      <c r="N617" s="137" t="s">
        <v>40</v>
      </c>
      <c r="P617" s="138">
        <f>O617*H617</f>
        <v>0</v>
      </c>
      <c r="Q617" s="138">
        <v>0</v>
      </c>
      <c r="R617" s="138">
        <f>Q617*H617</f>
        <v>0</v>
      </c>
      <c r="S617" s="138">
        <v>0</v>
      </c>
      <c r="T617" s="139">
        <f>S617*H617</f>
        <v>0</v>
      </c>
      <c r="AR617" s="140" t="s">
        <v>178</v>
      </c>
      <c r="AT617" s="140" t="s">
        <v>145</v>
      </c>
      <c r="AU617" s="140" t="s">
        <v>79</v>
      </c>
      <c r="AY617" s="15" t="s">
        <v>143</v>
      </c>
      <c r="BE617" s="141">
        <f>IF(N617="základní",J617,0)</f>
        <v>0</v>
      </c>
      <c r="BF617" s="141">
        <f>IF(N617="snížená",J617,0)</f>
        <v>0</v>
      </c>
      <c r="BG617" s="141">
        <f>IF(N617="zákl. přenesená",J617,0)</f>
        <v>0</v>
      </c>
      <c r="BH617" s="141">
        <f>IF(N617="sníž. přenesená",J617,0)</f>
        <v>0</v>
      </c>
      <c r="BI617" s="141">
        <f>IF(N617="nulová",J617,0)</f>
        <v>0</v>
      </c>
      <c r="BJ617" s="15" t="s">
        <v>77</v>
      </c>
      <c r="BK617" s="141">
        <f>ROUND(I617*H617,2)</f>
        <v>0</v>
      </c>
      <c r="BL617" s="15" t="s">
        <v>178</v>
      </c>
      <c r="BM617" s="140" t="s">
        <v>852</v>
      </c>
    </row>
    <row r="618" spans="2:47" s="1" customFormat="1" ht="19.2">
      <c r="B618" s="30"/>
      <c r="D618" s="142" t="s">
        <v>151</v>
      </c>
      <c r="F618" s="143" t="s">
        <v>1045</v>
      </c>
      <c r="I618" s="144"/>
      <c r="L618" s="30"/>
      <c r="M618" s="145"/>
      <c r="T618" s="51"/>
      <c r="AT618" s="15" t="s">
        <v>151</v>
      </c>
      <c r="AU618" s="15" t="s">
        <v>79</v>
      </c>
    </row>
    <row r="619" spans="2:47" s="1" customFormat="1" ht="12">
      <c r="B619" s="30"/>
      <c r="D619" s="146" t="s">
        <v>153</v>
      </c>
      <c r="F619" s="147" t="s">
        <v>1046</v>
      </c>
      <c r="I619" s="144"/>
      <c r="L619" s="30"/>
      <c r="M619" s="145"/>
      <c r="T619" s="51"/>
      <c r="AT619" s="15" t="s">
        <v>153</v>
      </c>
      <c r="AU619" s="15" t="s">
        <v>79</v>
      </c>
    </row>
    <row r="620" spans="2:65" s="1" customFormat="1" ht="16.5" customHeight="1">
      <c r="B620" s="30"/>
      <c r="C620" s="148" t="s">
        <v>1047</v>
      </c>
      <c r="D620" s="148" t="s">
        <v>225</v>
      </c>
      <c r="E620" s="149" t="s">
        <v>1048</v>
      </c>
      <c r="F620" s="150" t="s">
        <v>1049</v>
      </c>
      <c r="G620" s="151" t="s">
        <v>210</v>
      </c>
      <c r="H620" s="152">
        <v>402.074</v>
      </c>
      <c r="I620" s="153"/>
      <c r="J620" s="154">
        <f>ROUND(I620*H620,2)</f>
        <v>0</v>
      </c>
      <c r="K620" s="150" t="s">
        <v>149</v>
      </c>
      <c r="L620" s="155"/>
      <c r="M620" s="156" t="s">
        <v>19</v>
      </c>
      <c r="N620" s="157" t="s">
        <v>40</v>
      </c>
      <c r="P620" s="138">
        <f>O620*H620</f>
        <v>0</v>
      </c>
      <c r="Q620" s="138">
        <v>0.00017</v>
      </c>
      <c r="R620" s="138">
        <f>Q620*H620</f>
        <v>0.06835258000000001</v>
      </c>
      <c r="S620" s="138">
        <v>0</v>
      </c>
      <c r="T620" s="139">
        <f>S620*H620</f>
        <v>0</v>
      </c>
      <c r="AR620" s="140" t="s">
        <v>237</v>
      </c>
      <c r="AT620" s="140" t="s">
        <v>225</v>
      </c>
      <c r="AU620" s="140" t="s">
        <v>79</v>
      </c>
      <c r="AY620" s="15" t="s">
        <v>143</v>
      </c>
      <c r="BE620" s="141">
        <f>IF(N620="základní",J620,0)</f>
        <v>0</v>
      </c>
      <c r="BF620" s="141">
        <f>IF(N620="snížená",J620,0)</f>
        <v>0</v>
      </c>
      <c r="BG620" s="141">
        <f>IF(N620="zákl. přenesená",J620,0)</f>
        <v>0</v>
      </c>
      <c r="BH620" s="141">
        <f>IF(N620="sníž. přenesená",J620,0)</f>
        <v>0</v>
      </c>
      <c r="BI620" s="141">
        <f>IF(N620="nulová",J620,0)</f>
        <v>0</v>
      </c>
      <c r="BJ620" s="15" t="s">
        <v>77</v>
      </c>
      <c r="BK620" s="141">
        <f>ROUND(I620*H620,2)</f>
        <v>0</v>
      </c>
      <c r="BL620" s="15" t="s">
        <v>178</v>
      </c>
      <c r="BM620" s="140" t="s">
        <v>860</v>
      </c>
    </row>
    <row r="621" spans="2:47" s="1" customFormat="1" ht="12">
      <c r="B621" s="30"/>
      <c r="D621" s="142" t="s">
        <v>151</v>
      </c>
      <c r="F621" s="143" t="s">
        <v>1049</v>
      </c>
      <c r="I621" s="144"/>
      <c r="L621" s="30"/>
      <c r="M621" s="145"/>
      <c r="T621" s="51"/>
      <c r="AT621" s="15" t="s">
        <v>151</v>
      </c>
      <c r="AU621" s="15" t="s">
        <v>79</v>
      </c>
    </row>
    <row r="622" spans="2:65" s="1" customFormat="1" ht="16.5" customHeight="1">
      <c r="B622" s="30"/>
      <c r="C622" s="129" t="s">
        <v>1050</v>
      </c>
      <c r="D622" s="129" t="s">
        <v>145</v>
      </c>
      <c r="E622" s="130" t="s">
        <v>1051</v>
      </c>
      <c r="F622" s="131" t="s">
        <v>1052</v>
      </c>
      <c r="G622" s="132" t="s">
        <v>210</v>
      </c>
      <c r="H622" s="133">
        <v>235.94</v>
      </c>
      <c r="I622" s="134"/>
      <c r="J622" s="135">
        <f>ROUND(I622*H622,2)</f>
        <v>0</v>
      </c>
      <c r="K622" s="131" t="s">
        <v>149</v>
      </c>
      <c r="L622" s="30"/>
      <c r="M622" s="136" t="s">
        <v>19</v>
      </c>
      <c r="N622" s="137" t="s">
        <v>40</v>
      </c>
      <c r="P622" s="138">
        <f>O622*H622</f>
        <v>0</v>
      </c>
      <c r="Q622" s="138">
        <v>0.00117</v>
      </c>
      <c r="R622" s="138">
        <f>Q622*H622</f>
        <v>0.2760498</v>
      </c>
      <c r="S622" s="138">
        <v>0</v>
      </c>
      <c r="T622" s="139">
        <f>S622*H622</f>
        <v>0</v>
      </c>
      <c r="AR622" s="140" t="s">
        <v>178</v>
      </c>
      <c r="AT622" s="140" t="s">
        <v>145</v>
      </c>
      <c r="AU622" s="140" t="s">
        <v>79</v>
      </c>
      <c r="AY622" s="15" t="s">
        <v>143</v>
      </c>
      <c r="BE622" s="141">
        <f>IF(N622="základní",J622,0)</f>
        <v>0</v>
      </c>
      <c r="BF622" s="141">
        <f>IF(N622="snížená",J622,0)</f>
        <v>0</v>
      </c>
      <c r="BG622" s="141">
        <f>IF(N622="zákl. přenesená",J622,0)</f>
        <v>0</v>
      </c>
      <c r="BH622" s="141">
        <f>IF(N622="sníž. přenesená",J622,0)</f>
        <v>0</v>
      </c>
      <c r="BI622" s="141">
        <f>IF(N622="nulová",J622,0)</f>
        <v>0</v>
      </c>
      <c r="BJ622" s="15" t="s">
        <v>77</v>
      </c>
      <c r="BK622" s="141">
        <f>ROUND(I622*H622,2)</f>
        <v>0</v>
      </c>
      <c r="BL622" s="15" t="s">
        <v>178</v>
      </c>
      <c r="BM622" s="140" t="s">
        <v>869</v>
      </c>
    </row>
    <row r="623" spans="2:47" s="1" customFormat="1" ht="12">
      <c r="B623" s="30"/>
      <c r="D623" s="142" t="s">
        <v>151</v>
      </c>
      <c r="F623" s="143" t="s">
        <v>1053</v>
      </c>
      <c r="I623" s="144"/>
      <c r="L623" s="30"/>
      <c r="M623" s="145"/>
      <c r="T623" s="51"/>
      <c r="AT623" s="15" t="s">
        <v>151</v>
      </c>
      <c r="AU623" s="15" t="s">
        <v>79</v>
      </c>
    </row>
    <row r="624" spans="2:47" s="1" customFormat="1" ht="12">
      <c r="B624" s="30"/>
      <c r="D624" s="146" t="s">
        <v>153</v>
      </c>
      <c r="F624" s="147" t="s">
        <v>1054</v>
      </c>
      <c r="I624" s="144"/>
      <c r="L624" s="30"/>
      <c r="M624" s="145"/>
      <c r="T624" s="51"/>
      <c r="AT624" s="15" t="s">
        <v>153</v>
      </c>
      <c r="AU624" s="15" t="s">
        <v>79</v>
      </c>
    </row>
    <row r="625" spans="2:65" s="1" customFormat="1" ht="24.15" customHeight="1">
      <c r="B625" s="30"/>
      <c r="C625" s="148" t="s">
        <v>1055</v>
      </c>
      <c r="D625" s="148" t="s">
        <v>225</v>
      </c>
      <c r="E625" s="149" t="s">
        <v>1056</v>
      </c>
      <c r="F625" s="150" t="s">
        <v>1057</v>
      </c>
      <c r="G625" s="151" t="s">
        <v>210</v>
      </c>
      <c r="H625" s="152">
        <v>247.737</v>
      </c>
      <c r="I625" s="153"/>
      <c r="J625" s="154">
        <f>ROUND(I625*H625,2)</f>
        <v>0</v>
      </c>
      <c r="K625" s="150" t="s">
        <v>149</v>
      </c>
      <c r="L625" s="155"/>
      <c r="M625" s="156" t="s">
        <v>19</v>
      </c>
      <c r="N625" s="157" t="s">
        <v>40</v>
      </c>
      <c r="P625" s="138">
        <f>O625*H625</f>
        <v>0</v>
      </c>
      <c r="Q625" s="138">
        <v>0.0021</v>
      </c>
      <c r="R625" s="138">
        <f>Q625*H625</f>
        <v>0.5202477</v>
      </c>
      <c r="S625" s="138">
        <v>0</v>
      </c>
      <c r="T625" s="139">
        <f>S625*H625</f>
        <v>0</v>
      </c>
      <c r="AR625" s="140" t="s">
        <v>237</v>
      </c>
      <c r="AT625" s="140" t="s">
        <v>225</v>
      </c>
      <c r="AU625" s="140" t="s">
        <v>79</v>
      </c>
      <c r="AY625" s="15" t="s">
        <v>143</v>
      </c>
      <c r="BE625" s="141">
        <f>IF(N625="základní",J625,0)</f>
        <v>0</v>
      </c>
      <c r="BF625" s="141">
        <f>IF(N625="snížená",J625,0)</f>
        <v>0</v>
      </c>
      <c r="BG625" s="141">
        <f>IF(N625="zákl. přenesená",J625,0)</f>
        <v>0</v>
      </c>
      <c r="BH625" s="141">
        <f>IF(N625="sníž. přenesená",J625,0)</f>
        <v>0</v>
      </c>
      <c r="BI625" s="141">
        <f>IF(N625="nulová",J625,0)</f>
        <v>0</v>
      </c>
      <c r="BJ625" s="15" t="s">
        <v>77</v>
      </c>
      <c r="BK625" s="141">
        <f>ROUND(I625*H625,2)</f>
        <v>0</v>
      </c>
      <c r="BL625" s="15" t="s">
        <v>178</v>
      </c>
      <c r="BM625" s="140" t="s">
        <v>877</v>
      </c>
    </row>
    <row r="626" spans="2:47" s="1" customFormat="1" ht="12">
      <c r="B626" s="30"/>
      <c r="D626" s="142" t="s">
        <v>151</v>
      </c>
      <c r="F626" s="143" t="s">
        <v>1057</v>
      </c>
      <c r="I626" s="144"/>
      <c r="L626" s="30"/>
      <c r="M626" s="145"/>
      <c r="T626" s="51"/>
      <c r="AT626" s="15" t="s">
        <v>151</v>
      </c>
      <c r="AU626" s="15" t="s">
        <v>79</v>
      </c>
    </row>
    <row r="627" spans="2:65" s="1" customFormat="1" ht="16.5" customHeight="1">
      <c r="B627" s="30"/>
      <c r="C627" s="129" t="s">
        <v>1058</v>
      </c>
      <c r="D627" s="129" t="s">
        <v>145</v>
      </c>
      <c r="E627" s="130" t="s">
        <v>1059</v>
      </c>
      <c r="F627" s="131" t="s">
        <v>1060</v>
      </c>
      <c r="G627" s="132" t="s">
        <v>757</v>
      </c>
      <c r="H627" s="158"/>
      <c r="I627" s="134"/>
      <c r="J627" s="135">
        <f>ROUND(I627*H627,2)</f>
        <v>0</v>
      </c>
      <c r="K627" s="131" t="s">
        <v>149</v>
      </c>
      <c r="L627" s="30"/>
      <c r="M627" s="136" t="s">
        <v>19</v>
      </c>
      <c r="N627" s="137" t="s">
        <v>40</v>
      </c>
      <c r="P627" s="138">
        <f>O627*H627</f>
        <v>0</v>
      </c>
      <c r="Q627" s="138">
        <v>0</v>
      </c>
      <c r="R627" s="138">
        <f>Q627*H627</f>
        <v>0</v>
      </c>
      <c r="S627" s="138">
        <v>0</v>
      </c>
      <c r="T627" s="139">
        <f>S627*H627</f>
        <v>0</v>
      </c>
      <c r="AR627" s="140" t="s">
        <v>178</v>
      </c>
      <c r="AT627" s="140" t="s">
        <v>145</v>
      </c>
      <c r="AU627" s="140" t="s">
        <v>79</v>
      </c>
      <c r="AY627" s="15" t="s">
        <v>143</v>
      </c>
      <c r="BE627" s="141">
        <f>IF(N627="základní",J627,0)</f>
        <v>0</v>
      </c>
      <c r="BF627" s="141">
        <f>IF(N627="snížená",J627,0)</f>
        <v>0</v>
      </c>
      <c r="BG627" s="141">
        <f>IF(N627="zákl. přenesená",J627,0)</f>
        <v>0</v>
      </c>
      <c r="BH627" s="141">
        <f>IF(N627="sníž. přenesená",J627,0)</f>
        <v>0</v>
      </c>
      <c r="BI627" s="141">
        <f>IF(N627="nulová",J627,0)</f>
        <v>0</v>
      </c>
      <c r="BJ627" s="15" t="s">
        <v>77</v>
      </c>
      <c r="BK627" s="141">
        <f>ROUND(I627*H627,2)</f>
        <v>0</v>
      </c>
      <c r="BL627" s="15" t="s">
        <v>178</v>
      </c>
      <c r="BM627" s="140" t="s">
        <v>885</v>
      </c>
    </row>
    <row r="628" spans="2:47" s="1" customFormat="1" ht="19.2">
      <c r="B628" s="30"/>
      <c r="D628" s="142" t="s">
        <v>151</v>
      </c>
      <c r="F628" s="143" t="s">
        <v>1061</v>
      </c>
      <c r="I628" s="144"/>
      <c r="L628" s="30"/>
      <c r="M628" s="145"/>
      <c r="T628" s="51"/>
      <c r="AT628" s="15" t="s">
        <v>151</v>
      </c>
      <c r="AU628" s="15" t="s">
        <v>79</v>
      </c>
    </row>
    <row r="629" spans="2:47" s="1" customFormat="1" ht="12">
      <c r="B629" s="30"/>
      <c r="D629" s="146" t="s">
        <v>153</v>
      </c>
      <c r="F629" s="147" t="s">
        <v>1062</v>
      </c>
      <c r="I629" s="144"/>
      <c r="L629" s="30"/>
      <c r="M629" s="145"/>
      <c r="T629" s="51"/>
      <c r="AT629" s="15" t="s">
        <v>153</v>
      </c>
      <c r="AU629" s="15" t="s">
        <v>79</v>
      </c>
    </row>
    <row r="630" spans="2:63" s="11" customFormat="1" ht="22.95" customHeight="1">
      <c r="B630" s="117"/>
      <c r="D630" s="118" t="s">
        <v>68</v>
      </c>
      <c r="E630" s="127" t="s">
        <v>1063</v>
      </c>
      <c r="F630" s="127" t="s">
        <v>1064</v>
      </c>
      <c r="I630" s="120"/>
      <c r="J630" s="128">
        <f>BK630</f>
        <v>0</v>
      </c>
      <c r="L630" s="117"/>
      <c r="M630" s="122"/>
      <c r="P630" s="123">
        <f>SUM(P631:P660)</f>
        <v>0</v>
      </c>
      <c r="R630" s="123">
        <f>SUM(R631:R660)</f>
        <v>0.22620927159999998</v>
      </c>
      <c r="T630" s="124">
        <f>SUM(T631:T660)</f>
        <v>0.3601915</v>
      </c>
      <c r="AR630" s="118" t="s">
        <v>79</v>
      </c>
      <c r="AT630" s="125" t="s">
        <v>68</v>
      </c>
      <c r="AU630" s="125" t="s">
        <v>77</v>
      </c>
      <c r="AY630" s="118" t="s">
        <v>143</v>
      </c>
      <c r="BK630" s="126">
        <f>SUM(BK631:BK660)</f>
        <v>0</v>
      </c>
    </row>
    <row r="631" spans="2:65" s="1" customFormat="1" ht="16.5" customHeight="1">
      <c r="B631" s="30"/>
      <c r="C631" s="129" t="s">
        <v>1065</v>
      </c>
      <c r="D631" s="129" t="s">
        <v>145</v>
      </c>
      <c r="E631" s="130" t="s">
        <v>1066</v>
      </c>
      <c r="F631" s="131" t="s">
        <v>1067</v>
      </c>
      <c r="G631" s="132" t="s">
        <v>203</v>
      </c>
      <c r="H631" s="133">
        <v>1</v>
      </c>
      <c r="I631" s="134"/>
      <c r="J631" s="135">
        <f>ROUND(I631*H631,2)</f>
        <v>0</v>
      </c>
      <c r="K631" s="131" t="s">
        <v>149</v>
      </c>
      <c r="L631" s="30"/>
      <c r="M631" s="136" t="s">
        <v>19</v>
      </c>
      <c r="N631" s="137" t="s">
        <v>40</v>
      </c>
      <c r="P631" s="138">
        <f>O631*H631</f>
        <v>0</v>
      </c>
      <c r="Q631" s="138">
        <v>0</v>
      </c>
      <c r="R631" s="138">
        <f>Q631*H631</f>
        <v>0</v>
      </c>
      <c r="S631" s="138">
        <v>0.015</v>
      </c>
      <c r="T631" s="139">
        <f>S631*H631</f>
        <v>0.015</v>
      </c>
      <c r="AR631" s="140" t="s">
        <v>178</v>
      </c>
      <c r="AT631" s="140" t="s">
        <v>145</v>
      </c>
      <c r="AU631" s="140" t="s">
        <v>79</v>
      </c>
      <c r="AY631" s="15" t="s">
        <v>143</v>
      </c>
      <c r="BE631" s="141">
        <f>IF(N631="základní",J631,0)</f>
        <v>0</v>
      </c>
      <c r="BF631" s="141">
        <f>IF(N631="snížená",J631,0)</f>
        <v>0</v>
      </c>
      <c r="BG631" s="141">
        <f>IF(N631="zákl. přenesená",J631,0)</f>
        <v>0</v>
      </c>
      <c r="BH631" s="141">
        <f>IF(N631="sníž. přenesená",J631,0)</f>
        <v>0</v>
      </c>
      <c r="BI631" s="141">
        <f>IF(N631="nulová",J631,0)</f>
        <v>0</v>
      </c>
      <c r="BJ631" s="15" t="s">
        <v>77</v>
      </c>
      <c r="BK631" s="141">
        <f>ROUND(I631*H631,2)</f>
        <v>0</v>
      </c>
      <c r="BL631" s="15" t="s">
        <v>178</v>
      </c>
      <c r="BM631" s="140" t="s">
        <v>893</v>
      </c>
    </row>
    <row r="632" spans="2:47" s="1" customFormat="1" ht="12">
      <c r="B632" s="30"/>
      <c r="D632" s="142" t="s">
        <v>151</v>
      </c>
      <c r="F632" s="143" t="s">
        <v>1068</v>
      </c>
      <c r="I632" s="144"/>
      <c r="L632" s="30"/>
      <c r="M632" s="145"/>
      <c r="T632" s="51"/>
      <c r="AT632" s="15" t="s">
        <v>151</v>
      </c>
      <c r="AU632" s="15" t="s">
        <v>79</v>
      </c>
    </row>
    <row r="633" spans="2:47" s="1" customFormat="1" ht="12">
      <c r="B633" s="30"/>
      <c r="D633" s="146" t="s">
        <v>153</v>
      </c>
      <c r="F633" s="147" t="s">
        <v>1069</v>
      </c>
      <c r="I633" s="144"/>
      <c r="L633" s="30"/>
      <c r="M633" s="145"/>
      <c r="T633" s="51"/>
      <c r="AT633" s="15" t="s">
        <v>153</v>
      </c>
      <c r="AU633" s="15" t="s">
        <v>79</v>
      </c>
    </row>
    <row r="634" spans="2:65" s="1" customFormat="1" ht="16.5" customHeight="1">
      <c r="B634" s="30"/>
      <c r="C634" s="129" t="s">
        <v>1070</v>
      </c>
      <c r="D634" s="129" t="s">
        <v>145</v>
      </c>
      <c r="E634" s="130" t="s">
        <v>1071</v>
      </c>
      <c r="F634" s="131" t="s">
        <v>1072</v>
      </c>
      <c r="G634" s="132" t="s">
        <v>191</v>
      </c>
      <c r="H634" s="133">
        <v>18.45</v>
      </c>
      <c r="I634" s="134"/>
      <c r="J634" s="135">
        <f>ROUND(I634*H634,2)</f>
        <v>0</v>
      </c>
      <c r="K634" s="131" t="s">
        <v>149</v>
      </c>
      <c r="L634" s="30"/>
      <c r="M634" s="136" t="s">
        <v>19</v>
      </c>
      <c r="N634" s="137" t="s">
        <v>40</v>
      </c>
      <c r="P634" s="138">
        <f>O634*H634</f>
        <v>0</v>
      </c>
      <c r="Q634" s="138">
        <v>0</v>
      </c>
      <c r="R634" s="138">
        <f>Q634*H634</f>
        <v>0</v>
      </c>
      <c r="S634" s="138">
        <v>0.00167</v>
      </c>
      <c r="T634" s="139">
        <f>S634*H634</f>
        <v>0.0308115</v>
      </c>
      <c r="AR634" s="140" t="s">
        <v>178</v>
      </c>
      <c r="AT634" s="140" t="s">
        <v>145</v>
      </c>
      <c r="AU634" s="140" t="s">
        <v>79</v>
      </c>
      <c r="AY634" s="15" t="s">
        <v>143</v>
      </c>
      <c r="BE634" s="141">
        <f>IF(N634="základní",J634,0)</f>
        <v>0</v>
      </c>
      <c r="BF634" s="141">
        <f>IF(N634="snížená",J634,0)</f>
        <v>0</v>
      </c>
      <c r="BG634" s="141">
        <f>IF(N634="zákl. přenesená",J634,0)</f>
        <v>0</v>
      </c>
      <c r="BH634" s="141">
        <f>IF(N634="sníž. přenesená",J634,0)</f>
        <v>0</v>
      </c>
      <c r="BI634" s="141">
        <f>IF(N634="nulová",J634,0)</f>
        <v>0</v>
      </c>
      <c r="BJ634" s="15" t="s">
        <v>77</v>
      </c>
      <c r="BK634" s="141">
        <f>ROUND(I634*H634,2)</f>
        <v>0</v>
      </c>
      <c r="BL634" s="15" t="s">
        <v>178</v>
      </c>
      <c r="BM634" s="140" t="s">
        <v>902</v>
      </c>
    </row>
    <row r="635" spans="2:47" s="1" customFormat="1" ht="12">
      <c r="B635" s="30"/>
      <c r="D635" s="142" t="s">
        <v>151</v>
      </c>
      <c r="F635" s="143" t="s">
        <v>1073</v>
      </c>
      <c r="I635" s="144"/>
      <c r="L635" s="30"/>
      <c r="M635" s="145"/>
      <c r="T635" s="51"/>
      <c r="AT635" s="15" t="s">
        <v>151</v>
      </c>
      <c r="AU635" s="15" t="s">
        <v>79</v>
      </c>
    </row>
    <row r="636" spans="2:47" s="1" customFormat="1" ht="12">
      <c r="B636" s="30"/>
      <c r="D636" s="146" t="s">
        <v>153</v>
      </c>
      <c r="F636" s="147" t="s">
        <v>1074</v>
      </c>
      <c r="I636" s="144"/>
      <c r="L636" s="30"/>
      <c r="M636" s="145"/>
      <c r="T636" s="51"/>
      <c r="AT636" s="15" t="s">
        <v>153</v>
      </c>
      <c r="AU636" s="15" t="s">
        <v>79</v>
      </c>
    </row>
    <row r="637" spans="2:65" s="1" customFormat="1" ht="16.5" customHeight="1">
      <c r="B637" s="30"/>
      <c r="C637" s="129" t="s">
        <v>1075</v>
      </c>
      <c r="D637" s="129" t="s">
        <v>145</v>
      </c>
      <c r="E637" s="130" t="s">
        <v>1076</v>
      </c>
      <c r="F637" s="131" t="s">
        <v>1077</v>
      </c>
      <c r="G637" s="132" t="s">
        <v>191</v>
      </c>
      <c r="H637" s="133">
        <v>80</v>
      </c>
      <c r="I637" s="134"/>
      <c r="J637" s="135">
        <f>ROUND(I637*H637,2)</f>
        <v>0</v>
      </c>
      <c r="K637" s="131" t="s">
        <v>149</v>
      </c>
      <c r="L637" s="30"/>
      <c r="M637" s="136" t="s">
        <v>19</v>
      </c>
      <c r="N637" s="137" t="s">
        <v>40</v>
      </c>
      <c r="P637" s="138">
        <f>O637*H637</f>
        <v>0</v>
      </c>
      <c r="Q637" s="138">
        <v>0</v>
      </c>
      <c r="R637" s="138">
        <f>Q637*H637</f>
        <v>0</v>
      </c>
      <c r="S637" s="138">
        <v>0.0026</v>
      </c>
      <c r="T637" s="139">
        <f>S637*H637</f>
        <v>0.208</v>
      </c>
      <c r="AR637" s="140" t="s">
        <v>178</v>
      </c>
      <c r="AT637" s="140" t="s">
        <v>145</v>
      </c>
      <c r="AU637" s="140" t="s">
        <v>79</v>
      </c>
      <c r="AY637" s="15" t="s">
        <v>143</v>
      </c>
      <c r="BE637" s="141">
        <f>IF(N637="základní",J637,0)</f>
        <v>0</v>
      </c>
      <c r="BF637" s="141">
        <f>IF(N637="snížená",J637,0)</f>
        <v>0</v>
      </c>
      <c r="BG637" s="141">
        <f>IF(N637="zákl. přenesená",J637,0)</f>
        <v>0</v>
      </c>
      <c r="BH637" s="141">
        <f>IF(N637="sníž. přenesená",J637,0)</f>
        <v>0</v>
      </c>
      <c r="BI637" s="141">
        <f>IF(N637="nulová",J637,0)</f>
        <v>0</v>
      </c>
      <c r="BJ637" s="15" t="s">
        <v>77</v>
      </c>
      <c r="BK637" s="141">
        <f>ROUND(I637*H637,2)</f>
        <v>0</v>
      </c>
      <c r="BL637" s="15" t="s">
        <v>178</v>
      </c>
      <c r="BM637" s="140" t="s">
        <v>908</v>
      </c>
    </row>
    <row r="638" spans="2:47" s="1" customFormat="1" ht="12">
      <c r="B638" s="30"/>
      <c r="D638" s="142" t="s">
        <v>151</v>
      </c>
      <c r="F638" s="143" t="s">
        <v>1078</v>
      </c>
      <c r="I638" s="144"/>
      <c r="L638" s="30"/>
      <c r="M638" s="145"/>
      <c r="T638" s="51"/>
      <c r="AT638" s="15" t="s">
        <v>151</v>
      </c>
      <c r="AU638" s="15" t="s">
        <v>79</v>
      </c>
    </row>
    <row r="639" spans="2:47" s="1" customFormat="1" ht="12">
      <c r="B639" s="30"/>
      <c r="D639" s="146" t="s">
        <v>153</v>
      </c>
      <c r="F639" s="147" t="s">
        <v>1079</v>
      </c>
      <c r="I639" s="144"/>
      <c r="L639" s="30"/>
      <c r="M639" s="145"/>
      <c r="T639" s="51"/>
      <c r="AT639" s="15" t="s">
        <v>153</v>
      </c>
      <c r="AU639" s="15" t="s">
        <v>79</v>
      </c>
    </row>
    <row r="640" spans="2:65" s="1" customFormat="1" ht="16.5" customHeight="1">
      <c r="B640" s="30"/>
      <c r="C640" s="129" t="s">
        <v>1080</v>
      </c>
      <c r="D640" s="129" t="s">
        <v>145</v>
      </c>
      <c r="E640" s="130" t="s">
        <v>1081</v>
      </c>
      <c r="F640" s="131" t="s">
        <v>1082</v>
      </c>
      <c r="G640" s="132" t="s">
        <v>191</v>
      </c>
      <c r="H640" s="133">
        <v>27</v>
      </c>
      <c r="I640" s="134"/>
      <c r="J640" s="135">
        <f>ROUND(I640*H640,2)</f>
        <v>0</v>
      </c>
      <c r="K640" s="131" t="s">
        <v>149</v>
      </c>
      <c r="L640" s="30"/>
      <c r="M640" s="136" t="s">
        <v>19</v>
      </c>
      <c r="N640" s="137" t="s">
        <v>40</v>
      </c>
      <c r="P640" s="138">
        <f>O640*H640</f>
        <v>0</v>
      </c>
      <c r="Q640" s="138">
        <v>0</v>
      </c>
      <c r="R640" s="138">
        <f>Q640*H640</f>
        <v>0</v>
      </c>
      <c r="S640" s="138">
        <v>0.00394</v>
      </c>
      <c r="T640" s="139">
        <f>S640*H640</f>
        <v>0.10638</v>
      </c>
      <c r="AR640" s="140" t="s">
        <v>178</v>
      </c>
      <c r="AT640" s="140" t="s">
        <v>145</v>
      </c>
      <c r="AU640" s="140" t="s">
        <v>79</v>
      </c>
      <c r="AY640" s="15" t="s">
        <v>143</v>
      </c>
      <c r="BE640" s="141">
        <f>IF(N640="základní",J640,0)</f>
        <v>0</v>
      </c>
      <c r="BF640" s="141">
        <f>IF(N640="snížená",J640,0)</f>
        <v>0</v>
      </c>
      <c r="BG640" s="141">
        <f>IF(N640="zákl. přenesená",J640,0)</f>
        <v>0</v>
      </c>
      <c r="BH640" s="141">
        <f>IF(N640="sníž. přenesená",J640,0)</f>
        <v>0</v>
      </c>
      <c r="BI640" s="141">
        <f>IF(N640="nulová",J640,0)</f>
        <v>0</v>
      </c>
      <c r="BJ640" s="15" t="s">
        <v>77</v>
      </c>
      <c r="BK640" s="141">
        <f>ROUND(I640*H640,2)</f>
        <v>0</v>
      </c>
      <c r="BL640" s="15" t="s">
        <v>178</v>
      </c>
      <c r="BM640" s="140" t="s">
        <v>914</v>
      </c>
    </row>
    <row r="641" spans="2:47" s="1" customFormat="1" ht="12">
      <c r="B641" s="30"/>
      <c r="D641" s="142" t="s">
        <v>151</v>
      </c>
      <c r="F641" s="143" t="s">
        <v>1083</v>
      </c>
      <c r="I641" s="144"/>
      <c r="L641" s="30"/>
      <c r="M641" s="145"/>
      <c r="T641" s="51"/>
      <c r="AT641" s="15" t="s">
        <v>151</v>
      </c>
      <c r="AU641" s="15" t="s">
        <v>79</v>
      </c>
    </row>
    <row r="642" spans="2:47" s="1" customFormat="1" ht="12">
      <c r="B642" s="30"/>
      <c r="D642" s="146" t="s">
        <v>153</v>
      </c>
      <c r="F642" s="147" t="s">
        <v>1084</v>
      </c>
      <c r="I642" s="144"/>
      <c r="L642" s="30"/>
      <c r="M642" s="145"/>
      <c r="T642" s="51"/>
      <c r="AT642" s="15" t="s">
        <v>153</v>
      </c>
      <c r="AU642" s="15" t="s">
        <v>79</v>
      </c>
    </row>
    <row r="643" spans="2:65" s="1" customFormat="1" ht="16.5" customHeight="1">
      <c r="B643" s="30"/>
      <c r="C643" s="129" t="s">
        <v>1085</v>
      </c>
      <c r="D643" s="129" t="s">
        <v>145</v>
      </c>
      <c r="E643" s="130" t="s">
        <v>1086</v>
      </c>
      <c r="F643" s="131" t="s">
        <v>1087</v>
      </c>
      <c r="G643" s="132" t="s">
        <v>191</v>
      </c>
      <c r="H643" s="133">
        <v>12.6</v>
      </c>
      <c r="I643" s="134"/>
      <c r="J643" s="135">
        <f>ROUND(I643*H643,2)</f>
        <v>0</v>
      </c>
      <c r="K643" s="131" t="s">
        <v>149</v>
      </c>
      <c r="L643" s="30"/>
      <c r="M643" s="136" t="s">
        <v>19</v>
      </c>
      <c r="N643" s="137" t="s">
        <v>40</v>
      </c>
      <c r="P643" s="138">
        <f>O643*H643</f>
        <v>0</v>
      </c>
      <c r="Q643" s="138">
        <v>0.002911466</v>
      </c>
      <c r="R643" s="138">
        <f>Q643*H643</f>
        <v>0.0366844716</v>
      </c>
      <c r="S643" s="138">
        <v>0</v>
      </c>
      <c r="T643" s="139">
        <f>S643*H643</f>
        <v>0</v>
      </c>
      <c r="AR643" s="140" t="s">
        <v>178</v>
      </c>
      <c r="AT643" s="140" t="s">
        <v>145</v>
      </c>
      <c r="AU643" s="140" t="s">
        <v>79</v>
      </c>
      <c r="AY643" s="15" t="s">
        <v>143</v>
      </c>
      <c r="BE643" s="141">
        <f>IF(N643="základní",J643,0)</f>
        <v>0</v>
      </c>
      <c r="BF643" s="141">
        <f>IF(N643="snížená",J643,0)</f>
        <v>0</v>
      </c>
      <c r="BG643" s="141">
        <f>IF(N643="zákl. přenesená",J643,0)</f>
        <v>0</v>
      </c>
      <c r="BH643" s="141">
        <f>IF(N643="sníž. přenesená",J643,0)</f>
        <v>0</v>
      </c>
      <c r="BI643" s="141">
        <f>IF(N643="nulová",J643,0)</f>
        <v>0</v>
      </c>
      <c r="BJ643" s="15" t="s">
        <v>77</v>
      </c>
      <c r="BK643" s="141">
        <f>ROUND(I643*H643,2)</f>
        <v>0</v>
      </c>
      <c r="BL643" s="15" t="s">
        <v>178</v>
      </c>
      <c r="BM643" s="140" t="s">
        <v>921</v>
      </c>
    </row>
    <row r="644" spans="2:47" s="1" customFormat="1" ht="12">
      <c r="B644" s="30"/>
      <c r="D644" s="142" t="s">
        <v>151</v>
      </c>
      <c r="F644" s="143" t="s">
        <v>1088</v>
      </c>
      <c r="I644" s="144"/>
      <c r="L644" s="30"/>
      <c r="M644" s="145"/>
      <c r="T644" s="51"/>
      <c r="AT644" s="15" t="s">
        <v>151</v>
      </c>
      <c r="AU644" s="15" t="s">
        <v>79</v>
      </c>
    </row>
    <row r="645" spans="2:47" s="1" customFormat="1" ht="12">
      <c r="B645" s="30"/>
      <c r="D645" s="146" t="s">
        <v>153</v>
      </c>
      <c r="F645" s="147" t="s">
        <v>1089</v>
      </c>
      <c r="I645" s="144"/>
      <c r="L645" s="30"/>
      <c r="M645" s="145"/>
      <c r="T645" s="51"/>
      <c r="AT645" s="15" t="s">
        <v>153</v>
      </c>
      <c r="AU645" s="15" t="s">
        <v>79</v>
      </c>
    </row>
    <row r="646" spans="2:65" s="1" customFormat="1" ht="16.5" customHeight="1">
      <c r="B646" s="30"/>
      <c r="C646" s="129" t="s">
        <v>1090</v>
      </c>
      <c r="D646" s="129" t="s">
        <v>145</v>
      </c>
      <c r="E646" s="130" t="s">
        <v>1091</v>
      </c>
      <c r="F646" s="131" t="s">
        <v>1092</v>
      </c>
      <c r="G646" s="132" t="s">
        <v>191</v>
      </c>
      <c r="H646" s="133">
        <v>80</v>
      </c>
      <c r="I646" s="134"/>
      <c r="J646" s="135">
        <f>ROUND(I646*H646,2)</f>
        <v>0</v>
      </c>
      <c r="K646" s="131" t="s">
        <v>149</v>
      </c>
      <c r="L646" s="30"/>
      <c r="M646" s="136" t="s">
        <v>19</v>
      </c>
      <c r="N646" s="137" t="s">
        <v>40</v>
      </c>
      <c r="P646" s="138">
        <f>O646*H646</f>
        <v>0</v>
      </c>
      <c r="Q646" s="138">
        <v>0.0016887</v>
      </c>
      <c r="R646" s="138">
        <f>Q646*H646</f>
        <v>0.135096</v>
      </c>
      <c r="S646" s="138">
        <v>0</v>
      </c>
      <c r="T646" s="139">
        <f>S646*H646</f>
        <v>0</v>
      </c>
      <c r="AR646" s="140" t="s">
        <v>178</v>
      </c>
      <c r="AT646" s="140" t="s">
        <v>145</v>
      </c>
      <c r="AU646" s="140" t="s">
        <v>79</v>
      </c>
      <c r="AY646" s="15" t="s">
        <v>143</v>
      </c>
      <c r="BE646" s="141">
        <f>IF(N646="základní",J646,0)</f>
        <v>0</v>
      </c>
      <c r="BF646" s="141">
        <f>IF(N646="snížená",J646,0)</f>
        <v>0</v>
      </c>
      <c r="BG646" s="141">
        <f>IF(N646="zákl. přenesená",J646,0)</f>
        <v>0</v>
      </c>
      <c r="BH646" s="141">
        <f>IF(N646="sníž. přenesená",J646,0)</f>
        <v>0</v>
      </c>
      <c r="BI646" s="141">
        <f>IF(N646="nulová",J646,0)</f>
        <v>0</v>
      </c>
      <c r="BJ646" s="15" t="s">
        <v>77</v>
      </c>
      <c r="BK646" s="141">
        <f>ROUND(I646*H646,2)</f>
        <v>0</v>
      </c>
      <c r="BL646" s="15" t="s">
        <v>178</v>
      </c>
      <c r="BM646" s="140" t="s">
        <v>927</v>
      </c>
    </row>
    <row r="647" spans="2:47" s="1" customFormat="1" ht="12">
      <c r="B647" s="30"/>
      <c r="D647" s="142" t="s">
        <v>151</v>
      </c>
      <c r="F647" s="143" t="s">
        <v>1093</v>
      </c>
      <c r="I647" s="144"/>
      <c r="L647" s="30"/>
      <c r="M647" s="145"/>
      <c r="T647" s="51"/>
      <c r="AT647" s="15" t="s">
        <v>151</v>
      </c>
      <c r="AU647" s="15" t="s">
        <v>79</v>
      </c>
    </row>
    <row r="648" spans="2:47" s="1" customFormat="1" ht="12">
      <c r="B648" s="30"/>
      <c r="D648" s="146" t="s">
        <v>153</v>
      </c>
      <c r="F648" s="147" t="s">
        <v>1094</v>
      </c>
      <c r="I648" s="144"/>
      <c r="L648" s="30"/>
      <c r="M648" s="145"/>
      <c r="T648" s="51"/>
      <c r="AT648" s="15" t="s">
        <v>153</v>
      </c>
      <c r="AU648" s="15" t="s">
        <v>79</v>
      </c>
    </row>
    <row r="649" spans="2:65" s="1" customFormat="1" ht="16.5" customHeight="1">
      <c r="B649" s="30"/>
      <c r="C649" s="129" t="s">
        <v>1095</v>
      </c>
      <c r="D649" s="129" t="s">
        <v>145</v>
      </c>
      <c r="E649" s="130" t="s">
        <v>1096</v>
      </c>
      <c r="F649" s="131" t="s">
        <v>1097</v>
      </c>
      <c r="G649" s="132" t="s">
        <v>203</v>
      </c>
      <c r="H649" s="133">
        <v>4</v>
      </c>
      <c r="I649" s="134"/>
      <c r="J649" s="135">
        <f>ROUND(I649*H649,2)</f>
        <v>0</v>
      </c>
      <c r="K649" s="131" t="s">
        <v>149</v>
      </c>
      <c r="L649" s="30"/>
      <c r="M649" s="136" t="s">
        <v>19</v>
      </c>
      <c r="N649" s="137" t="s">
        <v>40</v>
      </c>
      <c r="P649" s="138">
        <f>O649*H649</f>
        <v>0</v>
      </c>
      <c r="Q649" s="138">
        <v>0.0002516</v>
      </c>
      <c r="R649" s="138">
        <f>Q649*H649</f>
        <v>0.0010064</v>
      </c>
      <c r="S649" s="138">
        <v>0</v>
      </c>
      <c r="T649" s="139">
        <f>S649*H649</f>
        <v>0</v>
      </c>
      <c r="AR649" s="140" t="s">
        <v>178</v>
      </c>
      <c r="AT649" s="140" t="s">
        <v>145</v>
      </c>
      <c r="AU649" s="140" t="s">
        <v>79</v>
      </c>
      <c r="AY649" s="15" t="s">
        <v>143</v>
      </c>
      <c r="BE649" s="141">
        <f>IF(N649="základní",J649,0)</f>
        <v>0</v>
      </c>
      <c r="BF649" s="141">
        <f>IF(N649="snížená",J649,0)</f>
        <v>0</v>
      </c>
      <c r="BG649" s="141">
        <f>IF(N649="zákl. přenesená",J649,0)</f>
        <v>0</v>
      </c>
      <c r="BH649" s="141">
        <f>IF(N649="sníž. přenesená",J649,0)</f>
        <v>0</v>
      </c>
      <c r="BI649" s="141">
        <f>IF(N649="nulová",J649,0)</f>
        <v>0</v>
      </c>
      <c r="BJ649" s="15" t="s">
        <v>77</v>
      </c>
      <c r="BK649" s="141">
        <f>ROUND(I649*H649,2)</f>
        <v>0</v>
      </c>
      <c r="BL649" s="15" t="s">
        <v>178</v>
      </c>
      <c r="BM649" s="140" t="s">
        <v>933</v>
      </c>
    </row>
    <row r="650" spans="2:47" s="1" customFormat="1" ht="19.2">
      <c r="B650" s="30"/>
      <c r="D650" s="142" t="s">
        <v>151</v>
      </c>
      <c r="F650" s="143" t="s">
        <v>1098</v>
      </c>
      <c r="I650" s="144"/>
      <c r="L650" s="30"/>
      <c r="M650" s="145"/>
      <c r="T650" s="51"/>
      <c r="AT650" s="15" t="s">
        <v>151</v>
      </c>
      <c r="AU650" s="15" t="s">
        <v>79</v>
      </c>
    </row>
    <row r="651" spans="2:47" s="1" customFormat="1" ht="12">
      <c r="B651" s="30"/>
      <c r="D651" s="146" t="s">
        <v>153</v>
      </c>
      <c r="F651" s="147" t="s">
        <v>1099</v>
      </c>
      <c r="I651" s="144"/>
      <c r="L651" s="30"/>
      <c r="M651" s="145"/>
      <c r="T651" s="51"/>
      <c r="AT651" s="15" t="s">
        <v>153</v>
      </c>
      <c r="AU651" s="15" t="s">
        <v>79</v>
      </c>
    </row>
    <row r="652" spans="2:65" s="1" customFormat="1" ht="16.5" customHeight="1">
      <c r="B652" s="30"/>
      <c r="C652" s="129" t="s">
        <v>1100</v>
      </c>
      <c r="D652" s="129" t="s">
        <v>145</v>
      </c>
      <c r="E652" s="130" t="s">
        <v>1101</v>
      </c>
      <c r="F652" s="131" t="s">
        <v>1102</v>
      </c>
      <c r="G652" s="132" t="s">
        <v>203</v>
      </c>
      <c r="H652" s="133">
        <v>4</v>
      </c>
      <c r="I652" s="134"/>
      <c r="J652" s="135">
        <f>ROUND(I652*H652,2)</f>
        <v>0</v>
      </c>
      <c r="K652" s="131" t="s">
        <v>149</v>
      </c>
      <c r="L652" s="30"/>
      <c r="M652" s="136" t="s">
        <v>19</v>
      </c>
      <c r="N652" s="137" t="s">
        <v>40</v>
      </c>
      <c r="P652" s="138">
        <f>O652*H652</f>
        <v>0</v>
      </c>
      <c r="Q652" s="138">
        <v>0.000362</v>
      </c>
      <c r="R652" s="138">
        <f>Q652*H652</f>
        <v>0.001448</v>
      </c>
      <c r="S652" s="138">
        <v>0</v>
      </c>
      <c r="T652" s="139">
        <f>S652*H652</f>
        <v>0</v>
      </c>
      <c r="AR652" s="140" t="s">
        <v>178</v>
      </c>
      <c r="AT652" s="140" t="s">
        <v>145</v>
      </c>
      <c r="AU652" s="140" t="s">
        <v>79</v>
      </c>
      <c r="AY652" s="15" t="s">
        <v>143</v>
      </c>
      <c r="BE652" s="141">
        <f>IF(N652="základní",J652,0)</f>
        <v>0</v>
      </c>
      <c r="BF652" s="141">
        <f>IF(N652="snížená",J652,0)</f>
        <v>0</v>
      </c>
      <c r="BG652" s="141">
        <f>IF(N652="zákl. přenesená",J652,0)</f>
        <v>0</v>
      </c>
      <c r="BH652" s="141">
        <f>IF(N652="sníž. přenesená",J652,0)</f>
        <v>0</v>
      </c>
      <c r="BI652" s="141">
        <f>IF(N652="nulová",J652,0)</f>
        <v>0</v>
      </c>
      <c r="BJ652" s="15" t="s">
        <v>77</v>
      </c>
      <c r="BK652" s="141">
        <f>ROUND(I652*H652,2)</f>
        <v>0</v>
      </c>
      <c r="BL652" s="15" t="s">
        <v>178</v>
      </c>
      <c r="BM652" s="140" t="s">
        <v>939</v>
      </c>
    </row>
    <row r="653" spans="2:47" s="1" customFormat="1" ht="19.2">
      <c r="B653" s="30"/>
      <c r="D653" s="142" t="s">
        <v>151</v>
      </c>
      <c r="F653" s="143" t="s">
        <v>1103</v>
      </c>
      <c r="I653" s="144"/>
      <c r="L653" s="30"/>
      <c r="M653" s="145"/>
      <c r="T653" s="51"/>
      <c r="AT653" s="15" t="s">
        <v>151</v>
      </c>
      <c r="AU653" s="15" t="s">
        <v>79</v>
      </c>
    </row>
    <row r="654" spans="2:47" s="1" customFormat="1" ht="12">
      <c r="B654" s="30"/>
      <c r="D654" s="146" t="s">
        <v>153</v>
      </c>
      <c r="F654" s="147" t="s">
        <v>1104</v>
      </c>
      <c r="I654" s="144"/>
      <c r="L654" s="30"/>
      <c r="M654" s="145"/>
      <c r="T654" s="51"/>
      <c r="AT654" s="15" t="s">
        <v>153</v>
      </c>
      <c r="AU654" s="15" t="s">
        <v>79</v>
      </c>
    </row>
    <row r="655" spans="2:65" s="1" customFormat="1" ht="16.5" customHeight="1">
      <c r="B655" s="30"/>
      <c r="C655" s="129" t="s">
        <v>1105</v>
      </c>
      <c r="D655" s="129" t="s">
        <v>145</v>
      </c>
      <c r="E655" s="130" t="s">
        <v>1106</v>
      </c>
      <c r="F655" s="131" t="s">
        <v>1107</v>
      </c>
      <c r="G655" s="132" t="s">
        <v>191</v>
      </c>
      <c r="H655" s="133">
        <v>24</v>
      </c>
      <c r="I655" s="134"/>
      <c r="J655" s="135">
        <f>ROUND(I655*H655,2)</f>
        <v>0</v>
      </c>
      <c r="K655" s="131" t="s">
        <v>149</v>
      </c>
      <c r="L655" s="30"/>
      <c r="M655" s="136" t="s">
        <v>19</v>
      </c>
      <c r="N655" s="137" t="s">
        <v>40</v>
      </c>
      <c r="P655" s="138">
        <f>O655*H655</f>
        <v>0</v>
      </c>
      <c r="Q655" s="138">
        <v>0.0021656</v>
      </c>
      <c r="R655" s="138">
        <f>Q655*H655</f>
        <v>0.051974400000000004</v>
      </c>
      <c r="S655" s="138">
        <v>0</v>
      </c>
      <c r="T655" s="139">
        <f>S655*H655</f>
        <v>0</v>
      </c>
      <c r="AR655" s="140" t="s">
        <v>178</v>
      </c>
      <c r="AT655" s="140" t="s">
        <v>145</v>
      </c>
      <c r="AU655" s="140" t="s">
        <v>79</v>
      </c>
      <c r="AY655" s="15" t="s">
        <v>143</v>
      </c>
      <c r="BE655" s="141">
        <f>IF(N655="základní",J655,0)</f>
        <v>0</v>
      </c>
      <c r="BF655" s="141">
        <f>IF(N655="snížená",J655,0)</f>
        <v>0</v>
      </c>
      <c r="BG655" s="141">
        <f>IF(N655="zákl. přenesená",J655,0)</f>
        <v>0</v>
      </c>
      <c r="BH655" s="141">
        <f>IF(N655="sníž. přenesená",J655,0)</f>
        <v>0</v>
      </c>
      <c r="BI655" s="141">
        <f>IF(N655="nulová",J655,0)</f>
        <v>0</v>
      </c>
      <c r="BJ655" s="15" t="s">
        <v>77</v>
      </c>
      <c r="BK655" s="141">
        <f>ROUND(I655*H655,2)</f>
        <v>0</v>
      </c>
      <c r="BL655" s="15" t="s">
        <v>178</v>
      </c>
      <c r="BM655" s="140" t="s">
        <v>945</v>
      </c>
    </row>
    <row r="656" spans="2:47" s="1" customFormat="1" ht="12">
      <c r="B656" s="30"/>
      <c r="D656" s="142" t="s">
        <v>151</v>
      </c>
      <c r="F656" s="143" t="s">
        <v>1108</v>
      </c>
      <c r="I656" s="144"/>
      <c r="L656" s="30"/>
      <c r="M656" s="145"/>
      <c r="T656" s="51"/>
      <c r="AT656" s="15" t="s">
        <v>151</v>
      </c>
      <c r="AU656" s="15" t="s">
        <v>79</v>
      </c>
    </row>
    <row r="657" spans="2:47" s="1" customFormat="1" ht="12">
      <c r="B657" s="30"/>
      <c r="D657" s="146" t="s">
        <v>153</v>
      </c>
      <c r="F657" s="147" t="s">
        <v>1109</v>
      </c>
      <c r="I657" s="144"/>
      <c r="L657" s="30"/>
      <c r="M657" s="145"/>
      <c r="T657" s="51"/>
      <c r="AT657" s="15" t="s">
        <v>153</v>
      </c>
      <c r="AU657" s="15" t="s">
        <v>79</v>
      </c>
    </row>
    <row r="658" spans="2:65" s="1" customFormat="1" ht="16.5" customHeight="1">
      <c r="B658" s="30"/>
      <c r="C658" s="129" t="s">
        <v>1110</v>
      </c>
      <c r="D658" s="129" t="s">
        <v>145</v>
      </c>
      <c r="E658" s="130" t="s">
        <v>1111</v>
      </c>
      <c r="F658" s="131" t="s">
        <v>1112</v>
      </c>
      <c r="G658" s="132" t="s">
        <v>757</v>
      </c>
      <c r="H658" s="158"/>
      <c r="I658" s="134"/>
      <c r="J658" s="135">
        <f>ROUND(I658*H658,2)</f>
        <v>0</v>
      </c>
      <c r="K658" s="131" t="s">
        <v>149</v>
      </c>
      <c r="L658" s="30"/>
      <c r="M658" s="136" t="s">
        <v>19</v>
      </c>
      <c r="N658" s="137" t="s">
        <v>40</v>
      </c>
      <c r="P658" s="138">
        <f>O658*H658</f>
        <v>0</v>
      </c>
      <c r="Q658" s="138">
        <v>0</v>
      </c>
      <c r="R658" s="138">
        <f>Q658*H658</f>
        <v>0</v>
      </c>
      <c r="S658" s="138">
        <v>0</v>
      </c>
      <c r="T658" s="139">
        <f>S658*H658</f>
        <v>0</v>
      </c>
      <c r="AR658" s="140" t="s">
        <v>178</v>
      </c>
      <c r="AT658" s="140" t="s">
        <v>145</v>
      </c>
      <c r="AU658" s="140" t="s">
        <v>79</v>
      </c>
      <c r="AY658" s="15" t="s">
        <v>143</v>
      </c>
      <c r="BE658" s="141">
        <f>IF(N658="základní",J658,0)</f>
        <v>0</v>
      </c>
      <c r="BF658" s="141">
        <f>IF(N658="snížená",J658,0)</f>
        <v>0</v>
      </c>
      <c r="BG658" s="141">
        <f>IF(N658="zákl. přenesená",J658,0)</f>
        <v>0</v>
      </c>
      <c r="BH658" s="141">
        <f>IF(N658="sníž. přenesená",J658,0)</f>
        <v>0</v>
      </c>
      <c r="BI658" s="141">
        <f>IF(N658="nulová",J658,0)</f>
        <v>0</v>
      </c>
      <c r="BJ658" s="15" t="s">
        <v>77</v>
      </c>
      <c r="BK658" s="141">
        <f>ROUND(I658*H658,2)</f>
        <v>0</v>
      </c>
      <c r="BL658" s="15" t="s">
        <v>178</v>
      </c>
      <c r="BM658" s="140" t="s">
        <v>951</v>
      </c>
    </row>
    <row r="659" spans="2:47" s="1" customFormat="1" ht="19.2">
      <c r="B659" s="30"/>
      <c r="D659" s="142" t="s">
        <v>151</v>
      </c>
      <c r="F659" s="143" t="s">
        <v>1113</v>
      </c>
      <c r="I659" s="144"/>
      <c r="L659" s="30"/>
      <c r="M659" s="145"/>
      <c r="T659" s="51"/>
      <c r="AT659" s="15" t="s">
        <v>151</v>
      </c>
      <c r="AU659" s="15" t="s">
        <v>79</v>
      </c>
    </row>
    <row r="660" spans="2:47" s="1" customFormat="1" ht="12">
      <c r="B660" s="30"/>
      <c r="D660" s="146" t="s">
        <v>153</v>
      </c>
      <c r="F660" s="147" t="s">
        <v>1114</v>
      </c>
      <c r="I660" s="144"/>
      <c r="L660" s="30"/>
      <c r="M660" s="145"/>
      <c r="T660" s="51"/>
      <c r="AT660" s="15" t="s">
        <v>153</v>
      </c>
      <c r="AU660" s="15" t="s">
        <v>79</v>
      </c>
    </row>
    <row r="661" spans="2:63" s="11" customFormat="1" ht="22.95" customHeight="1">
      <c r="B661" s="117"/>
      <c r="D661" s="118" t="s">
        <v>68</v>
      </c>
      <c r="E661" s="127" t="s">
        <v>1115</v>
      </c>
      <c r="F661" s="127" t="s">
        <v>1116</v>
      </c>
      <c r="I661" s="120"/>
      <c r="J661" s="128">
        <f>BK661</f>
        <v>0</v>
      </c>
      <c r="L661" s="117"/>
      <c r="M661" s="122"/>
      <c r="P661" s="123">
        <f>SUM(P662:P702)</f>
        <v>0</v>
      </c>
      <c r="R661" s="123">
        <f>SUM(R662:R702)</f>
        <v>26.295094500000005</v>
      </c>
      <c r="T661" s="124">
        <f>SUM(T662:T702)</f>
        <v>30.569210000000005</v>
      </c>
      <c r="AR661" s="118" t="s">
        <v>79</v>
      </c>
      <c r="AT661" s="125" t="s">
        <v>68</v>
      </c>
      <c r="AU661" s="125" t="s">
        <v>77</v>
      </c>
      <c r="AY661" s="118" t="s">
        <v>143</v>
      </c>
      <c r="BK661" s="126">
        <f>SUM(BK662:BK702)</f>
        <v>0</v>
      </c>
    </row>
    <row r="662" spans="2:65" s="1" customFormat="1" ht="16.5" customHeight="1">
      <c r="B662" s="30"/>
      <c r="C662" s="129" t="s">
        <v>1117</v>
      </c>
      <c r="D662" s="129" t="s">
        <v>145</v>
      </c>
      <c r="E662" s="130" t="s">
        <v>1118</v>
      </c>
      <c r="F662" s="131" t="s">
        <v>1119</v>
      </c>
      <c r="G662" s="132" t="s">
        <v>210</v>
      </c>
      <c r="H662" s="133">
        <v>400</v>
      </c>
      <c r="I662" s="134"/>
      <c r="J662" s="135">
        <f>ROUND(I662*H662,2)</f>
        <v>0</v>
      </c>
      <c r="K662" s="131" t="s">
        <v>149</v>
      </c>
      <c r="L662" s="30"/>
      <c r="M662" s="136" t="s">
        <v>19</v>
      </c>
      <c r="N662" s="137" t="s">
        <v>40</v>
      </c>
      <c r="P662" s="138">
        <f>O662*H662</f>
        <v>0</v>
      </c>
      <c r="Q662" s="138">
        <v>0</v>
      </c>
      <c r="R662" s="138">
        <f>Q662*H662</f>
        <v>0</v>
      </c>
      <c r="S662" s="138">
        <v>0.07519</v>
      </c>
      <c r="T662" s="139">
        <f>S662*H662</f>
        <v>30.076000000000004</v>
      </c>
      <c r="AR662" s="140" t="s">
        <v>178</v>
      </c>
      <c r="AT662" s="140" t="s">
        <v>145</v>
      </c>
      <c r="AU662" s="140" t="s">
        <v>79</v>
      </c>
      <c r="AY662" s="15" t="s">
        <v>143</v>
      </c>
      <c r="BE662" s="141">
        <f>IF(N662="základní",J662,0)</f>
        <v>0</v>
      </c>
      <c r="BF662" s="141">
        <f>IF(N662="snížená",J662,0)</f>
        <v>0</v>
      </c>
      <c r="BG662" s="141">
        <f>IF(N662="zákl. přenesená",J662,0)</f>
        <v>0</v>
      </c>
      <c r="BH662" s="141">
        <f>IF(N662="sníž. přenesená",J662,0)</f>
        <v>0</v>
      </c>
      <c r="BI662" s="141">
        <f>IF(N662="nulová",J662,0)</f>
        <v>0</v>
      </c>
      <c r="BJ662" s="15" t="s">
        <v>77</v>
      </c>
      <c r="BK662" s="141">
        <f>ROUND(I662*H662,2)</f>
        <v>0</v>
      </c>
      <c r="BL662" s="15" t="s">
        <v>178</v>
      </c>
      <c r="BM662" s="140" t="s">
        <v>957</v>
      </c>
    </row>
    <row r="663" spans="2:47" s="1" customFormat="1" ht="12">
      <c r="B663" s="30"/>
      <c r="D663" s="142" t="s">
        <v>151</v>
      </c>
      <c r="F663" s="143" t="s">
        <v>1120</v>
      </c>
      <c r="I663" s="144"/>
      <c r="L663" s="30"/>
      <c r="M663" s="145"/>
      <c r="T663" s="51"/>
      <c r="AT663" s="15" t="s">
        <v>151</v>
      </c>
      <c r="AU663" s="15" t="s">
        <v>79</v>
      </c>
    </row>
    <row r="664" spans="2:47" s="1" customFormat="1" ht="12">
      <c r="B664" s="30"/>
      <c r="D664" s="146" t="s">
        <v>153</v>
      </c>
      <c r="F664" s="147" t="s">
        <v>1121</v>
      </c>
      <c r="I664" s="144"/>
      <c r="L664" s="30"/>
      <c r="M664" s="145"/>
      <c r="T664" s="51"/>
      <c r="AT664" s="15" t="s">
        <v>153</v>
      </c>
      <c r="AU664" s="15" t="s">
        <v>79</v>
      </c>
    </row>
    <row r="665" spans="2:65" s="1" customFormat="1" ht="16.5" customHeight="1">
      <c r="B665" s="30"/>
      <c r="C665" s="129" t="s">
        <v>1122</v>
      </c>
      <c r="D665" s="129" t="s">
        <v>145</v>
      </c>
      <c r="E665" s="130" t="s">
        <v>1123</v>
      </c>
      <c r="F665" s="131" t="s">
        <v>1124</v>
      </c>
      <c r="G665" s="132" t="s">
        <v>210</v>
      </c>
      <c r="H665" s="133">
        <v>400</v>
      </c>
      <c r="I665" s="134"/>
      <c r="J665" s="135">
        <f>ROUND(I665*H665,2)</f>
        <v>0</v>
      </c>
      <c r="K665" s="131" t="s">
        <v>149</v>
      </c>
      <c r="L665" s="30"/>
      <c r="M665" s="136" t="s">
        <v>19</v>
      </c>
      <c r="N665" s="137" t="s">
        <v>40</v>
      </c>
      <c r="P665" s="138">
        <f>O665*H665</f>
        <v>0</v>
      </c>
      <c r="Q665" s="138">
        <v>0</v>
      </c>
      <c r="R665" s="138">
        <f>Q665*H665</f>
        <v>0</v>
      </c>
      <c r="S665" s="138">
        <v>0</v>
      </c>
      <c r="T665" s="139">
        <f>S665*H665</f>
        <v>0</v>
      </c>
      <c r="AR665" s="140" t="s">
        <v>178</v>
      </c>
      <c r="AT665" s="140" t="s">
        <v>145</v>
      </c>
      <c r="AU665" s="140" t="s">
        <v>79</v>
      </c>
      <c r="AY665" s="15" t="s">
        <v>143</v>
      </c>
      <c r="BE665" s="141">
        <f>IF(N665="základní",J665,0)</f>
        <v>0</v>
      </c>
      <c r="BF665" s="141">
        <f>IF(N665="snížená",J665,0)</f>
        <v>0</v>
      </c>
      <c r="BG665" s="141">
        <f>IF(N665="zákl. přenesená",J665,0)</f>
        <v>0</v>
      </c>
      <c r="BH665" s="141">
        <f>IF(N665="sníž. přenesená",J665,0)</f>
        <v>0</v>
      </c>
      <c r="BI665" s="141">
        <f>IF(N665="nulová",J665,0)</f>
        <v>0</v>
      </c>
      <c r="BJ665" s="15" t="s">
        <v>77</v>
      </c>
      <c r="BK665" s="141">
        <f>ROUND(I665*H665,2)</f>
        <v>0</v>
      </c>
      <c r="BL665" s="15" t="s">
        <v>178</v>
      </c>
      <c r="BM665" s="140" t="s">
        <v>963</v>
      </c>
    </row>
    <row r="666" spans="2:47" s="1" customFormat="1" ht="12">
      <c r="B666" s="30"/>
      <c r="D666" s="142" t="s">
        <v>151</v>
      </c>
      <c r="F666" s="143" t="s">
        <v>1125</v>
      </c>
      <c r="I666" s="144"/>
      <c r="L666" s="30"/>
      <c r="M666" s="145"/>
      <c r="T666" s="51"/>
      <c r="AT666" s="15" t="s">
        <v>151</v>
      </c>
      <c r="AU666" s="15" t="s">
        <v>79</v>
      </c>
    </row>
    <row r="667" spans="2:47" s="1" customFormat="1" ht="12">
      <c r="B667" s="30"/>
      <c r="D667" s="146" t="s">
        <v>153</v>
      </c>
      <c r="F667" s="147" t="s">
        <v>1126</v>
      </c>
      <c r="I667" s="144"/>
      <c r="L667" s="30"/>
      <c r="M667" s="145"/>
      <c r="T667" s="51"/>
      <c r="AT667" s="15" t="s">
        <v>153</v>
      </c>
      <c r="AU667" s="15" t="s">
        <v>79</v>
      </c>
    </row>
    <row r="668" spans="2:65" s="1" customFormat="1" ht="16.5" customHeight="1">
      <c r="B668" s="30"/>
      <c r="C668" s="129" t="s">
        <v>1127</v>
      </c>
      <c r="D668" s="129" t="s">
        <v>145</v>
      </c>
      <c r="E668" s="130" t="s">
        <v>1128</v>
      </c>
      <c r="F668" s="131" t="s">
        <v>1129</v>
      </c>
      <c r="G668" s="132" t="s">
        <v>191</v>
      </c>
      <c r="H668" s="133">
        <v>43</v>
      </c>
      <c r="I668" s="134"/>
      <c r="J668" s="135">
        <f>ROUND(I668*H668,2)</f>
        <v>0</v>
      </c>
      <c r="K668" s="131" t="s">
        <v>149</v>
      </c>
      <c r="L668" s="30"/>
      <c r="M668" s="136" t="s">
        <v>19</v>
      </c>
      <c r="N668" s="137" t="s">
        <v>40</v>
      </c>
      <c r="P668" s="138">
        <f>O668*H668</f>
        <v>0</v>
      </c>
      <c r="Q668" s="138">
        <v>0</v>
      </c>
      <c r="R668" s="138">
        <f>Q668*H668</f>
        <v>0</v>
      </c>
      <c r="S668" s="138">
        <v>0.01147</v>
      </c>
      <c r="T668" s="139">
        <f>S668*H668</f>
        <v>0.49321</v>
      </c>
      <c r="AR668" s="140" t="s">
        <v>178</v>
      </c>
      <c r="AT668" s="140" t="s">
        <v>145</v>
      </c>
      <c r="AU668" s="140" t="s">
        <v>79</v>
      </c>
      <c r="AY668" s="15" t="s">
        <v>143</v>
      </c>
      <c r="BE668" s="141">
        <f>IF(N668="základní",J668,0)</f>
        <v>0</v>
      </c>
      <c r="BF668" s="141">
        <f>IF(N668="snížená",J668,0)</f>
        <v>0</v>
      </c>
      <c r="BG668" s="141">
        <f>IF(N668="zákl. přenesená",J668,0)</f>
        <v>0</v>
      </c>
      <c r="BH668" s="141">
        <f>IF(N668="sníž. přenesená",J668,0)</f>
        <v>0</v>
      </c>
      <c r="BI668" s="141">
        <f>IF(N668="nulová",J668,0)</f>
        <v>0</v>
      </c>
      <c r="BJ668" s="15" t="s">
        <v>77</v>
      </c>
      <c r="BK668" s="141">
        <f>ROUND(I668*H668,2)</f>
        <v>0</v>
      </c>
      <c r="BL668" s="15" t="s">
        <v>178</v>
      </c>
      <c r="BM668" s="140" t="s">
        <v>971</v>
      </c>
    </row>
    <row r="669" spans="2:47" s="1" customFormat="1" ht="12">
      <c r="B669" s="30"/>
      <c r="D669" s="142" t="s">
        <v>151</v>
      </c>
      <c r="F669" s="143" t="s">
        <v>1130</v>
      </c>
      <c r="I669" s="144"/>
      <c r="L669" s="30"/>
      <c r="M669" s="145"/>
      <c r="T669" s="51"/>
      <c r="AT669" s="15" t="s">
        <v>151</v>
      </c>
      <c r="AU669" s="15" t="s">
        <v>79</v>
      </c>
    </row>
    <row r="670" spans="2:47" s="1" customFormat="1" ht="12">
      <c r="B670" s="30"/>
      <c r="D670" s="146" t="s">
        <v>153</v>
      </c>
      <c r="F670" s="147" t="s">
        <v>1131</v>
      </c>
      <c r="I670" s="144"/>
      <c r="L670" s="30"/>
      <c r="M670" s="145"/>
      <c r="T670" s="51"/>
      <c r="AT670" s="15" t="s">
        <v>153</v>
      </c>
      <c r="AU670" s="15" t="s">
        <v>79</v>
      </c>
    </row>
    <row r="671" spans="2:65" s="1" customFormat="1" ht="16.5" customHeight="1">
      <c r="B671" s="30"/>
      <c r="C671" s="129" t="s">
        <v>1132</v>
      </c>
      <c r="D671" s="129" t="s">
        <v>145</v>
      </c>
      <c r="E671" s="130" t="s">
        <v>1133</v>
      </c>
      <c r="F671" s="131" t="s">
        <v>1134</v>
      </c>
      <c r="G671" s="132" t="s">
        <v>210</v>
      </c>
      <c r="H671" s="133">
        <v>400</v>
      </c>
      <c r="I671" s="134"/>
      <c r="J671" s="135">
        <f>ROUND(I671*H671,2)</f>
        <v>0</v>
      </c>
      <c r="K671" s="131" t="s">
        <v>149</v>
      </c>
      <c r="L671" s="30"/>
      <c r="M671" s="136" t="s">
        <v>19</v>
      </c>
      <c r="N671" s="137" t="s">
        <v>40</v>
      </c>
      <c r="P671" s="138">
        <f>O671*H671</f>
        <v>0</v>
      </c>
      <c r="Q671" s="138">
        <v>0.0646</v>
      </c>
      <c r="R671" s="138">
        <f>Q671*H671</f>
        <v>25.840000000000003</v>
      </c>
      <c r="S671" s="138">
        <v>0</v>
      </c>
      <c r="T671" s="139">
        <f>S671*H671</f>
        <v>0</v>
      </c>
      <c r="AR671" s="140" t="s">
        <v>178</v>
      </c>
      <c r="AT671" s="140" t="s">
        <v>145</v>
      </c>
      <c r="AU671" s="140" t="s">
        <v>79</v>
      </c>
      <c r="AY671" s="15" t="s">
        <v>143</v>
      </c>
      <c r="BE671" s="141">
        <f>IF(N671="základní",J671,0)</f>
        <v>0</v>
      </c>
      <c r="BF671" s="141">
        <f>IF(N671="snížená",J671,0)</f>
        <v>0</v>
      </c>
      <c r="BG671" s="141">
        <f>IF(N671="zákl. přenesená",J671,0)</f>
        <v>0</v>
      </c>
      <c r="BH671" s="141">
        <f>IF(N671="sníž. přenesená",J671,0)</f>
        <v>0</v>
      </c>
      <c r="BI671" s="141">
        <f>IF(N671="nulová",J671,0)</f>
        <v>0</v>
      </c>
      <c r="BJ671" s="15" t="s">
        <v>77</v>
      </c>
      <c r="BK671" s="141">
        <f>ROUND(I671*H671,2)</f>
        <v>0</v>
      </c>
      <c r="BL671" s="15" t="s">
        <v>178</v>
      </c>
      <c r="BM671" s="140" t="s">
        <v>981</v>
      </c>
    </row>
    <row r="672" spans="2:47" s="1" customFormat="1" ht="12">
      <c r="B672" s="30"/>
      <c r="D672" s="142" t="s">
        <v>151</v>
      </c>
      <c r="F672" s="143" t="s">
        <v>1135</v>
      </c>
      <c r="I672" s="144"/>
      <c r="L672" s="30"/>
      <c r="M672" s="145"/>
      <c r="T672" s="51"/>
      <c r="AT672" s="15" t="s">
        <v>151</v>
      </c>
      <c r="AU672" s="15" t="s">
        <v>79</v>
      </c>
    </row>
    <row r="673" spans="2:47" s="1" customFormat="1" ht="12">
      <c r="B673" s="30"/>
      <c r="D673" s="146" t="s">
        <v>153</v>
      </c>
      <c r="F673" s="147" t="s">
        <v>1136</v>
      </c>
      <c r="I673" s="144"/>
      <c r="L673" s="30"/>
      <c r="M673" s="145"/>
      <c r="T673" s="51"/>
      <c r="AT673" s="15" t="s">
        <v>153</v>
      </c>
      <c r="AU673" s="15" t="s">
        <v>79</v>
      </c>
    </row>
    <row r="674" spans="2:65" s="1" customFormat="1" ht="21.75" customHeight="1">
      <c r="B674" s="30"/>
      <c r="C674" s="129" t="s">
        <v>1137</v>
      </c>
      <c r="D674" s="129" t="s">
        <v>145</v>
      </c>
      <c r="E674" s="130" t="s">
        <v>1138</v>
      </c>
      <c r="F674" s="131" t="s">
        <v>1139</v>
      </c>
      <c r="G674" s="132" t="s">
        <v>191</v>
      </c>
      <c r="H674" s="133">
        <v>32</v>
      </c>
      <c r="I674" s="134"/>
      <c r="J674" s="135">
        <f>ROUND(I674*H674,2)</f>
        <v>0</v>
      </c>
      <c r="K674" s="131" t="s">
        <v>149</v>
      </c>
      <c r="L674" s="30"/>
      <c r="M674" s="136" t="s">
        <v>19</v>
      </c>
      <c r="N674" s="137" t="s">
        <v>40</v>
      </c>
      <c r="P674" s="138">
        <f>O674*H674</f>
        <v>0</v>
      </c>
      <c r="Q674" s="138">
        <v>0.0086715</v>
      </c>
      <c r="R674" s="138">
        <f>Q674*H674</f>
        <v>0.277488</v>
      </c>
      <c r="S674" s="138">
        <v>0</v>
      </c>
      <c r="T674" s="139">
        <f>S674*H674</f>
        <v>0</v>
      </c>
      <c r="AR674" s="140" t="s">
        <v>178</v>
      </c>
      <c r="AT674" s="140" t="s">
        <v>145</v>
      </c>
      <c r="AU674" s="140" t="s">
        <v>79</v>
      </c>
      <c r="AY674" s="15" t="s">
        <v>143</v>
      </c>
      <c r="BE674" s="141">
        <f>IF(N674="základní",J674,0)</f>
        <v>0</v>
      </c>
      <c r="BF674" s="141">
        <f>IF(N674="snížená",J674,0)</f>
        <v>0</v>
      </c>
      <c r="BG674" s="141">
        <f>IF(N674="zákl. přenesená",J674,0)</f>
        <v>0</v>
      </c>
      <c r="BH674" s="141">
        <f>IF(N674="sníž. přenesená",J674,0)</f>
        <v>0</v>
      </c>
      <c r="BI674" s="141">
        <f>IF(N674="nulová",J674,0)</f>
        <v>0</v>
      </c>
      <c r="BJ674" s="15" t="s">
        <v>77</v>
      </c>
      <c r="BK674" s="141">
        <f>ROUND(I674*H674,2)</f>
        <v>0</v>
      </c>
      <c r="BL674" s="15" t="s">
        <v>178</v>
      </c>
      <c r="BM674" s="140" t="s">
        <v>989</v>
      </c>
    </row>
    <row r="675" spans="2:47" s="1" customFormat="1" ht="19.2">
      <c r="B675" s="30"/>
      <c r="D675" s="142" t="s">
        <v>151</v>
      </c>
      <c r="F675" s="143" t="s">
        <v>1140</v>
      </c>
      <c r="I675" s="144"/>
      <c r="L675" s="30"/>
      <c r="M675" s="145"/>
      <c r="T675" s="51"/>
      <c r="AT675" s="15" t="s">
        <v>151</v>
      </c>
      <c r="AU675" s="15" t="s">
        <v>79</v>
      </c>
    </row>
    <row r="676" spans="2:47" s="1" customFormat="1" ht="12">
      <c r="B676" s="30"/>
      <c r="D676" s="146" t="s">
        <v>153</v>
      </c>
      <c r="F676" s="147" t="s">
        <v>1141</v>
      </c>
      <c r="I676" s="144"/>
      <c r="L676" s="30"/>
      <c r="M676" s="145"/>
      <c r="T676" s="51"/>
      <c r="AT676" s="15" t="s">
        <v>153</v>
      </c>
      <c r="AU676" s="15" t="s">
        <v>79</v>
      </c>
    </row>
    <row r="677" spans="2:65" s="1" customFormat="1" ht="16.5" customHeight="1">
      <c r="B677" s="30"/>
      <c r="C677" s="129" t="s">
        <v>1142</v>
      </c>
      <c r="D677" s="129" t="s">
        <v>145</v>
      </c>
      <c r="E677" s="130" t="s">
        <v>1143</v>
      </c>
      <c r="F677" s="131" t="s">
        <v>1144</v>
      </c>
      <c r="G677" s="132" t="s">
        <v>191</v>
      </c>
      <c r="H677" s="133">
        <v>11</v>
      </c>
      <c r="I677" s="134"/>
      <c r="J677" s="135">
        <f>ROUND(I677*H677,2)</f>
        <v>0</v>
      </c>
      <c r="K677" s="131" t="s">
        <v>149</v>
      </c>
      <c r="L677" s="30"/>
      <c r="M677" s="136" t="s">
        <v>19</v>
      </c>
      <c r="N677" s="137" t="s">
        <v>40</v>
      </c>
      <c r="P677" s="138">
        <f>O677*H677</f>
        <v>0</v>
      </c>
      <c r="Q677" s="138">
        <v>0.0087915</v>
      </c>
      <c r="R677" s="138">
        <f>Q677*H677</f>
        <v>0.0967065</v>
      </c>
      <c r="S677" s="138">
        <v>0</v>
      </c>
      <c r="T677" s="139">
        <f>S677*H677</f>
        <v>0</v>
      </c>
      <c r="AR677" s="140" t="s">
        <v>178</v>
      </c>
      <c r="AT677" s="140" t="s">
        <v>145</v>
      </c>
      <c r="AU677" s="140" t="s">
        <v>79</v>
      </c>
      <c r="AY677" s="15" t="s">
        <v>143</v>
      </c>
      <c r="BE677" s="141">
        <f>IF(N677="základní",J677,0)</f>
        <v>0</v>
      </c>
      <c r="BF677" s="141">
        <f>IF(N677="snížená",J677,0)</f>
        <v>0</v>
      </c>
      <c r="BG677" s="141">
        <f>IF(N677="zákl. přenesená",J677,0)</f>
        <v>0</v>
      </c>
      <c r="BH677" s="141">
        <f>IF(N677="sníž. přenesená",J677,0)</f>
        <v>0</v>
      </c>
      <c r="BI677" s="141">
        <f>IF(N677="nulová",J677,0)</f>
        <v>0</v>
      </c>
      <c r="BJ677" s="15" t="s">
        <v>77</v>
      </c>
      <c r="BK677" s="141">
        <f>ROUND(I677*H677,2)</f>
        <v>0</v>
      </c>
      <c r="BL677" s="15" t="s">
        <v>178</v>
      </c>
      <c r="BM677" s="140" t="s">
        <v>999</v>
      </c>
    </row>
    <row r="678" spans="2:47" s="1" customFormat="1" ht="19.2">
      <c r="B678" s="30"/>
      <c r="D678" s="142" t="s">
        <v>151</v>
      </c>
      <c r="F678" s="143" t="s">
        <v>1145</v>
      </c>
      <c r="I678" s="144"/>
      <c r="L678" s="30"/>
      <c r="M678" s="145"/>
      <c r="T678" s="51"/>
      <c r="AT678" s="15" t="s">
        <v>151</v>
      </c>
      <c r="AU678" s="15" t="s">
        <v>79</v>
      </c>
    </row>
    <row r="679" spans="2:47" s="1" customFormat="1" ht="12">
      <c r="B679" s="30"/>
      <c r="D679" s="146" t="s">
        <v>153</v>
      </c>
      <c r="F679" s="147" t="s">
        <v>1146</v>
      </c>
      <c r="I679" s="144"/>
      <c r="L679" s="30"/>
      <c r="M679" s="145"/>
      <c r="T679" s="51"/>
      <c r="AT679" s="15" t="s">
        <v>153</v>
      </c>
      <c r="AU679" s="15" t="s">
        <v>79</v>
      </c>
    </row>
    <row r="680" spans="2:65" s="1" customFormat="1" ht="16.5" customHeight="1">
      <c r="B680" s="30"/>
      <c r="C680" s="129" t="s">
        <v>1147</v>
      </c>
      <c r="D680" s="129" t="s">
        <v>145</v>
      </c>
      <c r="E680" s="130" t="s">
        <v>1148</v>
      </c>
      <c r="F680" s="131" t="s">
        <v>1149</v>
      </c>
      <c r="G680" s="132" t="s">
        <v>203</v>
      </c>
      <c r="H680" s="133">
        <v>2</v>
      </c>
      <c r="I680" s="134"/>
      <c r="J680" s="135">
        <f>ROUND(I680*H680,2)</f>
        <v>0</v>
      </c>
      <c r="K680" s="131" t="s">
        <v>149</v>
      </c>
      <c r="L680" s="30"/>
      <c r="M680" s="136" t="s">
        <v>19</v>
      </c>
      <c r="N680" s="137" t="s">
        <v>40</v>
      </c>
      <c r="P680" s="138">
        <f>O680*H680</f>
        <v>0</v>
      </c>
      <c r="Q680" s="138">
        <v>0</v>
      </c>
      <c r="R680" s="138">
        <f>Q680*H680</f>
        <v>0</v>
      </c>
      <c r="S680" s="138">
        <v>0</v>
      </c>
      <c r="T680" s="139">
        <f>S680*H680</f>
        <v>0</v>
      </c>
      <c r="AR680" s="140" t="s">
        <v>178</v>
      </c>
      <c r="AT680" s="140" t="s">
        <v>145</v>
      </c>
      <c r="AU680" s="140" t="s">
        <v>79</v>
      </c>
      <c r="AY680" s="15" t="s">
        <v>143</v>
      </c>
      <c r="BE680" s="141">
        <f>IF(N680="základní",J680,0)</f>
        <v>0</v>
      </c>
      <c r="BF680" s="141">
        <f>IF(N680="snížená",J680,0)</f>
        <v>0</v>
      </c>
      <c r="BG680" s="141">
        <f>IF(N680="zákl. přenesená",J680,0)</f>
        <v>0</v>
      </c>
      <c r="BH680" s="141">
        <f>IF(N680="sníž. přenesená",J680,0)</f>
        <v>0</v>
      </c>
      <c r="BI680" s="141">
        <f>IF(N680="nulová",J680,0)</f>
        <v>0</v>
      </c>
      <c r="BJ680" s="15" t="s">
        <v>77</v>
      </c>
      <c r="BK680" s="141">
        <f>ROUND(I680*H680,2)</f>
        <v>0</v>
      </c>
      <c r="BL680" s="15" t="s">
        <v>178</v>
      </c>
      <c r="BM680" s="140" t="s">
        <v>1009</v>
      </c>
    </row>
    <row r="681" spans="2:47" s="1" customFormat="1" ht="12">
      <c r="B681" s="30"/>
      <c r="D681" s="142" t="s">
        <v>151</v>
      </c>
      <c r="F681" s="143" t="s">
        <v>1150</v>
      </c>
      <c r="I681" s="144"/>
      <c r="L681" s="30"/>
      <c r="M681" s="145"/>
      <c r="T681" s="51"/>
      <c r="AT681" s="15" t="s">
        <v>151</v>
      </c>
      <c r="AU681" s="15" t="s">
        <v>79</v>
      </c>
    </row>
    <row r="682" spans="2:47" s="1" customFormat="1" ht="12">
      <c r="B682" s="30"/>
      <c r="D682" s="146" t="s">
        <v>153</v>
      </c>
      <c r="F682" s="147" t="s">
        <v>1151</v>
      </c>
      <c r="I682" s="144"/>
      <c r="L682" s="30"/>
      <c r="M682" s="145"/>
      <c r="T682" s="51"/>
      <c r="AT682" s="15" t="s">
        <v>153</v>
      </c>
      <c r="AU682" s="15" t="s">
        <v>79</v>
      </c>
    </row>
    <row r="683" spans="2:65" s="1" customFormat="1" ht="16.5" customHeight="1">
      <c r="B683" s="30"/>
      <c r="C683" s="148" t="s">
        <v>1152</v>
      </c>
      <c r="D683" s="148" t="s">
        <v>225</v>
      </c>
      <c r="E683" s="149" t="s">
        <v>1153</v>
      </c>
      <c r="F683" s="150" t="s">
        <v>1154</v>
      </c>
      <c r="G683" s="151" t="s">
        <v>203</v>
      </c>
      <c r="H683" s="152">
        <v>2</v>
      </c>
      <c r="I683" s="153"/>
      <c r="J683" s="154">
        <f>ROUND(I683*H683,2)</f>
        <v>0</v>
      </c>
      <c r="K683" s="150" t="s">
        <v>149</v>
      </c>
      <c r="L683" s="155"/>
      <c r="M683" s="156" t="s">
        <v>19</v>
      </c>
      <c r="N683" s="157" t="s">
        <v>40</v>
      </c>
      <c r="P683" s="138">
        <f>O683*H683</f>
        <v>0</v>
      </c>
      <c r="Q683" s="138">
        <v>0.0022</v>
      </c>
      <c r="R683" s="138">
        <f>Q683*H683</f>
        <v>0.0044</v>
      </c>
      <c r="S683" s="138">
        <v>0</v>
      </c>
      <c r="T683" s="139">
        <f>S683*H683</f>
        <v>0</v>
      </c>
      <c r="AR683" s="140" t="s">
        <v>237</v>
      </c>
      <c r="AT683" s="140" t="s">
        <v>225</v>
      </c>
      <c r="AU683" s="140" t="s">
        <v>79</v>
      </c>
      <c r="AY683" s="15" t="s">
        <v>143</v>
      </c>
      <c r="BE683" s="141">
        <f>IF(N683="základní",J683,0)</f>
        <v>0</v>
      </c>
      <c r="BF683" s="141">
        <f>IF(N683="snížená",J683,0)</f>
        <v>0</v>
      </c>
      <c r="BG683" s="141">
        <f>IF(N683="zákl. přenesená",J683,0)</f>
        <v>0</v>
      </c>
      <c r="BH683" s="141">
        <f>IF(N683="sníž. přenesená",J683,0)</f>
        <v>0</v>
      </c>
      <c r="BI683" s="141">
        <f>IF(N683="nulová",J683,0)</f>
        <v>0</v>
      </c>
      <c r="BJ683" s="15" t="s">
        <v>77</v>
      </c>
      <c r="BK683" s="141">
        <f>ROUND(I683*H683,2)</f>
        <v>0</v>
      </c>
      <c r="BL683" s="15" t="s">
        <v>178</v>
      </c>
      <c r="BM683" s="140" t="s">
        <v>1015</v>
      </c>
    </row>
    <row r="684" spans="2:47" s="1" customFormat="1" ht="12">
      <c r="B684" s="30"/>
      <c r="D684" s="142" t="s">
        <v>151</v>
      </c>
      <c r="F684" s="143" t="s">
        <v>1154</v>
      </c>
      <c r="I684" s="144"/>
      <c r="L684" s="30"/>
      <c r="M684" s="145"/>
      <c r="T684" s="51"/>
      <c r="AT684" s="15" t="s">
        <v>151</v>
      </c>
      <c r="AU684" s="15" t="s">
        <v>79</v>
      </c>
    </row>
    <row r="685" spans="2:65" s="1" customFormat="1" ht="16.5" customHeight="1">
      <c r="B685" s="30"/>
      <c r="C685" s="129" t="s">
        <v>1155</v>
      </c>
      <c r="D685" s="129" t="s">
        <v>145</v>
      </c>
      <c r="E685" s="130" t="s">
        <v>1156</v>
      </c>
      <c r="F685" s="131" t="s">
        <v>1157</v>
      </c>
      <c r="G685" s="132" t="s">
        <v>203</v>
      </c>
      <c r="H685" s="133">
        <v>1</v>
      </c>
      <c r="I685" s="134"/>
      <c r="J685" s="135">
        <f>ROUND(I685*H685,2)</f>
        <v>0</v>
      </c>
      <c r="K685" s="131" t="s">
        <v>149</v>
      </c>
      <c r="L685" s="30"/>
      <c r="M685" s="136" t="s">
        <v>19</v>
      </c>
      <c r="N685" s="137" t="s">
        <v>40</v>
      </c>
      <c r="P685" s="138">
        <f>O685*H685</f>
        <v>0</v>
      </c>
      <c r="Q685" s="138">
        <v>0</v>
      </c>
      <c r="R685" s="138">
        <f>Q685*H685</f>
        <v>0</v>
      </c>
      <c r="S685" s="138">
        <v>0</v>
      </c>
      <c r="T685" s="139">
        <f>S685*H685</f>
        <v>0</v>
      </c>
      <c r="AR685" s="140" t="s">
        <v>178</v>
      </c>
      <c r="AT685" s="140" t="s">
        <v>145</v>
      </c>
      <c r="AU685" s="140" t="s">
        <v>79</v>
      </c>
      <c r="AY685" s="15" t="s">
        <v>143</v>
      </c>
      <c r="BE685" s="141">
        <f>IF(N685="základní",J685,0)</f>
        <v>0</v>
      </c>
      <c r="BF685" s="141">
        <f>IF(N685="snížená",J685,0)</f>
        <v>0</v>
      </c>
      <c r="BG685" s="141">
        <f>IF(N685="zákl. přenesená",J685,0)</f>
        <v>0</v>
      </c>
      <c r="BH685" s="141">
        <f>IF(N685="sníž. přenesená",J685,0)</f>
        <v>0</v>
      </c>
      <c r="BI685" s="141">
        <f>IF(N685="nulová",J685,0)</f>
        <v>0</v>
      </c>
      <c r="BJ685" s="15" t="s">
        <v>77</v>
      </c>
      <c r="BK685" s="141">
        <f>ROUND(I685*H685,2)</f>
        <v>0</v>
      </c>
      <c r="BL685" s="15" t="s">
        <v>178</v>
      </c>
      <c r="BM685" s="140" t="s">
        <v>1027</v>
      </c>
    </row>
    <row r="686" spans="2:47" s="1" customFormat="1" ht="12">
      <c r="B686" s="30"/>
      <c r="D686" s="142" t="s">
        <v>151</v>
      </c>
      <c r="F686" s="143" t="s">
        <v>1158</v>
      </c>
      <c r="I686" s="144"/>
      <c r="L686" s="30"/>
      <c r="M686" s="145"/>
      <c r="T686" s="51"/>
      <c r="AT686" s="15" t="s">
        <v>151</v>
      </c>
      <c r="AU686" s="15" t="s">
        <v>79</v>
      </c>
    </row>
    <row r="687" spans="2:47" s="1" customFormat="1" ht="12">
      <c r="B687" s="30"/>
      <c r="D687" s="146" t="s">
        <v>153</v>
      </c>
      <c r="F687" s="147" t="s">
        <v>1159</v>
      </c>
      <c r="I687" s="144"/>
      <c r="L687" s="30"/>
      <c r="M687" s="145"/>
      <c r="T687" s="51"/>
      <c r="AT687" s="15" t="s">
        <v>153</v>
      </c>
      <c r="AU687" s="15" t="s">
        <v>79</v>
      </c>
    </row>
    <row r="688" spans="2:65" s="1" customFormat="1" ht="16.5" customHeight="1">
      <c r="B688" s="30"/>
      <c r="C688" s="148" t="s">
        <v>1160</v>
      </c>
      <c r="D688" s="148" t="s">
        <v>225</v>
      </c>
      <c r="E688" s="149" t="s">
        <v>1161</v>
      </c>
      <c r="F688" s="150" t="s">
        <v>1162</v>
      </c>
      <c r="G688" s="151" t="s">
        <v>203</v>
      </c>
      <c r="H688" s="152">
        <v>1</v>
      </c>
      <c r="I688" s="153"/>
      <c r="J688" s="154">
        <f>ROUND(I688*H688,2)</f>
        <v>0</v>
      </c>
      <c r="K688" s="150" t="s">
        <v>149</v>
      </c>
      <c r="L688" s="155"/>
      <c r="M688" s="156" t="s">
        <v>19</v>
      </c>
      <c r="N688" s="157" t="s">
        <v>40</v>
      </c>
      <c r="P688" s="138">
        <f>O688*H688</f>
        <v>0</v>
      </c>
      <c r="Q688" s="138">
        <v>0.0105</v>
      </c>
      <c r="R688" s="138">
        <f>Q688*H688</f>
        <v>0.0105</v>
      </c>
      <c r="S688" s="138">
        <v>0</v>
      </c>
      <c r="T688" s="139">
        <f>S688*H688</f>
        <v>0</v>
      </c>
      <c r="AR688" s="140" t="s">
        <v>237</v>
      </c>
      <c r="AT688" s="140" t="s">
        <v>225</v>
      </c>
      <c r="AU688" s="140" t="s">
        <v>79</v>
      </c>
      <c r="AY688" s="15" t="s">
        <v>143</v>
      </c>
      <c r="BE688" s="141">
        <f>IF(N688="základní",J688,0)</f>
        <v>0</v>
      </c>
      <c r="BF688" s="141">
        <f>IF(N688="snížená",J688,0)</f>
        <v>0</v>
      </c>
      <c r="BG688" s="141">
        <f>IF(N688="zákl. přenesená",J688,0)</f>
        <v>0</v>
      </c>
      <c r="BH688" s="141">
        <f>IF(N688="sníž. přenesená",J688,0)</f>
        <v>0</v>
      </c>
      <c r="BI688" s="141">
        <f>IF(N688="nulová",J688,0)</f>
        <v>0</v>
      </c>
      <c r="BJ688" s="15" t="s">
        <v>77</v>
      </c>
      <c r="BK688" s="141">
        <f>ROUND(I688*H688,2)</f>
        <v>0</v>
      </c>
      <c r="BL688" s="15" t="s">
        <v>178</v>
      </c>
      <c r="BM688" s="140" t="s">
        <v>1037</v>
      </c>
    </row>
    <row r="689" spans="2:47" s="1" customFormat="1" ht="12">
      <c r="B689" s="30"/>
      <c r="D689" s="142" t="s">
        <v>151</v>
      </c>
      <c r="F689" s="143" t="s">
        <v>1162</v>
      </c>
      <c r="I689" s="144"/>
      <c r="L689" s="30"/>
      <c r="M689" s="145"/>
      <c r="T689" s="51"/>
      <c r="AT689" s="15" t="s">
        <v>151</v>
      </c>
      <c r="AU689" s="15" t="s">
        <v>79</v>
      </c>
    </row>
    <row r="690" spans="2:65" s="1" customFormat="1" ht="21.75" customHeight="1">
      <c r="B690" s="30"/>
      <c r="C690" s="129" t="s">
        <v>1163</v>
      </c>
      <c r="D690" s="129" t="s">
        <v>145</v>
      </c>
      <c r="E690" s="130" t="s">
        <v>1164</v>
      </c>
      <c r="F690" s="131" t="s">
        <v>1165</v>
      </c>
      <c r="G690" s="132" t="s">
        <v>210</v>
      </c>
      <c r="H690" s="133">
        <v>400</v>
      </c>
      <c r="I690" s="134"/>
      <c r="J690" s="135">
        <f>ROUND(I690*H690,2)</f>
        <v>0</v>
      </c>
      <c r="K690" s="131" t="s">
        <v>149</v>
      </c>
      <c r="L690" s="30"/>
      <c r="M690" s="136" t="s">
        <v>19</v>
      </c>
      <c r="N690" s="137" t="s">
        <v>40</v>
      </c>
      <c r="P690" s="138">
        <f>O690*H690</f>
        <v>0</v>
      </c>
      <c r="Q690" s="138">
        <v>0</v>
      </c>
      <c r="R690" s="138">
        <f>Q690*H690</f>
        <v>0</v>
      </c>
      <c r="S690" s="138">
        <v>0</v>
      </c>
      <c r="T690" s="139">
        <f>S690*H690</f>
        <v>0</v>
      </c>
      <c r="AR690" s="140" t="s">
        <v>178</v>
      </c>
      <c r="AT690" s="140" t="s">
        <v>145</v>
      </c>
      <c r="AU690" s="140" t="s">
        <v>79</v>
      </c>
      <c r="AY690" s="15" t="s">
        <v>143</v>
      </c>
      <c r="BE690" s="141">
        <f>IF(N690="základní",J690,0)</f>
        <v>0</v>
      </c>
      <c r="BF690" s="141">
        <f>IF(N690="snížená",J690,0)</f>
        <v>0</v>
      </c>
      <c r="BG690" s="141">
        <f>IF(N690="zákl. přenesená",J690,0)</f>
        <v>0</v>
      </c>
      <c r="BH690" s="141">
        <f>IF(N690="sníž. přenesená",J690,0)</f>
        <v>0</v>
      </c>
      <c r="BI690" s="141">
        <f>IF(N690="nulová",J690,0)</f>
        <v>0</v>
      </c>
      <c r="BJ690" s="15" t="s">
        <v>77</v>
      </c>
      <c r="BK690" s="141">
        <f>ROUND(I690*H690,2)</f>
        <v>0</v>
      </c>
      <c r="BL690" s="15" t="s">
        <v>178</v>
      </c>
      <c r="BM690" s="140" t="s">
        <v>1047</v>
      </c>
    </row>
    <row r="691" spans="2:47" s="1" customFormat="1" ht="12">
      <c r="B691" s="30"/>
      <c r="D691" s="142" t="s">
        <v>151</v>
      </c>
      <c r="F691" s="143" t="s">
        <v>1166</v>
      </c>
      <c r="I691" s="144"/>
      <c r="L691" s="30"/>
      <c r="M691" s="145"/>
      <c r="T691" s="51"/>
      <c r="AT691" s="15" t="s">
        <v>151</v>
      </c>
      <c r="AU691" s="15" t="s">
        <v>79</v>
      </c>
    </row>
    <row r="692" spans="2:47" s="1" customFormat="1" ht="12">
      <c r="B692" s="30"/>
      <c r="D692" s="146" t="s">
        <v>153</v>
      </c>
      <c r="F692" s="147" t="s">
        <v>1167</v>
      </c>
      <c r="I692" s="144"/>
      <c r="L692" s="30"/>
      <c r="M692" s="145"/>
      <c r="T692" s="51"/>
      <c r="AT692" s="15" t="s">
        <v>153</v>
      </c>
      <c r="AU692" s="15" t="s">
        <v>79</v>
      </c>
    </row>
    <row r="693" spans="2:65" s="1" customFormat="1" ht="24.15" customHeight="1">
      <c r="B693" s="30"/>
      <c r="C693" s="148" t="s">
        <v>1168</v>
      </c>
      <c r="D693" s="148" t="s">
        <v>225</v>
      </c>
      <c r="E693" s="149" t="s">
        <v>1169</v>
      </c>
      <c r="F693" s="150" t="s">
        <v>1170</v>
      </c>
      <c r="G693" s="151" t="s">
        <v>210</v>
      </c>
      <c r="H693" s="152">
        <v>440</v>
      </c>
      <c r="I693" s="153"/>
      <c r="J693" s="154">
        <f>ROUND(I693*H693,2)</f>
        <v>0</v>
      </c>
      <c r="K693" s="150" t="s">
        <v>149</v>
      </c>
      <c r="L693" s="155"/>
      <c r="M693" s="156" t="s">
        <v>19</v>
      </c>
      <c r="N693" s="157" t="s">
        <v>40</v>
      </c>
      <c r="P693" s="138">
        <f>O693*H693</f>
        <v>0</v>
      </c>
      <c r="Q693" s="138">
        <v>0.00014</v>
      </c>
      <c r="R693" s="138">
        <f>Q693*H693</f>
        <v>0.061599999999999995</v>
      </c>
      <c r="S693" s="138">
        <v>0</v>
      </c>
      <c r="T693" s="139">
        <f>S693*H693</f>
        <v>0</v>
      </c>
      <c r="AR693" s="140" t="s">
        <v>237</v>
      </c>
      <c r="AT693" s="140" t="s">
        <v>225</v>
      </c>
      <c r="AU693" s="140" t="s">
        <v>79</v>
      </c>
      <c r="AY693" s="15" t="s">
        <v>143</v>
      </c>
      <c r="BE693" s="141">
        <f>IF(N693="základní",J693,0)</f>
        <v>0</v>
      </c>
      <c r="BF693" s="141">
        <f>IF(N693="snížená",J693,0)</f>
        <v>0</v>
      </c>
      <c r="BG693" s="141">
        <f>IF(N693="zákl. přenesená",J693,0)</f>
        <v>0</v>
      </c>
      <c r="BH693" s="141">
        <f>IF(N693="sníž. přenesená",J693,0)</f>
        <v>0</v>
      </c>
      <c r="BI693" s="141">
        <f>IF(N693="nulová",J693,0)</f>
        <v>0</v>
      </c>
      <c r="BJ693" s="15" t="s">
        <v>77</v>
      </c>
      <c r="BK693" s="141">
        <f>ROUND(I693*H693,2)</f>
        <v>0</v>
      </c>
      <c r="BL693" s="15" t="s">
        <v>178</v>
      </c>
      <c r="BM693" s="140" t="s">
        <v>1055</v>
      </c>
    </row>
    <row r="694" spans="2:47" s="1" customFormat="1" ht="19.2">
      <c r="B694" s="30"/>
      <c r="D694" s="142" t="s">
        <v>151</v>
      </c>
      <c r="F694" s="143" t="s">
        <v>1170</v>
      </c>
      <c r="I694" s="144"/>
      <c r="L694" s="30"/>
      <c r="M694" s="145"/>
      <c r="T694" s="51"/>
      <c r="AT694" s="15" t="s">
        <v>151</v>
      </c>
      <c r="AU694" s="15" t="s">
        <v>79</v>
      </c>
    </row>
    <row r="695" spans="2:65" s="1" customFormat="1" ht="16.5" customHeight="1">
      <c r="B695" s="30"/>
      <c r="C695" s="129" t="s">
        <v>1171</v>
      </c>
      <c r="D695" s="129" t="s">
        <v>145</v>
      </c>
      <c r="E695" s="130" t="s">
        <v>1172</v>
      </c>
      <c r="F695" s="131" t="s">
        <v>1173</v>
      </c>
      <c r="G695" s="132" t="s">
        <v>191</v>
      </c>
      <c r="H695" s="133">
        <v>400</v>
      </c>
      <c r="I695" s="134"/>
      <c r="J695" s="135">
        <f>ROUND(I695*H695,2)</f>
        <v>0</v>
      </c>
      <c r="K695" s="131" t="s">
        <v>149</v>
      </c>
      <c r="L695" s="30"/>
      <c r="M695" s="136" t="s">
        <v>19</v>
      </c>
      <c r="N695" s="137" t="s">
        <v>40</v>
      </c>
      <c r="P695" s="138">
        <f>O695*H695</f>
        <v>0</v>
      </c>
      <c r="Q695" s="138">
        <v>0</v>
      </c>
      <c r="R695" s="138">
        <f>Q695*H695</f>
        <v>0</v>
      </c>
      <c r="S695" s="138">
        <v>0</v>
      </c>
      <c r="T695" s="139">
        <f>S695*H695</f>
        <v>0</v>
      </c>
      <c r="AR695" s="140" t="s">
        <v>178</v>
      </c>
      <c r="AT695" s="140" t="s">
        <v>145</v>
      </c>
      <c r="AU695" s="140" t="s">
        <v>79</v>
      </c>
      <c r="AY695" s="15" t="s">
        <v>143</v>
      </c>
      <c r="BE695" s="141">
        <f>IF(N695="základní",J695,0)</f>
        <v>0</v>
      </c>
      <c r="BF695" s="141">
        <f>IF(N695="snížená",J695,0)</f>
        <v>0</v>
      </c>
      <c r="BG695" s="141">
        <f>IF(N695="zákl. přenesená",J695,0)</f>
        <v>0</v>
      </c>
      <c r="BH695" s="141">
        <f>IF(N695="sníž. přenesená",J695,0)</f>
        <v>0</v>
      </c>
      <c r="BI695" s="141">
        <f>IF(N695="nulová",J695,0)</f>
        <v>0</v>
      </c>
      <c r="BJ695" s="15" t="s">
        <v>77</v>
      </c>
      <c r="BK695" s="141">
        <f>ROUND(I695*H695,2)</f>
        <v>0</v>
      </c>
      <c r="BL695" s="15" t="s">
        <v>178</v>
      </c>
      <c r="BM695" s="140" t="s">
        <v>1065</v>
      </c>
    </row>
    <row r="696" spans="2:47" s="1" customFormat="1" ht="12">
      <c r="B696" s="30"/>
      <c r="D696" s="142" t="s">
        <v>151</v>
      </c>
      <c r="F696" s="143" t="s">
        <v>1174</v>
      </c>
      <c r="I696" s="144"/>
      <c r="L696" s="30"/>
      <c r="M696" s="145"/>
      <c r="T696" s="51"/>
      <c r="AT696" s="15" t="s">
        <v>151</v>
      </c>
      <c r="AU696" s="15" t="s">
        <v>79</v>
      </c>
    </row>
    <row r="697" spans="2:47" s="1" customFormat="1" ht="12">
      <c r="B697" s="30"/>
      <c r="D697" s="146" t="s">
        <v>153</v>
      </c>
      <c r="F697" s="147" t="s">
        <v>1175</v>
      </c>
      <c r="I697" s="144"/>
      <c r="L697" s="30"/>
      <c r="M697" s="145"/>
      <c r="T697" s="51"/>
      <c r="AT697" s="15" t="s">
        <v>153</v>
      </c>
      <c r="AU697" s="15" t="s">
        <v>79</v>
      </c>
    </row>
    <row r="698" spans="2:65" s="1" customFormat="1" ht="16.5" customHeight="1">
      <c r="B698" s="30"/>
      <c r="C698" s="148" t="s">
        <v>1176</v>
      </c>
      <c r="D698" s="148" t="s">
        <v>225</v>
      </c>
      <c r="E698" s="149" t="s">
        <v>1177</v>
      </c>
      <c r="F698" s="150" t="s">
        <v>1178</v>
      </c>
      <c r="G698" s="151" t="s">
        <v>191</v>
      </c>
      <c r="H698" s="152">
        <v>440</v>
      </c>
      <c r="I698" s="153"/>
      <c r="J698" s="154">
        <f>ROUND(I698*H698,2)</f>
        <v>0</v>
      </c>
      <c r="K698" s="150" t="s">
        <v>149</v>
      </c>
      <c r="L698" s="155"/>
      <c r="M698" s="156" t="s">
        <v>19</v>
      </c>
      <c r="N698" s="157" t="s">
        <v>40</v>
      </c>
      <c r="P698" s="138">
        <f>O698*H698</f>
        <v>0</v>
      </c>
      <c r="Q698" s="138">
        <v>1E-05</v>
      </c>
      <c r="R698" s="138">
        <f>Q698*H698</f>
        <v>0.0044</v>
      </c>
      <c r="S698" s="138">
        <v>0</v>
      </c>
      <c r="T698" s="139">
        <f>S698*H698</f>
        <v>0</v>
      </c>
      <c r="AR698" s="140" t="s">
        <v>237</v>
      </c>
      <c r="AT698" s="140" t="s">
        <v>225</v>
      </c>
      <c r="AU698" s="140" t="s">
        <v>79</v>
      </c>
      <c r="AY698" s="15" t="s">
        <v>143</v>
      </c>
      <c r="BE698" s="141">
        <f>IF(N698="základní",J698,0)</f>
        <v>0</v>
      </c>
      <c r="BF698" s="141">
        <f>IF(N698="snížená",J698,0)</f>
        <v>0</v>
      </c>
      <c r="BG698" s="141">
        <f>IF(N698="zákl. přenesená",J698,0)</f>
        <v>0</v>
      </c>
      <c r="BH698" s="141">
        <f>IF(N698="sníž. přenesená",J698,0)</f>
        <v>0</v>
      </c>
      <c r="BI698" s="141">
        <f>IF(N698="nulová",J698,0)</f>
        <v>0</v>
      </c>
      <c r="BJ698" s="15" t="s">
        <v>77</v>
      </c>
      <c r="BK698" s="141">
        <f>ROUND(I698*H698,2)</f>
        <v>0</v>
      </c>
      <c r="BL698" s="15" t="s">
        <v>178</v>
      </c>
      <c r="BM698" s="140" t="s">
        <v>1075</v>
      </c>
    </row>
    <row r="699" spans="2:47" s="1" customFormat="1" ht="12">
      <c r="B699" s="30"/>
      <c r="D699" s="142" t="s">
        <v>151</v>
      </c>
      <c r="F699" s="143" t="s">
        <v>1178</v>
      </c>
      <c r="I699" s="144"/>
      <c r="L699" s="30"/>
      <c r="M699" s="145"/>
      <c r="T699" s="51"/>
      <c r="AT699" s="15" t="s">
        <v>151</v>
      </c>
      <c r="AU699" s="15" t="s">
        <v>79</v>
      </c>
    </row>
    <row r="700" spans="2:65" s="1" customFormat="1" ht="16.5" customHeight="1">
      <c r="B700" s="30"/>
      <c r="C700" s="129" t="s">
        <v>1179</v>
      </c>
      <c r="D700" s="129" t="s">
        <v>145</v>
      </c>
      <c r="E700" s="130" t="s">
        <v>1180</v>
      </c>
      <c r="F700" s="131" t="s">
        <v>1181</v>
      </c>
      <c r="G700" s="132" t="s">
        <v>757</v>
      </c>
      <c r="H700" s="158"/>
      <c r="I700" s="134"/>
      <c r="J700" s="135">
        <f>ROUND(I700*H700,2)</f>
        <v>0</v>
      </c>
      <c r="K700" s="131" t="s">
        <v>149</v>
      </c>
      <c r="L700" s="30"/>
      <c r="M700" s="136" t="s">
        <v>19</v>
      </c>
      <c r="N700" s="137" t="s">
        <v>40</v>
      </c>
      <c r="P700" s="138">
        <f>O700*H700</f>
        <v>0</v>
      </c>
      <c r="Q700" s="138">
        <v>0</v>
      </c>
      <c r="R700" s="138">
        <f>Q700*H700</f>
        <v>0</v>
      </c>
      <c r="S700" s="138">
        <v>0</v>
      </c>
      <c r="T700" s="139">
        <f>S700*H700</f>
        <v>0</v>
      </c>
      <c r="AR700" s="140" t="s">
        <v>178</v>
      </c>
      <c r="AT700" s="140" t="s">
        <v>145</v>
      </c>
      <c r="AU700" s="140" t="s">
        <v>79</v>
      </c>
      <c r="AY700" s="15" t="s">
        <v>143</v>
      </c>
      <c r="BE700" s="141">
        <f>IF(N700="základní",J700,0)</f>
        <v>0</v>
      </c>
      <c r="BF700" s="141">
        <f>IF(N700="snížená",J700,0)</f>
        <v>0</v>
      </c>
      <c r="BG700" s="141">
        <f>IF(N700="zákl. přenesená",J700,0)</f>
        <v>0</v>
      </c>
      <c r="BH700" s="141">
        <f>IF(N700="sníž. přenesená",J700,0)</f>
        <v>0</v>
      </c>
      <c r="BI700" s="141">
        <f>IF(N700="nulová",J700,0)</f>
        <v>0</v>
      </c>
      <c r="BJ700" s="15" t="s">
        <v>77</v>
      </c>
      <c r="BK700" s="141">
        <f>ROUND(I700*H700,2)</f>
        <v>0</v>
      </c>
      <c r="BL700" s="15" t="s">
        <v>178</v>
      </c>
      <c r="BM700" s="140" t="s">
        <v>1085</v>
      </c>
    </row>
    <row r="701" spans="2:47" s="1" customFormat="1" ht="19.2">
      <c r="B701" s="30"/>
      <c r="D701" s="142" t="s">
        <v>151</v>
      </c>
      <c r="F701" s="143" t="s">
        <v>1182</v>
      </c>
      <c r="I701" s="144"/>
      <c r="L701" s="30"/>
      <c r="M701" s="145"/>
      <c r="T701" s="51"/>
      <c r="AT701" s="15" t="s">
        <v>151</v>
      </c>
      <c r="AU701" s="15" t="s">
        <v>79</v>
      </c>
    </row>
    <row r="702" spans="2:47" s="1" customFormat="1" ht="12">
      <c r="B702" s="30"/>
      <c r="D702" s="146" t="s">
        <v>153</v>
      </c>
      <c r="F702" s="147" t="s">
        <v>1183</v>
      </c>
      <c r="I702" s="144"/>
      <c r="L702" s="30"/>
      <c r="M702" s="145"/>
      <c r="T702" s="51"/>
      <c r="AT702" s="15" t="s">
        <v>153</v>
      </c>
      <c r="AU702" s="15" t="s">
        <v>79</v>
      </c>
    </row>
    <row r="703" spans="2:63" s="11" customFormat="1" ht="22.95" customHeight="1">
      <c r="B703" s="117"/>
      <c r="D703" s="118" t="s">
        <v>68</v>
      </c>
      <c r="E703" s="127" t="s">
        <v>1184</v>
      </c>
      <c r="F703" s="127" t="s">
        <v>1185</v>
      </c>
      <c r="I703" s="120"/>
      <c r="J703" s="128">
        <f>BK703</f>
        <v>0</v>
      </c>
      <c r="L703" s="117"/>
      <c r="M703" s="122"/>
      <c r="P703" s="123">
        <f>SUM(P704:P746)</f>
        <v>0</v>
      </c>
      <c r="R703" s="123">
        <f>SUM(R704:R746)</f>
        <v>0.09967635035000001</v>
      </c>
      <c r="T703" s="124">
        <f>SUM(T704:T746)</f>
        <v>0</v>
      </c>
      <c r="AR703" s="118" t="s">
        <v>79</v>
      </c>
      <c r="AT703" s="125" t="s">
        <v>68</v>
      </c>
      <c r="AU703" s="125" t="s">
        <v>77</v>
      </c>
      <c r="AY703" s="118" t="s">
        <v>143</v>
      </c>
      <c r="BK703" s="126">
        <f>SUM(BK704:BK746)</f>
        <v>0</v>
      </c>
    </row>
    <row r="704" spans="2:65" s="1" customFormat="1" ht="16.5" customHeight="1">
      <c r="B704" s="30"/>
      <c r="C704" s="129" t="s">
        <v>1186</v>
      </c>
      <c r="D704" s="129" t="s">
        <v>145</v>
      </c>
      <c r="E704" s="130" t="s">
        <v>1187</v>
      </c>
      <c r="F704" s="131" t="s">
        <v>1188</v>
      </c>
      <c r="G704" s="132" t="s">
        <v>203</v>
      </c>
      <c r="H704" s="133">
        <v>1</v>
      </c>
      <c r="I704" s="134"/>
      <c r="J704" s="135">
        <f>ROUND(I704*H704,2)</f>
        <v>0</v>
      </c>
      <c r="K704" s="131" t="s">
        <v>149</v>
      </c>
      <c r="L704" s="30"/>
      <c r="M704" s="136" t="s">
        <v>19</v>
      </c>
      <c r="N704" s="137" t="s">
        <v>40</v>
      </c>
      <c r="P704" s="138">
        <f>O704*H704</f>
        <v>0</v>
      </c>
      <c r="Q704" s="138">
        <v>0.0004396625</v>
      </c>
      <c r="R704" s="138">
        <f>Q704*H704</f>
        <v>0.0004396625</v>
      </c>
      <c r="S704" s="138">
        <v>0</v>
      </c>
      <c r="T704" s="139">
        <f>S704*H704</f>
        <v>0</v>
      </c>
      <c r="AR704" s="140" t="s">
        <v>178</v>
      </c>
      <c r="AT704" s="140" t="s">
        <v>145</v>
      </c>
      <c r="AU704" s="140" t="s">
        <v>79</v>
      </c>
      <c r="AY704" s="15" t="s">
        <v>143</v>
      </c>
      <c r="BE704" s="141">
        <f>IF(N704="základní",J704,0)</f>
        <v>0</v>
      </c>
      <c r="BF704" s="141">
        <f>IF(N704="snížená",J704,0)</f>
        <v>0</v>
      </c>
      <c r="BG704" s="141">
        <f>IF(N704="zákl. přenesená",J704,0)</f>
        <v>0</v>
      </c>
      <c r="BH704" s="141">
        <f>IF(N704="sníž. přenesená",J704,0)</f>
        <v>0</v>
      </c>
      <c r="BI704" s="141">
        <f>IF(N704="nulová",J704,0)</f>
        <v>0</v>
      </c>
      <c r="BJ704" s="15" t="s">
        <v>77</v>
      </c>
      <c r="BK704" s="141">
        <f>ROUND(I704*H704,2)</f>
        <v>0</v>
      </c>
      <c r="BL704" s="15" t="s">
        <v>178</v>
      </c>
      <c r="BM704" s="140" t="s">
        <v>1095</v>
      </c>
    </row>
    <row r="705" spans="2:47" s="1" customFormat="1" ht="12">
      <c r="B705" s="30"/>
      <c r="D705" s="142" t="s">
        <v>151</v>
      </c>
      <c r="F705" s="143" t="s">
        <v>1189</v>
      </c>
      <c r="I705" s="144"/>
      <c r="L705" s="30"/>
      <c r="M705" s="145"/>
      <c r="T705" s="51"/>
      <c r="AT705" s="15" t="s">
        <v>151</v>
      </c>
      <c r="AU705" s="15" t="s">
        <v>79</v>
      </c>
    </row>
    <row r="706" spans="2:47" s="1" customFormat="1" ht="12">
      <c r="B706" s="30"/>
      <c r="D706" s="146" t="s">
        <v>153</v>
      </c>
      <c r="F706" s="147" t="s">
        <v>1190</v>
      </c>
      <c r="I706" s="144"/>
      <c r="L706" s="30"/>
      <c r="M706" s="145"/>
      <c r="T706" s="51"/>
      <c r="AT706" s="15" t="s">
        <v>153</v>
      </c>
      <c r="AU706" s="15" t="s">
        <v>79</v>
      </c>
    </row>
    <row r="707" spans="2:65" s="1" customFormat="1" ht="16.5" customHeight="1">
      <c r="B707" s="30"/>
      <c r="C707" s="148" t="s">
        <v>1191</v>
      </c>
      <c r="D707" s="148" t="s">
        <v>225</v>
      </c>
      <c r="E707" s="149" t="s">
        <v>1192</v>
      </c>
      <c r="F707" s="150" t="s">
        <v>1193</v>
      </c>
      <c r="G707" s="151" t="s">
        <v>203</v>
      </c>
      <c r="H707" s="152">
        <v>1</v>
      </c>
      <c r="I707" s="153"/>
      <c r="J707" s="154">
        <f>ROUND(I707*H707,2)</f>
        <v>0</v>
      </c>
      <c r="K707" s="150" t="s">
        <v>149</v>
      </c>
      <c r="L707" s="155"/>
      <c r="M707" s="156" t="s">
        <v>19</v>
      </c>
      <c r="N707" s="157" t="s">
        <v>40</v>
      </c>
      <c r="P707" s="138">
        <f>O707*H707</f>
        <v>0</v>
      </c>
      <c r="Q707" s="138">
        <v>0.035</v>
      </c>
      <c r="R707" s="138">
        <f>Q707*H707</f>
        <v>0.035</v>
      </c>
      <c r="S707" s="138">
        <v>0</v>
      </c>
      <c r="T707" s="139">
        <f>S707*H707</f>
        <v>0</v>
      </c>
      <c r="AR707" s="140" t="s">
        <v>237</v>
      </c>
      <c r="AT707" s="140" t="s">
        <v>225</v>
      </c>
      <c r="AU707" s="140" t="s">
        <v>79</v>
      </c>
      <c r="AY707" s="15" t="s">
        <v>143</v>
      </c>
      <c r="BE707" s="141">
        <f>IF(N707="základní",J707,0)</f>
        <v>0</v>
      </c>
      <c r="BF707" s="141">
        <f>IF(N707="snížená",J707,0)</f>
        <v>0</v>
      </c>
      <c r="BG707" s="141">
        <f>IF(N707="zákl. přenesená",J707,0)</f>
        <v>0</v>
      </c>
      <c r="BH707" s="141">
        <f>IF(N707="sníž. přenesená",J707,0)</f>
        <v>0</v>
      </c>
      <c r="BI707" s="141">
        <f>IF(N707="nulová",J707,0)</f>
        <v>0</v>
      </c>
      <c r="BJ707" s="15" t="s">
        <v>77</v>
      </c>
      <c r="BK707" s="141">
        <f>ROUND(I707*H707,2)</f>
        <v>0</v>
      </c>
      <c r="BL707" s="15" t="s">
        <v>178</v>
      </c>
      <c r="BM707" s="140" t="s">
        <v>1105</v>
      </c>
    </row>
    <row r="708" spans="2:47" s="1" customFormat="1" ht="12">
      <c r="B708" s="30"/>
      <c r="D708" s="142" t="s">
        <v>151</v>
      </c>
      <c r="F708" s="143" t="s">
        <v>1193</v>
      </c>
      <c r="I708" s="144"/>
      <c r="L708" s="30"/>
      <c r="M708" s="145"/>
      <c r="T708" s="51"/>
      <c r="AT708" s="15" t="s">
        <v>151</v>
      </c>
      <c r="AU708" s="15" t="s">
        <v>79</v>
      </c>
    </row>
    <row r="709" spans="2:65" s="1" customFormat="1" ht="16.5" customHeight="1">
      <c r="B709" s="30"/>
      <c r="C709" s="129" t="s">
        <v>1194</v>
      </c>
      <c r="D709" s="129" t="s">
        <v>145</v>
      </c>
      <c r="E709" s="130" t="s">
        <v>1195</v>
      </c>
      <c r="F709" s="131" t="s">
        <v>1196</v>
      </c>
      <c r="G709" s="132" t="s">
        <v>210</v>
      </c>
      <c r="H709" s="133">
        <v>15.042</v>
      </c>
      <c r="I709" s="134"/>
      <c r="J709" s="135">
        <f>ROUND(I709*H709,2)</f>
        <v>0</v>
      </c>
      <c r="K709" s="131" t="s">
        <v>149</v>
      </c>
      <c r="L709" s="30"/>
      <c r="M709" s="136" t="s">
        <v>19</v>
      </c>
      <c r="N709" s="137" t="s">
        <v>40</v>
      </c>
      <c r="P709" s="138">
        <f>O709*H709</f>
        <v>0</v>
      </c>
      <c r="Q709" s="138">
        <v>0.000260425</v>
      </c>
      <c r="R709" s="138">
        <f>Q709*H709</f>
        <v>0.00391731285</v>
      </c>
      <c r="S709" s="138">
        <v>0</v>
      </c>
      <c r="T709" s="139">
        <f>S709*H709</f>
        <v>0</v>
      </c>
      <c r="AR709" s="140" t="s">
        <v>178</v>
      </c>
      <c r="AT709" s="140" t="s">
        <v>145</v>
      </c>
      <c r="AU709" s="140" t="s">
        <v>79</v>
      </c>
      <c r="AY709" s="15" t="s">
        <v>143</v>
      </c>
      <c r="BE709" s="141">
        <f>IF(N709="základní",J709,0)</f>
        <v>0</v>
      </c>
      <c r="BF709" s="141">
        <f>IF(N709="snížená",J709,0)</f>
        <v>0</v>
      </c>
      <c r="BG709" s="141">
        <f>IF(N709="zákl. přenesená",J709,0)</f>
        <v>0</v>
      </c>
      <c r="BH709" s="141">
        <f>IF(N709="sníž. přenesená",J709,0)</f>
        <v>0</v>
      </c>
      <c r="BI709" s="141">
        <f>IF(N709="nulová",J709,0)</f>
        <v>0</v>
      </c>
      <c r="BJ709" s="15" t="s">
        <v>77</v>
      </c>
      <c r="BK709" s="141">
        <f>ROUND(I709*H709,2)</f>
        <v>0</v>
      </c>
      <c r="BL709" s="15" t="s">
        <v>178</v>
      </c>
      <c r="BM709" s="140" t="s">
        <v>1117</v>
      </c>
    </row>
    <row r="710" spans="2:47" s="1" customFormat="1" ht="12">
      <c r="B710" s="30"/>
      <c r="D710" s="142" t="s">
        <v>151</v>
      </c>
      <c r="F710" s="143" t="s">
        <v>1197</v>
      </c>
      <c r="I710" s="144"/>
      <c r="L710" s="30"/>
      <c r="M710" s="145"/>
      <c r="T710" s="51"/>
      <c r="AT710" s="15" t="s">
        <v>151</v>
      </c>
      <c r="AU710" s="15" t="s">
        <v>79</v>
      </c>
    </row>
    <row r="711" spans="2:47" s="1" customFormat="1" ht="12">
      <c r="B711" s="30"/>
      <c r="D711" s="146" t="s">
        <v>153</v>
      </c>
      <c r="F711" s="147" t="s">
        <v>1198</v>
      </c>
      <c r="I711" s="144"/>
      <c r="L711" s="30"/>
      <c r="M711" s="145"/>
      <c r="T711" s="51"/>
      <c r="AT711" s="15" t="s">
        <v>153</v>
      </c>
      <c r="AU711" s="15" t="s">
        <v>79</v>
      </c>
    </row>
    <row r="712" spans="2:65" s="1" customFormat="1" ht="16.5" customHeight="1">
      <c r="B712" s="30"/>
      <c r="C712" s="148" t="s">
        <v>1199</v>
      </c>
      <c r="D712" s="148" t="s">
        <v>225</v>
      </c>
      <c r="E712" s="149" t="s">
        <v>1200</v>
      </c>
      <c r="F712" s="150" t="s">
        <v>1201</v>
      </c>
      <c r="G712" s="151" t="s">
        <v>246</v>
      </c>
      <c r="H712" s="152">
        <v>2</v>
      </c>
      <c r="I712" s="153"/>
      <c r="J712" s="154">
        <f>ROUND(I712*H712,2)</f>
        <v>0</v>
      </c>
      <c r="K712" s="150" t="s">
        <v>19</v>
      </c>
      <c r="L712" s="155"/>
      <c r="M712" s="156" t="s">
        <v>19</v>
      </c>
      <c r="N712" s="157" t="s">
        <v>40</v>
      </c>
      <c r="P712" s="138">
        <f>O712*H712</f>
        <v>0</v>
      </c>
      <c r="Q712" s="138">
        <v>0</v>
      </c>
      <c r="R712" s="138">
        <f>Q712*H712</f>
        <v>0</v>
      </c>
      <c r="S712" s="138">
        <v>0</v>
      </c>
      <c r="T712" s="139">
        <f>S712*H712</f>
        <v>0</v>
      </c>
      <c r="AR712" s="140" t="s">
        <v>237</v>
      </c>
      <c r="AT712" s="140" t="s">
        <v>225</v>
      </c>
      <c r="AU712" s="140" t="s">
        <v>79</v>
      </c>
      <c r="AY712" s="15" t="s">
        <v>143</v>
      </c>
      <c r="BE712" s="141">
        <f>IF(N712="základní",J712,0)</f>
        <v>0</v>
      </c>
      <c r="BF712" s="141">
        <f>IF(N712="snížená",J712,0)</f>
        <v>0</v>
      </c>
      <c r="BG712" s="141">
        <f>IF(N712="zákl. přenesená",J712,0)</f>
        <v>0</v>
      </c>
      <c r="BH712" s="141">
        <f>IF(N712="sníž. přenesená",J712,0)</f>
        <v>0</v>
      </c>
      <c r="BI712" s="141">
        <f>IF(N712="nulová",J712,0)</f>
        <v>0</v>
      </c>
      <c r="BJ712" s="15" t="s">
        <v>77</v>
      </c>
      <c r="BK712" s="141">
        <f>ROUND(I712*H712,2)</f>
        <v>0</v>
      </c>
      <c r="BL712" s="15" t="s">
        <v>178</v>
      </c>
      <c r="BM712" s="140" t="s">
        <v>1127</v>
      </c>
    </row>
    <row r="713" spans="2:47" s="1" customFormat="1" ht="12">
      <c r="B713" s="30"/>
      <c r="D713" s="142" t="s">
        <v>151</v>
      </c>
      <c r="F713" s="143" t="s">
        <v>1201</v>
      </c>
      <c r="I713" s="144"/>
      <c r="L713" s="30"/>
      <c r="M713" s="145"/>
      <c r="T713" s="51"/>
      <c r="AT713" s="15" t="s">
        <v>151</v>
      </c>
      <c r="AU713" s="15" t="s">
        <v>79</v>
      </c>
    </row>
    <row r="714" spans="2:65" s="1" customFormat="1" ht="16.5" customHeight="1">
      <c r="B714" s="30"/>
      <c r="C714" s="148" t="s">
        <v>1202</v>
      </c>
      <c r="D714" s="148" t="s">
        <v>225</v>
      </c>
      <c r="E714" s="149" t="s">
        <v>1203</v>
      </c>
      <c r="F714" s="150" t="s">
        <v>1204</v>
      </c>
      <c r="G714" s="151" t="s">
        <v>246</v>
      </c>
      <c r="H714" s="152">
        <v>2</v>
      </c>
      <c r="I714" s="153"/>
      <c r="J714" s="154">
        <f>ROUND(I714*H714,2)</f>
        <v>0</v>
      </c>
      <c r="K714" s="150" t="s">
        <v>19</v>
      </c>
      <c r="L714" s="155"/>
      <c r="M714" s="156" t="s">
        <v>19</v>
      </c>
      <c r="N714" s="157" t="s">
        <v>40</v>
      </c>
      <c r="P714" s="138">
        <f>O714*H714</f>
        <v>0</v>
      </c>
      <c r="Q714" s="138">
        <v>0</v>
      </c>
      <c r="R714" s="138">
        <f>Q714*H714</f>
        <v>0</v>
      </c>
      <c r="S714" s="138">
        <v>0</v>
      </c>
      <c r="T714" s="139">
        <f>S714*H714</f>
        <v>0</v>
      </c>
      <c r="AR714" s="140" t="s">
        <v>237</v>
      </c>
      <c r="AT714" s="140" t="s">
        <v>225</v>
      </c>
      <c r="AU714" s="140" t="s">
        <v>79</v>
      </c>
      <c r="AY714" s="15" t="s">
        <v>143</v>
      </c>
      <c r="BE714" s="141">
        <f>IF(N714="základní",J714,0)</f>
        <v>0</v>
      </c>
      <c r="BF714" s="141">
        <f>IF(N714="snížená",J714,0)</f>
        <v>0</v>
      </c>
      <c r="BG714" s="141">
        <f>IF(N714="zákl. přenesená",J714,0)</f>
        <v>0</v>
      </c>
      <c r="BH714" s="141">
        <f>IF(N714="sníž. přenesená",J714,0)</f>
        <v>0</v>
      </c>
      <c r="BI714" s="141">
        <f>IF(N714="nulová",J714,0)</f>
        <v>0</v>
      </c>
      <c r="BJ714" s="15" t="s">
        <v>77</v>
      </c>
      <c r="BK714" s="141">
        <f>ROUND(I714*H714,2)</f>
        <v>0</v>
      </c>
      <c r="BL714" s="15" t="s">
        <v>178</v>
      </c>
      <c r="BM714" s="140" t="s">
        <v>1137</v>
      </c>
    </row>
    <row r="715" spans="2:47" s="1" customFormat="1" ht="12">
      <c r="B715" s="30"/>
      <c r="D715" s="142" t="s">
        <v>151</v>
      </c>
      <c r="F715" s="143" t="s">
        <v>1204</v>
      </c>
      <c r="I715" s="144"/>
      <c r="L715" s="30"/>
      <c r="M715" s="145"/>
      <c r="T715" s="51"/>
      <c r="AT715" s="15" t="s">
        <v>151</v>
      </c>
      <c r="AU715" s="15" t="s">
        <v>79</v>
      </c>
    </row>
    <row r="716" spans="2:65" s="1" customFormat="1" ht="16.5" customHeight="1">
      <c r="B716" s="30"/>
      <c r="C716" s="148" t="s">
        <v>1205</v>
      </c>
      <c r="D716" s="148" t="s">
        <v>225</v>
      </c>
      <c r="E716" s="149" t="s">
        <v>1206</v>
      </c>
      <c r="F716" s="150" t="s">
        <v>1207</v>
      </c>
      <c r="G716" s="151" t="s">
        <v>246</v>
      </c>
      <c r="H716" s="152">
        <v>3</v>
      </c>
      <c r="I716" s="153"/>
      <c r="J716" s="154">
        <f>ROUND(I716*H716,2)</f>
        <v>0</v>
      </c>
      <c r="K716" s="150" t="s">
        <v>19</v>
      </c>
      <c r="L716" s="155"/>
      <c r="M716" s="156" t="s">
        <v>19</v>
      </c>
      <c r="N716" s="157" t="s">
        <v>40</v>
      </c>
      <c r="P716" s="138">
        <f>O716*H716</f>
        <v>0</v>
      </c>
      <c r="Q716" s="138">
        <v>0</v>
      </c>
      <c r="R716" s="138">
        <f>Q716*H716</f>
        <v>0</v>
      </c>
      <c r="S716" s="138">
        <v>0</v>
      </c>
      <c r="T716" s="139">
        <f>S716*H716</f>
        <v>0</v>
      </c>
      <c r="AR716" s="140" t="s">
        <v>237</v>
      </c>
      <c r="AT716" s="140" t="s">
        <v>225</v>
      </c>
      <c r="AU716" s="140" t="s">
        <v>79</v>
      </c>
      <c r="AY716" s="15" t="s">
        <v>143</v>
      </c>
      <c r="BE716" s="141">
        <f>IF(N716="základní",J716,0)</f>
        <v>0</v>
      </c>
      <c r="BF716" s="141">
        <f>IF(N716="snížená",J716,0)</f>
        <v>0</v>
      </c>
      <c r="BG716" s="141">
        <f>IF(N716="zákl. přenesená",J716,0)</f>
        <v>0</v>
      </c>
      <c r="BH716" s="141">
        <f>IF(N716="sníž. přenesená",J716,0)</f>
        <v>0</v>
      </c>
      <c r="BI716" s="141">
        <f>IF(N716="nulová",J716,0)</f>
        <v>0</v>
      </c>
      <c r="BJ716" s="15" t="s">
        <v>77</v>
      </c>
      <c r="BK716" s="141">
        <f>ROUND(I716*H716,2)</f>
        <v>0</v>
      </c>
      <c r="BL716" s="15" t="s">
        <v>178</v>
      </c>
      <c r="BM716" s="140" t="s">
        <v>1147</v>
      </c>
    </row>
    <row r="717" spans="2:47" s="1" customFormat="1" ht="12">
      <c r="B717" s="30"/>
      <c r="D717" s="142" t="s">
        <v>151</v>
      </c>
      <c r="F717" s="143" t="s">
        <v>1207</v>
      </c>
      <c r="I717" s="144"/>
      <c r="L717" s="30"/>
      <c r="M717" s="145"/>
      <c r="T717" s="51"/>
      <c r="AT717" s="15" t="s">
        <v>151</v>
      </c>
      <c r="AU717" s="15" t="s">
        <v>79</v>
      </c>
    </row>
    <row r="718" spans="2:65" s="1" customFormat="1" ht="16.5" customHeight="1">
      <c r="B718" s="30"/>
      <c r="C718" s="129" t="s">
        <v>1208</v>
      </c>
      <c r="D718" s="129" t="s">
        <v>145</v>
      </c>
      <c r="E718" s="130" t="s">
        <v>1209</v>
      </c>
      <c r="F718" s="131" t="s">
        <v>1210</v>
      </c>
      <c r="G718" s="132" t="s">
        <v>203</v>
      </c>
      <c r="H718" s="133">
        <v>14</v>
      </c>
      <c r="I718" s="134"/>
      <c r="J718" s="135">
        <f>ROUND(I718*H718,2)</f>
        <v>0</v>
      </c>
      <c r="K718" s="131" t="s">
        <v>149</v>
      </c>
      <c r="L718" s="30"/>
      <c r="M718" s="136" t="s">
        <v>19</v>
      </c>
      <c r="N718" s="137" t="s">
        <v>40</v>
      </c>
      <c r="P718" s="138">
        <f>O718*H718</f>
        <v>0</v>
      </c>
      <c r="Q718" s="138">
        <v>0</v>
      </c>
      <c r="R718" s="138">
        <f>Q718*H718</f>
        <v>0</v>
      </c>
      <c r="S718" s="138">
        <v>0</v>
      </c>
      <c r="T718" s="139">
        <f>S718*H718</f>
        <v>0</v>
      </c>
      <c r="AR718" s="140" t="s">
        <v>178</v>
      </c>
      <c r="AT718" s="140" t="s">
        <v>145</v>
      </c>
      <c r="AU718" s="140" t="s">
        <v>79</v>
      </c>
      <c r="AY718" s="15" t="s">
        <v>143</v>
      </c>
      <c r="BE718" s="141">
        <f>IF(N718="základní",J718,0)</f>
        <v>0</v>
      </c>
      <c r="BF718" s="141">
        <f>IF(N718="snížená",J718,0)</f>
        <v>0</v>
      </c>
      <c r="BG718" s="141">
        <f>IF(N718="zákl. přenesená",J718,0)</f>
        <v>0</v>
      </c>
      <c r="BH718" s="141">
        <f>IF(N718="sníž. přenesená",J718,0)</f>
        <v>0</v>
      </c>
      <c r="BI718" s="141">
        <f>IF(N718="nulová",J718,0)</f>
        <v>0</v>
      </c>
      <c r="BJ718" s="15" t="s">
        <v>77</v>
      </c>
      <c r="BK718" s="141">
        <f>ROUND(I718*H718,2)</f>
        <v>0</v>
      </c>
      <c r="BL718" s="15" t="s">
        <v>178</v>
      </c>
      <c r="BM718" s="140" t="s">
        <v>1155</v>
      </c>
    </row>
    <row r="719" spans="2:47" s="1" customFormat="1" ht="19.2">
      <c r="B719" s="30"/>
      <c r="D719" s="142" t="s">
        <v>151</v>
      </c>
      <c r="F719" s="143" t="s">
        <v>1211</v>
      </c>
      <c r="I719" s="144"/>
      <c r="L719" s="30"/>
      <c r="M719" s="145"/>
      <c r="T719" s="51"/>
      <c r="AT719" s="15" t="s">
        <v>151</v>
      </c>
      <c r="AU719" s="15" t="s">
        <v>79</v>
      </c>
    </row>
    <row r="720" spans="2:47" s="1" customFormat="1" ht="12">
      <c r="B720" s="30"/>
      <c r="D720" s="146" t="s">
        <v>153</v>
      </c>
      <c r="F720" s="147" t="s">
        <v>1212</v>
      </c>
      <c r="I720" s="144"/>
      <c r="L720" s="30"/>
      <c r="M720" s="145"/>
      <c r="T720" s="51"/>
      <c r="AT720" s="15" t="s">
        <v>153</v>
      </c>
      <c r="AU720" s="15" t="s">
        <v>79</v>
      </c>
    </row>
    <row r="721" spans="2:65" s="1" customFormat="1" ht="16.5" customHeight="1">
      <c r="B721" s="30"/>
      <c r="C721" s="148" t="s">
        <v>1213</v>
      </c>
      <c r="D721" s="148" t="s">
        <v>225</v>
      </c>
      <c r="E721" s="149" t="s">
        <v>1214</v>
      </c>
      <c r="F721" s="150" t="s">
        <v>1215</v>
      </c>
      <c r="G721" s="151" t="s">
        <v>246</v>
      </c>
      <c r="H721" s="152">
        <v>6</v>
      </c>
      <c r="I721" s="153"/>
      <c r="J721" s="154">
        <f>ROUND(I721*H721,2)</f>
        <v>0</v>
      </c>
      <c r="K721" s="150" t="s">
        <v>19</v>
      </c>
      <c r="L721" s="155"/>
      <c r="M721" s="156" t="s">
        <v>19</v>
      </c>
      <c r="N721" s="157" t="s">
        <v>40</v>
      </c>
      <c r="P721" s="138">
        <f>O721*H721</f>
        <v>0</v>
      </c>
      <c r="Q721" s="138">
        <v>0</v>
      </c>
      <c r="R721" s="138">
        <f>Q721*H721</f>
        <v>0</v>
      </c>
      <c r="S721" s="138">
        <v>0</v>
      </c>
      <c r="T721" s="139">
        <f>S721*H721</f>
        <v>0</v>
      </c>
      <c r="AR721" s="140" t="s">
        <v>237</v>
      </c>
      <c r="AT721" s="140" t="s">
        <v>225</v>
      </c>
      <c r="AU721" s="140" t="s">
        <v>79</v>
      </c>
      <c r="AY721" s="15" t="s">
        <v>143</v>
      </c>
      <c r="BE721" s="141">
        <f>IF(N721="základní",J721,0)</f>
        <v>0</v>
      </c>
      <c r="BF721" s="141">
        <f>IF(N721="snížená",J721,0)</f>
        <v>0</v>
      </c>
      <c r="BG721" s="141">
        <f>IF(N721="zákl. přenesená",J721,0)</f>
        <v>0</v>
      </c>
      <c r="BH721" s="141">
        <f>IF(N721="sníž. přenesená",J721,0)</f>
        <v>0</v>
      </c>
      <c r="BI721" s="141">
        <f>IF(N721="nulová",J721,0)</f>
        <v>0</v>
      </c>
      <c r="BJ721" s="15" t="s">
        <v>77</v>
      </c>
      <c r="BK721" s="141">
        <f>ROUND(I721*H721,2)</f>
        <v>0</v>
      </c>
      <c r="BL721" s="15" t="s">
        <v>178</v>
      </c>
      <c r="BM721" s="140" t="s">
        <v>1163</v>
      </c>
    </row>
    <row r="722" spans="2:47" s="1" customFormat="1" ht="12">
      <c r="B722" s="30"/>
      <c r="D722" s="142" t="s">
        <v>151</v>
      </c>
      <c r="F722" s="143" t="s">
        <v>1215</v>
      </c>
      <c r="I722" s="144"/>
      <c r="L722" s="30"/>
      <c r="M722" s="145"/>
      <c r="T722" s="51"/>
      <c r="AT722" s="15" t="s">
        <v>151</v>
      </c>
      <c r="AU722" s="15" t="s">
        <v>79</v>
      </c>
    </row>
    <row r="723" spans="2:65" s="1" customFormat="1" ht="16.5" customHeight="1">
      <c r="B723" s="30"/>
      <c r="C723" s="148" t="s">
        <v>1216</v>
      </c>
      <c r="D723" s="148" t="s">
        <v>225</v>
      </c>
      <c r="E723" s="149" t="s">
        <v>1217</v>
      </c>
      <c r="F723" s="150" t="s">
        <v>1218</v>
      </c>
      <c r="G723" s="151" t="s">
        <v>246</v>
      </c>
      <c r="H723" s="152">
        <v>5</v>
      </c>
      <c r="I723" s="153"/>
      <c r="J723" s="154">
        <f>ROUND(I723*H723,2)</f>
        <v>0</v>
      </c>
      <c r="K723" s="150" t="s">
        <v>19</v>
      </c>
      <c r="L723" s="155"/>
      <c r="M723" s="156" t="s">
        <v>19</v>
      </c>
      <c r="N723" s="157" t="s">
        <v>40</v>
      </c>
      <c r="P723" s="138">
        <f>O723*H723</f>
        <v>0</v>
      </c>
      <c r="Q723" s="138">
        <v>0</v>
      </c>
      <c r="R723" s="138">
        <f>Q723*H723</f>
        <v>0</v>
      </c>
      <c r="S723" s="138">
        <v>0</v>
      </c>
      <c r="T723" s="139">
        <f>S723*H723</f>
        <v>0</v>
      </c>
      <c r="AR723" s="140" t="s">
        <v>237</v>
      </c>
      <c r="AT723" s="140" t="s">
        <v>225</v>
      </c>
      <c r="AU723" s="140" t="s">
        <v>79</v>
      </c>
      <c r="AY723" s="15" t="s">
        <v>143</v>
      </c>
      <c r="BE723" s="141">
        <f>IF(N723="základní",J723,0)</f>
        <v>0</v>
      </c>
      <c r="BF723" s="141">
        <f>IF(N723="snížená",J723,0)</f>
        <v>0</v>
      </c>
      <c r="BG723" s="141">
        <f>IF(N723="zákl. přenesená",J723,0)</f>
        <v>0</v>
      </c>
      <c r="BH723" s="141">
        <f>IF(N723="sníž. přenesená",J723,0)</f>
        <v>0</v>
      </c>
      <c r="BI723" s="141">
        <f>IF(N723="nulová",J723,0)</f>
        <v>0</v>
      </c>
      <c r="BJ723" s="15" t="s">
        <v>77</v>
      </c>
      <c r="BK723" s="141">
        <f>ROUND(I723*H723,2)</f>
        <v>0</v>
      </c>
      <c r="BL723" s="15" t="s">
        <v>178</v>
      </c>
      <c r="BM723" s="140" t="s">
        <v>1171</v>
      </c>
    </row>
    <row r="724" spans="2:47" s="1" customFormat="1" ht="12">
      <c r="B724" s="30"/>
      <c r="D724" s="142" t="s">
        <v>151</v>
      </c>
      <c r="F724" s="143" t="s">
        <v>1218</v>
      </c>
      <c r="I724" s="144"/>
      <c r="L724" s="30"/>
      <c r="M724" s="145"/>
      <c r="T724" s="51"/>
      <c r="AT724" s="15" t="s">
        <v>151</v>
      </c>
      <c r="AU724" s="15" t="s">
        <v>79</v>
      </c>
    </row>
    <row r="725" spans="2:65" s="1" customFormat="1" ht="16.5" customHeight="1">
      <c r="B725" s="30"/>
      <c r="C725" s="148" t="s">
        <v>1219</v>
      </c>
      <c r="D725" s="148" t="s">
        <v>225</v>
      </c>
      <c r="E725" s="149" t="s">
        <v>1220</v>
      </c>
      <c r="F725" s="150" t="s">
        <v>1221</v>
      </c>
      <c r="G725" s="151" t="s">
        <v>246</v>
      </c>
      <c r="H725" s="152">
        <v>3</v>
      </c>
      <c r="I725" s="153"/>
      <c r="J725" s="154">
        <f>ROUND(I725*H725,2)</f>
        <v>0</v>
      </c>
      <c r="K725" s="150" t="s">
        <v>19</v>
      </c>
      <c r="L725" s="155"/>
      <c r="M725" s="156" t="s">
        <v>19</v>
      </c>
      <c r="N725" s="157" t="s">
        <v>40</v>
      </c>
      <c r="P725" s="138">
        <f>O725*H725</f>
        <v>0</v>
      </c>
      <c r="Q725" s="138">
        <v>0</v>
      </c>
      <c r="R725" s="138">
        <f>Q725*H725</f>
        <v>0</v>
      </c>
      <c r="S725" s="138">
        <v>0</v>
      </c>
      <c r="T725" s="139">
        <f>S725*H725</f>
        <v>0</v>
      </c>
      <c r="AR725" s="140" t="s">
        <v>237</v>
      </c>
      <c r="AT725" s="140" t="s">
        <v>225</v>
      </c>
      <c r="AU725" s="140" t="s">
        <v>79</v>
      </c>
      <c r="AY725" s="15" t="s">
        <v>143</v>
      </c>
      <c r="BE725" s="141">
        <f>IF(N725="základní",J725,0)</f>
        <v>0</v>
      </c>
      <c r="BF725" s="141">
        <f>IF(N725="snížená",J725,0)</f>
        <v>0</v>
      </c>
      <c r="BG725" s="141">
        <f>IF(N725="zákl. přenesená",J725,0)</f>
        <v>0</v>
      </c>
      <c r="BH725" s="141">
        <f>IF(N725="sníž. přenesená",J725,0)</f>
        <v>0</v>
      </c>
      <c r="BI725" s="141">
        <f>IF(N725="nulová",J725,0)</f>
        <v>0</v>
      </c>
      <c r="BJ725" s="15" t="s">
        <v>77</v>
      </c>
      <c r="BK725" s="141">
        <f>ROUND(I725*H725,2)</f>
        <v>0</v>
      </c>
      <c r="BL725" s="15" t="s">
        <v>178</v>
      </c>
      <c r="BM725" s="140" t="s">
        <v>1179</v>
      </c>
    </row>
    <row r="726" spans="2:47" s="1" customFormat="1" ht="12">
      <c r="B726" s="30"/>
      <c r="D726" s="142" t="s">
        <v>151</v>
      </c>
      <c r="F726" s="143" t="s">
        <v>1221</v>
      </c>
      <c r="I726" s="144"/>
      <c r="L726" s="30"/>
      <c r="M726" s="145"/>
      <c r="T726" s="51"/>
      <c r="AT726" s="15" t="s">
        <v>151</v>
      </c>
      <c r="AU726" s="15" t="s">
        <v>79</v>
      </c>
    </row>
    <row r="727" spans="2:65" s="1" customFormat="1" ht="16.5" customHeight="1">
      <c r="B727" s="30"/>
      <c r="C727" s="148" t="s">
        <v>1222</v>
      </c>
      <c r="D727" s="148" t="s">
        <v>225</v>
      </c>
      <c r="E727" s="149" t="s">
        <v>1223</v>
      </c>
      <c r="F727" s="150" t="s">
        <v>1224</v>
      </c>
      <c r="G727" s="151" t="s">
        <v>246</v>
      </c>
      <c r="H727" s="152">
        <v>2</v>
      </c>
      <c r="I727" s="153"/>
      <c r="J727" s="154">
        <f>ROUND(I727*H727,2)</f>
        <v>0</v>
      </c>
      <c r="K727" s="150" t="s">
        <v>19</v>
      </c>
      <c r="L727" s="155"/>
      <c r="M727" s="156" t="s">
        <v>19</v>
      </c>
      <c r="N727" s="157" t="s">
        <v>40</v>
      </c>
      <c r="P727" s="138">
        <f>O727*H727</f>
        <v>0</v>
      </c>
      <c r="Q727" s="138">
        <v>0</v>
      </c>
      <c r="R727" s="138">
        <f>Q727*H727</f>
        <v>0</v>
      </c>
      <c r="S727" s="138">
        <v>0</v>
      </c>
      <c r="T727" s="139">
        <f>S727*H727</f>
        <v>0</v>
      </c>
      <c r="AR727" s="140" t="s">
        <v>237</v>
      </c>
      <c r="AT727" s="140" t="s">
        <v>225</v>
      </c>
      <c r="AU727" s="140" t="s">
        <v>79</v>
      </c>
      <c r="AY727" s="15" t="s">
        <v>143</v>
      </c>
      <c r="BE727" s="141">
        <f>IF(N727="základní",J727,0)</f>
        <v>0</v>
      </c>
      <c r="BF727" s="141">
        <f>IF(N727="snížená",J727,0)</f>
        <v>0</v>
      </c>
      <c r="BG727" s="141">
        <f>IF(N727="zákl. přenesená",J727,0)</f>
        <v>0</v>
      </c>
      <c r="BH727" s="141">
        <f>IF(N727="sníž. přenesená",J727,0)</f>
        <v>0</v>
      </c>
      <c r="BI727" s="141">
        <f>IF(N727="nulová",J727,0)</f>
        <v>0</v>
      </c>
      <c r="BJ727" s="15" t="s">
        <v>77</v>
      </c>
      <c r="BK727" s="141">
        <f>ROUND(I727*H727,2)</f>
        <v>0</v>
      </c>
      <c r="BL727" s="15" t="s">
        <v>178</v>
      </c>
      <c r="BM727" s="140" t="s">
        <v>1191</v>
      </c>
    </row>
    <row r="728" spans="2:47" s="1" customFormat="1" ht="12">
      <c r="B728" s="30"/>
      <c r="D728" s="142" t="s">
        <v>151</v>
      </c>
      <c r="F728" s="143" t="s">
        <v>1224</v>
      </c>
      <c r="I728" s="144"/>
      <c r="L728" s="30"/>
      <c r="M728" s="145"/>
      <c r="T728" s="51"/>
      <c r="AT728" s="15" t="s">
        <v>151</v>
      </c>
      <c r="AU728" s="15" t="s">
        <v>79</v>
      </c>
    </row>
    <row r="729" spans="2:65" s="1" customFormat="1" ht="16.5" customHeight="1">
      <c r="B729" s="30"/>
      <c r="C729" s="129" t="s">
        <v>1225</v>
      </c>
      <c r="D729" s="129" t="s">
        <v>145</v>
      </c>
      <c r="E729" s="130" t="s">
        <v>1226</v>
      </c>
      <c r="F729" s="131" t="s">
        <v>1227</v>
      </c>
      <c r="G729" s="132" t="s">
        <v>203</v>
      </c>
      <c r="H729" s="133">
        <v>14</v>
      </c>
      <c r="I729" s="134"/>
      <c r="J729" s="135">
        <f>ROUND(I729*H729,2)</f>
        <v>0</v>
      </c>
      <c r="K729" s="131" t="s">
        <v>149</v>
      </c>
      <c r="L729" s="30"/>
      <c r="M729" s="136" t="s">
        <v>19</v>
      </c>
      <c r="N729" s="137" t="s">
        <v>40</v>
      </c>
      <c r="P729" s="138">
        <f>O729*H729</f>
        <v>0</v>
      </c>
      <c r="Q729" s="138">
        <v>0.0004728125</v>
      </c>
      <c r="R729" s="138">
        <f>Q729*H729</f>
        <v>0.006619374999999999</v>
      </c>
      <c r="S729" s="138">
        <v>0</v>
      </c>
      <c r="T729" s="139">
        <f>S729*H729</f>
        <v>0</v>
      </c>
      <c r="AR729" s="140" t="s">
        <v>178</v>
      </c>
      <c r="AT729" s="140" t="s">
        <v>145</v>
      </c>
      <c r="AU729" s="140" t="s">
        <v>79</v>
      </c>
      <c r="AY729" s="15" t="s">
        <v>143</v>
      </c>
      <c r="BE729" s="141">
        <f>IF(N729="základní",J729,0)</f>
        <v>0</v>
      </c>
      <c r="BF729" s="141">
        <f>IF(N729="snížená",J729,0)</f>
        <v>0</v>
      </c>
      <c r="BG729" s="141">
        <f>IF(N729="zákl. přenesená",J729,0)</f>
        <v>0</v>
      </c>
      <c r="BH729" s="141">
        <f>IF(N729="sníž. přenesená",J729,0)</f>
        <v>0</v>
      </c>
      <c r="BI729" s="141">
        <f>IF(N729="nulová",J729,0)</f>
        <v>0</v>
      </c>
      <c r="BJ729" s="15" t="s">
        <v>77</v>
      </c>
      <c r="BK729" s="141">
        <f>ROUND(I729*H729,2)</f>
        <v>0</v>
      </c>
      <c r="BL729" s="15" t="s">
        <v>178</v>
      </c>
      <c r="BM729" s="140" t="s">
        <v>1199</v>
      </c>
    </row>
    <row r="730" spans="2:47" s="1" customFormat="1" ht="12">
      <c r="B730" s="30"/>
      <c r="D730" s="142" t="s">
        <v>151</v>
      </c>
      <c r="F730" s="143" t="s">
        <v>1228</v>
      </c>
      <c r="I730" s="144"/>
      <c r="L730" s="30"/>
      <c r="M730" s="145"/>
      <c r="T730" s="51"/>
      <c r="AT730" s="15" t="s">
        <v>151</v>
      </c>
      <c r="AU730" s="15" t="s">
        <v>79</v>
      </c>
    </row>
    <row r="731" spans="2:47" s="1" customFormat="1" ht="12">
      <c r="B731" s="30"/>
      <c r="D731" s="146" t="s">
        <v>153</v>
      </c>
      <c r="F731" s="147" t="s">
        <v>1229</v>
      </c>
      <c r="I731" s="144"/>
      <c r="L731" s="30"/>
      <c r="M731" s="145"/>
      <c r="T731" s="51"/>
      <c r="AT731" s="15" t="s">
        <v>153</v>
      </c>
      <c r="AU731" s="15" t="s">
        <v>79</v>
      </c>
    </row>
    <row r="732" spans="2:65" s="1" customFormat="1" ht="16.5" customHeight="1">
      <c r="B732" s="30"/>
      <c r="C732" s="129" t="s">
        <v>1230</v>
      </c>
      <c r="D732" s="129" t="s">
        <v>145</v>
      </c>
      <c r="E732" s="130" t="s">
        <v>1231</v>
      </c>
      <c r="F732" s="131" t="s">
        <v>1232</v>
      </c>
      <c r="G732" s="132" t="s">
        <v>191</v>
      </c>
      <c r="H732" s="133">
        <v>10.9</v>
      </c>
      <c r="I732" s="134"/>
      <c r="J732" s="135">
        <f>ROUND(I732*H732,2)</f>
        <v>0</v>
      </c>
      <c r="K732" s="131" t="s">
        <v>149</v>
      </c>
      <c r="L732" s="30"/>
      <c r="M732" s="136" t="s">
        <v>19</v>
      </c>
      <c r="N732" s="137" t="s">
        <v>40</v>
      </c>
      <c r="P732" s="138">
        <f>O732*H732</f>
        <v>0</v>
      </c>
      <c r="Q732" s="138">
        <v>0</v>
      </c>
      <c r="R732" s="138">
        <f>Q732*H732</f>
        <v>0</v>
      </c>
      <c r="S732" s="138">
        <v>0</v>
      </c>
      <c r="T732" s="139">
        <f>S732*H732</f>
        <v>0</v>
      </c>
      <c r="AR732" s="140" t="s">
        <v>178</v>
      </c>
      <c r="AT732" s="140" t="s">
        <v>145</v>
      </c>
      <c r="AU732" s="140" t="s">
        <v>79</v>
      </c>
      <c r="AY732" s="15" t="s">
        <v>143</v>
      </c>
      <c r="BE732" s="141">
        <f>IF(N732="základní",J732,0)</f>
        <v>0</v>
      </c>
      <c r="BF732" s="141">
        <f>IF(N732="snížená",J732,0)</f>
        <v>0</v>
      </c>
      <c r="BG732" s="141">
        <f>IF(N732="zákl. přenesená",J732,0)</f>
        <v>0</v>
      </c>
      <c r="BH732" s="141">
        <f>IF(N732="sníž. přenesená",J732,0)</f>
        <v>0</v>
      </c>
      <c r="BI732" s="141">
        <f>IF(N732="nulová",J732,0)</f>
        <v>0</v>
      </c>
      <c r="BJ732" s="15" t="s">
        <v>77</v>
      </c>
      <c r="BK732" s="141">
        <f>ROUND(I732*H732,2)</f>
        <v>0</v>
      </c>
      <c r="BL732" s="15" t="s">
        <v>178</v>
      </c>
      <c r="BM732" s="140" t="s">
        <v>1205</v>
      </c>
    </row>
    <row r="733" spans="2:47" s="1" customFormat="1" ht="12">
      <c r="B733" s="30"/>
      <c r="D733" s="142" t="s">
        <v>151</v>
      </c>
      <c r="F733" s="143" t="s">
        <v>1233</v>
      </c>
      <c r="I733" s="144"/>
      <c r="L733" s="30"/>
      <c r="M733" s="145"/>
      <c r="T733" s="51"/>
      <c r="AT733" s="15" t="s">
        <v>151</v>
      </c>
      <c r="AU733" s="15" t="s">
        <v>79</v>
      </c>
    </row>
    <row r="734" spans="2:47" s="1" customFormat="1" ht="12">
      <c r="B734" s="30"/>
      <c r="D734" s="146" t="s">
        <v>153</v>
      </c>
      <c r="F734" s="147" t="s">
        <v>1234</v>
      </c>
      <c r="I734" s="144"/>
      <c r="L734" s="30"/>
      <c r="M734" s="145"/>
      <c r="T734" s="51"/>
      <c r="AT734" s="15" t="s">
        <v>153</v>
      </c>
      <c r="AU734" s="15" t="s">
        <v>79</v>
      </c>
    </row>
    <row r="735" spans="2:65" s="1" customFormat="1" ht="16.5" customHeight="1">
      <c r="B735" s="30"/>
      <c r="C735" s="148" t="s">
        <v>1235</v>
      </c>
      <c r="D735" s="148" t="s">
        <v>225</v>
      </c>
      <c r="E735" s="149" t="s">
        <v>1236</v>
      </c>
      <c r="F735" s="150" t="s">
        <v>1237</v>
      </c>
      <c r="G735" s="151" t="s">
        <v>191</v>
      </c>
      <c r="H735" s="152">
        <v>10.9</v>
      </c>
      <c r="I735" s="153"/>
      <c r="J735" s="154">
        <f>ROUND(I735*H735,2)</f>
        <v>0</v>
      </c>
      <c r="K735" s="150" t="s">
        <v>149</v>
      </c>
      <c r="L735" s="155"/>
      <c r="M735" s="156" t="s">
        <v>19</v>
      </c>
      <c r="N735" s="157" t="s">
        <v>40</v>
      </c>
      <c r="P735" s="138">
        <f>O735*H735</f>
        <v>0</v>
      </c>
      <c r="Q735" s="138">
        <v>0.003</v>
      </c>
      <c r="R735" s="138">
        <f>Q735*H735</f>
        <v>0.0327</v>
      </c>
      <c r="S735" s="138">
        <v>0</v>
      </c>
      <c r="T735" s="139">
        <f>S735*H735</f>
        <v>0</v>
      </c>
      <c r="AR735" s="140" t="s">
        <v>237</v>
      </c>
      <c r="AT735" s="140" t="s">
        <v>225</v>
      </c>
      <c r="AU735" s="140" t="s">
        <v>79</v>
      </c>
      <c r="AY735" s="15" t="s">
        <v>143</v>
      </c>
      <c r="BE735" s="141">
        <f>IF(N735="základní",J735,0)</f>
        <v>0</v>
      </c>
      <c r="BF735" s="141">
        <f>IF(N735="snížená",J735,0)</f>
        <v>0</v>
      </c>
      <c r="BG735" s="141">
        <f>IF(N735="zákl. přenesená",J735,0)</f>
        <v>0</v>
      </c>
      <c r="BH735" s="141">
        <f>IF(N735="sníž. přenesená",J735,0)</f>
        <v>0</v>
      </c>
      <c r="BI735" s="141">
        <f>IF(N735="nulová",J735,0)</f>
        <v>0</v>
      </c>
      <c r="BJ735" s="15" t="s">
        <v>77</v>
      </c>
      <c r="BK735" s="141">
        <f>ROUND(I735*H735,2)</f>
        <v>0</v>
      </c>
      <c r="BL735" s="15" t="s">
        <v>178</v>
      </c>
      <c r="BM735" s="140" t="s">
        <v>1213</v>
      </c>
    </row>
    <row r="736" spans="2:47" s="1" customFormat="1" ht="12">
      <c r="B736" s="30"/>
      <c r="D736" s="142" t="s">
        <v>151</v>
      </c>
      <c r="F736" s="143" t="s">
        <v>1237</v>
      </c>
      <c r="I736" s="144"/>
      <c r="L736" s="30"/>
      <c r="M736" s="145"/>
      <c r="T736" s="51"/>
      <c r="AT736" s="15" t="s">
        <v>151</v>
      </c>
      <c r="AU736" s="15" t="s">
        <v>79</v>
      </c>
    </row>
    <row r="737" spans="2:65" s="1" customFormat="1" ht="16.5" customHeight="1">
      <c r="B737" s="30"/>
      <c r="C737" s="129" t="s">
        <v>1238</v>
      </c>
      <c r="D737" s="129" t="s">
        <v>145</v>
      </c>
      <c r="E737" s="130" t="s">
        <v>1239</v>
      </c>
      <c r="F737" s="131" t="s">
        <v>1240</v>
      </c>
      <c r="G737" s="132" t="s">
        <v>191</v>
      </c>
      <c r="H737" s="133">
        <v>3</v>
      </c>
      <c r="I737" s="134"/>
      <c r="J737" s="135">
        <f>ROUND(I737*H737,2)</f>
        <v>0</v>
      </c>
      <c r="K737" s="131" t="s">
        <v>149</v>
      </c>
      <c r="L737" s="30"/>
      <c r="M737" s="136" t="s">
        <v>19</v>
      </c>
      <c r="N737" s="137" t="s">
        <v>40</v>
      </c>
      <c r="P737" s="138">
        <f>O737*H737</f>
        <v>0</v>
      </c>
      <c r="Q737" s="138">
        <v>0</v>
      </c>
      <c r="R737" s="138">
        <f>Q737*H737</f>
        <v>0</v>
      </c>
      <c r="S737" s="138">
        <v>0</v>
      </c>
      <c r="T737" s="139">
        <f>S737*H737</f>
        <v>0</v>
      </c>
      <c r="AR737" s="140" t="s">
        <v>178</v>
      </c>
      <c r="AT737" s="140" t="s">
        <v>145</v>
      </c>
      <c r="AU737" s="140" t="s">
        <v>79</v>
      </c>
      <c r="AY737" s="15" t="s">
        <v>143</v>
      </c>
      <c r="BE737" s="141">
        <f>IF(N737="základní",J737,0)</f>
        <v>0</v>
      </c>
      <c r="BF737" s="141">
        <f>IF(N737="snížená",J737,0)</f>
        <v>0</v>
      </c>
      <c r="BG737" s="141">
        <f>IF(N737="zákl. přenesená",J737,0)</f>
        <v>0</v>
      </c>
      <c r="BH737" s="141">
        <f>IF(N737="sníž. přenesená",J737,0)</f>
        <v>0</v>
      </c>
      <c r="BI737" s="141">
        <f>IF(N737="nulová",J737,0)</f>
        <v>0</v>
      </c>
      <c r="BJ737" s="15" t="s">
        <v>77</v>
      </c>
      <c r="BK737" s="141">
        <f>ROUND(I737*H737,2)</f>
        <v>0</v>
      </c>
      <c r="BL737" s="15" t="s">
        <v>178</v>
      </c>
      <c r="BM737" s="140" t="s">
        <v>1219</v>
      </c>
    </row>
    <row r="738" spans="2:47" s="1" customFormat="1" ht="12">
      <c r="B738" s="30"/>
      <c r="D738" s="142" t="s">
        <v>151</v>
      </c>
      <c r="F738" s="143" t="s">
        <v>1241</v>
      </c>
      <c r="I738" s="144"/>
      <c r="L738" s="30"/>
      <c r="M738" s="145"/>
      <c r="T738" s="51"/>
      <c r="AT738" s="15" t="s">
        <v>151</v>
      </c>
      <c r="AU738" s="15" t="s">
        <v>79</v>
      </c>
    </row>
    <row r="739" spans="2:47" s="1" customFormat="1" ht="12">
      <c r="B739" s="30"/>
      <c r="D739" s="146" t="s">
        <v>153</v>
      </c>
      <c r="F739" s="147" t="s">
        <v>1242</v>
      </c>
      <c r="I739" s="144"/>
      <c r="L739" s="30"/>
      <c r="M739" s="145"/>
      <c r="T739" s="51"/>
      <c r="AT739" s="15" t="s">
        <v>153</v>
      </c>
      <c r="AU739" s="15" t="s">
        <v>79</v>
      </c>
    </row>
    <row r="740" spans="2:65" s="1" customFormat="1" ht="16.5" customHeight="1">
      <c r="B740" s="30"/>
      <c r="C740" s="148" t="s">
        <v>1243</v>
      </c>
      <c r="D740" s="148" t="s">
        <v>225</v>
      </c>
      <c r="E740" s="149" t="s">
        <v>1244</v>
      </c>
      <c r="F740" s="150" t="s">
        <v>1245</v>
      </c>
      <c r="G740" s="151" t="s">
        <v>191</v>
      </c>
      <c r="H740" s="152">
        <v>3</v>
      </c>
      <c r="I740" s="153"/>
      <c r="J740" s="154">
        <f>ROUND(I740*H740,2)</f>
        <v>0</v>
      </c>
      <c r="K740" s="150" t="s">
        <v>149</v>
      </c>
      <c r="L740" s="155"/>
      <c r="M740" s="156" t="s">
        <v>19</v>
      </c>
      <c r="N740" s="157" t="s">
        <v>40</v>
      </c>
      <c r="P740" s="138">
        <f>O740*H740</f>
        <v>0</v>
      </c>
      <c r="Q740" s="138">
        <v>0.007</v>
      </c>
      <c r="R740" s="138">
        <f>Q740*H740</f>
        <v>0.021</v>
      </c>
      <c r="S740" s="138">
        <v>0</v>
      </c>
      <c r="T740" s="139">
        <f>S740*H740</f>
        <v>0</v>
      </c>
      <c r="AR740" s="140" t="s">
        <v>237</v>
      </c>
      <c r="AT740" s="140" t="s">
        <v>225</v>
      </c>
      <c r="AU740" s="140" t="s">
        <v>79</v>
      </c>
      <c r="AY740" s="15" t="s">
        <v>143</v>
      </c>
      <c r="BE740" s="141">
        <f>IF(N740="základní",J740,0)</f>
        <v>0</v>
      </c>
      <c r="BF740" s="141">
        <f>IF(N740="snížená",J740,0)</f>
        <v>0</v>
      </c>
      <c r="BG740" s="141">
        <f>IF(N740="zákl. přenesená",J740,0)</f>
        <v>0</v>
      </c>
      <c r="BH740" s="141">
        <f>IF(N740="sníž. přenesená",J740,0)</f>
        <v>0</v>
      </c>
      <c r="BI740" s="141">
        <f>IF(N740="nulová",J740,0)</f>
        <v>0</v>
      </c>
      <c r="BJ740" s="15" t="s">
        <v>77</v>
      </c>
      <c r="BK740" s="141">
        <f>ROUND(I740*H740,2)</f>
        <v>0</v>
      </c>
      <c r="BL740" s="15" t="s">
        <v>178</v>
      </c>
      <c r="BM740" s="140" t="s">
        <v>1225</v>
      </c>
    </row>
    <row r="741" spans="2:47" s="1" customFormat="1" ht="12">
      <c r="B741" s="30"/>
      <c r="D741" s="142" t="s">
        <v>151</v>
      </c>
      <c r="F741" s="143" t="s">
        <v>1245</v>
      </c>
      <c r="I741" s="144"/>
      <c r="L741" s="30"/>
      <c r="M741" s="145"/>
      <c r="T741" s="51"/>
      <c r="AT741" s="15" t="s">
        <v>151</v>
      </c>
      <c r="AU741" s="15" t="s">
        <v>79</v>
      </c>
    </row>
    <row r="742" spans="2:65" s="1" customFormat="1" ht="16.5" customHeight="1">
      <c r="B742" s="30"/>
      <c r="C742" s="148" t="s">
        <v>1246</v>
      </c>
      <c r="D742" s="148" t="s">
        <v>225</v>
      </c>
      <c r="E742" s="149" t="s">
        <v>1247</v>
      </c>
      <c r="F742" s="150" t="s">
        <v>1248</v>
      </c>
      <c r="G742" s="151" t="s">
        <v>246</v>
      </c>
      <c r="H742" s="152">
        <v>1</v>
      </c>
      <c r="I742" s="153"/>
      <c r="J742" s="154">
        <f>ROUND(I742*H742,2)</f>
        <v>0</v>
      </c>
      <c r="K742" s="150" t="s">
        <v>19</v>
      </c>
      <c r="L742" s="155"/>
      <c r="M742" s="156" t="s">
        <v>19</v>
      </c>
      <c r="N742" s="157" t="s">
        <v>40</v>
      </c>
      <c r="P742" s="138">
        <f>O742*H742</f>
        <v>0</v>
      </c>
      <c r="Q742" s="138">
        <v>0</v>
      </c>
      <c r="R742" s="138">
        <f>Q742*H742</f>
        <v>0</v>
      </c>
      <c r="S742" s="138">
        <v>0</v>
      </c>
      <c r="T742" s="139">
        <f>S742*H742</f>
        <v>0</v>
      </c>
      <c r="AR742" s="140" t="s">
        <v>237</v>
      </c>
      <c r="AT742" s="140" t="s">
        <v>225</v>
      </c>
      <c r="AU742" s="140" t="s">
        <v>79</v>
      </c>
      <c r="AY742" s="15" t="s">
        <v>143</v>
      </c>
      <c r="BE742" s="141">
        <f>IF(N742="základní",J742,0)</f>
        <v>0</v>
      </c>
      <c r="BF742" s="141">
        <f>IF(N742="snížená",J742,0)</f>
        <v>0</v>
      </c>
      <c r="BG742" s="141">
        <f>IF(N742="zákl. přenesená",J742,0)</f>
        <v>0</v>
      </c>
      <c r="BH742" s="141">
        <f>IF(N742="sníž. přenesená",J742,0)</f>
        <v>0</v>
      </c>
      <c r="BI742" s="141">
        <f>IF(N742="nulová",J742,0)</f>
        <v>0</v>
      </c>
      <c r="BJ742" s="15" t="s">
        <v>77</v>
      </c>
      <c r="BK742" s="141">
        <f>ROUND(I742*H742,2)</f>
        <v>0</v>
      </c>
      <c r="BL742" s="15" t="s">
        <v>178</v>
      </c>
      <c r="BM742" s="140" t="s">
        <v>1235</v>
      </c>
    </row>
    <row r="743" spans="2:47" s="1" customFormat="1" ht="12">
      <c r="B743" s="30"/>
      <c r="D743" s="142" t="s">
        <v>151</v>
      </c>
      <c r="F743" s="143" t="s">
        <v>1248</v>
      </c>
      <c r="I743" s="144"/>
      <c r="L743" s="30"/>
      <c r="M743" s="145"/>
      <c r="T743" s="51"/>
      <c r="AT743" s="15" t="s">
        <v>151</v>
      </c>
      <c r="AU743" s="15" t="s">
        <v>79</v>
      </c>
    </row>
    <row r="744" spans="2:65" s="1" customFormat="1" ht="16.5" customHeight="1">
      <c r="B744" s="30"/>
      <c r="C744" s="129" t="s">
        <v>1249</v>
      </c>
      <c r="D744" s="129" t="s">
        <v>145</v>
      </c>
      <c r="E744" s="130" t="s">
        <v>1250</v>
      </c>
      <c r="F744" s="131" t="s">
        <v>1251</v>
      </c>
      <c r="G744" s="132" t="s">
        <v>757</v>
      </c>
      <c r="H744" s="158"/>
      <c r="I744" s="134"/>
      <c r="J744" s="135">
        <f>ROUND(I744*H744,2)</f>
        <v>0</v>
      </c>
      <c r="K744" s="131" t="s">
        <v>149</v>
      </c>
      <c r="L744" s="30"/>
      <c r="M744" s="136" t="s">
        <v>19</v>
      </c>
      <c r="N744" s="137" t="s">
        <v>40</v>
      </c>
      <c r="P744" s="138">
        <f>O744*H744</f>
        <v>0</v>
      </c>
      <c r="Q744" s="138">
        <v>0</v>
      </c>
      <c r="R744" s="138">
        <f>Q744*H744</f>
        <v>0</v>
      </c>
      <c r="S744" s="138">
        <v>0</v>
      </c>
      <c r="T744" s="139">
        <f>S744*H744</f>
        <v>0</v>
      </c>
      <c r="AR744" s="140" t="s">
        <v>178</v>
      </c>
      <c r="AT744" s="140" t="s">
        <v>145</v>
      </c>
      <c r="AU744" s="140" t="s">
        <v>79</v>
      </c>
      <c r="AY744" s="15" t="s">
        <v>143</v>
      </c>
      <c r="BE744" s="141">
        <f>IF(N744="základní",J744,0)</f>
        <v>0</v>
      </c>
      <c r="BF744" s="141">
        <f>IF(N744="snížená",J744,0)</f>
        <v>0</v>
      </c>
      <c r="BG744" s="141">
        <f>IF(N744="zákl. přenesená",J744,0)</f>
        <v>0</v>
      </c>
      <c r="BH744" s="141">
        <f>IF(N744="sníž. přenesená",J744,0)</f>
        <v>0</v>
      </c>
      <c r="BI744" s="141">
        <f>IF(N744="nulová",J744,0)</f>
        <v>0</v>
      </c>
      <c r="BJ744" s="15" t="s">
        <v>77</v>
      </c>
      <c r="BK744" s="141">
        <f>ROUND(I744*H744,2)</f>
        <v>0</v>
      </c>
      <c r="BL744" s="15" t="s">
        <v>178</v>
      </c>
      <c r="BM744" s="140" t="s">
        <v>1243</v>
      </c>
    </row>
    <row r="745" spans="2:47" s="1" customFormat="1" ht="19.2">
      <c r="B745" s="30"/>
      <c r="D745" s="142" t="s">
        <v>151</v>
      </c>
      <c r="F745" s="143" t="s">
        <v>1252</v>
      </c>
      <c r="I745" s="144"/>
      <c r="L745" s="30"/>
      <c r="M745" s="145"/>
      <c r="T745" s="51"/>
      <c r="AT745" s="15" t="s">
        <v>151</v>
      </c>
      <c r="AU745" s="15" t="s">
        <v>79</v>
      </c>
    </row>
    <row r="746" spans="2:47" s="1" customFormat="1" ht="12">
      <c r="B746" s="30"/>
      <c r="D746" s="146" t="s">
        <v>153</v>
      </c>
      <c r="F746" s="147" t="s">
        <v>1253</v>
      </c>
      <c r="I746" s="144"/>
      <c r="L746" s="30"/>
      <c r="M746" s="145"/>
      <c r="T746" s="51"/>
      <c r="AT746" s="15" t="s">
        <v>153</v>
      </c>
      <c r="AU746" s="15" t="s">
        <v>79</v>
      </c>
    </row>
    <row r="747" spans="2:63" s="11" customFormat="1" ht="22.95" customHeight="1">
      <c r="B747" s="117"/>
      <c r="D747" s="118" t="s">
        <v>68</v>
      </c>
      <c r="E747" s="127" t="s">
        <v>1254</v>
      </c>
      <c r="F747" s="127" t="s">
        <v>1255</v>
      </c>
      <c r="I747" s="120"/>
      <c r="J747" s="128">
        <f>BK747</f>
        <v>0</v>
      </c>
      <c r="L747" s="117"/>
      <c r="M747" s="122"/>
      <c r="P747" s="123">
        <f>SUM(P748:P781)</f>
        <v>0</v>
      </c>
      <c r="R747" s="123">
        <f>SUM(R748:R781)</f>
        <v>0.1398036</v>
      </c>
      <c r="T747" s="124">
        <f>SUM(T748:T781)</f>
        <v>13.76749</v>
      </c>
      <c r="AR747" s="118" t="s">
        <v>79</v>
      </c>
      <c r="AT747" s="125" t="s">
        <v>68</v>
      </c>
      <c r="AU747" s="125" t="s">
        <v>77</v>
      </c>
      <c r="AY747" s="118" t="s">
        <v>143</v>
      </c>
      <c r="BK747" s="126">
        <f>SUM(BK748:BK781)</f>
        <v>0</v>
      </c>
    </row>
    <row r="748" spans="2:65" s="1" customFormat="1" ht="16.5" customHeight="1">
      <c r="B748" s="30"/>
      <c r="C748" s="129" t="s">
        <v>1256</v>
      </c>
      <c r="D748" s="129" t="s">
        <v>145</v>
      </c>
      <c r="E748" s="130" t="s">
        <v>1257</v>
      </c>
      <c r="F748" s="131" t="s">
        <v>1258</v>
      </c>
      <c r="G748" s="132" t="s">
        <v>191</v>
      </c>
      <c r="H748" s="133">
        <v>9</v>
      </c>
      <c r="I748" s="134"/>
      <c r="J748" s="135">
        <f>ROUND(I748*H748,2)</f>
        <v>0</v>
      </c>
      <c r="K748" s="131" t="s">
        <v>149</v>
      </c>
      <c r="L748" s="30"/>
      <c r="M748" s="136" t="s">
        <v>19</v>
      </c>
      <c r="N748" s="137" t="s">
        <v>40</v>
      </c>
      <c r="P748" s="138">
        <f>O748*H748</f>
        <v>0</v>
      </c>
      <c r="Q748" s="138">
        <v>5.64E-05</v>
      </c>
      <c r="R748" s="138">
        <f>Q748*H748</f>
        <v>0.0005076</v>
      </c>
      <c r="S748" s="138">
        <v>0</v>
      </c>
      <c r="T748" s="139">
        <f>S748*H748</f>
        <v>0</v>
      </c>
      <c r="AR748" s="140" t="s">
        <v>178</v>
      </c>
      <c r="AT748" s="140" t="s">
        <v>145</v>
      </c>
      <c r="AU748" s="140" t="s">
        <v>79</v>
      </c>
      <c r="AY748" s="15" t="s">
        <v>143</v>
      </c>
      <c r="BE748" s="141">
        <f>IF(N748="základní",J748,0)</f>
        <v>0</v>
      </c>
      <c r="BF748" s="141">
        <f>IF(N748="snížená",J748,0)</f>
        <v>0</v>
      </c>
      <c r="BG748" s="141">
        <f>IF(N748="zákl. přenesená",J748,0)</f>
        <v>0</v>
      </c>
      <c r="BH748" s="141">
        <f>IF(N748="sníž. přenesená",J748,0)</f>
        <v>0</v>
      </c>
      <c r="BI748" s="141">
        <f>IF(N748="nulová",J748,0)</f>
        <v>0</v>
      </c>
      <c r="BJ748" s="15" t="s">
        <v>77</v>
      </c>
      <c r="BK748" s="141">
        <f>ROUND(I748*H748,2)</f>
        <v>0</v>
      </c>
      <c r="BL748" s="15" t="s">
        <v>178</v>
      </c>
      <c r="BM748" s="140" t="s">
        <v>1249</v>
      </c>
    </row>
    <row r="749" spans="2:47" s="1" customFormat="1" ht="12">
      <c r="B749" s="30"/>
      <c r="D749" s="142" t="s">
        <v>151</v>
      </c>
      <c r="F749" s="143" t="s">
        <v>1259</v>
      </c>
      <c r="I749" s="144"/>
      <c r="L749" s="30"/>
      <c r="M749" s="145"/>
      <c r="T749" s="51"/>
      <c r="AT749" s="15" t="s">
        <v>151</v>
      </c>
      <c r="AU749" s="15" t="s">
        <v>79</v>
      </c>
    </row>
    <row r="750" spans="2:47" s="1" customFormat="1" ht="12">
      <c r="B750" s="30"/>
      <c r="D750" s="146" t="s">
        <v>153</v>
      </c>
      <c r="F750" s="147" t="s">
        <v>1260</v>
      </c>
      <c r="I750" s="144"/>
      <c r="L750" s="30"/>
      <c r="M750" s="145"/>
      <c r="T750" s="51"/>
      <c r="AT750" s="15" t="s">
        <v>153</v>
      </c>
      <c r="AU750" s="15" t="s">
        <v>79</v>
      </c>
    </row>
    <row r="751" spans="2:65" s="1" customFormat="1" ht="16.5" customHeight="1">
      <c r="B751" s="30"/>
      <c r="C751" s="148" t="s">
        <v>1261</v>
      </c>
      <c r="D751" s="148" t="s">
        <v>225</v>
      </c>
      <c r="E751" s="149" t="s">
        <v>1262</v>
      </c>
      <c r="F751" s="150" t="s">
        <v>1263</v>
      </c>
      <c r="G751" s="151" t="s">
        <v>191</v>
      </c>
      <c r="H751" s="152">
        <v>9</v>
      </c>
      <c r="I751" s="153"/>
      <c r="J751" s="154">
        <f>ROUND(I751*H751,2)</f>
        <v>0</v>
      </c>
      <c r="K751" s="150" t="s">
        <v>19</v>
      </c>
      <c r="L751" s="155"/>
      <c r="M751" s="156" t="s">
        <v>19</v>
      </c>
      <c r="N751" s="157" t="s">
        <v>40</v>
      </c>
      <c r="P751" s="138">
        <f>O751*H751</f>
        <v>0</v>
      </c>
      <c r="Q751" s="138">
        <v>0</v>
      </c>
      <c r="R751" s="138">
        <f>Q751*H751</f>
        <v>0</v>
      </c>
      <c r="S751" s="138">
        <v>0</v>
      </c>
      <c r="T751" s="139">
        <f>S751*H751</f>
        <v>0</v>
      </c>
      <c r="AR751" s="140" t="s">
        <v>237</v>
      </c>
      <c r="AT751" s="140" t="s">
        <v>225</v>
      </c>
      <c r="AU751" s="140" t="s">
        <v>79</v>
      </c>
      <c r="AY751" s="15" t="s">
        <v>143</v>
      </c>
      <c r="BE751" s="141">
        <f>IF(N751="základní",J751,0)</f>
        <v>0</v>
      </c>
      <c r="BF751" s="141">
        <f>IF(N751="snížená",J751,0)</f>
        <v>0</v>
      </c>
      <c r="BG751" s="141">
        <f>IF(N751="zákl. přenesená",J751,0)</f>
        <v>0</v>
      </c>
      <c r="BH751" s="141">
        <f>IF(N751="sníž. přenesená",J751,0)</f>
        <v>0</v>
      </c>
      <c r="BI751" s="141">
        <f>IF(N751="nulová",J751,0)</f>
        <v>0</v>
      </c>
      <c r="BJ751" s="15" t="s">
        <v>77</v>
      </c>
      <c r="BK751" s="141">
        <f>ROUND(I751*H751,2)</f>
        <v>0</v>
      </c>
      <c r="BL751" s="15" t="s">
        <v>178</v>
      </c>
      <c r="BM751" s="140" t="s">
        <v>1261</v>
      </c>
    </row>
    <row r="752" spans="2:47" s="1" customFormat="1" ht="12">
      <c r="B752" s="30"/>
      <c r="D752" s="142" t="s">
        <v>151</v>
      </c>
      <c r="F752" s="143" t="s">
        <v>1263</v>
      </c>
      <c r="I752" s="144"/>
      <c r="L752" s="30"/>
      <c r="M752" s="145"/>
      <c r="T752" s="51"/>
      <c r="AT752" s="15" t="s">
        <v>151</v>
      </c>
      <c r="AU752" s="15" t="s">
        <v>79</v>
      </c>
    </row>
    <row r="753" spans="2:65" s="1" customFormat="1" ht="16.5" customHeight="1">
      <c r="B753" s="30"/>
      <c r="C753" s="129" t="s">
        <v>1264</v>
      </c>
      <c r="D753" s="129" t="s">
        <v>145</v>
      </c>
      <c r="E753" s="130" t="s">
        <v>1265</v>
      </c>
      <c r="F753" s="131" t="s">
        <v>1266</v>
      </c>
      <c r="G753" s="132" t="s">
        <v>210</v>
      </c>
      <c r="H753" s="133">
        <v>8.46</v>
      </c>
      <c r="I753" s="134"/>
      <c r="J753" s="135">
        <f>ROUND(I753*H753,2)</f>
        <v>0</v>
      </c>
      <c r="K753" s="131" t="s">
        <v>19</v>
      </c>
      <c r="L753" s="30"/>
      <c r="M753" s="136" t="s">
        <v>19</v>
      </c>
      <c r="N753" s="137" t="s">
        <v>40</v>
      </c>
      <c r="P753" s="138">
        <f>O753*H753</f>
        <v>0</v>
      </c>
      <c r="Q753" s="138">
        <v>0</v>
      </c>
      <c r="R753" s="138">
        <f>Q753*H753</f>
        <v>0</v>
      </c>
      <c r="S753" s="138">
        <v>0</v>
      </c>
      <c r="T753" s="139">
        <f>S753*H753</f>
        <v>0</v>
      </c>
      <c r="AR753" s="140" t="s">
        <v>178</v>
      </c>
      <c r="AT753" s="140" t="s">
        <v>145</v>
      </c>
      <c r="AU753" s="140" t="s">
        <v>79</v>
      </c>
      <c r="AY753" s="15" t="s">
        <v>143</v>
      </c>
      <c r="BE753" s="141">
        <f>IF(N753="základní",J753,0)</f>
        <v>0</v>
      </c>
      <c r="BF753" s="141">
        <f>IF(N753="snížená",J753,0)</f>
        <v>0</v>
      </c>
      <c r="BG753" s="141">
        <f>IF(N753="zákl. přenesená",J753,0)</f>
        <v>0</v>
      </c>
      <c r="BH753" s="141">
        <f>IF(N753="sníž. přenesená",J753,0)</f>
        <v>0</v>
      </c>
      <c r="BI753" s="141">
        <f>IF(N753="nulová",J753,0)</f>
        <v>0</v>
      </c>
      <c r="BJ753" s="15" t="s">
        <v>77</v>
      </c>
      <c r="BK753" s="141">
        <f>ROUND(I753*H753,2)</f>
        <v>0</v>
      </c>
      <c r="BL753" s="15" t="s">
        <v>178</v>
      </c>
      <c r="BM753" s="140" t="s">
        <v>1267</v>
      </c>
    </row>
    <row r="754" spans="2:47" s="1" customFormat="1" ht="12">
      <c r="B754" s="30"/>
      <c r="D754" s="142" t="s">
        <v>151</v>
      </c>
      <c r="F754" s="143" t="s">
        <v>1266</v>
      </c>
      <c r="I754" s="144"/>
      <c r="L754" s="30"/>
      <c r="M754" s="145"/>
      <c r="T754" s="51"/>
      <c r="AT754" s="15" t="s">
        <v>151</v>
      </c>
      <c r="AU754" s="15" t="s">
        <v>79</v>
      </c>
    </row>
    <row r="755" spans="2:65" s="1" customFormat="1" ht="16.5" customHeight="1">
      <c r="B755" s="30"/>
      <c r="C755" s="148" t="s">
        <v>1267</v>
      </c>
      <c r="D755" s="148" t="s">
        <v>225</v>
      </c>
      <c r="E755" s="149" t="s">
        <v>1268</v>
      </c>
      <c r="F755" s="150" t="s">
        <v>1269</v>
      </c>
      <c r="G755" s="151" t="s">
        <v>210</v>
      </c>
      <c r="H755" s="152">
        <v>8.46</v>
      </c>
      <c r="I755" s="153"/>
      <c r="J755" s="154">
        <f>ROUND(I755*H755,2)</f>
        <v>0</v>
      </c>
      <c r="K755" s="150" t="s">
        <v>149</v>
      </c>
      <c r="L755" s="155"/>
      <c r="M755" s="156" t="s">
        <v>19</v>
      </c>
      <c r="N755" s="157" t="s">
        <v>40</v>
      </c>
      <c r="P755" s="138">
        <f>O755*H755</f>
        <v>0</v>
      </c>
      <c r="Q755" s="138">
        <v>0.016</v>
      </c>
      <c r="R755" s="138">
        <f>Q755*H755</f>
        <v>0.13536</v>
      </c>
      <c r="S755" s="138">
        <v>0</v>
      </c>
      <c r="T755" s="139">
        <f>S755*H755</f>
        <v>0</v>
      </c>
      <c r="AR755" s="140" t="s">
        <v>237</v>
      </c>
      <c r="AT755" s="140" t="s">
        <v>225</v>
      </c>
      <c r="AU755" s="140" t="s">
        <v>79</v>
      </c>
      <c r="AY755" s="15" t="s">
        <v>143</v>
      </c>
      <c r="BE755" s="141">
        <f>IF(N755="základní",J755,0)</f>
        <v>0</v>
      </c>
      <c r="BF755" s="141">
        <f>IF(N755="snížená",J755,0)</f>
        <v>0</v>
      </c>
      <c r="BG755" s="141">
        <f>IF(N755="zákl. přenesená",J755,0)</f>
        <v>0</v>
      </c>
      <c r="BH755" s="141">
        <f>IF(N755="sníž. přenesená",J755,0)</f>
        <v>0</v>
      </c>
      <c r="BI755" s="141">
        <f>IF(N755="nulová",J755,0)</f>
        <v>0</v>
      </c>
      <c r="BJ755" s="15" t="s">
        <v>77</v>
      </c>
      <c r="BK755" s="141">
        <f>ROUND(I755*H755,2)</f>
        <v>0</v>
      </c>
      <c r="BL755" s="15" t="s">
        <v>178</v>
      </c>
      <c r="BM755" s="140" t="s">
        <v>1270</v>
      </c>
    </row>
    <row r="756" spans="2:47" s="1" customFormat="1" ht="12">
      <c r="B756" s="30"/>
      <c r="D756" s="142" t="s">
        <v>151</v>
      </c>
      <c r="F756" s="143" t="s">
        <v>1269</v>
      </c>
      <c r="I756" s="144"/>
      <c r="L756" s="30"/>
      <c r="M756" s="145"/>
      <c r="T756" s="51"/>
      <c r="AT756" s="15" t="s">
        <v>151</v>
      </c>
      <c r="AU756" s="15" t="s">
        <v>79</v>
      </c>
    </row>
    <row r="757" spans="2:65" s="1" customFormat="1" ht="16.5" customHeight="1">
      <c r="B757" s="30"/>
      <c r="C757" s="129" t="s">
        <v>1271</v>
      </c>
      <c r="D757" s="129" t="s">
        <v>145</v>
      </c>
      <c r="E757" s="130" t="s">
        <v>1272</v>
      </c>
      <c r="F757" s="131" t="s">
        <v>1273</v>
      </c>
      <c r="G757" s="132" t="s">
        <v>191</v>
      </c>
      <c r="H757" s="133">
        <v>19.68</v>
      </c>
      <c r="I757" s="134"/>
      <c r="J757" s="135">
        <f>ROUND(I757*H757,2)</f>
        <v>0</v>
      </c>
      <c r="K757" s="131" t="s">
        <v>149</v>
      </c>
      <c r="L757" s="30"/>
      <c r="M757" s="136" t="s">
        <v>19</v>
      </c>
      <c r="N757" s="137" t="s">
        <v>40</v>
      </c>
      <c r="P757" s="138">
        <f>O757*H757</f>
        <v>0</v>
      </c>
      <c r="Q757" s="138">
        <v>0</v>
      </c>
      <c r="R757" s="138">
        <f>Q757*H757</f>
        <v>0</v>
      </c>
      <c r="S757" s="138">
        <v>0</v>
      </c>
      <c r="T757" s="139">
        <f>S757*H757</f>
        <v>0</v>
      </c>
      <c r="AR757" s="140" t="s">
        <v>178</v>
      </c>
      <c r="AT757" s="140" t="s">
        <v>145</v>
      </c>
      <c r="AU757" s="140" t="s">
        <v>79</v>
      </c>
      <c r="AY757" s="15" t="s">
        <v>143</v>
      </c>
      <c r="BE757" s="141">
        <f>IF(N757="základní",J757,0)</f>
        <v>0</v>
      </c>
      <c r="BF757" s="141">
        <f>IF(N757="snížená",J757,0)</f>
        <v>0</v>
      </c>
      <c r="BG757" s="141">
        <f>IF(N757="zákl. přenesená",J757,0)</f>
        <v>0</v>
      </c>
      <c r="BH757" s="141">
        <f>IF(N757="sníž. přenesená",J757,0)</f>
        <v>0</v>
      </c>
      <c r="BI757" s="141">
        <f>IF(N757="nulová",J757,0)</f>
        <v>0</v>
      </c>
      <c r="BJ757" s="15" t="s">
        <v>77</v>
      </c>
      <c r="BK757" s="141">
        <f>ROUND(I757*H757,2)</f>
        <v>0</v>
      </c>
      <c r="BL757" s="15" t="s">
        <v>178</v>
      </c>
      <c r="BM757" s="140" t="s">
        <v>1274</v>
      </c>
    </row>
    <row r="758" spans="2:47" s="1" customFormat="1" ht="12">
      <c r="B758" s="30"/>
      <c r="D758" s="142" t="s">
        <v>151</v>
      </c>
      <c r="F758" s="143" t="s">
        <v>1275</v>
      </c>
      <c r="I758" s="144"/>
      <c r="L758" s="30"/>
      <c r="M758" s="145"/>
      <c r="T758" s="51"/>
      <c r="AT758" s="15" t="s">
        <v>151</v>
      </c>
      <c r="AU758" s="15" t="s">
        <v>79</v>
      </c>
    </row>
    <row r="759" spans="2:47" s="1" customFormat="1" ht="12">
      <c r="B759" s="30"/>
      <c r="D759" s="146" t="s">
        <v>153</v>
      </c>
      <c r="F759" s="147" t="s">
        <v>1276</v>
      </c>
      <c r="I759" s="144"/>
      <c r="L759" s="30"/>
      <c r="M759" s="145"/>
      <c r="T759" s="51"/>
      <c r="AT759" s="15" t="s">
        <v>153</v>
      </c>
      <c r="AU759" s="15" t="s">
        <v>79</v>
      </c>
    </row>
    <row r="760" spans="2:65" s="1" customFormat="1" ht="16.5" customHeight="1">
      <c r="B760" s="30"/>
      <c r="C760" s="148" t="s">
        <v>1270</v>
      </c>
      <c r="D760" s="148" t="s">
        <v>225</v>
      </c>
      <c r="E760" s="149" t="s">
        <v>1277</v>
      </c>
      <c r="F760" s="150" t="s">
        <v>1278</v>
      </c>
      <c r="G760" s="151" t="s">
        <v>191</v>
      </c>
      <c r="H760" s="152">
        <v>19.68</v>
      </c>
      <c r="I760" s="153"/>
      <c r="J760" s="154">
        <f>ROUND(I760*H760,2)</f>
        <v>0</v>
      </c>
      <c r="K760" s="150" t="s">
        <v>149</v>
      </c>
      <c r="L760" s="155"/>
      <c r="M760" s="156" t="s">
        <v>19</v>
      </c>
      <c r="N760" s="157" t="s">
        <v>40</v>
      </c>
      <c r="P760" s="138">
        <f>O760*H760</f>
        <v>0</v>
      </c>
      <c r="Q760" s="138">
        <v>0.0002</v>
      </c>
      <c r="R760" s="138">
        <f>Q760*H760</f>
        <v>0.003936</v>
      </c>
      <c r="S760" s="138">
        <v>0</v>
      </c>
      <c r="T760" s="139">
        <f>S760*H760</f>
        <v>0</v>
      </c>
      <c r="AR760" s="140" t="s">
        <v>237</v>
      </c>
      <c r="AT760" s="140" t="s">
        <v>225</v>
      </c>
      <c r="AU760" s="140" t="s">
        <v>79</v>
      </c>
      <c r="AY760" s="15" t="s">
        <v>143</v>
      </c>
      <c r="BE760" s="141">
        <f>IF(N760="základní",J760,0)</f>
        <v>0</v>
      </c>
      <c r="BF760" s="141">
        <f>IF(N760="snížená",J760,0)</f>
        <v>0</v>
      </c>
      <c r="BG760" s="141">
        <f>IF(N760="zákl. přenesená",J760,0)</f>
        <v>0</v>
      </c>
      <c r="BH760" s="141">
        <f>IF(N760="sníž. přenesená",J760,0)</f>
        <v>0</v>
      </c>
      <c r="BI760" s="141">
        <f>IF(N760="nulová",J760,0)</f>
        <v>0</v>
      </c>
      <c r="BJ760" s="15" t="s">
        <v>77</v>
      </c>
      <c r="BK760" s="141">
        <f>ROUND(I760*H760,2)</f>
        <v>0</v>
      </c>
      <c r="BL760" s="15" t="s">
        <v>178</v>
      </c>
      <c r="BM760" s="140" t="s">
        <v>1279</v>
      </c>
    </row>
    <row r="761" spans="2:47" s="1" customFormat="1" ht="12">
      <c r="B761" s="30"/>
      <c r="D761" s="142" t="s">
        <v>151</v>
      </c>
      <c r="F761" s="143" t="s">
        <v>1278</v>
      </c>
      <c r="I761" s="144"/>
      <c r="L761" s="30"/>
      <c r="M761" s="145"/>
      <c r="T761" s="51"/>
      <c r="AT761" s="15" t="s">
        <v>151</v>
      </c>
      <c r="AU761" s="15" t="s">
        <v>79</v>
      </c>
    </row>
    <row r="762" spans="2:65" s="1" customFormat="1" ht="16.5" customHeight="1">
      <c r="B762" s="30"/>
      <c r="C762" s="129" t="s">
        <v>1280</v>
      </c>
      <c r="D762" s="129" t="s">
        <v>145</v>
      </c>
      <c r="E762" s="130" t="s">
        <v>1281</v>
      </c>
      <c r="F762" s="131" t="s">
        <v>1282</v>
      </c>
      <c r="G762" s="132" t="s">
        <v>210</v>
      </c>
      <c r="H762" s="133">
        <v>250.318</v>
      </c>
      <c r="I762" s="134"/>
      <c r="J762" s="135">
        <f>ROUND(I762*H762,2)</f>
        <v>0</v>
      </c>
      <c r="K762" s="131" t="s">
        <v>149</v>
      </c>
      <c r="L762" s="30"/>
      <c r="M762" s="136" t="s">
        <v>19</v>
      </c>
      <c r="N762" s="137" t="s">
        <v>40</v>
      </c>
      <c r="P762" s="138">
        <f>O762*H762</f>
        <v>0</v>
      </c>
      <c r="Q762" s="138">
        <v>0</v>
      </c>
      <c r="R762" s="138">
        <f>Q762*H762</f>
        <v>0</v>
      </c>
      <c r="S762" s="138">
        <v>0.055</v>
      </c>
      <c r="T762" s="139">
        <f>S762*H762</f>
        <v>13.76749</v>
      </c>
      <c r="AR762" s="140" t="s">
        <v>178</v>
      </c>
      <c r="AT762" s="140" t="s">
        <v>145</v>
      </c>
      <c r="AU762" s="140" t="s">
        <v>79</v>
      </c>
      <c r="AY762" s="15" t="s">
        <v>143</v>
      </c>
      <c r="BE762" s="141">
        <f>IF(N762="základní",J762,0)</f>
        <v>0</v>
      </c>
      <c r="BF762" s="141">
        <f>IF(N762="snížená",J762,0)</f>
        <v>0</v>
      </c>
      <c r="BG762" s="141">
        <f>IF(N762="zákl. přenesená",J762,0)</f>
        <v>0</v>
      </c>
      <c r="BH762" s="141">
        <f>IF(N762="sníž. přenesená",J762,0)</f>
        <v>0</v>
      </c>
      <c r="BI762" s="141">
        <f>IF(N762="nulová",J762,0)</f>
        <v>0</v>
      </c>
      <c r="BJ762" s="15" t="s">
        <v>77</v>
      </c>
      <c r="BK762" s="141">
        <f>ROUND(I762*H762,2)</f>
        <v>0</v>
      </c>
      <c r="BL762" s="15" t="s">
        <v>178</v>
      </c>
      <c r="BM762" s="140" t="s">
        <v>1283</v>
      </c>
    </row>
    <row r="763" spans="2:47" s="1" customFormat="1" ht="12">
      <c r="B763" s="30"/>
      <c r="D763" s="142" t="s">
        <v>151</v>
      </c>
      <c r="F763" s="143" t="s">
        <v>1284</v>
      </c>
      <c r="I763" s="144"/>
      <c r="L763" s="30"/>
      <c r="M763" s="145"/>
      <c r="T763" s="51"/>
      <c r="AT763" s="15" t="s">
        <v>151</v>
      </c>
      <c r="AU763" s="15" t="s">
        <v>79</v>
      </c>
    </row>
    <row r="764" spans="2:47" s="1" customFormat="1" ht="12">
      <c r="B764" s="30"/>
      <c r="D764" s="146" t="s">
        <v>153</v>
      </c>
      <c r="F764" s="147" t="s">
        <v>1285</v>
      </c>
      <c r="I764" s="144"/>
      <c r="L764" s="30"/>
      <c r="M764" s="145"/>
      <c r="T764" s="51"/>
      <c r="AT764" s="15" t="s">
        <v>153</v>
      </c>
      <c r="AU764" s="15" t="s">
        <v>79</v>
      </c>
    </row>
    <row r="765" spans="2:65" s="1" customFormat="1" ht="16.5" customHeight="1">
      <c r="B765" s="30"/>
      <c r="C765" s="129" t="s">
        <v>1274</v>
      </c>
      <c r="D765" s="129" t="s">
        <v>145</v>
      </c>
      <c r="E765" s="130" t="s">
        <v>1286</v>
      </c>
      <c r="F765" s="131" t="s">
        <v>1287</v>
      </c>
      <c r="G765" s="132" t="s">
        <v>203</v>
      </c>
      <c r="H765" s="133">
        <v>1</v>
      </c>
      <c r="I765" s="134"/>
      <c r="J765" s="135">
        <f>ROUND(I765*H765,2)</f>
        <v>0</v>
      </c>
      <c r="K765" s="131" t="s">
        <v>149</v>
      </c>
      <c r="L765" s="30"/>
      <c r="M765" s="136" t="s">
        <v>19</v>
      </c>
      <c r="N765" s="137" t="s">
        <v>40</v>
      </c>
      <c r="P765" s="138">
        <f>O765*H765</f>
        <v>0</v>
      </c>
      <c r="Q765" s="138">
        <v>0</v>
      </c>
      <c r="R765" s="138">
        <f>Q765*H765</f>
        <v>0</v>
      </c>
      <c r="S765" s="138">
        <v>0</v>
      </c>
      <c r="T765" s="139">
        <f>S765*H765</f>
        <v>0</v>
      </c>
      <c r="AR765" s="140" t="s">
        <v>178</v>
      </c>
      <c r="AT765" s="140" t="s">
        <v>145</v>
      </c>
      <c r="AU765" s="140" t="s">
        <v>79</v>
      </c>
      <c r="AY765" s="15" t="s">
        <v>143</v>
      </c>
      <c r="BE765" s="141">
        <f>IF(N765="základní",J765,0)</f>
        <v>0</v>
      </c>
      <c r="BF765" s="141">
        <f>IF(N765="snížená",J765,0)</f>
        <v>0</v>
      </c>
      <c r="BG765" s="141">
        <f>IF(N765="zákl. přenesená",J765,0)</f>
        <v>0</v>
      </c>
      <c r="BH765" s="141">
        <f>IF(N765="sníž. přenesená",J765,0)</f>
        <v>0</v>
      </c>
      <c r="BI765" s="141">
        <f>IF(N765="nulová",J765,0)</f>
        <v>0</v>
      </c>
      <c r="BJ765" s="15" t="s">
        <v>77</v>
      </c>
      <c r="BK765" s="141">
        <f>ROUND(I765*H765,2)</f>
        <v>0</v>
      </c>
      <c r="BL765" s="15" t="s">
        <v>178</v>
      </c>
      <c r="BM765" s="140" t="s">
        <v>1288</v>
      </c>
    </row>
    <row r="766" spans="2:47" s="1" customFormat="1" ht="12">
      <c r="B766" s="30"/>
      <c r="D766" s="142" t="s">
        <v>151</v>
      </c>
      <c r="F766" s="143" t="s">
        <v>1287</v>
      </c>
      <c r="I766" s="144"/>
      <c r="L766" s="30"/>
      <c r="M766" s="145"/>
      <c r="T766" s="51"/>
      <c r="AT766" s="15" t="s">
        <v>151</v>
      </c>
      <c r="AU766" s="15" t="s">
        <v>79</v>
      </c>
    </row>
    <row r="767" spans="2:47" s="1" customFormat="1" ht="12">
      <c r="B767" s="30"/>
      <c r="D767" s="146" t="s">
        <v>153</v>
      </c>
      <c r="F767" s="147" t="s">
        <v>1289</v>
      </c>
      <c r="I767" s="144"/>
      <c r="L767" s="30"/>
      <c r="M767" s="145"/>
      <c r="T767" s="51"/>
      <c r="AT767" s="15" t="s">
        <v>153</v>
      </c>
      <c r="AU767" s="15" t="s">
        <v>79</v>
      </c>
    </row>
    <row r="768" spans="2:65" s="1" customFormat="1" ht="16.5" customHeight="1">
      <c r="B768" s="30"/>
      <c r="C768" s="148" t="s">
        <v>1290</v>
      </c>
      <c r="D768" s="148" t="s">
        <v>225</v>
      </c>
      <c r="E768" s="149" t="s">
        <v>1291</v>
      </c>
      <c r="F768" s="150" t="s">
        <v>1292</v>
      </c>
      <c r="G768" s="151" t="s">
        <v>246</v>
      </c>
      <c r="H768" s="152">
        <v>1</v>
      </c>
      <c r="I768" s="153"/>
      <c r="J768" s="154">
        <f>ROUND(I768*H768,2)</f>
        <v>0</v>
      </c>
      <c r="K768" s="150" t="s">
        <v>19</v>
      </c>
      <c r="L768" s="155"/>
      <c r="M768" s="156" t="s">
        <v>19</v>
      </c>
      <c r="N768" s="157" t="s">
        <v>40</v>
      </c>
      <c r="P768" s="138">
        <f>O768*H768</f>
        <v>0</v>
      </c>
      <c r="Q768" s="138">
        <v>0</v>
      </c>
      <c r="R768" s="138">
        <f>Q768*H768</f>
        <v>0</v>
      </c>
      <c r="S768" s="138">
        <v>0</v>
      </c>
      <c r="T768" s="139">
        <f>S768*H768</f>
        <v>0</v>
      </c>
      <c r="AR768" s="140" t="s">
        <v>237</v>
      </c>
      <c r="AT768" s="140" t="s">
        <v>225</v>
      </c>
      <c r="AU768" s="140" t="s">
        <v>79</v>
      </c>
      <c r="AY768" s="15" t="s">
        <v>143</v>
      </c>
      <c r="BE768" s="141">
        <f>IF(N768="základní",J768,0)</f>
        <v>0</v>
      </c>
      <c r="BF768" s="141">
        <f>IF(N768="snížená",J768,0)</f>
        <v>0</v>
      </c>
      <c r="BG768" s="141">
        <f>IF(N768="zákl. přenesená",J768,0)</f>
        <v>0</v>
      </c>
      <c r="BH768" s="141">
        <f>IF(N768="sníž. přenesená",J768,0)</f>
        <v>0</v>
      </c>
      <c r="BI768" s="141">
        <f>IF(N768="nulová",J768,0)</f>
        <v>0</v>
      </c>
      <c r="BJ768" s="15" t="s">
        <v>77</v>
      </c>
      <c r="BK768" s="141">
        <f>ROUND(I768*H768,2)</f>
        <v>0</v>
      </c>
      <c r="BL768" s="15" t="s">
        <v>178</v>
      </c>
      <c r="BM768" s="140" t="s">
        <v>1293</v>
      </c>
    </row>
    <row r="769" spans="2:47" s="1" customFormat="1" ht="12">
      <c r="B769" s="30"/>
      <c r="D769" s="142" t="s">
        <v>151</v>
      </c>
      <c r="F769" s="143" t="s">
        <v>1292</v>
      </c>
      <c r="I769" s="144"/>
      <c r="L769" s="30"/>
      <c r="M769" s="145"/>
      <c r="T769" s="51"/>
      <c r="AT769" s="15" t="s">
        <v>151</v>
      </c>
      <c r="AU769" s="15" t="s">
        <v>79</v>
      </c>
    </row>
    <row r="770" spans="2:65" s="1" customFormat="1" ht="16.5" customHeight="1">
      <c r="B770" s="30"/>
      <c r="C770" s="129" t="s">
        <v>1279</v>
      </c>
      <c r="D770" s="129" t="s">
        <v>145</v>
      </c>
      <c r="E770" s="130" t="s">
        <v>1294</v>
      </c>
      <c r="F770" s="131" t="s">
        <v>1295</v>
      </c>
      <c r="G770" s="132" t="s">
        <v>203</v>
      </c>
      <c r="H770" s="133">
        <v>1</v>
      </c>
      <c r="I770" s="134"/>
      <c r="J770" s="135">
        <f>ROUND(I770*H770,2)</f>
        <v>0</v>
      </c>
      <c r="K770" s="131" t="s">
        <v>149</v>
      </c>
      <c r="L770" s="30"/>
      <c r="M770" s="136" t="s">
        <v>19</v>
      </c>
      <c r="N770" s="137" t="s">
        <v>40</v>
      </c>
      <c r="P770" s="138">
        <f>O770*H770</f>
        <v>0</v>
      </c>
      <c r="Q770" s="138">
        <v>0</v>
      </c>
      <c r="R770" s="138">
        <f>Q770*H770</f>
        <v>0</v>
      </c>
      <c r="S770" s="138">
        <v>0</v>
      </c>
      <c r="T770" s="139">
        <f>S770*H770</f>
        <v>0</v>
      </c>
      <c r="AR770" s="140" t="s">
        <v>178</v>
      </c>
      <c r="AT770" s="140" t="s">
        <v>145</v>
      </c>
      <c r="AU770" s="140" t="s">
        <v>79</v>
      </c>
      <c r="AY770" s="15" t="s">
        <v>143</v>
      </c>
      <c r="BE770" s="141">
        <f>IF(N770="základní",J770,0)</f>
        <v>0</v>
      </c>
      <c r="BF770" s="141">
        <f>IF(N770="snížená",J770,0)</f>
        <v>0</v>
      </c>
      <c r="BG770" s="141">
        <f>IF(N770="zákl. přenesená",J770,0)</f>
        <v>0</v>
      </c>
      <c r="BH770" s="141">
        <f>IF(N770="sníž. přenesená",J770,0)</f>
        <v>0</v>
      </c>
      <c r="BI770" s="141">
        <f>IF(N770="nulová",J770,0)</f>
        <v>0</v>
      </c>
      <c r="BJ770" s="15" t="s">
        <v>77</v>
      </c>
      <c r="BK770" s="141">
        <f>ROUND(I770*H770,2)</f>
        <v>0</v>
      </c>
      <c r="BL770" s="15" t="s">
        <v>178</v>
      </c>
      <c r="BM770" s="140" t="s">
        <v>1296</v>
      </c>
    </row>
    <row r="771" spans="2:47" s="1" customFormat="1" ht="12">
      <c r="B771" s="30"/>
      <c r="D771" s="142" t="s">
        <v>151</v>
      </c>
      <c r="F771" s="143" t="s">
        <v>1297</v>
      </c>
      <c r="I771" s="144"/>
      <c r="L771" s="30"/>
      <c r="M771" s="145"/>
      <c r="T771" s="51"/>
      <c r="AT771" s="15" t="s">
        <v>151</v>
      </c>
      <c r="AU771" s="15" t="s">
        <v>79</v>
      </c>
    </row>
    <row r="772" spans="2:47" s="1" customFormat="1" ht="12">
      <c r="B772" s="30"/>
      <c r="D772" s="146" t="s">
        <v>153</v>
      </c>
      <c r="F772" s="147" t="s">
        <v>1298</v>
      </c>
      <c r="I772" s="144"/>
      <c r="L772" s="30"/>
      <c r="M772" s="145"/>
      <c r="T772" s="51"/>
      <c r="AT772" s="15" t="s">
        <v>153</v>
      </c>
      <c r="AU772" s="15" t="s">
        <v>79</v>
      </c>
    </row>
    <row r="773" spans="2:65" s="1" customFormat="1" ht="16.5" customHeight="1">
      <c r="B773" s="30"/>
      <c r="C773" s="148" t="s">
        <v>1299</v>
      </c>
      <c r="D773" s="148" t="s">
        <v>225</v>
      </c>
      <c r="E773" s="149" t="s">
        <v>1300</v>
      </c>
      <c r="F773" s="150" t="s">
        <v>1301</v>
      </c>
      <c r="G773" s="151" t="s">
        <v>246</v>
      </c>
      <c r="H773" s="152">
        <v>1</v>
      </c>
      <c r="I773" s="153"/>
      <c r="J773" s="154">
        <f>ROUND(I773*H773,2)</f>
        <v>0</v>
      </c>
      <c r="K773" s="150" t="s">
        <v>19</v>
      </c>
      <c r="L773" s="155"/>
      <c r="M773" s="156" t="s">
        <v>19</v>
      </c>
      <c r="N773" s="157" t="s">
        <v>40</v>
      </c>
      <c r="P773" s="138">
        <f>O773*H773</f>
        <v>0</v>
      </c>
      <c r="Q773" s="138">
        <v>0</v>
      </c>
      <c r="R773" s="138">
        <f>Q773*H773</f>
        <v>0</v>
      </c>
      <c r="S773" s="138">
        <v>0</v>
      </c>
      <c r="T773" s="139">
        <f>S773*H773</f>
        <v>0</v>
      </c>
      <c r="AR773" s="140" t="s">
        <v>237</v>
      </c>
      <c r="AT773" s="140" t="s">
        <v>225</v>
      </c>
      <c r="AU773" s="140" t="s">
        <v>79</v>
      </c>
      <c r="AY773" s="15" t="s">
        <v>143</v>
      </c>
      <c r="BE773" s="141">
        <f>IF(N773="základní",J773,0)</f>
        <v>0</v>
      </c>
      <c r="BF773" s="141">
        <f>IF(N773="snížená",J773,0)</f>
        <v>0</v>
      </c>
      <c r="BG773" s="141">
        <f>IF(N773="zákl. přenesená",J773,0)</f>
        <v>0</v>
      </c>
      <c r="BH773" s="141">
        <f>IF(N773="sníž. přenesená",J773,0)</f>
        <v>0</v>
      </c>
      <c r="BI773" s="141">
        <f>IF(N773="nulová",J773,0)</f>
        <v>0</v>
      </c>
      <c r="BJ773" s="15" t="s">
        <v>77</v>
      </c>
      <c r="BK773" s="141">
        <f>ROUND(I773*H773,2)</f>
        <v>0</v>
      </c>
      <c r="BL773" s="15" t="s">
        <v>178</v>
      </c>
      <c r="BM773" s="140" t="s">
        <v>1302</v>
      </c>
    </row>
    <row r="774" spans="2:47" s="1" customFormat="1" ht="12">
      <c r="B774" s="30"/>
      <c r="D774" s="142" t="s">
        <v>151</v>
      </c>
      <c r="F774" s="143" t="s">
        <v>1301</v>
      </c>
      <c r="I774" s="144"/>
      <c r="L774" s="30"/>
      <c r="M774" s="145"/>
      <c r="T774" s="51"/>
      <c r="AT774" s="15" t="s">
        <v>151</v>
      </c>
      <c r="AU774" s="15" t="s">
        <v>79</v>
      </c>
    </row>
    <row r="775" spans="2:65" s="1" customFormat="1" ht="16.5" customHeight="1">
      <c r="B775" s="30"/>
      <c r="C775" s="129" t="s">
        <v>1283</v>
      </c>
      <c r="D775" s="129" t="s">
        <v>145</v>
      </c>
      <c r="E775" s="130" t="s">
        <v>1303</v>
      </c>
      <c r="F775" s="131" t="s">
        <v>1304</v>
      </c>
      <c r="G775" s="132" t="s">
        <v>757</v>
      </c>
      <c r="H775" s="158"/>
      <c r="I775" s="134"/>
      <c r="J775" s="135">
        <f>ROUND(I775*H775,2)</f>
        <v>0</v>
      </c>
      <c r="K775" s="131" t="s">
        <v>149</v>
      </c>
      <c r="L775" s="30"/>
      <c r="M775" s="136" t="s">
        <v>19</v>
      </c>
      <c r="N775" s="137" t="s">
        <v>40</v>
      </c>
      <c r="P775" s="138">
        <f>O775*H775</f>
        <v>0</v>
      </c>
      <c r="Q775" s="138">
        <v>0</v>
      </c>
      <c r="R775" s="138">
        <f>Q775*H775</f>
        <v>0</v>
      </c>
      <c r="S775" s="138">
        <v>0</v>
      </c>
      <c r="T775" s="139">
        <f>S775*H775</f>
        <v>0</v>
      </c>
      <c r="AR775" s="140" t="s">
        <v>178</v>
      </c>
      <c r="AT775" s="140" t="s">
        <v>145</v>
      </c>
      <c r="AU775" s="140" t="s">
        <v>79</v>
      </c>
      <c r="AY775" s="15" t="s">
        <v>143</v>
      </c>
      <c r="BE775" s="141">
        <f>IF(N775="základní",J775,0)</f>
        <v>0</v>
      </c>
      <c r="BF775" s="141">
        <f>IF(N775="snížená",J775,0)</f>
        <v>0</v>
      </c>
      <c r="BG775" s="141">
        <f>IF(N775="zákl. přenesená",J775,0)</f>
        <v>0</v>
      </c>
      <c r="BH775" s="141">
        <f>IF(N775="sníž. přenesená",J775,0)</f>
        <v>0</v>
      </c>
      <c r="BI775" s="141">
        <f>IF(N775="nulová",J775,0)</f>
        <v>0</v>
      </c>
      <c r="BJ775" s="15" t="s">
        <v>77</v>
      </c>
      <c r="BK775" s="141">
        <f>ROUND(I775*H775,2)</f>
        <v>0</v>
      </c>
      <c r="BL775" s="15" t="s">
        <v>178</v>
      </c>
      <c r="BM775" s="140" t="s">
        <v>1305</v>
      </c>
    </row>
    <row r="776" spans="2:47" s="1" customFormat="1" ht="19.2">
      <c r="B776" s="30"/>
      <c r="D776" s="142" t="s">
        <v>151</v>
      </c>
      <c r="F776" s="143" t="s">
        <v>1306</v>
      </c>
      <c r="I776" s="144"/>
      <c r="L776" s="30"/>
      <c r="M776" s="145"/>
      <c r="T776" s="51"/>
      <c r="AT776" s="15" t="s">
        <v>151</v>
      </c>
      <c r="AU776" s="15" t="s">
        <v>79</v>
      </c>
    </row>
    <row r="777" spans="2:47" s="1" customFormat="1" ht="12">
      <c r="B777" s="30"/>
      <c r="D777" s="146" t="s">
        <v>153</v>
      </c>
      <c r="F777" s="147" t="s">
        <v>1307</v>
      </c>
      <c r="I777" s="144"/>
      <c r="L777" s="30"/>
      <c r="M777" s="145"/>
      <c r="T777" s="51"/>
      <c r="AT777" s="15" t="s">
        <v>153</v>
      </c>
      <c r="AU777" s="15" t="s">
        <v>79</v>
      </c>
    </row>
    <row r="778" spans="2:65" s="1" customFormat="1" ht="24.15" customHeight="1">
      <c r="B778" s="30"/>
      <c r="C778" s="148" t="s">
        <v>1308</v>
      </c>
      <c r="D778" s="148" t="s">
        <v>225</v>
      </c>
      <c r="E778" s="149" t="s">
        <v>1309</v>
      </c>
      <c r="F778" s="150" t="s">
        <v>1310</v>
      </c>
      <c r="G778" s="151" t="s">
        <v>191</v>
      </c>
      <c r="H778" s="152">
        <v>10.5</v>
      </c>
      <c r="I778" s="153"/>
      <c r="J778" s="154">
        <f>ROUND(I778*H778,2)</f>
        <v>0</v>
      </c>
      <c r="K778" s="150" t="s">
        <v>19</v>
      </c>
      <c r="L778" s="155"/>
      <c r="M778" s="156" t="s">
        <v>19</v>
      </c>
      <c r="N778" s="157" t="s">
        <v>40</v>
      </c>
      <c r="P778" s="138">
        <f>O778*H778</f>
        <v>0</v>
      </c>
      <c r="Q778" s="138">
        <v>0</v>
      </c>
      <c r="R778" s="138">
        <f>Q778*H778</f>
        <v>0</v>
      </c>
      <c r="S778" s="138">
        <v>0</v>
      </c>
      <c r="T778" s="139">
        <f>S778*H778</f>
        <v>0</v>
      </c>
      <c r="AR778" s="140" t="s">
        <v>237</v>
      </c>
      <c r="AT778" s="140" t="s">
        <v>225</v>
      </c>
      <c r="AU778" s="140" t="s">
        <v>79</v>
      </c>
      <c r="AY778" s="15" t="s">
        <v>143</v>
      </c>
      <c r="BE778" s="141">
        <f>IF(N778="základní",J778,0)</f>
        <v>0</v>
      </c>
      <c r="BF778" s="141">
        <f>IF(N778="snížená",J778,0)</f>
        <v>0</v>
      </c>
      <c r="BG778" s="141">
        <f>IF(N778="zákl. přenesená",J778,0)</f>
        <v>0</v>
      </c>
      <c r="BH778" s="141">
        <f>IF(N778="sníž. přenesená",J778,0)</f>
        <v>0</v>
      </c>
      <c r="BI778" s="141">
        <f>IF(N778="nulová",J778,0)</f>
        <v>0</v>
      </c>
      <c r="BJ778" s="15" t="s">
        <v>77</v>
      </c>
      <c r="BK778" s="141">
        <f>ROUND(I778*H778,2)</f>
        <v>0</v>
      </c>
      <c r="BL778" s="15" t="s">
        <v>178</v>
      </c>
      <c r="BM778" s="140" t="s">
        <v>1311</v>
      </c>
    </row>
    <row r="779" spans="2:47" s="1" customFormat="1" ht="12">
      <c r="B779" s="30"/>
      <c r="D779" s="142" t="s">
        <v>151</v>
      </c>
      <c r="F779" s="143" t="s">
        <v>1310</v>
      </c>
      <c r="I779" s="144"/>
      <c r="L779" s="30"/>
      <c r="M779" s="145"/>
      <c r="T779" s="51"/>
      <c r="AT779" s="15" t="s">
        <v>151</v>
      </c>
      <c r="AU779" s="15" t="s">
        <v>79</v>
      </c>
    </row>
    <row r="780" spans="2:65" s="1" customFormat="1" ht="16.5" customHeight="1">
      <c r="B780" s="30"/>
      <c r="C780" s="148" t="s">
        <v>1288</v>
      </c>
      <c r="D780" s="148" t="s">
        <v>225</v>
      </c>
      <c r="E780" s="149" t="s">
        <v>1312</v>
      </c>
      <c r="F780" s="150" t="s">
        <v>1313</v>
      </c>
      <c r="G780" s="151" t="s">
        <v>246</v>
      </c>
      <c r="H780" s="152">
        <v>1</v>
      </c>
      <c r="I780" s="153"/>
      <c r="J780" s="154">
        <f>ROUND(I780*H780,2)</f>
        <v>0</v>
      </c>
      <c r="K780" s="150" t="s">
        <v>19</v>
      </c>
      <c r="L780" s="155"/>
      <c r="M780" s="156" t="s">
        <v>19</v>
      </c>
      <c r="N780" s="157" t="s">
        <v>40</v>
      </c>
      <c r="P780" s="138">
        <f>O780*H780</f>
        <v>0</v>
      </c>
      <c r="Q780" s="138">
        <v>0</v>
      </c>
      <c r="R780" s="138">
        <f>Q780*H780</f>
        <v>0</v>
      </c>
      <c r="S780" s="138">
        <v>0</v>
      </c>
      <c r="T780" s="139">
        <f>S780*H780</f>
        <v>0</v>
      </c>
      <c r="AR780" s="140" t="s">
        <v>237</v>
      </c>
      <c r="AT780" s="140" t="s">
        <v>225</v>
      </c>
      <c r="AU780" s="140" t="s">
        <v>79</v>
      </c>
      <c r="AY780" s="15" t="s">
        <v>143</v>
      </c>
      <c r="BE780" s="141">
        <f>IF(N780="základní",J780,0)</f>
        <v>0</v>
      </c>
      <c r="BF780" s="141">
        <f>IF(N780="snížená",J780,0)</f>
        <v>0</v>
      </c>
      <c r="BG780" s="141">
        <f>IF(N780="zákl. přenesená",J780,0)</f>
        <v>0</v>
      </c>
      <c r="BH780" s="141">
        <f>IF(N780="sníž. přenesená",J780,0)</f>
        <v>0</v>
      </c>
      <c r="BI780" s="141">
        <f>IF(N780="nulová",J780,0)</f>
        <v>0</v>
      </c>
      <c r="BJ780" s="15" t="s">
        <v>77</v>
      </c>
      <c r="BK780" s="141">
        <f>ROUND(I780*H780,2)</f>
        <v>0</v>
      </c>
      <c r="BL780" s="15" t="s">
        <v>178</v>
      </c>
      <c r="BM780" s="140" t="s">
        <v>1314</v>
      </c>
    </row>
    <row r="781" spans="2:47" s="1" customFormat="1" ht="12">
      <c r="B781" s="30"/>
      <c r="D781" s="142" t="s">
        <v>151</v>
      </c>
      <c r="F781" s="143" t="s">
        <v>1313</v>
      </c>
      <c r="I781" s="144"/>
      <c r="L781" s="30"/>
      <c r="M781" s="145"/>
      <c r="T781" s="51"/>
      <c r="AT781" s="15" t="s">
        <v>151</v>
      </c>
      <c r="AU781" s="15" t="s">
        <v>79</v>
      </c>
    </row>
    <row r="782" spans="2:63" s="11" customFormat="1" ht="22.95" customHeight="1">
      <c r="B782" s="117"/>
      <c r="D782" s="118" t="s">
        <v>68</v>
      </c>
      <c r="E782" s="127" t="s">
        <v>1315</v>
      </c>
      <c r="F782" s="127" t="s">
        <v>1316</v>
      </c>
      <c r="I782" s="120"/>
      <c r="J782" s="128">
        <f>BK782</f>
        <v>0</v>
      </c>
      <c r="L782" s="117"/>
      <c r="M782" s="122"/>
      <c r="P782" s="123">
        <f>SUM(P783:P796)</f>
        <v>0</v>
      </c>
      <c r="R782" s="123">
        <f>SUM(R783:R796)</f>
        <v>1.3764885599999999</v>
      </c>
      <c r="T782" s="124">
        <f>SUM(T783:T796)</f>
        <v>0</v>
      </c>
      <c r="AR782" s="118" t="s">
        <v>79</v>
      </c>
      <c r="AT782" s="125" t="s">
        <v>68</v>
      </c>
      <c r="AU782" s="125" t="s">
        <v>77</v>
      </c>
      <c r="AY782" s="118" t="s">
        <v>143</v>
      </c>
      <c r="BK782" s="126">
        <f>SUM(BK783:BK796)</f>
        <v>0</v>
      </c>
    </row>
    <row r="783" spans="2:65" s="1" customFormat="1" ht="16.5" customHeight="1">
      <c r="B783" s="30"/>
      <c r="C783" s="129" t="s">
        <v>1317</v>
      </c>
      <c r="D783" s="129" t="s">
        <v>145</v>
      </c>
      <c r="E783" s="130" t="s">
        <v>1318</v>
      </c>
      <c r="F783" s="131" t="s">
        <v>1319</v>
      </c>
      <c r="G783" s="132" t="s">
        <v>210</v>
      </c>
      <c r="H783" s="133">
        <v>253.94</v>
      </c>
      <c r="I783" s="134"/>
      <c r="J783" s="135">
        <f>ROUND(I783*H783,2)</f>
        <v>0</v>
      </c>
      <c r="K783" s="131" t="s">
        <v>149</v>
      </c>
      <c r="L783" s="30"/>
      <c r="M783" s="136" t="s">
        <v>19</v>
      </c>
      <c r="N783" s="137" t="s">
        <v>40</v>
      </c>
      <c r="P783" s="138">
        <f>O783*H783</f>
        <v>0</v>
      </c>
      <c r="Q783" s="138">
        <v>0.0003</v>
      </c>
      <c r="R783" s="138">
        <f>Q783*H783</f>
        <v>0.07618199999999999</v>
      </c>
      <c r="S783" s="138">
        <v>0</v>
      </c>
      <c r="T783" s="139">
        <f>S783*H783</f>
        <v>0</v>
      </c>
      <c r="AR783" s="140" t="s">
        <v>178</v>
      </c>
      <c r="AT783" s="140" t="s">
        <v>145</v>
      </c>
      <c r="AU783" s="140" t="s">
        <v>79</v>
      </c>
      <c r="AY783" s="15" t="s">
        <v>143</v>
      </c>
      <c r="BE783" s="141">
        <f>IF(N783="základní",J783,0)</f>
        <v>0</v>
      </c>
      <c r="BF783" s="141">
        <f>IF(N783="snížená",J783,0)</f>
        <v>0</v>
      </c>
      <c r="BG783" s="141">
        <f>IF(N783="zákl. přenesená",J783,0)</f>
        <v>0</v>
      </c>
      <c r="BH783" s="141">
        <f>IF(N783="sníž. přenesená",J783,0)</f>
        <v>0</v>
      </c>
      <c r="BI783" s="141">
        <f>IF(N783="nulová",J783,0)</f>
        <v>0</v>
      </c>
      <c r="BJ783" s="15" t="s">
        <v>77</v>
      </c>
      <c r="BK783" s="141">
        <f>ROUND(I783*H783,2)</f>
        <v>0</v>
      </c>
      <c r="BL783" s="15" t="s">
        <v>178</v>
      </c>
      <c r="BM783" s="140" t="s">
        <v>1320</v>
      </c>
    </row>
    <row r="784" spans="2:47" s="1" customFormat="1" ht="12">
      <c r="B784" s="30"/>
      <c r="D784" s="142" t="s">
        <v>151</v>
      </c>
      <c r="F784" s="143" t="s">
        <v>1321</v>
      </c>
      <c r="I784" s="144"/>
      <c r="L784" s="30"/>
      <c r="M784" s="145"/>
      <c r="T784" s="51"/>
      <c r="AT784" s="15" t="s">
        <v>151</v>
      </c>
      <c r="AU784" s="15" t="s">
        <v>79</v>
      </c>
    </row>
    <row r="785" spans="2:47" s="1" customFormat="1" ht="12">
      <c r="B785" s="30"/>
      <c r="D785" s="146" t="s">
        <v>153</v>
      </c>
      <c r="F785" s="147" t="s">
        <v>1322</v>
      </c>
      <c r="I785" s="144"/>
      <c r="L785" s="30"/>
      <c r="M785" s="145"/>
      <c r="T785" s="51"/>
      <c r="AT785" s="15" t="s">
        <v>153</v>
      </c>
      <c r="AU785" s="15" t="s">
        <v>79</v>
      </c>
    </row>
    <row r="786" spans="2:65" s="1" customFormat="1" ht="21.75" customHeight="1">
      <c r="B786" s="30"/>
      <c r="C786" s="129" t="s">
        <v>1293</v>
      </c>
      <c r="D786" s="129" t="s">
        <v>145</v>
      </c>
      <c r="E786" s="130" t="s">
        <v>1323</v>
      </c>
      <c r="F786" s="131" t="s">
        <v>1324</v>
      </c>
      <c r="G786" s="132" t="s">
        <v>191</v>
      </c>
      <c r="H786" s="133">
        <v>83.7</v>
      </c>
      <c r="I786" s="134"/>
      <c r="J786" s="135">
        <f>ROUND(I786*H786,2)</f>
        <v>0</v>
      </c>
      <c r="K786" s="131" t="s">
        <v>149</v>
      </c>
      <c r="L786" s="30"/>
      <c r="M786" s="136" t="s">
        <v>19</v>
      </c>
      <c r="N786" s="137" t="s">
        <v>40</v>
      </c>
      <c r="P786" s="138">
        <f>O786*H786</f>
        <v>0</v>
      </c>
      <c r="Q786" s="138">
        <v>0.000584</v>
      </c>
      <c r="R786" s="138">
        <f>Q786*H786</f>
        <v>0.0488808</v>
      </c>
      <c r="S786" s="138">
        <v>0</v>
      </c>
      <c r="T786" s="139">
        <f>S786*H786</f>
        <v>0</v>
      </c>
      <c r="AR786" s="140" t="s">
        <v>178</v>
      </c>
      <c r="AT786" s="140" t="s">
        <v>145</v>
      </c>
      <c r="AU786" s="140" t="s">
        <v>79</v>
      </c>
      <c r="AY786" s="15" t="s">
        <v>143</v>
      </c>
      <c r="BE786" s="141">
        <f>IF(N786="základní",J786,0)</f>
        <v>0</v>
      </c>
      <c r="BF786" s="141">
        <f>IF(N786="snížená",J786,0)</f>
        <v>0</v>
      </c>
      <c r="BG786" s="141">
        <f>IF(N786="zákl. přenesená",J786,0)</f>
        <v>0</v>
      </c>
      <c r="BH786" s="141">
        <f>IF(N786="sníž. přenesená",J786,0)</f>
        <v>0</v>
      </c>
      <c r="BI786" s="141">
        <f>IF(N786="nulová",J786,0)</f>
        <v>0</v>
      </c>
      <c r="BJ786" s="15" t="s">
        <v>77</v>
      </c>
      <c r="BK786" s="141">
        <f>ROUND(I786*H786,2)</f>
        <v>0</v>
      </c>
      <c r="BL786" s="15" t="s">
        <v>178</v>
      </c>
      <c r="BM786" s="140" t="s">
        <v>1325</v>
      </c>
    </row>
    <row r="787" spans="2:47" s="1" customFormat="1" ht="12">
      <c r="B787" s="30"/>
      <c r="D787" s="142" t="s">
        <v>151</v>
      </c>
      <c r="F787" s="143" t="s">
        <v>1326</v>
      </c>
      <c r="I787" s="144"/>
      <c r="L787" s="30"/>
      <c r="M787" s="145"/>
      <c r="T787" s="51"/>
      <c r="AT787" s="15" t="s">
        <v>151</v>
      </c>
      <c r="AU787" s="15" t="s">
        <v>79</v>
      </c>
    </row>
    <row r="788" spans="2:47" s="1" customFormat="1" ht="12">
      <c r="B788" s="30"/>
      <c r="D788" s="146" t="s">
        <v>153</v>
      </c>
      <c r="F788" s="147" t="s">
        <v>1327</v>
      </c>
      <c r="I788" s="144"/>
      <c r="L788" s="30"/>
      <c r="M788" s="145"/>
      <c r="T788" s="51"/>
      <c r="AT788" s="15" t="s">
        <v>153</v>
      </c>
      <c r="AU788" s="15" t="s">
        <v>79</v>
      </c>
    </row>
    <row r="789" spans="2:65" s="1" customFormat="1" ht="21.75" customHeight="1">
      <c r="B789" s="30"/>
      <c r="C789" s="129" t="s">
        <v>1328</v>
      </c>
      <c r="D789" s="129" t="s">
        <v>145</v>
      </c>
      <c r="E789" s="130" t="s">
        <v>1329</v>
      </c>
      <c r="F789" s="131" t="s">
        <v>1330</v>
      </c>
      <c r="G789" s="132" t="s">
        <v>210</v>
      </c>
      <c r="H789" s="133">
        <v>235.94</v>
      </c>
      <c r="I789" s="134"/>
      <c r="J789" s="135">
        <f>ROUND(I789*H789,2)</f>
        <v>0</v>
      </c>
      <c r="K789" s="131" t="s">
        <v>149</v>
      </c>
      <c r="L789" s="30"/>
      <c r="M789" s="136" t="s">
        <v>19</v>
      </c>
      <c r="N789" s="137" t="s">
        <v>40</v>
      </c>
      <c r="P789" s="138">
        <f>O789*H789</f>
        <v>0</v>
      </c>
      <c r="Q789" s="138">
        <v>0.005304</v>
      </c>
      <c r="R789" s="138">
        <f>Q789*H789</f>
        <v>1.2514257599999998</v>
      </c>
      <c r="S789" s="138">
        <v>0</v>
      </c>
      <c r="T789" s="139">
        <f>S789*H789</f>
        <v>0</v>
      </c>
      <c r="AR789" s="140" t="s">
        <v>178</v>
      </c>
      <c r="AT789" s="140" t="s">
        <v>145</v>
      </c>
      <c r="AU789" s="140" t="s">
        <v>79</v>
      </c>
      <c r="AY789" s="15" t="s">
        <v>143</v>
      </c>
      <c r="BE789" s="141">
        <f>IF(N789="základní",J789,0)</f>
        <v>0</v>
      </c>
      <c r="BF789" s="141">
        <f>IF(N789="snížená",J789,0)</f>
        <v>0</v>
      </c>
      <c r="BG789" s="141">
        <f>IF(N789="zákl. přenesená",J789,0)</f>
        <v>0</v>
      </c>
      <c r="BH789" s="141">
        <f>IF(N789="sníž. přenesená",J789,0)</f>
        <v>0</v>
      </c>
      <c r="BI789" s="141">
        <f>IF(N789="nulová",J789,0)</f>
        <v>0</v>
      </c>
      <c r="BJ789" s="15" t="s">
        <v>77</v>
      </c>
      <c r="BK789" s="141">
        <f>ROUND(I789*H789,2)</f>
        <v>0</v>
      </c>
      <c r="BL789" s="15" t="s">
        <v>178</v>
      </c>
      <c r="BM789" s="140" t="s">
        <v>1331</v>
      </c>
    </row>
    <row r="790" spans="2:47" s="1" customFormat="1" ht="19.2">
      <c r="B790" s="30"/>
      <c r="D790" s="142" t="s">
        <v>151</v>
      </c>
      <c r="F790" s="143" t="s">
        <v>1332</v>
      </c>
      <c r="I790" s="144"/>
      <c r="L790" s="30"/>
      <c r="M790" s="145"/>
      <c r="T790" s="51"/>
      <c r="AT790" s="15" t="s">
        <v>151</v>
      </c>
      <c r="AU790" s="15" t="s">
        <v>79</v>
      </c>
    </row>
    <row r="791" spans="2:47" s="1" customFormat="1" ht="12">
      <c r="B791" s="30"/>
      <c r="D791" s="146" t="s">
        <v>153</v>
      </c>
      <c r="F791" s="147" t="s">
        <v>1333</v>
      </c>
      <c r="I791" s="144"/>
      <c r="L791" s="30"/>
      <c r="M791" s="145"/>
      <c r="T791" s="51"/>
      <c r="AT791" s="15" t="s">
        <v>153</v>
      </c>
      <c r="AU791" s="15" t="s">
        <v>79</v>
      </c>
    </row>
    <row r="792" spans="2:65" s="1" customFormat="1" ht="21.75" customHeight="1">
      <c r="B792" s="30"/>
      <c r="C792" s="148" t="s">
        <v>1296</v>
      </c>
      <c r="D792" s="148" t="s">
        <v>225</v>
      </c>
      <c r="E792" s="149" t="s">
        <v>1334</v>
      </c>
      <c r="F792" s="150" t="s">
        <v>1335</v>
      </c>
      <c r="G792" s="151" t="s">
        <v>210</v>
      </c>
      <c r="H792" s="152">
        <v>256.944</v>
      </c>
      <c r="I792" s="153"/>
      <c r="J792" s="154">
        <f>ROUND(I792*H792,2)</f>
        <v>0</v>
      </c>
      <c r="K792" s="150" t="s">
        <v>19</v>
      </c>
      <c r="L792" s="155"/>
      <c r="M792" s="156" t="s">
        <v>19</v>
      </c>
      <c r="N792" s="157" t="s">
        <v>40</v>
      </c>
      <c r="P792" s="138">
        <f>O792*H792</f>
        <v>0</v>
      </c>
      <c r="Q792" s="138">
        <v>0</v>
      </c>
      <c r="R792" s="138">
        <f>Q792*H792</f>
        <v>0</v>
      </c>
      <c r="S792" s="138">
        <v>0</v>
      </c>
      <c r="T792" s="139">
        <f>S792*H792</f>
        <v>0</v>
      </c>
      <c r="AR792" s="140" t="s">
        <v>237</v>
      </c>
      <c r="AT792" s="140" t="s">
        <v>225</v>
      </c>
      <c r="AU792" s="140" t="s">
        <v>79</v>
      </c>
      <c r="AY792" s="15" t="s">
        <v>143</v>
      </c>
      <c r="BE792" s="141">
        <f>IF(N792="základní",J792,0)</f>
        <v>0</v>
      </c>
      <c r="BF792" s="141">
        <f>IF(N792="snížená",J792,0)</f>
        <v>0</v>
      </c>
      <c r="BG792" s="141">
        <f>IF(N792="zákl. přenesená",J792,0)</f>
        <v>0</v>
      </c>
      <c r="BH792" s="141">
        <f>IF(N792="sníž. přenesená",J792,0)</f>
        <v>0</v>
      </c>
      <c r="BI792" s="141">
        <f>IF(N792="nulová",J792,0)</f>
        <v>0</v>
      </c>
      <c r="BJ792" s="15" t="s">
        <v>77</v>
      </c>
      <c r="BK792" s="141">
        <f>ROUND(I792*H792,2)</f>
        <v>0</v>
      </c>
      <c r="BL792" s="15" t="s">
        <v>178</v>
      </c>
      <c r="BM792" s="140" t="s">
        <v>1336</v>
      </c>
    </row>
    <row r="793" spans="2:47" s="1" customFormat="1" ht="12">
      <c r="B793" s="30"/>
      <c r="D793" s="142" t="s">
        <v>151</v>
      </c>
      <c r="F793" s="143" t="s">
        <v>1335</v>
      </c>
      <c r="I793" s="144"/>
      <c r="L793" s="30"/>
      <c r="M793" s="145"/>
      <c r="T793" s="51"/>
      <c r="AT793" s="15" t="s">
        <v>151</v>
      </c>
      <c r="AU793" s="15" t="s">
        <v>79</v>
      </c>
    </row>
    <row r="794" spans="2:65" s="1" customFormat="1" ht="16.5" customHeight="1">
      <c r="B794" s="30"/>
      <c r="C794" s="129" t="s">
        <v>1337</v>
      </c>
      <c r="D794" s="129" t="s">
        <v>145</v>
      </c>
      <c r="E794" s="130" t="s">
        <v>1338</v>
      </c>
      <c r="F794" s="131" t="s">
        <v>1339</v>
      </c>
      <c r="G794" s="132" t="s">
        <v>757</v>
      </c>
      <c r="H794" s="158"/>
      <c r="I794" s="134"/>
      <c r="J794" s="135">
        <f>ROUND(I794*H794,2)</f>
        <v>0</v>
      </c>
      <c r="K794" s="131" t="s">
        <v>149</v>
      </c>
      <c r="L794" s="30"/>
      <c r="M794" s="136" t="s">
        <v>19</v>
      </c>
      <c r="N794" s="137" t="s">
        <v>40</v>
      </c>
      <c r="P794" s="138">
        <f>O794*H794</f>
        <v>0</v>
      </c>
      <c r="Q794" s="138">
        <v>0</v>
      </c>
      <c r="R794" s="138">
        <f>Q794*H794</f>
        <v>0</v>
      </c>
      <c r="S794" s="138">
        <v>0</v>
      </c>
      <c r="T794" s="139">
        <f>S794*H794</f>
        <v>0</v>
      </c>
      <c r="AR794" s="140" t="s">
        <v>178</v>
      </c>
      <c r="AT794" s="140" t="s">
        <v>145</v>
      </c>
      <c r="AU794" s="140" t="s">
        <v>79</v>
      </c>
      <c r="AY794" s="15" t="s">
        <v>143</v>
      </c>
      <c r="BE794" s="141">
        <f>IF(N794="základní",J794,0)</f>
        <v>0</v>
      </c>
      <c r="BF794" s="141">
        <f>IF(N794="snížená",J794,0)</f>
        <v>0</v>
      </c>
      <c r="BG794" s="141">
        <f>IF(N794="zákl. přenesená",J794,0)</f>
        <v>0</v>
      </c>
      <c r="BH794" s="141">
        <f>IF(N794="sníž. přenesená",J794,0)</f>
        <v>0</v>
      </c>
      <c r="BI794" s="141">
        <f>IF(N794="nulová",J794,0)</f>
        <v>0</v>
      </c>
      <c r="BJ794" s="15" t="s">
        <v>77</v>
      </c>
      <c r="BK794" s="141">
        <f>ROUND(I794*H794,2)</f>
        <v>0</v>
      </c>
      <c r="BL794" s="15" t="s">
        <v>178</v>
      </c>
      <c r="BM794" s="140" t="s">
        <v>1340</v>
      </c>
    </row>
    <row r="795" spans="2:47" s="1" customFormat="1" ht="19.2">
      <c r="B795" s="30"/>
      <c r="D795" s="142" t="s">
        <v>151</v>
      </c>
      <c r="F795" s="143" t="s">
        <v>1341</v>
      </c>
      <c r="I795" s="144"/>
      <c r="L795" s="30"/>
      <c r="M795" s="145"/>
      <c r="T795" s="51"/>
      <c r="AT795" s="15" t="s">
        <v>151</v>
      </c>
      <c r="AU795" s="15" t="s">
        <v>79</v>
      </c>
    </row>
    <row r="796" spans="2:47" s="1" customFormat="1" ht="12">
      <c r="B796" s="30"/>
      <c r="D796" s="146" t="s">
        <v>153</v>
      </c>
      <c r="F796" s="147" t="s">
        <v>1342</v>
      </c>
      <c r="I796" s="144"/>
      <c r="L796" s="30"/>
      <c r="M796" s="145"/>
      <c r="T796" s="51"/>
      <c r="AT796" s="15" t="s">
        <v>153</v>
      </c>
      <c r="AU796" s="15" t="s">
        <v>79</v>
      </c>
    </row>
    <row r="797" spans="2:63" s="11" customFormat="1" ht="22.95" customHeight="1">
      <c r="B797" s="117"/>
      <c r="D797" s="118" t="s">
        <v>68</v>
      </c>
      <c r="E797" s="127" t="s">
        <v>1343</v>
      </c>
      <c r="F797" s="127" t="s">
        <v>1344</v>
      </c>
      <c r="I797" s="120"/>
      <c r="J797" s="128">
        <f>BK797</f>
        <v>0</v>
      </c>
      <c r="L797" s="117"/>
      <c r="M797" s="122"/>
      <c r="P797" s="123">
        <f>SUM(P798:P810)</f>
        <v>0</v>
      </c>
      <c r="R797" s="123">
        <f>SUM(R798:R810)</f>
        <v>1.847872884</v>
      </c>
      <c r="T797" s="124">
        <f>SUM(T798:T810)</f>
        <v>0</v>
      </c>
      <c r="AR797" s="118" t="s">
        <v>79</v>
      </c>
      <c r="AT797" s="125" t="s">
        <v>68</v>
      </c>
      <c r="AU797" s="125" t="s">
        <v>77</v>
      </c>
      <c r="AY797" s="118" t="s">
        <v>143</v>
      </c>
      <c r="BK797" s="126">
        <f>SUM(BK798:BK810)</f>
        <v>0</v>
      </c>
    </row>
    <row r="798" spans="2:65" s="1" customFormat="1" ht="16.5" customHeight="1">
      <c r="B798" s="30"/>
      <c r="C798" s="129" t="s">
        <v>1302</v>
      </c>
      <c r="D798" s="129" t="s">
        <v>145</v>
      </c>
      <c r="E798" s="130" t="s">
        <v>1345</v>
      </c>
      <c r="F798" s="131" t="s">
        <v>1346</v>
      </c>
      <c r="G798" s="132" t="s">
        <v>210</v>
      </c>
      <c r="H798" s="133">
        <v>325.559</v>
      </c>
      <c r="I798" s="134"/>
      <c r="J798" s="135">
        <f>ROUND(I798*H798,2)</f>
        <v>0</v>
      </c>
      <c r="K798" s="131" t="s">
        <v>149</v>
      </c>
      <c r="L798" s="30"/>
      <c r="M798" s="136" t="s">
        <v>19</v>
      </c>
      <c r="N798" s="137" t="s">
        <v>40</v>
      </c>
      <c r="P798" s="138">
        <f>O798*H798</f>
        <v>0</v>
      </c>
      <c r="Q798" s="138">
        <v>0.0003</v>
      </c>
      <c r="R798" s="138">
        <f>Q798*H798</f>
        <v>0.0976677</v>
      </c>
      <c r="S798" s="138">
        <v>0</v>
      </c>
      <c r="T798" s="139">
        <f>S798*H798</f>
        <v>0</v>
      </c>
      <c r="AR798" s="140" t="s">
        <v>178</v>
      </c>
      <c r="AT798" s="140" t="s">
        <v>145</v>
      </c>
      <c r="AU798" s="140" t="s">
        <v>79</v>
      </c>
      <c r="AY798" s="15" t="s">
        <v>143</v>
      </c>
      <c r="BE798" s="141">
        <f>IF(N798="základní",J798,0)</f>
        <v>0</v>
      </c>
      <c r="BF798" s="141">
        <f>IF(N798="snížená",J798,0)</f>
        <v>0</v>
      </c>
      <c r="BG798" s="141">
        <f>IF(N798="zákl. přenesená",J798,0)</f>
        <v>0</v>
      </c>
      <c r="BH798" s="141">
        <f>IF(N798="sníž. přenesená",J798,0)</f>
        <v>0</v>
      </c>
      <c r="BI798" s="141">
        <f>IF(N798="nulová",J798,0)</f>
        <v>0</v>
      </c>
      <c r="BJ798" s="15" t="s">
        <v>77</v>
      </c>
      <c r="BK798" s="141">
        <f>ROUND(I798*H798,2)</f>
        <v>0</v>
      </c>
      <c r="BL798" s="15" t="s">
        <v>178</v>
      </c>
      <c r="BM798" s="140" t="s">
        <v>1347</v>
      </c>
    </row>
    <row r="799" spans="2:47" s="1" customFormat="1" ht="12">
      <c r="B799" s="30"/>
      <c r="D799" s="142" t="s">
        <v>151</v>
      </c>
      <c r="F799" s="143" t="s">
        <v>1348</v>
      </c>
      <c r="I799" s="144"/>
      <c r="L799" s="30"/>
      <c r="M799" s="145"/>
      <c r="T799" s="51"/>
      <c r="AT799" s="15" t="s">
        <v>151</v>
      </c>
      <c r="AU799" s="15" t="s">
        <v>79</v>
      </c>
    </row>
    <row r="800" spans="2:47" s="1" customFormat="1" ht="12">
      <c r="B800" s="30"/>
      <c r="D800" s="146" t="s">
        <v>153</v>
      </c>
      <c r="F800" s="147" t="s">
        <v>1349</v>
      </c>
      <c r="I800" s="144"/>
      <c r="L800" s="30"/>
      <c r="M800" s="145"/>
      <c r="T800" s="51"/>
      <c r="AT800" s="15" t="s">
        <v>153</v>
      </c>
      <c r="AU800" s="15" t="s">
        <v>79</v>
      </c>
    </row>
    <row r="801" spans="2:65" s="1" customFormat="1" ht="21.75" customHeight="1">
      <c r="B801" s="30"/>
      <c r="C801" s="129" t="s">
        <v>1350</v>
      </c>
      <c r="D801" s="129" t="s">
        <v>145</v>
      </c>
      <c r="E801" s="130" t="s">
        <v>1351</v>
      </c>
      <c r="F801" s="131" t="s">
        <v>1352</v>
      </c>
      <c r="G801" s="132" t="s">
        <v>210</v>
      </c>
      <c r="H801" s="133">
        <v>325.559</v>
      </c>
      <c r="I801" s="134"/>
      <c r="J801" s="135">
        <f>ROUND(I801*H801,2)</f>
        <v>0</v>
      </c>
      <c r="K801" s="131" t="s">
        <v>149</v>
      </c>
      <c r="L801" s="30"/>
      <c r="M801" s="136" t="s">
        <v>19</v>
      </c>
      <c r="N801" s="137" t="s">
        <v>40</v>
      </c>
      <c r="P801" s="138">
        <f>O801*H801</f>
        <v>0</v>
      </c>
      <c r="Q801" s="138">
        <v>0.005376</v>
      </c>
      <c r="R801" s="138">
        <f>Q801*H801</f>
        <v>1.7502051840000001</v>
      </c>
      <c r="S801" s="138">
        <v>0</v>
      </c>
      <c r="T801" s="139">
        <f>S801*H801</f>
        <v>0</v>
      </c>
      <c r="AR801" s="140" t="s">
        <v>178</v>
      </c>
      <c r="AT801" s="140" t="s">
        <v>145</v>
      </c>
      <c r="AU801" s="140" t="s">
        <v>79</v>
      </c>
      <c r="AY801" s="15" t="s">
        <v>143</v>
      </c>
      <c r="BE801" s="141">
        <f>IF(N801="základní",J801,0)</f>
        <v>0</v>
      </c>
      <c r="BF801" s="141">
        <f>IF(N801="snížená",J801,0)</f>
        <v>0</v>
      </c>
      <c r="BG801" s="141">
        <f>IF(N801="zákl. přenesená",J801,0)</f>
        <v>0</v>
      </c>
      <c r="BH801" s="141">
        <f>IF(N801="sníž. přenesená",J801,0)</f>
        <v>0</v>
      </c>
      <c r="BI801" s="141">
        <f>IF(N801="nulová",J801,0)</f>
        <v>0</v>
      </c>
      <c r="BJ801" s="15" t="s">
        <v>77</v>
      </c>
      <c r="BK801" s="141">
        <f>ROUND(I801*H801,2)</f>
        <v>0</v>
      </c>
      <c r="BL801" s="15" t="s">
        <v>178</v>
      </c>
      <c r="BM801" s="140" t="s">
        <v>1353</v>
      </c>
    </row>
    <row r="802" spans="2:47" s="1" customFormat="1" ht="12">
      <c r="B802" s="30"/>
      <c r="D802" s="142" t="s">
        <v>151</v>
      </c>
      <c r="F802" s="143" t="s">
        <v>1354</v>
      </c>
      <c r="I802" s="144"/>
      <c r="L802" s="30"/>
      <c r="M802" s="145"/>
      <c r="T802" s="51"/>
      <c r="AT802" s="15" t="s">
        <v>151</v>
      </c>
      <c r="AU802" s="15" t="s">
        <v>79</v>
      </c>
    </row>
    <row r="803" spans="2:47" s="1" customFormat="1" ht="12">
      <c r="B803" s="30"/>
      <c r="D803" s="146" t="s">
        <v>153</v>
      </c>
      <c r="F803" s="147" t="s">
        <v>1355</v>
      </c>
      <c r="I803" s="144"/>
      <c r="L803" s="30"/>
      <c r="M803" s="145"/>
      <c r="T803" s="51"/>
      <c r="AT803" s="15" t="s">
        <v>153</v>
      </c>
      <c r="AU803" s="15" t="s">
        <v>79</v>
      </c>
    </row>
    <row r="804" spans="2:65" s="1" customFormat="1" ht="16.5" customHeight="1">
      <c r="B804" s="30"/>
      <c r="C804" s="148" t="s">
        <v>1305</v>
      </c>
      <c r="D804" s="148" t="s">
        <v>225</v>
      </c>
      <c r="E804" s="149" t="s">
        <v>1356</v>
      </c>
      <c r="F804" s="150" t="s">
        <v>1357</v>
      </c>
      <c r="G804" s="151" t="s">
        <v>210</v>
      </c>
      <c r="H804" s="152">
        <v>341.837</v>
      </c>
      <c r="I804" s="153"/>
      <c r="J804" s="154">
        <f>ROUND(I804*H804,2)</f>
        <v>0</v>
      </c>
      <c r="K804" s="150" t="s">
        <v>19</v>
      </c>
      <c r="L804" s="155"/>
      <c r="M804" s="156" t="s">
        <v>19</v>
      </c>
      <c r="N804" s="157" t="s">
        <v>40</v>
      </c>
      <c r="P804" s="138">
        <f>O804*H804</f>
        <v>0</v>
      </c>
      <c r="Q804" s="138">
        <v>0</v>
      </c>
      <c r="R804" s="138">
        <f>Q804*H804</f>
        <v>0</v>
      </c>
      <c r="S804" s="138">
        <v>0</v>
      </c>
      <c r="T804" s="139">
        <f>S804*H804</f>
        <v>0</v>
      </c>
      <c r="AR804" s="140" t="s">
        <v>237</v>
      </c>
      <c r="AT804" s="140" t="s">
        <v>225</v>
      </c>
      <c r="AU804" s="140" t="s">
        <v>79</v>
      </c>
      <c r="AY804" s="15" t="s">
        <v>143</v>
      </c>
      <c r="BE804" s="141">
        <f>IF(N804="základní",J804,0)</f>
        <v>0</v>
      </c>
      <c r="BF804" s="141">
        <f>IF(N804="snížená",J804,0)</f>
        <v>0</v>
      </c>
      <c r="BG804" s="141">
        <f>IF(N804="zákl. přenesená",J804,0)</f>
        <v>0</v>
      </c>
      <c r="BH804" s="141">
        <f>IF(N804="sníž. přenesená",J804,0)</f>
        <v>0</v>
      </c>
      <c r="BI804" s="141">
        <f>IF(N804="nulová",J804,0)</f>
        <v>0</v>
      </c>
      <c r="BJ804" s="15" t="s">
        <v>77</v>
      </c>
      <c r="BK804" s="141">
        <f>ROUND(I804*H804,2)</f>
        <v>0</v>
      </c>
      <c r="BL804" s="15" t="s">
        <v>178</v>
      </c>
      <c r="BM804" s="140" t="s">
        <v>1358</v>
      </c>
    </row>
    <row r="805" spans="2:47" s="1" customFormat="1" ht="12">
      <c r="B805" s="30"/>
      <c r="D805" s="142" t="s">
        <v>151</v>
      </c>
      <c r="F805" s="143" t="s">
        <v>1357</v>
      </c>
      <c r="I805" s="144"/>
      <c r="L805" s="30"/>
      <c r="M805" s="145"/>
      <c r="T805" s="51"/>
      <c r="AT805" s="15" t="s">
        <v>151</v>
      </c>
      <c r="AU805" s="15" t="s">
        <v>79</v>
      </c>
    </row>
    <row r="806" spans="2:65" s="1" customFormat="1" ht="16.5" customHeight="1">
      <c r="B806" s="30"/>
      <c r="C806" s="129" t="s">
        <v>1359</v>
      </c>
      <c r="D806" s="129" t="s">
        <v>145</v>
      </c>
      <c r="E806" s="130" t="s">
        <v>1360</v>
      </c>
      <c r="F806" s="131" t="s">
        <v>1361</v>
      </c>
      <c r="G806" s="132" t="s">
        <v>191</v>
      </c>
      <c r="H806" s="133">
        <v>140.4</v>
      </c>
      <c r="I806" s="134"/>
      <c r="J806" s="135">
        <f>ROUND(I806*H806,2)</f>
        <v>0</v>
      </c>
      <c r="K806" s="131" t="s">
        <v>19</v>
      </c>
      <c r="L806" s="30"/>
      <c r="M806" s="136" t="s">
        <v>19</v>
      </c>
      <c r="N806" s="137" t="s">
        <v>40</v>
      </c>
      <c r="P806" s="138">
        <f>O806*H806</f>
        <v>0</v>
      </c>
      <c r="Q806" s="138">
        <v>0</v>
      </c>
      <c r="R806" s="138">
        <f>Q806*H806</f>
        <v>0</v>
      </c>
      <c r="S806" s="138">
        <v>0</v>
      </c>
      <c r="T806" s="139">
        <f>S806*H806</f>
        <v>0</v>
      </c>
      <c r="AR806" s="140" t="s">
        <v>178</v>
      </c>
      <c r="AT806" s="140" t="s">
        <v>145</v>
      </c>
      <c r="AU806" s="140" t="s">
        <v>79</v>
      </c>
      <c r="AY806" s="15" t="s">
        <v>143</v>
      </c>
      <c r="BE806" s="141">
        <f>IF(N806="základní",J806,0)</f>
        <v>0</v>
      </c>
      <c r="BF806" s="141">
        <f>IF(N806="snížená",J806,0)</f>
        <v>0</v>
      </c>
      <c r="BG806" s="141">
        <f>IF(N806="zákl. přenesená",J806,0)</f>
        <v>0</v>
      </c>
      <c r="BH806" s="141">
        <f>IF(N806="sníž. přenesená",J806,0)</f>
        <v>0</v>
      </c>
      <c r="BI806" s="141">
        <f>IF(N806="nulová",J806,0)</f>
        <v>0</v>
      </c>
      <c r="BJ806" s="15" t="s">
        <v>77</v>
      </c>
      <c r="BK806" s="141">
        <f>ROUND(I806*H806,2)</f>
        <v>0</v>
      </c>
      <c r="BL806" s="15" t="s">
        <v>178</v>
      </c>
      <c r="BM806" s="140" t="s">
        <v>1362</v>
      </c>
    </row>
    <row r="807" spans="2:47" s="1" customFormat="1" ht="12">
      <c r="B807" s="30"/>
      <c r="D807" s="142" t="s">
        <v>151</v>
      </c>
      <c r="F807" s="143" t="s">
        <v>1361</v>
      </c>
      <c r="I807" s="144"/>
      <c r="L807" s="30"/>
      <c r="M807" s="145"/>
      <c r="T807" s="51"/>
      <c r="AT807" s="15" t="s">
        <v>151</v>
      </c>
      <c r="AU807" s="15" t="s">
        <v>79</v>
      </c>
    </row>
    <row r="808" spans="2:65" s="1" customFormat="1" ht="16.5" customHeight="1">
      <c r="B808" s="30"/>
      <c r="C808" s="129" t="s">
        <v>1311</v>
      </c>
      <c r="D808" s="129" t="s">
        <v>145</v>
      </c>
      <c r="E808" s="130" t="s">
        <v>1363</v>
      </c>
      <c r="F808" s="131" t="s">
        <v>1364</v>
      </c>
      <c r="G808" s="132" t="s">
        <v>757</v>
      </c>
      <c r="H808" s="158"/>
      <c r="I808" s="134"/>
      <c r="J808" s="135">
        <f>ROUND(I808*H808,2)</f>
        <v>0</v>
      </c>
      <c r="K808" s="131" t="s">
        <v>149</v>
      </c>
      <c r="L808" s="30"/>
      <c r="M808" s="136" t="s">
        <v>19</v>
      </c>
      <c r="N808" s="137" t="s">
        <v>40</v>
      </c>
      <c r="P808" s="138">
        <f>O808*H808</f>
        <v>0</v>
      </c>
      <c r="Q808" s="138">
        <v>0</v>
      </c>
      <c r="R808" s="138">
        <f>Q808*H808</f>
        <v>0</v>
      </c>
      <c r="S808" s="138">
        <v>0</v>
      </c>
      <c r="T808" s="139">
        <f>S808*H808</f>
        <v>0</v>
      </c>
      <c r="AR808" s="140" t="s">
        <v>178</v>
      </c>
      <c r="AT808" s="140" t="s">
        <v>145</v>
      </c>
      <c r="AU808" s="140" t="s">
        <v>79</v>
      </c>
      <c r="AY808" s="15" t="s">
        <v>143</v>
      </c>
      <c r="BE808" s="141">
        <f>IF(N808="základní",J808,0)</f>
        <v>0</v>
      </c>
      <c r="BF808" s="141">
        <f>IF(N808="snížená",J808,0)</f>
        <v>0</v>
      </c>
      <c r="BG808" s="141">
        <f>IF(N808="zákl. přenesená",J808,0)</f>
        <v>0</v>
      </c>
      <c r="BH808" s="141">
        <f>IF(N808="sníž. přenesená",J808,0)</f>
        <v>0</v>
      </c>
      <c r="BI808" s="141">
        <f>IF(N808="nulová",J808,0)</f>
        <v>0</v>
      </c>
      <c r="BJ808" s="15" t="s">
        <v>77</v>
      </c>
      <c r="BK808" s="141">
        <f>ROUND(I808*H808,2)</f>
        <v>0</v>
      </c>
      <c r="BL808" s="15" t="s">
        <v>178</v>
      </c>
      <c r="BM808" s="140" t="s">
        <v>1365</v>
      </c>
    </row>
    <row r="809" spans="2:47" s="1" customFormat="1" ht="19.2">
      <c r="B809" s="30"/>
      <c r="D809" s="142" t="s">
        <v>151</v>
      </c>
      <c r="F809" s="143" t="s">
        <v>1366</v>
      </c>
      <c r="I809" s="144"/>
      <c r="L809" s="30"/>
      <c r="M809" s="145"/>
      <c r="T809" s="51"/>
      <c r="AT809" s="15" t="s">
        <v>151</v>
      </c>
      <c r="AU809" s="15" t="s">
        <v>79</v>
      </c>
    </row>
    <row r="810" spans="2:47" s="1" customFormat="1" ht="12">
      <c r="B810" s="30"/>
      <c r="D810" s="146" t="s">
        <v>153</v>
      </c>
      <c r="F810" s="147" t="s">
        <v>1367</v>
      </c>
      <c r="I810" s="144"/>
      <c r="L810" s="30"/>
      <c r="M810" s="145"/>
      <c r="T810" s="51"/>
      <c r="AT810" s="15" t="s">
        <v>153</v>
      </c>
      <c r="AU810" s="15" t="s">
        <v>79</v>
      </c>
    </row>
    <row r="811" spans="2:63" s="11" customFormat="1" ht="22.95" customHeight="1">
      <c r="B811" s="117"/>
      <c r="D811" s="118" t="s">
        <v>68</v>
      </c>
      <c r="E811" s="127" t="s">
        <v>1368</v>
      </c>
      <c r="F811" s="127" t="s">
        <v>1369</v>
      </c>
      <c r="I811" s="120"/>
      <c r="J811" s="128">
        <f>BK811</f>
        <v>0</v>
      </c>
      <c r="L811" s="117"/>
      <c r="M811" s="122"/>
      <c r="P811" s="123">
        <f>SUM(P812:P823)</f>
        <v>0</v>
      </c>
      <c r="R811" s="123">
        <f>SUM(R812:R823)</f>
        <v>0.37399086000000004</v>
      </c>
      <c r="T811" s="124">
        <f>SUM(T812:T823)</f>
        <v>0</v>
      </c>
      <c r="AR811" s="118" t="s">
        <v>79</v>
      </c>
      <c r="AT811" s="125" t="s">
        <v>68</v>
      </c>
      <c r="AU811" s="125" t="s">
        <v>77</v>
      </c>
      <c r="AY811" s="118" t="s">
        <v>143</v>
      </c>
      <c r="BK811" s="126">
        <f>SUM(BK812:BK823)</f>
        <v>0</v>
      </c>
    </row>
    <row r="812" spans="2:65" s="1" customFormat="1" ht="16.5" customHeight="1">
      <c r="B812" s="30"/>
      <c r="C812" s="129" t="s">
        <v>1370</v>
      </c>
      <c r="D812" s="129" t="s">
        <v>145</v>
      </c>
      <c r="E812" s="130" t="s">
        <v>1371</v>
      </c>
      <c r="F812" s="131" t="s">
        <v>1372</v>
      </c>
      <c r="G812" s="132" t="s">
        <v>210</v>
      </c>
      <c r="H812" s="133">
        <v>93.6</v>
      </c>
      <c r="I812" s="134"/>
      <c r="J812" s="135">
        <f>ROUND(I812*H812,2)</f>
        <v>0</v>
      </c>
      <c r="K812" s="131" t="s">
        <v>149</v>
      </c>
      <c r="L812" s="30"/>
      <c r="M812" s="136" t="s">
        <v>19</v>
      </c>
      <c r="N812" s="137" t="s">
        <v>40</v>
      </c>
      <c r="P812" s="138">
        <f>O812*H812</f>
        <v>0</v>
      </c>
      <c r="Q812" s="138">
        <v>0.000105</v>
      </c>
      <c r="R812" s="138">
        <f>Q812*H812</f>
        <v>0.009828</v>
      </c>
      <c r="S812" s="138">
        <v>0</v>
      </c>
      <c r="T812" s="139">
        <f>S812*H812</f>
        <v>0</v>
      </c>
      <c r="AR812" s="140" t="s">
        <v>178</v>
      </c>
      <c r="AT812" s="140" t="s">
        <v>145</v>
      </c>
      <c r="AU812" s="140" t="s">
        <v>79</v>
      </c>
      <c r="AY812" s="15" t="s">
        <v>143</v>
      </c>
      <c r="BE812" s="141">
        <f>IF(N812="základní",J812,0)</f>
        <v>0</v>
      </c>
      <c r="BF812" s="141">
        <f>IF(N812="snížená",J812,0)</f>
        <v>0</v>
      </c>
      <c r="BG812" s="141">
        <f>IF(N812="zákl. přenesená",J812,0)</f>
        <v>0</v>
      </c>
      <c r="BH812" s="141">
        <f>IF(N812="sníž. přenesená",J812,0)</f>
        <v>0</v>
      </c>
      <c r="BI812" s="141">
        <f>IF(N812="nulová",J812,0)</f>
        <v>0</v>
      </c>
      <c r="BJ812" s="15" t="s">
        <v>77</v>
      </c>
      <c r="BK812" s="141">
        <f>ROUND(I812*H812,2)</f>
        <v>0</v>
      </c>
      <c r="BL812" s="15" t="s">
        <v>178</v>
      </c>
      <c r="BM812" s="140" t="s">
        <v>1373</v>
      </c>
    </row>
    <row r="813" spans="2:47" s="1" customFormat="1" ht="12">
      <c r="B813" s="30"/>
      <c r="D813" s="142" t="s">
        <v>151</v>
      </c>
      <c r="F813" s="143" t="s">
        <v>1374</v>
      </c>
      <c r="I813" s="144"/>
      <c r="L813" s="30"/>
      <c r="M813" s="145"/>
      <c r="T813" s="51"/>
      <c r="AT813" s="15" t="s">
        <v>151</v>
      </c>
      <c r="AU813" s="15" t="s">
        <v>79</v>
      </c>
    </row>
    <row r="814" spans="2:47" s="1" customFormat="1" ht="12">
      <c r="B814" s="30"/>
      <c r="D814" s="146" t="s">
        <v>153</v>
      </c>
      <c r="F814" s="147" t="s">
        <v>1375</v>
      </c>
      <c r="I814" s="144"/>
      <c r="L814" s="30"/>
      <c r="M814" s="145"/>
      <c r="T814" s="51"/>
      <c r="AT814" s="15" t="s">
        <v>153</v>
      </c>
      <c r="AU814" s="15" t="s">
        <v>79</v>
      </c>
    </row>
    <row r="815" spans="2:65" s="1" customFormat="1" ht="16.5" customHeight="1">
      <c r="B815" s="30"/>
      <c r="C815" s="129" t="s">
        <v>1314</v>
      </c>
      <c r="D815" s="129" t="s">
        <v>145</v>
      </c>
      <c r="E815" s="130" t="s">
        <v>1371</v>
      </c>
      <c r="F815" s="131" t="s">
        <v>1372</v>
      </c>
      <c r="G815" s="132" t="s">
        <v>210</v>
      </c>
      <c r="H815" s="133">
        <v>357.1</v>
      </c>
      <c r="I815" s="134"/>
      <c r="J815" s="135">
        <f>ROUND(I815*H815,2)</f>
        <v>0</v>
      </c>
      <c r="K815" s="131" t="s">
        <v>149</v>
      </c>
      <c r="L815" s="30"/>
      <c r="M815" s="136" t="s">
        <v>19</v>
      </c>
      <c r="N815" s="137" t="s">
        <v>40</v>
      </c>
      <c r="P815" s="138">
        <f>O815*H815</f>
        <v>0</v>
      </c>
      <c r="Q815" s="138">
        <v>0.000105</v>
      </c>
      <c r="R815" s="138">
        <f>Q815*H815</f>
        <v>0.0374955</v>
      </c>
      <c r="S815" s="138">
        <v>0</v>
      </c>
      <c r="T815" s="139">
        <f>S815*H815</f>
        <v>0</v>
      </c>
      <c r="AR815" s="140" t="s">
        <v>178</v>
      </c>
      <c r="AT815" s="140" t="s">
        <v>145</v>
      </c>
      <c r="AU815" s="140" t="s">
        <v>79</v>
      </c>
      <c r="AY815" s="15" t="s">
        <v>143</v>
      </c>
      <c r="BE815" s="141">
        <f>IF(N815="základní",J815,0)</f>
        <v>0</v>
      </c>
      <c r="BF815" s="141">
        <f>IF(N815="snížená",J815,0)</f>
        <v>0</v>
      </c>
      <c r="BG815" s="141">
        <f>IF(N815="zákl. přenesená",J815,0)</f>
        <v>0</v>
      </c>
      <c r="BH815" s="141">
        <f>IF(N815="sníž. přenesená",J815,0)</f>
        <v>0</v>
      </c>
      <c r="BI815" s="141">
        <f>IF(N815="nulová",J815,0)</f>
        <v>0</v>
      </c>
      <c r="BJ815" s="15" t="s">
        <v>77</v>
      </c>
      <c r="BK815" s="141">
        <f>ROUND(I815*H815,2)</f>
        <v>0</v>
      </c>
      <c r="BL815" s="15" t="s">
        <v>178</v>
      </c>
      <c r="BM815" s="140" t="s">
        <v>1376</v>
      </c>
    </row>
    <row r="816" spans="2:47" s="1" customFormat="1" ht="12">
      <c r="B816" s="30"/>
      <c r="D816" s="142" t="s">
        <v>151</v>
      </c>
      <c r="F816" s="143" t="s">
        <v>1374</v>
      </c>
      <c r="I816" s="144"/>
      <c r="L816" s="30"/>
      <c r="M816" s="145"/>
      <c r="T816" s="51"/>
      <c r="AT816" s="15" t="s">
        <v>151</v>
      </c>
      <c r="AU816" s="15" t="s">
        <v>79</v>
      </c>
    </row>
    <row r="817" spans="2:47" s="1" customFormat="1" ht="12">
      <c r="B817" s="30"/>
      <c r="D817" s="146" t="s">
        <v>153</v>
      </c>
      <c r="F817" s="147" t="s">
        <v>1375</v>
      </c>
      <c r="I817" s="144"/>
      <c r="L817" s="30"/>
      <c r="M817" s="145"/>
      <c r="T817" s="51"/>
      <c r="AT817" s="15" t="s">
        <v>153</v>
      </c>
      <c r="AU817" s="15" t="s">
        <v>79</v>
      </c>
    </row>
    <row r="818" spans="2:65" s="1" customFormat="1" ht="16.5" customHeight="1">
      <c r="B818" s="30"/>
      <c r="C818" s="129" t="s">
        <v>1377</v>
      </c>
      <c r="D818" s="129" t="s">
        <v>145</v>
      </c>
      <c r="E818" s="130" t="s">
        <v>1378</v>
      </c>
      <c r="F818" s="131" t="s">
        <v>1379</v>
      </c>
      <c r="G818" s="132" t="s">
        <v>210</v>
      </c>
      <c r="H818" s="133">
        <v>93.6</v>
      </c>
      <c r="I818" s="134"/>
      <c r="J818" s="135">
        <f>ROUND(I818*H818,2)</f>
        <v>0</v>
      </c>
      <c r="K818" s="131" t="s">
        <v>149</v>
      </c>
      <c r="L818" s="30"/>
      <c r="M818" s="136" t="s">
        <v>19</v>
      </c>
      <c r="N818" s="137" t="s">
        <v>40</v>
      </c>
      <c r="P818" s="138">
        <f>O818*H818</f>
        <v>0</v>
      </c>
      <c r="Q818" s="138">
        <v>0.0007248</v>
      </c>
      <c r="R818" s="138">
        <f>Q818*H818</f>
        <v>0.06784128</v>
      </c>
      <c r="S818" s="138">
        <v>0</v>
      </c>
      <c r="T818" s="139">
        <f>S818*H818</f>
        <v>0</v>
      </c>
      <c r="AR818" s="140" t="s">
        <v>178</v>
      </c>
      <c r="AT818" s="140" t="s">
        <v>145</v>
      </c>
      <c r="AU818" s="140" t="s">
        <v>79</v>
      </c>
      <c r="AY818" s="15" t="s">
        <v>143</v>
      </c>
      <c r="BE818" s="141">
        <f>IF(N818="základní",J818,0)</f>
        <v>0</v>
      </c>
      <c r="BF818" s="141">
        <f>IF(N818="snížená",J818,0)</f>
        <v>0</v>
      </c>
      <c r="BG818" s="141">
        <f>IF(N818="zákl. přenesená",J818,0)</f>
        <v>0</v>
      </c>
      <c r="BH818" s="141">
        <f>IF(N818="sníž. přenesená",J818,0)</f>
        <v>0</v>
      </c>
      <c r="BI818" s="141">
        <f>IF(N818="nulová",J818,0)</f>
        <v>0</v>
      </c>
      <c r="BJ818" s="15" t="s">
        <v>77</v>
      </c>
      <c r="BK818" s="141">
        <f>ROUND(I818*H818,2)</f>
        <v>0</v>
      </c>
      <c r="BL818" s="15" t="s">
        <v>178</v>
      </c>
      <c r="BM818" s="140" t="s">
        <v>1380</v>
      </c>
    </row>
    <row r="819" spans="2:47" s="1" customFormat="1" ht="19.2">
      <c r="B819" s="30"/>
      <c r="D819" s="142" t="s">
        <v>151</v>
      </c>
      <c r="F819" s="143" t="s">
        <v>1381</v>
      </c>
      <c r="I819" s="144"/>
      <c r="L819" s="30"/>
      <c r="M819" s="145"/>
      <c r="T819" s="51"/>
      <c r="AT819" s="15" t="s">
        <v>151</v>
      </c>
      <c r="AU819" s="15" t="s">
        <v>79</v>
      </c>
    </row>
    <row r="820" spans="2:47" s="1" customFormat="1" ht="12">
      <c r="B820" s="30"/>
      <c r="D820" s="146" t="s">
        <v>153</v>
      </c>
      <c r="F820" s="147" t="s">
        <v>1382</v>
      </c>
      <c r="I820" s="144"/>
      <c r="L820" s="30"/>
      <c r="M820" s="145"/>
      <c r="T820" s="51"/>
      <c r="AT820" s="15" t="s">
        <v>153</v>
      </c>
      <c r="AU820" s="15" t="s">
        <v>79</v>
      </c>
    </row>
    <row r="821" spans="2:65" s="1" customFormat="1" ht="16.5" customHeight="1">
      <c r="B821" s="30"/>
      <c r="C821" s="129" t="s">
        <v>1320</v>
      </c>
      <c r="D821" s="129" t="s">
        <v>145</v>
      </c>
      <c r="E821" s="130" t="s">
        <v>1378</v>
      </c>
      <c r="F821" s="131" t="s">
        <v>1379</v>
      </c>
      <c r="G821" s="132" t="s">
        <v>210</v>
      </c>
      <c r="H821" s="133">
        <v>357.1</v>
      </c>
      <c r="I821" s="134"/>
      <c r="J821" s="135">
        <f>ROUND(I821*H821,2)</f>
        <v>0</v>
      </c>
      <c r="K821" s="131" t="s">
        <v>149</v>
      </c>
      <c r="L821" s="30"/>
      <c r="M821" s="136" t="s">
        <v>19</v>
      </c>
      <c r="N821" s="137" t="s">
        <v>40</v>
      </c>
      <c r="P821" s="138">
        <f>O821*H821</f>
        <v>0</v>
      </c>
      <c r="Q821" s="138">
        <v>0.0007248</v>
      </c>
      <c r="R821" s="138">
        <f>Q821*H821</f>
        <v>0.25882608</v>
      </c>
      <c r="S821" s="138">
        <v>0</v>
      </c>
      <c r="T821" s="139">
        <f>S821*H821</f>
        <v>0</v>
      </c>
      <c r="AR821" s="140" t="s">
        <v>178</v>
      </c>
      <c r="AT821" s="140" t="s">
        <v>145</v>
      </c>
      <c r="AU821" s="140" t="s">
        <v>79</v>
      </c>
      <c r="AY821" s="15" t="s">
        <v>143</v>
      </c>
      <c r="BE821" s="141">
        <f>IF(N821="základní",J821,0)</f>
        <v>0</v>
      </c>
      <c r="BF821" s="141">
        <f>IF(N821="snížená",J821,0)</f>
        <v>0</v>
      </c>
      <c r="BG821" s="141">
        <f>IF(N821="zákl. přenesená",J821,0)</f>
        <v>0</v>
      </c>
      <c r="BH821" s="141">
        <f>IF(N821="sníž. přenesená",J821,0)</f>
        <v>0</v>
      </c>
      <c r="BI821" s="141">
        <f>IF(N821="nulová",J821,0)</f>
        <v>0</v>
      </c>
      <c r="BJ821" s="15" t="s">
        <v>77</v>
      </c>
      <c r="BK821" s="141">
        <f>ROUND(I821*H821,2)</f>
        <v>0</v>
      </c>
      <c r="BL821" s="15" t="s">
        <v>178</v>
      </c>
      <c r="BM821" s="140" t="s">
        <v>1383</v>
      </c>
    </row>
    <row r="822" spans="2:47" s="1" customFormat="1" ht="19.2">
      <c r="B822" s="30"/>
      <c r="D822" s="142" t="s">
        <v>151</v>
      </c>
      <c r="F822" s="143" t="s">
        <v>1381</v>
      </c>
      <c r="I822" s="144"/>
      <c r="L822" s="30"/>
      <c r="M822" s="145"/>
      <c r="T822" s="51"/>
      <c r="AT822" s="15" t="s">
        <v>151</v>
      </c>
      <c r="AU822" s="15" t="s">
        <v>79</v>
      </c>
    </row>
    <row r="823" spans="2:47" s="1" customFormat="1" ht="12">
      <c r="B823" s="30"/>
      <c r="D823" s="146" t="s">
        <v>153</v>
      </c>
      <c r="F823" s="147" t="s">
        <v>1382</v>
      </c>
      <c r="I823" s="144"/>
      <c r="L823" s="30"/>
      <c r="M823" s="145"/>
      <c r="T823" s="51"/>
      <c r="AT823" s="15" t="s">
        <v>153</v>
      </c>
      <c r="AU823" s="15" t="s">
        <v>79</v>
      </c>
    </row>
    <row r="824" spans="2:63" s="11" customFormat="1" ht="22.95" customHeight="1">
      <c r="B824" s="117"/>
      <c r="D824" s="118" t="s">
        <v>68</v>
      </c>
      <c r="E824" s="127" t="s">
        <v>1384</v>
      </c>
      <c r="F824" s="127" t="s">
        <v>1385</v>
      </c>
      <c r="I824" s="120"/>
      <c r="J824" s="128">
        <f>BK824</f>
        <v>0</v>
      </c>
      <c r="L824" s="117"/>
      <c r="M824" s="122"/>
      <c r="P824" s="123">
        <f>SUM(P825:P829)</f>
        <v>0</v>
      </c>
      <c r="R824" s="123">
        <f>SUM(R825:R829)</f>
        <v>0.15752</v>
      </c>
      <c r="T824" s="124">
        <f>SUM(T825:T829)</f>
        <v>0</v>
      </c>
      <c r="AR824" s="118" t="s">
        <v>79</v>
      </c>
      <c r="AT824" s="125" t="s">
        <v>68</v>
      </c>
      <c r="AU824" s="125" t="s">
        <v>77</v>
      </c>
      <c r="AY824" s="118" t="s">
        <v>143</v>
      </c>
      <c r="BK824" s="126">
        <f>SUM(BK825:BK829)</f>
        <v>0</v>
      </c>
    </row>
    <row r="825" spans="2:65" s="1" customFormat="1" ht="16.5" customHeight="1">
      <c r="B825" s="30"/>
      <c r="C825" s="129" t="s">
        <v>1386</v>
      </c>
      <c r="D825" s="129" t="s">
        <v>145</v>
      </c>
      <c r="E825" s="130" t="s">
        <v>1387</v>
      </c>
      <c r="F825" s="131" t="s">
        <v>1388</v>
      </c>
      <c r="G825" s="132" t="s">
        <v>210</v>
      </c>
      <c r="H825" s="133">
        <v>358</v>
      </c>
      <c r="I825" s="134"/>
      <c r="J825" s="135">
        <f>ROUND(I825*H825,2)</f>
        <v>0</v>
      </c>
      <c r="K825" s="131" t="s">
        <v>149</v>
      </c>
      <c r="L825" s="30"/>
      <c r="M825" s="136" t="s">
        <v>19</v>
      </c>
      <c r="N825" s="137" t="s">
        <v>40</v>
      </c>
      <c r="P825" s="138">
        <f>O825*H825</f>
        <v>0</v>
      </c>
      <c r="Q825" s="138">
        <v>0.00044</v>
      </c>
      <c r="R825" s="138">
        <f>Q825*H825</f>
        <v>0.15752</v>
      </c>
      <c r="S825" s="138">
        <v>0</v>
      </c>
      <c r="T825" s="139">
        <f>S825*H825</f>
        <v>0</v>
      </c>
      <c r="AR825" s="140" t="s">
        <v>178</v>
      </c>
      <c r="AT825" s="140" t="s">
        <v>145</v>
      </c>
      <c r="AU825" s="140" t="s">
        <v>79</v>
      </c>
      <c r="AY825" s="15" t="s">
        <v>143</v>
      </c>
      <c r="BE825" s="141">
        <f>IF(N825="základní",J825,0)</f>
        <v>0</v>
      </c>
      <c r="BF825" s="141">
        <f>IF(N825="snížená",J825,0)</f>
        <v>0</v>
      </c>
      <c r="BG825" s="141">
        <f>IF(N825="zákl. přenesená",J825,0)</f>
        <v>0</v>
      </c>
      <c r="BH825" s="141">
        <f>IF(N825="sníž. přenesená",J825,0)</f>
        <v>0</v>
      </c>
      <c r="BI825" s="141">
        <f>IF(N825="nulová",J825,0)</f>
        <v>0</v>
      </c>
      <c r="BJ825" s="15" t="s">
        <v>77</v>
      </c>
      <c r="BK825" s="141">
        <f>ROUND(I825*H825,2)</f>
        <v>0</v>
      </c>
      <c r="BL825" s="15" t="s">
        <v>178</v>
      </c>
      <c r="BM825" s="140" t="s">
        <v>1389</v>
      </c>
    </row>
    <row r="826" spans="2:47" s="1" customFormat="1" ht="12">
      <c r="B826" s="30"/>
      <c r="D826" s="142" t="s">
        <v>151</v>
      </c>
      <c r="F826" s="143" t="s">
        <v>1390</v>
      </c>
      <c r="I826" s="144"/>
      <c r="L826" s="30"/>
      <c r="M826" s="145"/>
      <c r="T826" s="51"/>
      <c r="AT826" s="15" t="s">
        <v>151</v>
      </c>
      <c r="AU826" s="15" t="s">
        <v>79</v>
      </c>
    </row>
    <row r="827" spans="2:47" s="1" customFormat="1" ht="12">
      <c r="B827" s="30"/>
      <c r="D827" s="146" t="s">
        <v>153</v>
      </c>
      <c r="F827" s="147" t="s">
        <v>1391</v>
      </c>
      <c r="I827" s="144"/>
      <c r="L827" s="30"/>
      <c r="M827" s="145"/>
      <c r="T827" s="51"/>
      <c r="AT827" s="15" t="s">
        <v>153</v>
      </c>
      <c r="AU827" s="15" t="s">
        <v>79</v>
      </c>
    </row>
    <row r="828" spans="2:65" s="1" customFormat="1" ht="16.5" customHeight="1">
      <c r="B828" s="30"/>
      <c r="C828" s="148" t="s">
        <v>1325</v>
      </c>
      <c r="D828" s="148" t="s">
        <v>225</v>
      </c>
      <c r="E828" s="149" t="s">
        <v>1392</v>
      </c>
      <c r="F828" s="150" t="s">
        <v>1393</v>
      </c>
      <c r="G828" s="151" t="s">
        <v>210</v>
      </c>
      <c r="H828" s="152">
        <v>358</v>
      </c>
      <c r="I828" s="153"/>
      <c r="J828" s="154">
        <f>ROUND(I828*H828,2)</f>
        <v>0</v>
      </c>
      <c r="K828" s="150" t="s">
        <v>19</v>
      </c>
      <c r="L828" s="155"/>
      <c r="M828" s="156" t="s">
        <v>19</v>
      </c>
      <c r="N828" s="157" t="s">
        <v>40</v>
      </c>
      <c r="P828" s="138">
        <f>O828*H828</f>
        <v>0</v>
      </c>
      <c r="Q828" s="138">
        <v>0</v>
      </c>
      <c r="R828" s="138">
        <f>Q828*H828</f>
        <v>0</v>
      </c>
      <c r="S828" s="138">
        <v>0</v>
      </c>
      <c r="T828" s="139">
        <f>S828*H828</f>
        <v>0</v>
      </c>
      <c r="AR828" s="140" t="s">
        <v>237</v>
      </c>
      <c r="AT828" s="140" t="s">
        <v>225</v>
      </c>
      <c r="AU828" s="140" t="s">
        <v>79</v>
      </c>
      <c r="AY828" s="15" t="s">
        <v>143</v>
      </c>
      <c r="BE828" s="141">
        <f>IF(N828="základní",J828,0)</f>
        <v>0</v>
      </c>
      <c r="BF828" s="141">
        <f>IF(N828="snížená",J828,0)</f>
        <v>0</v>
      </c>
      <c r="BG828" s="141">
        <f>IF(N828="zákl. přenesená",J828,0)</f>
        <v>0</v>
      </c>
      <c r="BH828" s="141">
        <f>IF(N828="sníž. přenesená",J828,0)</f>
        <v>0</v>
      </c>
      <c r="BI828" s="141">
        <f>IF(N828="nulová",J828,0)</f>
        <v>0</v>
      </c>
      <c r="BJ828" s="15" t="s">
        <v>77</v>
      </c>
      <c r="BK828" s="141">
        <f>ROUND(I828*H828,2)</f>
        <v>0</v>
      </c>
      <c r="BL828" s="15" t="s">
        <v>178</v>
      </c>
      <c r="BM828" s="140" t="s">
        <v>1394</v>
      </c>
    </row>
    <row r="829" spans="2:47" s="1" customFormat="1" ht="12">
      <c r="B829" s="30"/>
      <c r="D829" s="142" t="s">
        <v>151</v>
      </c>
      <c r="F829" s="143" t="s">
        <v>1393</v>
      </c>
      <c r="I829" s="144"/>
      <c r="L829" s="30"/>
      <c r="M829" s="145"/>
      <c r="T829" s="51"/>
      <c r="AT829" s="15" t="s">
        <v>151</v>
      </c>
      <c r="AU829" s="15" t="s">
        <v>79</v>
      </c>
    </row>
    <row r="830" spans="2:63" s="11" customFormat="1" ht="25.95" customHeight="1">
      <c r="B830" s="117"/>
      <c r="D830" s="118" t="s">
        <v>68</v>
      </c>
      <c r="E830" s="119" t="s">
        <v>1395</v>
      </c>
      <c r="F830" s="119" t="s">
        <v>1396</v>
      </c>
      <c r="I830" s="120"/>
      <c r="J830" s="121">
        <f>BK830</f>
        <v>0</v>
      </c>
      <c r="L830" s="117"/>
      <c r="M830" s="122"/>
      <c r="P830" s="123">
        <f>P831+P834+P837+P840</f>
        <v>0</v>
      </c>
      <c r="R830" s="123">
        <f>R831+R834+R837+R840</f>
        <v>0</v>
      </c>
      <c r="T830" s="124">
        <f>T831+T834+T837+T840</f>
        <v>0</v>
      </c>
      <c r="AR830" s="118" t="s">
        <v>170</v>
      </c>
      <c r="AT830" s="125" t="s">
        <v>68</v>
      </c>
      <c r="AU830" s="125" t="s">
        <v>69</v>
      </c>
      <c r="AY830" s="118" t="s">
        <v>143</v>
      </c>
      <c r="BK830" s="126">
        <f>BK831+BK834+BK837+BK840</f>
        <v>0</v>
      </c>
    </row>
    <row r="831" spans="2:63" s="11" customFormat="1" ht="22.95" customHeight="1">
      <c r="B831" s="117"/>
      <c r="D831" s="118" t="s">
        <v>68</v>
      </c>
      <c r="E831" s="127" t="s">
        <v>1397</v>
      </c>
      <c r="F831" s="127" t="s">
        <v>1398</v>
      </c>
      <c r="I831" s="120"/>
      <c r="J831" s="128">
        <f>BK831</f>
        <v>0</v>
      </c>
      <c r="L831" s="117"/>
      <c r="M831" s="122"/>
      <c r="P831" s="123">
        <f>SUM(P832:P833)</f>
        <v>0</v>
      </c>
      <c r="R831" s="123">
        <f>SUM(R832:R833)</f>
        <v>0</v>
      </c>
      <c r="T831" s="124">
        <f>SUM(T832:T833)</f>
        <v>0</v>
      </c>
      <c r="AR831" s="118" t="s">
        <v>170</v>
      </c>
      <c r="AT831" s="125" t="s">
        <v>68</v>
      </c>
      <c r="AU831" s="125" t="s">
        <v>77</v>
      </c>
      <c r="AY831" s="118" t="s">
        <v>143</v>
      </c>
      <c r="BK831" s="126">
        <f>SUM(BK832:BK833)</f>
        <v>0</v>
      </c>
    </row>
    <row r="832" spans="2:65" s="1" customFormat="1" ht="16.5" customHeight="1">
      <c r="B832" s="30"/>
      <c r="C832" s="129" t="s">
        <v>1399</v>
      </c>
      <c r="D832" s="129" t="s">
        <v>145</v>
      </c>
      <c r="E832" s="130" t="s">
        <v>1400</v>
      </c>
      <c r="F832" s="131" t="s">
        <v>1401</v>
      </c>
      <c r="G832" s="132" t="s">
        <v>1402</v>
      </c>
      <c r="H832" s="133">
        <v>1</v>
      </c>
      <c r="I832" s="134"/>
      <c r="J832" s="135">
        <f>ROUND(I832*H832,2)</f>
        <v>0</v>
      </c>
      <c r="K832" s="131" t="s">
        <v>19</v>
      </c>
      <c r="L832" s="30"/>
      <c r="M832" s="136" t="s">
        <v>19</v>
      </c>
      <c r="N832" s="137" t="s">
        <v>40</v>
      </c>
      <c r="P832" s="138">
        <f>O832*H832</f>
        <v>0</v>
      </c>
      <c r="Q832" s="138">
        <v>0</v>
      </c>
      <c r="R832" s="138">
        <f>Q832*H832</f>
        <v>0</v>
      </c>
      <c r="S832" s="138">
        <v>0</v>
      </c>
      <c r="T832" s="139">
        <f>S832*H832</f>
        <v>0</v>
      </c>
      <c r="AR832" s="140" t="s">
        <v>150</v>
      </c>
      <c r="AT832" s="140" t="s">
        <v>145</v>
      </c>
      <c r="AU832" s="140" t="s">
        <v>79</v>
      </c>
      <c r="AY832" s="15" t="s">
        <v>143</v>
      </c>
      <c r="BE832" s="141">
        <f>IF(N832="základní",J832,0)</f>
        <v>0</v>
      </c>
      <c r="BF832" s="141">
        <f>IF(N832="snížená",J832,0)</f>
        <v>0</v>
      </c>
      <c r="BG832" s="141">
        <f>IF(N832="zákl. přenesená",J832,0)</f>
        <v>0</v>
      </c>
      <c r="BH832" s="141">
        <f>IF(N832="sníž. přenesená",J832,0)</f>
        <v>0</v>
      </c>
      <c r="BI832" s="141">
        <f>IF(N832="nulová",J832,0)</f>
        <v>0</v>
      </c>
      <c r="BJ832" s="15" t="s">
        <v>77</v>
      </c>
      <c r="BK832" s="141">
        <f>ROUND(I832*H832,2)</f>
        <v>0</v>
      </c>
      <c r="BL832" s="15" t="s">
        <v>150</v>
      </c>
      <c r="BM832" s="140" t="s">
        <v>1403</v>
      </c>
    </row>
    <row r="833" spans="2:47" s="1" customFormat="1" ht="12">
      <c r="B833" s="30"/>
      <c r="D833" s="142" t="s">
        <v>151</v>
      </c>
      <c r="F833" s="143" t="s">
        <v>1401</v>
      </c>
      <c r="I833" s="144"/>
      <c r="L833" s="30"/>
      <c r="M833" s="145"/>
      <c r="T833" s="51"/>
      <c r="AT833" s="15" t="s">
        <v>151</v>
      </c>
      <c r="AU833" s="15" t="s">
        <v>79</v>
      </c>
    </row>
    <row r="834" spans="2:63" s="11" customFormat="1" ht="22.95" customHeight="1">
      <c r="B834" s="117"/>
      <c r="D834" s="118" t="s">
        <v>68</v>
      </c>
      <c r="E834" s="127" t="s">
        <v>1404</v>
      </c>
      <c r="F834" s="127" t="s">
        <v>1405</v>
      </c>
      <c r="I834" s="120"/>
      <c r="J834" s="128">
        <f>BK834</f>
        <v>0</v>
      </c>
      <c r="L834" s="117"/>
      <c r="M834" s="122"/>
      <c r="P834" s="123">
        <f>SUM(P835:P836)</f>
        <v>0</v>
      </c>
      <c r="R834" s="123">
        <f>SUM(R835:R836)</f>
        <v>0</v>
      </c>
      <c r="T834" s="124">
        <f>SUM(T835:T836)</f>
        <v>0</v>
      </c>
      <c r="AR834" s="118" t="s">
        <v>170</v>
      </c>
      <c r="AT834" s="125" t="s">
        <v>68</v>
      </c>
      <c r="AU834" s="125" t="s">
        <v>77</v>
      </c>
      <c r="AY834" s="118" t="s">
        <v>143</v>
      </c>
      <c r="BK834" s="126">
        <f>SUM(BK835:BK836)</f>
        <v>0</v>
      </c>
    </row>
    <row r="835" spans="2:65" s="1" customFormat="1" ht="16.5" customHeight="1">
      <c r="B835" s="30"/>
      <c r="C835" s="129" t="s">
        <v>1331</v>
      </c>
      <c r="D835" s="129" t="s">
        <v>145</v>
      </c>
      <c r="E835" s="130" t="s">
        <v>1406</v>
      </c>
      <c r="F835" s="131" t="s">
        <v>1407</v>
      </c>
      <c r="G835" s="132" t="s">
        <v>1402</v>
      </c>
      <c r="H835" s="133">
        <v>1</v>
      </c>
      <c r="I835" s="134"/>
      <c r="J835" s="135">
        <f>ROUND(I835*H835,2)</f>
        <v>0</v>
      </c>
      <c r="K835" s="131" t="s">
        <v>19</v>
      </c>
      <c r="L835" s="30"/>
      <c r="M835" s="136" t="s">
        <v>19</v>
      </c>
      <c r="N835" s="137" t="s">
        <v>40</v>
      </c>
      <c r="P835" s="138">
        <f>O835*H835</f>
        <v>0</v>
      </c>
      <c r="Q835" s="138">
        <v>0</v>
      </c>
      <c r="R835" s="138">
        <f>Q835*H835</f>
        <v>0</v>
      </c>
      <c r="S835" s="138">
        <v>0</v>
      </c>
      <c r="T835" s="139">
        <f>S835*H835</f>
        <v>0</v>
      </c>
      <c r="AR835" s="140" t="s">
        <v>150</v>
      </c>
      <c r="AT835" s="140" t="s">
        <v>145</v>
      </c>
      <c r="AU835" s="140" t="s">
        <v>79</v>
      </c>
      <c r="AY835" s="15" t="s">
        <v>143</v>
      </c>
      <c r="BE835" s="141">
        <f>IF(N835="základní",J835,0)</f>
        <v>0</v>
      </c>
      <c r="BF835" s="141">
        <f>IF(N835="snížená",J835,0)</f>
        <v>0</v>
      </c>
      <c r="BG835" s="141">
        <f>IF(N835="zákl. přenesená",J835,0)</f>
        <v>0</v>
      </c>
      <c r="BH835" s="141">
        <f>IF(N835="sníž. přenesená",J835,0)</f>
        <v>0</v>
      </c>
      <c r="BI835" s="141">
        <f>IF(N835="nulová",J835,0)</f>
        <v>0</v>
      </c>
      <c r="BJ835" s="15" t="s">
        <v>77</v>
      </c>
      <c r="BK835" s="141">
        <f>ROUND(I835*H835,2)</f>
        <v>0</v>
      </c>
      <c r="BL835" s="15" t="s">
        <v>150</v>
      </c>
      <c r="BM835" s="140" t="s">
        <v>1408</v>
      </c>
    </row>
    <row r="836" spans="2:47" s="1" customFormat="1" ht="12">
      <c r="B836" s="30"/>
      <c r="D836" s="142" t="s">
        <v>151</v>
      </c>
      <c r="F836" s="143" t="s">
        <v>1407</v>
      </c>
      <c r="I836" s="144"/>
      <c r="L836" s="30"/>
      <c r="M836" s="145"/>
      <c r="T836" s="51"/>
      <c r="AT836" s="15" t="s">
        <v>151</v>
      </c>
      <c r="AU836" s="15" t="s">
        <v>79</v>
      </c>
    </row>
    <row r="837" spans="2:63" s="11" customFormat="1" ht="22.95" customHeight="1">
      <c r="B837" s="117"/>
      <c r="D837" s="118" t="s">
        <v>68</v>
      </c>
      <c r="E837" s="127" t="s">
        <v>1409</v>
      </c>
      <c r="F837" s="127" t="s">
        <v>1410</v>
      </c>
      <c r="I837" s="120"/>
      <c r="J837" s="128">
        <f>BK837</f>
        <v>0</v>
      </c>
      <c r="L837" s="117"/>
      <c r="M837" s="122"/>
      <c r="P837" s="123">
        <f>SUM(P838:P839)</f>
        <v>0</v>
      </c>
      <c r="R837" s="123">
        <f>SUM(R838:R839)</f>
        <v>0</v>
      </c>
      <c r="T837" s="124">
        <f>SUM(T838:T839)</f>
        <v>0</v>
      </c>
      <c r="AR837" s="118" t="s">
        <v>170</v>
      </c>
      <c r="AT837" s="125" t="s">
        <v>68</v>
      </c>
      <c r="AU837" s="125" t="s">
        <v>77</v>
      </c>
      <c r="AY837" s="118" t="s">
        <v>143</v>
      </c>
      <c r="BK837" s="126">
        <f>SUM(BK838:BK839)</f>
        <v>0</v>
      </c>
    </row>
    <row r="838" spans="2:65" s="1" customFormat="1" ht="16.5" customHeight="1">
      <c r="B838" s="30"/>
      <c r="C838" s="129" t="s">
        <v>1411</v>
      </c>
      <c r="D838" s="129" t="s">
        <v>145</v>
      </c>
      <c r="E838" s="130" t="s">
        <v>1412</v>
      </c>
      <c r="F838" s="131" t="s">
        <v>1413</v>
      </c>
      <c r="G838" s="132" t="s">
        <v>1402</v>
      </c>
      <c r="H838" s="133">
        <v>1</v>
      </c>
      <c r="I838" s="134"/>
      <c r="J838" s="135">
        <f>ROUND(I838*H838,2)</f>
        <v>0</v>
      </c>
      <c r="K838" s="131" t="s">
        <v>19</v>
      </c>
      <c r="L838" s="30"/>
      <c r="M838" s="136" t="s">
        <v>19</v>
      </c>
      <c r="N838" s="137" t="s">
        <v>40</v>
      </c>
      <c r="P838" s="138">
        <f>O838*H838</f>
        <v>0</v>
      </c>
      <c r="Q838" s="138">
        <v>0</v>
      </c>
      <c r="R838" s="138">
        <f>Q838*H838</f>
        <v>0</v>
      </c>
      <c r="S838" s="138">
        <v>0</v>
      </c>
      <c r="T838" s="139">
        <f>S838*H838</f>
        <v>0</v>
      </c>
      <c r="AR838" s="140" t="s">
        <v>150</v>
      </c>
      <c r="AT838" s="140" t="s">
        <v>145</v>
      </c>
      <c r="AU838" s="140" t="s">
        <v>79</v>
      </c>
      <c r="AY838" s="15" t="s">
        <v>143</v>
      </c>
      <c r="BE838" s="141">
        <f>IF(N838="základní",J838,0)</f>
        <v>0</v>
      </c>
      <c r="BF838" s="141">
        <f>IF(N838="snížená",J838,0)</f>
        <v>0</v>
      </c>
      <c r="BG838" s="141">
        <f>IF(N838="zákl. přenesená",J838,0)</f>
        <v>0</v>
      </c>
      <c r="BH838" s="141">
        <f>IF(N838="sníž. přenesená",J838,0)</f>
        <v>0</v>
      </c>
      <c r="BI838" s="141">
        <f>IF(N838="nulová",J838,0)</f>
        <v>0</v>
      </c>
      <c r="BJ838" s="15" t="s">
        <v>77</v>
      </c>
      <c r="BK838" s="141">
        <f>ROUND(I838*H838,2)</f>
        <v>0</v>
      </c>
      <c r="BL838" s="15" t="s">
        <v>150</v>
      </c>
      <c r="BM838" s="140" t="s">
        <v>1414</v>
      </c>
    </row>
    <row r="839" spans="2:47" s="1" customFormat="1" ht="12">
      <c r="B839" s="30"/>
      <c r="D839" s="142" t="s">
        <v>151</v>
      </c>
      <c r="F839" s="143" t="s">
        <v>1413</v>
      </c>
      <c r="I839" s="144"/>
      <c r="L839" s="30"/>
      <c r="M839" s="145"/>
      <c r="T839" s="51"/>
      <c r="AT839" s="15" t="s">
        <v>151</v>
      </c>
      <c r="AU839" s="15" t="s">
        <v>79</v>
      </c>
    </row>
    <row r="840" spans="2:63" s="11" customFormat="1" ht="22.95" customHeight="1">
      <c r="B840" s="117"/>
      <c r="D840" s="118" t="s">
        <v>68</v>
      </c>
      <c r="E840" s="127" t="s">
        <v>1415</v>
      </c>
      <c r="F840" s="127" t="s">
        <v>1416</v>
      </c>
      <c r="I840" s="120"/>
      <c r="J840" s="128">
        <f>BK840</f>
        <v>0</v>
      </c>
      <c r="L840" s="117"/>
      <c r="M840" s="122"/>
      <c r="P840" s="123">
        <f>SUM(P841:P842)</f>
        <v>0</v>
      </c>
      <c r="R840" s="123">
        <f>SUM(R841:R842)</f>
        <v>0</v>
      </c>
      <c r="T840" s="124">
        <f>SUM(T841:T842)</f>
        <v>0</v>
      </c>
      <c r="AR840" s="118" t="s">
        <v>170</v>
      </c>
      <c r="AT840" s="125" t="s">
        <v>68</v>
      </c>
      <c r="AU840" s="125" t="s">
        <v>77</v>
      </c>
      <c r="AY840" s="118" t="s">
        <v>143</v>
      </c>
      <c r="BK840" s="126">
        <f>SUM(BK841:BK842)</f>
        <v>0</v>
      </c>
    </row>
    <row r="841" spans="2:65" s="1" customFormat="1" ht="16.5" customHeight="1">
      <c r="B841" s="30"/>
      <c r="C841" s="129" t="s">
        <v>1336</v>
      </c>
      <c r="D841" s="129" t="s">
        <v>145</v>
      </c>
      <c r="E841" s="130" t="s">
        <v>1417</v>
      </c>
      <c r="F841" s="131" t="s">
        <v>1418</v>
      </c>
      <c r="G841" s="132" t="s">
        <v>1402</v>
      </c>
      <c r="H841" s="133">
        <v>1</v>
      </c>
      <c r="I841" s="134"/>
      <c r="J841" s="135">
        <f>ROUND(I841*H841,2)</f>
        <v>0</v>
      </c>
      <c r="K841" s="131" t="s">
        <v>19</v>
      </c>
      <c r="L841" s="30"/>
      <c r="M841" s="136" t="s">
        <v>19</v>
      </c>
      <c r="N841" s="137" t="s">
        <v>40</v>
      </c>
      <c r="P841" s="138">
        <f>O841*H841</f>
        <v>0</v>
      </c>
      <c r="Q841" s="138">
        <v>0</v>
      </c>
      <c r="R841" s="138">
        <f>Q841*H841</f>
        <v>0</v>
      </c>
      <c r="S841" s="138">
        <v>0</v>
      </c>
      <c r="T841" s="139">
        <f>S841*H841</f>
        <v>0</v>
      </c>
      <c r="AR841" s="140" t="s">
        <v>150</v>
      </c>
      <c r="AT841" s="140" t="s">
        <v>145</v>
      </c>
      <c r="AU841" s="140" t="s">
        <v>79</v>
      </c>
      <c r="AY841" s="15" t="s">
        <v>143</v>
      </c>
      <c r="BE841" s="141">
        <f>IF(N841="základní",J841,0)</f>
        <v>0</v>
      </c>
      <c r="BF841" s="141">
        <f>IF(N841="snížená",J841,0)</f>
        <v>0</v>
      </c>
      <c r="BG841" s="141">
        <f>IF(N841="zákl. přenesená",J841,0)</f>
        <v>0</v>
      </c>
      <c r="BH841" s="141">
        <f>IF(N841="sníž. přenesená",J841,0)</f>
        <v>0</v>
      </c>
      <c r="BI841" s="141">
        <f>IF(N841="nulová",J841,0)</f>
        <v>0</v>
      </c>
      <c r="BJ841" s="15" t="s">
        <v>77</v>
      </c>
      <c r="BK841" s="141">
        <f>ROUND(I841*H841,2)</f>
        <v>0</v>
      </c>
      <c r="BL841" s="15" t="s">
        <v>150</v>
      </c>
      <c r="BM841" s="140" t="s">
        <v>1419</v>
      </c>
    </row>
    <row r="842" spans="2:47" s="1" customFormat="1" ht="12">
      <c r="B842" s="30"/>
      <c r="D842" s="142" t="s">
        <v>151</v>
      </c>
      <c r="F842" s="143" t="s">
        <v>1418</v>
      </c>
      <c r="I842" s="144"/>
      <c r="L842" s="30"/>
      <c r="M842" s="160"/>
      <c r="N842" s="161"/>
      <c r="O842" s="161"/>
      <c r="P842" s="161"/>
      <c r="Q842" s="161"/>
      <c r="R842" s="161"/>
      <c r="S842" s="161"/>
      <c r="T842" s="162"/>
      <c r="AT842" s="15" t="s">
        <v>151</v>
      </c>
      <c r="AU842" s="15" t="s">
        <v>79</v>
      </c>
    </row>
    <row r="843" spans="2:12" s="1" customFormat="1" ht="6.9" customHeight="1">
      <c r="B843" s="39"/>
      <c r="C843" s="40"/>
      <c r="D843" s="40"/>
      <c r="E843" s="40"/>
      <c r="F843" s="40"/>
      <c r="G843" s="40"/>
      <c r="H843" s="40"/>
      <c r="I843" s="40"/>
      <c r="J843" s="40"/>
      <c r="K843" s="40"/>
      <c r="L843" s="30"/>
    </row>
  </sheetData>
  <sheetProtection algorithmName="SHA-512" hashValue="fxV0Y2ajrFdzxxevq6GYt8n5kLeNtYUySS0uYS3L9uA3y2maLkBQYi/+7rPo8lF6JKLBly2G+CVqC6ADM482DA==" saltValue="gZRD1g5EyduTZzhsLSn5hoz97Cex/DYk/rLNyDwVXxKhlJM46YoYeS1jtOfZgUmnEewYoQVtwLdzmBhVhWso3w==" spinCount="100000" sheet="1" objects="1" scenarios="1" formatColumns="0" formatRows="0" autoFilter="0"/>
  <autoFilter ref="C108:K842"/>
  <mergeCells count="9">
    <mergeCell ref="E50:H50"/>
    <mergeCell ref="E99:H99"/>
    <mergeCell ref="E101:H101"/>
    <mergeCell ref="L2:V2"/>
    <mergeCell ref="E7:H7"/>
    <mergeCell ref="E9:H9"/>
    <mergeCell ref="E18:H18"/>
    <mergeCell ref="E27:H27"/>
    <mergeCell ref="E48:H48"/>
  </mergeCells>
  <hyperlinks>
    <hyperlink ref="F114" r:id="rId1" display="https://podminky.urs.cz/item/CS_URS_2024_01/139751101"/>
    <hyperlink ref="F117" r:id="rId2" display="https://podminky.urs.cz/item/CS_URS_2024_01/162211311"/>
    <hyperlink ref="F120" r:id="rId3" display="https://podminky.urs.cz/item/CS_URS_2024_01/162211319"/>
    <hyperlink ref="F123" r:id="rId4" display="https://podminky.urs.cz/item/CS_URS_2024_01/162751113"/>
    <hyperlink ref="F126" r:id="rId5" display="https://podminky.urs.cz/item/CS_URS_2024_01/167151101"/>
    <hyperlink ref="F129" r:id="rId6" display="https://podminky.urs.cz/item/CS_URS_2024_01/171251201"/>
    <hyperlink ref="F132" r:id="rId7" display="https://podminky.urs.cz/item/CS_URS_2024_01/171201231"/>
    <hyperlink ref="F136" r:id="rId8" display="https://podminky.urs.cz/item/CS_URS_2024_01/212755214"/>
    <hyperlink ref="F140" r:id="rId9" display="https://podminky.urs.cz/item/CS_URS_2024_01/310238211"/>
    <hyperlink ref="F143" r:id="rId10" display="https://podminky.urs.cz/item/CS_URS_2024_01/317168021"/>
    <hyperlink ref="F146" r:id="rId11" display="https://podminky.urs.cz/item/CS_URS_2024_01/319231213"/>
    <hyperlink ref="F149" r:id="rId12" display="https://podminky.urs.cz/item/CS_URS_2024_01/340238212"/>
    <hyperlink ref="F152" r:id="rId13" display="https://podminky.urs.cz/item/CS_URS_2024_01/342151111"/>
    <hyperlink ref="F157" r:id="rId14" display="https://podminky.urs.cz/item/CS_URS_2024_01/342244101"/>
    <hyperlink ref="F160" r:id="rId15" display="https://podminky.urs.cz/item/CS_URS_2024_01/342244121"/>
    <hyperlink ref="F168" r:id="rId16" display="https://podminky.urs.cz/item/CS_URS_2024_01/612142001"/>
    <hyperlink ref="F171" r:id="rId17" display="https://podminky.urs.cz/item/CS_URS_2024_01/612321121"/>
    <hyperlink ref="F174" r:id="rId18" display="https://podminky.urs.cz/item/CS_URS_2024_01/612321141"/>
    <hyperlink ref="F177" r:id="rId19" display="https://podminky.urs.cz/item/CS_URS_2024_01/612325302"/>
    <hyperlink ref="F180" r:id="rId20" display="https://podminky.urs.cz/item/CS_URS_2024_01/622143003"/>
    <hyperlink ref="F185" r:id="rId21" display="https://podminky.urs.cz/item/CS_URS_2024_01/622143004"/>
    <hyperlink ref="F190" r:id="rId22" display="https://podminky.urs.cz/item/CS_URS_2024_01/622131151"/>
    <hyperlink ref="F193" r:id="rId23" display="https://podminky.urs.cz/item/CS_URS_2024_01/622325121"/>
    <hyperlink ref="F196" r:id="rId24" display="https://podminky.urs.cz/item/CS_URS_2024_01/622131151"/>
    <hyperlink ref="F199" r:id="rId25" display="https://podminky.urs.cz/item/CS_URS_2024_01/622325121"/>
    <hyperlink ref="F202" r:id="rId26" display="https://podminky.urs.cz/item/CS_URS_2024_01/622328231"/>
    <hyperlink ref="F205" r:id="rId27" display="https://podminky.urs.cz/item/CS_URS_2024_01/631311123"/>
    <hyperlink ref="F208" r:id="rId28" display="https://podminky.urs.cz/item/CS_URS_2024_01/631311124"/>
    <hyperlink ref="F211" r:id="rId29" display="https://podminky.urs.cz/item/CS_URS_2024_01/631319173"/>
    <hyperlink ref="F214" r:id="rId30" display="https://podminky.urs.cz/item/CS_URS_2024_01/631362021"/>
    <hyperlink ref="F217" r:id="rId31" display="https://podminky.urs.cz/item/CS_URS_2024_01/632441112"/>
    <hyperlink ref="F220" r:id="rId32" display="https://podminky.urs.cz/item/CS_URS_2024_01/632450124"/>
    <hyperlink ref="F223" r:id="rId33" display="https://podminky.urs.cz/item/CS_URS_2024_01/635111141"/>
    <hyperlink ref="F227" r:id="rId34" display="https://podminky.urs.cz/item/CS_URS_2024_01/941111131"/>
    <hyperlink ref="F230" r:id="rId35" display="https://podminky.urs.cz/item/CS_URS_2024_01/941111231"/>
    <hyperlink ref="F233" r:id="rId36" display="https://podminky.urs.cz/item/CS_URS_2024_01/941111831"/>
    <hyperlink ref="F236" r:id="rId37" display="https://podminky.urs.cz/item/CS_URS_2024_01/949101111"/>
    <hyperlink ref="F239" r:id="rId38" display="https://podminky.urs.cz/item/CS_URS_2024_01/965042141"/>
    <hyperlink ref="F242" r:id="rId39" display="https://podminky.urs.cz/item/CS_URS_2024_01/968062376"/>
    <hyperlink ref="F245" r:id="rId40" display="https://podminky.urs.cz/item/CS_URS_2024_01/968062747"/>
    <hyperlink ref="F248" r:id="rId41" display="https://podminky.urs.cz/item/CS_URS_2024_01/968072455"/>
    <hyperlink ref="F251" r:id="rId42" display="https://podminky.urs.cz/item/CS_URS_2024_01/978013191"/>
    <hyperlink ref="F254" r:id="rId43" display="https://podminky.urs.cz/item/CS_URS_2024_01/978015391"/>
    <hyperlink ref="F260" r:id="rId44" display="https://podminky.urs.cz/item/CS_URS_2024_01/997013111"/>
    <hyperlink ref="F263" r:id="rId45" display="https://podminky.urs.cz/item/CS_URS_2024_01/997013501"/>
    <hyperlink ref="F266" r:id="rId46" display="https://podminky.urs.cz/item/CS_URS_2024_01/997013509"/>
    <hyperlink ref="F269" r:id="rId47" display="https://podminky.urs.cz/item/CS_URS_2024_01/997013607"/>
    <hyperlink ref="F272" r:id="rId48" display="https://podminky.urs.cz/item/CS_URS_2024_01/997211611"/>
    <hyperlink ref="F449" r:id="rId49" display="https://podminky.urs.cz/item/CS_URS_2024_01/711141559"/>
    <hyperlink ref="F454" r:id="rId50" display="https://podminky.urs.cz/item/CS_URS_2024_01/998711202"/>
    <hyperlink ref="F458" r:id="rId51" display="https://podminky.urs.cz/item/CS_URS_2024_01/713114123"/>
    <hyperlink ref="F461" r:id="rId52" display="https://podminky.urs.cz/item/CS_URS_2024_01/713121111"/>
    <hyperlink ref="F466" r:id="rId53" display="https://podminky.urs.cz/item/CS_URS_2024_01/713131141"/>
    <hyperlink ref="F471" r:id="rId54" display="https://podminky.urs.cz/item/CS_URS_2024_01/998713202"/>
    <hyperlink ref="F578" r:id="rId55" display="https://podminky.urs.cz/item/CS_URS_2024_01/762342211"/>
    <hyperlink ref="F583" r:id="rId56" display="https://podminky.urs.cz/item/CS_URS_2024_01/762342441"/>
    <hyperlink ref="F586" r:id="rId57" display="https://podminky.urs.cz/item/CS_URS_2024_01/762342811"/>
    <hyperlink ref="F589" r:id="rId58" display="https://podminky.urs.cz/item/CS_URS_2024_01/762395000"/>
    <hyperlink ref="F592" r:id="rId59" display="https://podminky.urs.cz/item/CS_URS_2024_01/762420016"/>
    <hyperlink ref="F595" r:id="rId60" display="https://podminky.urs.cz/item/CS_URS_2024_01/762429001"/>
    <hyperlink ref="F600" r:id="rId61" display="https://podminky.urs.cz/item/CS_URS_2024_01/762430014"/>
    <hyperlink ref="F603" r:id="rId62" display="https://podminky.urs.cz/item/CS_URS_2024_01/762495000"/>
    <hyperlink ref="F606" r:id="rId63" display="https://podminky.urs.cz/item/CS_URS_2024_01/998762202"/>
    <hyperlink ref="F610" r:id="rId64" display="https://podminky.urs.cz/item/CS_URS_2024_01/763111311"/>
    <hyperlink ref="F613" r:id="rId65" display="https://podminky.urs.cz/item/CS_URS_2024_01/763121422"/>
    <hyperlink ref="F616" r:id="rId66" display="https://podminky.urs.cz/item/CS_URS_2024_01/763131451"/>
    <hyperlink ref="F619" r:id="rId67" display="https://podminky.urs.cz/item/CS_URS_2024_01/763131751"/>
    <hyperlink ref="F624" r:id="rId68" display="https://podminky.urs.cz/item/CS_URS_2024_01/763431001"/>
    <hyperlink ref="F629" r:id="rId69" display="https://podminky.urs.cz/item/CS_URS_2024_01/998763201"/>
    <hyperlink ref="F633" r:id="rId70" display="https://podminky.urs.cz/item/CS_URS_2024_01/764002821"/>
    <hyperlink ref="F636" r:id="rId71" display="https://podminky.urs.cz/item/CS_URS_2024_01/764002851"/>
    <hyperlink ref="F639" r:id="rId72" display="https://podminky.urs.cz/item/CS_URS_2024_01/764004801"/>
    <hyperlink ref="F642" r:id="rId73" display="https://podminky.urs.cz/item/CS_URS_2024_01/764004861"/>
    <hyperlink ref="F645" r:id="rId74" display="https://podminky.urs.cz/item/CS_URS_2024_01/764216604"/>
    <hyperlink ref="F648" r:id="rId75" display="https://podminky.urs.cz/item/CS_URS_2024_01/764511602"/>
    <hyperlink ref="F651" r:id="rId76" display="https://podminky.urs.cz/item/CS_URS_2024_01/764511622"/>
    <hyperlink ref="F654" r:id="rId77" display="https://podminky.urs.cz/item/CS_URS_2024_01/764511642"/>
    <hyperlink ref="F657" r:id="rId78" display="https://podminky.urs.cz/item/CS_URS_2024_01/764518622"/>
    <hyperlink ref="F660" r:id="rId79" display="https://podminky.urs.cz/item/CS_URS_2024_01/998764202"/>
    <hyperlink ref="F664" r:id="rId80" display="https://podminky.urs.cz/item/CS_URS_2024_01/765111825"/>
    <hyperlink ref="F667" r:id="rId81" display="https://podminky.urs.cz/item/CS_URS_2024_01/765111831"/>
    <hyperlink ref="F670" r:id="rId82" display="https://podminky.urs.cz/item/CS_URS_2024_01/765111861"/>
    <hyperlink ref="F673" r:id="rId83" display="https://podminky.urs.cz/item/CS_URS_2024_01/765114021"/>
    <hyperlink ref="F676" r:id="rId84" display="https://podminky.urs.cz/item/CS_URS_2024_01/765114211"/>
    <hyperlink ref="F679" r:id="rId85" display="https://podminky.urs.cz/item/CS_URS_2024_01/765114311"/>
    <hyperlink ref="F682" r:id="rId86" display="https://podminky.urs.cz/item/CS_URS_2024_01/765115202"/>
    <hyperlink ref="F687" r:id="rId87" display="https://podminky.urs.cz/item/CS_URS_2024_01/765115302"/>
    <hyperlink ref="F692" r:id="rId88" display="https://podminky.urs.cz/item/CS_URS_2024_01/765191021"/>
    <hyperlink ref="F697" r:id="rId89" display="https://podminky.urs.cz/item/CS_URS_2024_01/765191031"/>
    <hyperlink ref="F702" r:id="rId90" display="https://podminky.urs.cz/item/CS_URS_2024_01/998765202"/>
    <hyperlink ref="F706" r:id="rId91" display="https://podminky.urs.cz/item/CS_URS_2024_01/766231113"/>
    <hyperlink ref="F711" r:id="rId92" display="https://podminky.urs.cz/item/CS_URS_2024_01/766621212"/>
    <hyperlink ref="F720" r:id="rId93" display="https://podminky.urs.cz/item/CS_URS_2024_01/766660171"/>
    <hyperlink ref="F731" r:id="rId94" display="https://podminky.urs.cz/item/CS_URS_2024_01/766682111"/>
    <hyperlink ref="F734" r:id="rId95" display="https://podminky.urs.cz/item/CS_URS_2024_01/766694116"/>
    <hyperlink ref="F739" r:id="rId96" display="https://podminky.urs.cz/item/CS_URS_2024_01/766694126"/>
    <hyperlink ref="F746" r:id="rId97" display="https://podminky.urs.cz/item/CS_URS_2024_01/998766202"/>
    <hyperlink ref="F750" r:id="rId98" display="https://podminky.urs.cz/item/CS_URS_2024_01/767161114"/>
    <hyperlink ref="F759" r:id="rId99" display="https://podminky.urs.cz/item/CS_URS_2024_01/767531121"/>
    <hyperlink ref="F764" r:id="rId100" display="https://podminky.urs.cz/item/CS_URS_2024_01/767581803"/>
    <hyperlink ref="F767" r:id="rId101" display="https://podminky.urs.cz/item/CS_URS_2024_01/767640111"/>
    <hyperlink ref="F772" r:id="rId102" display="https://podminky.urs.cz/item/CS_URS_2024_01/767640221"/>
    <hyperlink ref="F777" r:id="rId103" display="https://podminky.urs.cz/item/CS_URS_2024_01/998767202"/>
    <hyperlink ref="F785" r:id="rId104" display="https://podminky.urs.cz/item/CS_URS_2024_01/771121011"/>
    <hyperlink ref="F788" r:id="rId105" display="https://podminky.urs.cz/item/CS_URS_2024_01/771474113"/>
    <hyperlink ref="F791" r:id="rId106" display="https://podminky.urs.cz/item/CS_URS_2024_01/771574113"/>
    <hyperlink ref="F796" r:id="rId107" display="https://podminky.urs.cz/item/CS_URS_2024_01/998771202"/>
    <hyperlink ref="F800" r:id="rId108" display="https://podminky.urs.cz/item/CS_URS_2024_01/781121011"/>
    <hyperlink ref="F803" r:id="rId109" display="https://podminky.urs.cz/item/CS_URS_2024_01/781474115"/>
    <hyperlink ref="F810" r:id="rId110" display="https://podminky.urs.cz/item/CS_URS_2024_01/998781202"/>
    <hyperlink ref="F814" r:id="rId111" display="https://podminky.urs.cz/item/CS_URS_2024_01/783823133"/>
    <hyperlink ref="F817" r:id="rId112" display="https://podminky.urs.cz/item/CS_URS_2024_01/783823133"/>
    <hyperlink ref="F820" r:id="rId113" display="https://podminky.urs.cz/item/CS_URS_2024_01/783827423"/>
    <hyperlink ref="F823" r:id="rId114" display="https://podminky.urs.cz/item/CS_URS_2024_01/783827423"/>
    <hyperlink ref="F827" r:id="rId115" display="https://podminky.urs.cz/item/CS_URS_2024_01/7841810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5" t="s">
        <v>82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79</v>
      </c>
    </row>
    <row r="4" spans="2:46" ht="24.9" customHeight="1">
      <c r="B4" s="18"/>
      <c r="D4" s="19" t="s">
        <v>91</v>
      </c>
      <c r="L4" s="18"/>
      <c r="M4" s="88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97" t="str">
        <f>'Rekapitulace stavby'!K6</f>
        <v>Klatovy SÚ objektu čp. 59 na st. p. 6139, k. ú. Klatovy (Rozpočet)</v>
      </c>
      <c r="F7" s="298"/>
      <c r="G7" s="298"/>
      <c r="H7" s="298"/>
      <c r="L7" s="18"/>
    </row>
    <row r="8" spans="2:12" s="1" customFormat="1" ht="12" customHeight="1">
      <c r="B8" s="30"/>
      <c r="D8" s="25" t="s">
        <v>92</v>
      </c>
      <c r="L8" s="30"/>
    </row>
    <row r="9" spans="2:12" s="1" customFormat="1" ht="16.5" customHeight="1">
      <c r="B9" s="30"/>
      <c r="E9" s="287" t="s">
        <v>1420</v>
      </c>
      <c r="F9" s="296"/>
      <c r="G9" s="296"/>
      <c r="H9" s="296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19</v>
      </c>
      <c r="L11" s="30"/>
    </row>
    <row r="12" spans="2:12" s="1" customFormat="1" ht="12" customHeight="1">
      <c r="B12" s="30"/>
      <c r="D12" s="25" t="s">
        <v>21</v>
      </c>
      <c r="F12" s="23" t="s">
        <v>22</v>
      </c>
      <c r="I12" s="25" t="s">
        <v>23</v>
      </c>
      <c r="J12" s="47" t="str">
        <f>'Rekapitulace stavby'!AN8</f>
        <v>17. 6. 2024</v>
      </c>
      <c r="L12" s="30"/>
    </row>
    <row r="13" spans="2:12" s="1" customFormat="1" ht="10.95" customHeight="1">
      <c r="B13" s="30"/>
      <c r="L13" s="30"/>
    </row>
    <row r="14" spans="2:12" s="1" customFormat="1" ht="12" customHeight="1">
      <c r="B14" s="30"/>
      <c r="D14" s="25" t="s">
        <v>25</v>
      </c>
      <c r="I14" s="25" t="s">
        <v>26</v>
      </c>
      <c r="J14" s="23" t="s">
        <v>19</v>
      </c>
      <c r="L14" s="30"/>
    </row>
    <row r="15" spans="2:12" s="1" customFormat="1" ht="18" customHeight="1">
      <c r="B15" s="30"/>
      <c r="E15" s="23" t="s">
        <v>22</v>
      </c>
      <c r="I15" s="25" t="s">
        <v>27</v>
      </c>
      <c r="J15" s="23" t="s">
        <v>19</v>
      </c>
      <c r="L15" s="30"/>
    </row>
    <row r="16" spans="2:12" s="1" customFormat="1" ht="6.9" customHeight="1">
      <c r="B16" s="30"/>
      <c r="L16" s="30"/>
    </row>
    <row r="17" spans="2:12" s="1" customFormat="1" ht="12" customHeight="1">
      <c r="B17" s="30"/>
      <c r="D17" s="25" t="s">
        <v>28</v>
      </c>
      <c r="I17" s="2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99" t="str">
        <f>'Rekapitulace stavby'!E14</f>
        <v>Vyplň údaj</v>
      </c>
      <c r="F18" s="266"/>
      <c r="G18" s="266"/>
      <c r="H18" s="266"/>
      <c r="I18" s="25" t="s">
        <v>27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L19" s="30"/>
    </row>
    <row r="20" spans="2:12" s="1" customFormat="1" ht="12" customHeight="1">
      <c r="B20" s="30"/>
      <c r="D20" s="25" t="s">
        <v>30</v>
      </c>
      <c r="I20" s="25" t="s">
        <v>26</v>
      </c>
      <c r="J20" s="23" t="s">
        <v>19</v>
      </c>
      <c r="L20" s="30"/>
    </row>
    <row r="21" spans="2:12" s="1" customFormat="1" ht="18" customHeight="1">
      <c r="B21" s="30"/>
      <c r="E21" s="23" t="s">
        <v>22</v>
      </c>
      <c r="I21" s="25" t="s">
        <v>27</v>
      </c>
      <c r="J21" s="23" t="s">
        <v>19</v>
      </c>
      <c r="L21" s="30"/>
    </row>
    <row r="22" spans="2:12" s="1" customFormat="1" ht="6.9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26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27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L25" s="30"/>
    </row>
    <row r="26" spans="2:12" s="1" customFormat="1" ht="12" customHeight="1">
      <c r="B26" s="30"/>
      <c r="D26" s="25" t="s">
        <v>33</v>
      </c>
      <c r="L26" s="30"/>
    </row>
    <row r="27" spans="2:12" s="7" customFormat="1" ht="16.5" customHeight="1">
      <c r="B27" s="89"/>
      <c r="E27" s="270" t="s">
        <v>19</v>
      </c>
      <c r="F27" s="270"/>
      <c r="G27" s="270"/>
      <c r="H27" s="270"/>
      <c r="L27" s="89"/>
    </row>
    <row r="28" spans="2:12" s="1" customFormat="1" ht="6.9" customHeight="1">
      <c r="B28" s="30"/>
      <c r="L28" s="30"/>
    </row>
    <row r="29" spans="2:12" s="1" customFormat="1" ht="6.9" customHeight="1">
      <c r="B29" s="30"/>
      <c r="D29" s="48"/>
      <c r="E29" s="48"/>
      <c r="F29" s="48"/>
      <c r="G29" s="48"/>
      <c r="H29" s="48"/>
      <c r="I29" s="48"/>
      <c r="J29" s="48"/>
      <c r="K29" s="48"/>
      <c r="L29" s="30"/>
    </row>
    <row r="30" spans="2:12" s="1" customFormat="1" ht="25.35" customHeight="1">
      <c r="B30" s="30"/>
      <c r="D30" s="90" t="s">
        <v>35</v>
      </c>
      <c r="J30" s="61">
        <f>ROUND(J88,2)</f>
        <v>0</v>
      </c>
      <c r="L30" s="30"/>
    </row>
    <row r="31" spans="2:12" s="1" customFormat="1" ht="6.9" customHeight="1">
      <c r="B31" s="30"/>
      <c r="D31" s="48"/>
      <c r="E31" s="48"/>
      <c r="F31" s="48"/>
      <c r="G31" s="48"/>
      <c r="H31" s="48"/>
      <c r="I31" s="48"/>
      <c r="J31" s="48"/>
      <c r="K31" s="48"/>
      <c r="L31" s="30"/>
    </row>
    <row r="32" spans="2:12" s="1" customFormat="1" ht="14.4" customHeight="1">
      <c r="B32" s="30"/>
      <c r="F32" s="33" t="s">
        <v>37</v>
      </c>
      <c r="I32" s="33" t="s">
        <v>36</v>
      </c>
      <c r="J32" s="33" t="s">
        <v>38</v>
      </c>
      <c r="L32" s="30"/>
    </row>
    <row r="33" spans="2:12" s="1" customFormat="1" ht="14.4" customHeight="1">
      <c r="B33" s="30"/>
      <c r="D33" s="50" t="s">
        <v>39</v>
      </c>
      <c r="E33" s="25" t="s">
        <v>40</v>
      </c>
      <c r="F33" s="81">
        <f>ROUND((SUM(BE88:BE341)),2)</f>
        <v>0</v>
      </c>
      <c r="I33" s="91">
        <v>0.21</v>
      </c>
      <c r="J33" s="81">
        <f>ROUND(((SUM(BE88:BE341))*I33),2)</f>
        <v>0</v>
      </c>
      <c r="L33" s="30"/>
    </row>
    <row r="34" spans="2:12" s="1" customFormat="1" ht="14.4" customHeight="1">
      <c r="B34" s="30"/>
      <c r="E34" s="25" t="s">
        <v>41</v>
      </c>
      <c r="F34" s="81">
        <f>ROUND((SUM(BF88:BF341)),2)</f>
        <v>0</v>
      </c>
      <c r="I34" s="91">
        <v>0.12</v>
      </c>
      <c r="J34" s="81">
        <f>ROUND(((SUM(BF88:BF341))*I34),2)</f>
        <v>0</v>
      </c>
      <c r="L34" s="30"/>
    </row>
    <row r="35" spans="2:12" s="1" customFormat="1" ht="14.4" customHeight="1" hidden="1">
      <c r="B35" s="30"/>
      <c r="E35" s="25" t="s">
        <v>42</v>
      </c>
      <c r="F35" s="81">
        <f>ROUND((SUM(BG88:BG341)),2)</f>
        <v>0</v>
      </c>
      <c r="I35" s="91">
        <v>0.21</v>
      </c>
      <c r="J35" s="81">
        <f>0</f>
        <v>0</v>
      </c>
      <c r="L35" s="30"/>
    </row>
    <row r="36" spans="2:12" s="1" customFormat="1" ht="14.4" customHeight="1" hidden="1">
      <c r="B36" s="30"/>
      <c r="E36" s="25" t="s">
        <v>43</v>
      </c>
      <c r="F36" s="81">
        <f>ROUND((SUM(BH88:BH341)),2)</f>
        <v>0</v>
      </c>
      <c r="I36" s="91">
        <v>0.12</v>
      </c>
      <c r="J36" s="81">
        <f>0</f>
        <v>0</v>
      </c>
      <c r="L36" s="30"/>
    </row>
    <row r="37" spans="2:12" s="1" customFormat="1" ht="14.4" customHeight="1" hidden="1">
      <c r="B37" s="30"/>
      <c r="E37" s="25" t="s">
        <v>44</v>
      </c>
      <c r="F37" s="81">
        <f>ROUND((SUM(BI88:BI341)),2)</f>
        <v>0</v>
      </c>
      <c r="I37" s="91">
        <v>0</v>
      </c>
      <c r="J37" s="81">
        <f>0</f>
        <v>0</v>
      </c>
      <c r="L37" s="30"/>
    </row>
    <row r="38" spans="2:12" s="1" customFormat="1" ht="6.9" customHeight="1">
      <c r="B38" s="30"/>
      <c r="L38" s="30"/>
    </row>
    <row r="39" spans="2:12" s="1" customFormat="1" ht="25.35" customHeight="1">
      <c r="B39" s="30"/>
      <c r="C39" s="92"/>
      <c r="D39" s="93" t="s">
        <v>45</v>
      </c>
      <c r="E39" s="52"/>
      <c r="F39" s="52"/>
      <c r="G39" s="94" t="s">
        <v>46</v>
      </c>
      <c r="H39" s="95" t="s">
        <v>47</v>
      </c>
      <c r="I39" s="52"/>
      <c r="J39" s="96">
        <f>SUM(J30:J37)</f>
        <v>0</v>
      </c>
      <c r="K39" s="97"/>
      <c r="L39" s="30"/>
    </row>
    <row r="40" spans="2:12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30"/>
    </row>
    <row r="44" spans="2:12" s="1" customFormat="1" ht="6.9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30"/>
    </row>
    <row r="45" spans="2:12" s="1" customFormat="1" ht="24.9" customHeight="1">
      <c r="B45" s="30"/>
      <c r="C45" s="19" t="s">
        <v>94</v>
      </c>
      <c r="L45" s="30"/>
    </row>
    <row r="46" spans="2:12" s="1" customFormat="1" ht="6.9" customHeight="1">
      <c r="B46" s="30"/>
      <c r="L46" s="30"/>
    </row>
    <row r="47" spans="2:12" s="1" customFormat="1" ht="12" customHeight="1">
      <c r="B47" s="30"/>
      <c r="C47" s="25" t="s">
        <v>16</v>
      </c>
      <c r="L47" s="30"/>
    </row>
    <row r="48" spans="2:12" s="1" customFormat="1" ht="16.5" customHeight="1">
      <c r="B48" s="30"/>
      <c r="E48" s="297" t="str">
        <f>E7</f>
        <v>Klatovy SÚ objektu čp. 59 na st. p. 6139, k. ú. Klatovy (Rozpočet)</v>
      </c>
      <c r="F48" s="298"/>
      <c r="G48" s="298"/>
      <c r="H48" s="298"/>
      <c r="L48" s="30"/>
    </row>
    <row r="49" spans="2:12" s="1" customFormat="1" ht="12" customHeight="1">
      <c r="B49" s="30"/>
      <c r="C49" s="25" t="s">
        <v>92</v>
      </c>
      <c r="L49" s="30"/>
    </row>
    <row r="50" spans="2:12" s="1" customFormat="1" ht="16.5" customHeight="1">
      <c r="B50" s="30"/>
      <c r="E50" s="287" t="str">
        <f>E9</f>
        <v>2015-01 - ZTI</v>
      </c>
      <c r="F50" s="296"/>
      <c r="G50" s="296"/>
      <c r="H50" s="296"/>
      <c r="L50" s="30"/>
    </row>
    <row r="51" spans="2:12" s="1" customFormat="1" ht="6.9" customHeight="1">
      <c r="B51" s="30"/>
      <c r="L51" s="30"/>
    </row>
    <row r="52" spans="2:12" s="1" customFormat="1" ht="12" customHeight="1">
      <c r="B52" s="30"/>
      <c r="C52" s="25" t="s">
        <v>21</v>
      </c>
      <c r="F52" s="23" t="str">
        <f>F12</f>
        <v xml:space="preserve"> </v>
      </c>
      <c r="I52" s="25" t="s">
        <v>23</v>
      </c>
      <c r="J52" s="47" t="str">
        <f>IF(J12="","",J12)</f>
        <v>17. 6. 2024</v>
      </c>
      <c r="L52" s="30"/>
    </row>
    <row r="53" spans="2:12" s="1" customFormat="1" ht="6.9" customHeight="1">
      <c r="B53" s="30"/>
      <c r="L53" s="30"/>
    </row>
    <row r="54" spans="2:12" s="1" customFormat="1" ht="15.15" customHeight="1">
      <c r="B54" s="30"/>
      <c r="C54" s="25" t="s">
        <v>25</v>
      </c>
      <c r="F54" s="23" t="str">
        <f>E15</f>
        <v xml:space="preserve"> </v>
      </c>
      <c r="I54" s="25" t="s">
        <v>30</v>
      </c>
      <c r="J54" s="28" t="str">
        <f>E21</f>
        <v xml:space="preserve"> </v>
      </c>
      <c r="L54" s="30"/>
    </row>
    <row r="55" spans="2:12" s="1" customFormat="1" ht="15.15" customHeight="1">
      <c r="B55" s="30"/>
      <c r="C55" s="25" t="s">
        <v>28</v>
      </c>
      <c r="F55" s="23" t="str">
        <f>IF(E18="","",E18)</f>
        <v>Vyplň údaj</v>
      </c>
      <c r="I55" s="25" t="s">
        <v>32</v>
      </c>
      <c r="J55" s="28" t="str">
        <f>E24</f>
        <v xml:space="preserve"> </v>
      </c>
      <c r="L55" s="30"/>
    </row>
    <row r="56" spans="2:12" s="1" customFormat="1" ht="10.35" customHeight="1">
      <c r="B56" s="30"/>
      <c r="L56" s="30"/>
    </row>
    <row r="57" spans="2:12" s="1" customFormat="1" ht="29.25" customHeight="1">
      <c r="B57" s="30"/>
      <c r="C57" s="98" t="s">
        <v>95</v>
      </c>
      <c r="D57" s="92"/>
      <c r="E57" s="92"/>
      <c r="F57" s="92"/>
      <c r="G57" s="92"/>
      <c r="H57" s="92"/>
      <c r="I57" s="92"/>
      <c r="J57" s="99" t="s">
        <v>96</v>
      </c>
      <c r="K57" s="92"/>
      <c r="L57" s="30"/>
    </row>
    <row r="58" spans="2:12" s="1" customFormat="1" ht="10.35" customHeight="1">
      <c r="B58" s="30"/>
      <c r="L58" s="30"/>
    </row>
    <row r="59" spans="2:47" s="1" customFormat="1" ht="22.95" customHeight="1">
      <c r="B59" s="30"/>
      <c r="C59" s="100" t="s">
        <v>67</v>
      </c>
      <c r="J59" s="61">
        <f>J88</f>
        <v>0</v>
      </c>
      <c r="L59" s="30"/>
      <c r="AU59" s="15" t="s">
        <v>97</v>
      </c>
    </row>
    <row r="60" spans="2:12" s="8" customFormat="1" ht="24.9" customHeight="1">
      <c r="B60" s="101"/>
      <c r="D60" s="102" t="s">
        <v>1421</v>
      </c>
      <c r="E60" s="103"/>
      <c r="F60" s="103"/>
      <c r="G60" s="103"/>
      <c r="H60" s="103"/>
      <c r="I60" s="103"/>
      <c r="J60" s="104">
        <f>J89</f>
        <v>0</v>
      </c>
      <c r="L60" s="101"/>
    </row>
    <row r="61" spans="2:12" s="9" customFormat="1" ht="19.95" customHeight="1">
      <c r="B61" s="105"/>
      <c r="D61" s="106" t="s">
        <v>1422</v>
      </c>
      <c r="E61" s="107"/>
      <c r="F61" s="107"/>
      <c r="G61" s="107"/>
      <c r="H61" s="107"/>
      <c r="I61" s="107"/>
      <c r="J61" s="108">
        <f>J90</f>
        <v>0</v>
      </c>
      <c r="L61" s="105"/>
    </row>
    <row r="62" spans="2:12" s="9" customFormat="1" ht="19.95" customHeight="1">
      <c r="B62" s="105"/>
      <c r="D62" s="106" t="s">
        <v>1423</v>
      </c>
      <c r="E62" s="107"/>
      <c r="F62" s="107"/>
      <c r="G62" s="107"/>
      <c r="H62" s="107"/>
      <c r="I62" s="107"/>
      <c r="J62" s="108">
        <f>J94</f>
        <v>0</v>
      </c>
      <c r="L62" s="105"/>
    </row>
    <row r="63" spans="2:12" s="9" customFormat="1" ht="14.85" customHeight="1">
      <c r="B63" s="105"/>
      <c r="D63" s="106" t="s">
        <v>1424</v>
      </c>
      <c r="E63" s="107"/>
      <c r="F63" s="107"/>
      <c r="G63" s="107"/>
      <c r="H63" s="107"/>
      <c r="I63" s="107"/>
      <c r="J63" s="108">
        <f>J104</f>
        <v>0</v>
      </c>
      <c r="L63" s="105"/>
    </row>
    <row r="64" spans="2:12" s="8" customFormat="1" ht="24.9" customHeight="1">
      <c r="B64" s="101"/>
      <c r="D64" s="102" t="s">
        <v>1425</v>
      </c>
      <c r="E64" s="103"/>
      <c r="F64" s="103"/>
      <c r="G64" s="103"/>
      <c r="H64" s="103"/>
      <c r="I64" s="103"/>
      <c r="J64" s="104">
        <f>J124</f>
        <v>0</v>
      </c>
      <c r="L64" s="101"/>
    </row>
    <row r="65" spans="2:12" s="9" customFormat="1" ht="19.95" customHeight="1">
      <c r="B65" s="105"/>
      <c r="D65" s="106" t="s">
        <v>1426</v>
      </c>
      <c r="E65" s="107"/>
      <c r="F65" s="107"/>
      <c r="G65" s="107"/>
      <c r="H65" s="107"/>
      <c r="I65" s="107"/>
      <c r="J65" s="108">
        <f>J125</f>
        <v>0</v>
      </c>
      <c r="L65" s="105"/>
    </row>
    <row r="66" spans="2:12" s="9" customFormat="1" ht="19.95" customHeight="1">
      <c r="B66" s="105"/>
      <c r="D66" s="106" t="s">
        <v>1427</v>
      </c>
      <c r="E66" s="107"/>
      <c r="F66" s="107"/>
      <c r="G66" s="107"/>
      <c r="H66" s="107"/>
      <c r="I66" s="107"/>
      <c r="J66" s="108">
        <f>J195</f>
        <v>0</v>
      </c>
      <c r="L66" s="105"/>
    </row>
    <row r="67" spans="2:12" s="9" customFormat="1" ht="19.95" customHeight="1">
      <c r="B67" s="105"/>
      <c r="D67" s="106" t="s">
        <v>1428</v>
      </c>
      <c r="E67" s="107"/>
      <c r="F67" s="107"/>
      <c r="G67" s="107"/>
      <c r="H67" s="107"/>
      <c r="I67" s="107"/>
      <c r="J67" s="108">
        <f>J261</f>
        <v>0</v>
      </c>
      <c r="L67" s="105"/>
    </row>
    <row r="68" spans="2:12" s="9" customFormat="1" ht="19.95" customHeight="1">
      <c r="B68" s="105"/>
      <c r="D68" s="106" t="s">
        <v>1429</v>
      </c>
      <c r="E68" s="107"/>
      <c r="F68" s="107"/>
      <c r="G68" s="107"/>
      <c r="H68" s="107"/>
      <c r="I68" s="107"/>
      <c r="J68" s="108">
        <f>J339</f>
        <v>0</v>
      </c>
      <c r="L68" s="105"/>
    </row>
    <row r="69" spans="2:12" s="1" customFormat="1" ht="21.75" customHeight="1">
      <c r="B69" s="30"/>
      <c r="L69" s="30"/>
    </row>
    <row r="70" spans="2:12" s="1" customFormat="1" ht="6.9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30"/>
    </row>
    <row r="74" spans="2:12" s="1" customFormat="1" ht="6.9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0"/>
    </row>
    <row r="75" spans="2:12" s="1" customFormat="1" ht="24.9" customHeight="1">
      <c r="B75" s="30"/>
      <c r="C75" s="19" t="s">
        <v>128</v>
      </c>
      <c r="L75" s="30"/>
    </row>
    <row r="76" spans="2:12" s="1" customFormat="1" ht="6.9" customHeight="1">
      <c r="B76" s="30"/>
      <c r="L76" s="30"/>
    </row>
    <row r="77" spans="2:12" s="1" customFormat="1" ht="12" customHeight="1">
      <c r="B77" s="30"/>
      <c r="C77" s="25" t="s">
        <v>16</v>
      </c>
      <c r="L77" s="30"/>
    </row>
    <row r="78" spans="2:12" s="1" customFormat="1" ht="16.5" customHeight="1">
      <c r="B78" s="30"/>
      <c r="E78" s="297" t="str">
        <f>E7</f>
        <v>Klatovy SÚ objektu čp. 59 na st. p. 6139, k. ú. Klatovy (Rozpočet)</v>
      </c>
      <c r="F78" s="298"/>
      <c r="G78" s="298"/>
      <c r="H78" s="298"/>
      <c r="L78" s="30"/>
    </row>
    <row r="79" spans="2:12" s="1" customFormat="1" ht="12" customHeight="1">
      <c r="B79" s="30"/>
      <c r="C79" s="25" t="s">
        <v>92</v>
      </c>
      <c r="L79" s="30"/>
    </row>
    <row r="80" spans="2:12" s="1" customFormat="1" ht="16.5" customHeight="1">
      <c r="B80" s="30"/>
      <c r="E80" s="287" t="str">
        <f>E9</f>
        <v>2015-01 - ZTI</v>
      </c>
      <c r="F80" s="296"/>
      <c r="G80" s="296"/>
      <c r="H80" s="296"/>
      <c r="L80" s="30"/>
    </row>
    <row r="81" spans="2:12" s="1" customFormat="1" ht="6.9" customHeight="1">
      <c r="B81" s="30"/>
      <c r="L81" s="30"/>
    </row>
    <row r="82" spans="2:12" s="1" customFormat="1" ht="12" customHeight="1">
      <c r="B82" s="30"/>
      <c r="C82" s="25" t="s">
        <v>21</v>
      </c>
      <c r="F82" s="23" t="str">
        <f>F12</f>
        <v xml:space="preserve"> </v>
      </c>
      <c r="I82" s="25" t="s">
        <v>23</v>
      </c>
      <c r="J82" s="47" t="str">
        <f>IF(J12="","",J12)</f>
        <v>17. 6. 2024</v>
      </c>
      <c r="L82" s="30"/>
    </row>
    <row r="83" spans="2:12" s="1" customFormat="1" ht="6.9" customHeight="1">
      <c r="B83" s="30"/>
      <c r="L83" s="30"/>
    </row>
    <row r="84" spans="2:12" s="1" customFormat="1" ht="15.15" customHeight="1">
      <c r="B84" s="30"/>
      <c r="C84" s="25" t="s">
        <v>25</v>
      </c>
      <c r="F84" s="23" t="str">
        <f>E15</f>
        <v xml:space="preserve"> </v>
      </c>
      <c r="I84" s="25" t="s">
        <v>30</v>
      </c>
      <c r="J84" s="28" t="str">
        <f>E21</f>
        <v xml:space="preserve"> </v>
      </c>
      <c r="L84" s="30"/>
    </row>
    <row r="85" spans="2:12" s="1" customFormat="1" ht="15.15" customHeight="1">
      <c r="B85" s="30"/>
      <c r="C85" s="25" t="s">
        <v>28</v>
      </c>
      <c r="F85" s="23" t="str">
        <f>IF(E18="","",E18)</f>
        <v>Vyplň údaj</v>
      </c>
      <c r="I85" s="25" t="s">
        <v>32</v>
      </c>
      <c r="J85" s="28" t="str">
        <f>E24</f>
        <v xml:space="preserve"> </v>
      </c>
      <c r="L85" s="30"/>
    </row>
    <row r="86" spans="2:12" s="1" customFormat="1" ht="10.35" customHeight="1">
      <c r="B86" s="30"/>
      <c r="L86" s="30"/>
    </row>
    <row r="87" spans="2:20" s="10" customFormat="1" ht="29.25" customHeight="1">
      <c r="B87" s="109"/>
      <c r="C87" s="110" t="s">
        <v>129</v>
      </c>
      <c r="D87" s="111" t="s">
        <v>54</v>
      </c>
      <c r="E87" s="111" t="s">
        <v>50</v>
      </c>
      <c r="F87" s="111" t="s">
        <v>51</v>
      </c>
      <c r="G87" s="111" t="s">
        <v>130</v>
      </c>
      <c r="H87" s="111" t="s">
        <v>131</v>
      </c>
      <c r="I87" s="111" t="s">
        <v>132</v>
      </c>
      <c r="J87" s="111" t="s">
        <v>96</v>
      </c>
      <c r="K87" s="112" t="s">
        <v>133</v>
      </c>
      <c r="L87" s="109"/>
      <c r="M87" s="54" t="s">
        <v>19</v>
      </c>
      <c r="N87" s="55" t="s">
        <v>39</v>
      </c>
      <c r="O87" s="55" t="s">
        <v>134</v>
      </c>
      <c r="P87" s="55" t="s">
        <v>135</v>
      </c>
      <c r="Q87" s="55" t="s">
        <v>136</v>
      </c>
      <c r="R87" s="55" t="s">
        <v>137</v>
      </c>
      <c r="S87" s="55" t="s">
        <v>138</v>
      </c>
      <c r="T87" s="56" t="s">
        <v>139</v>
      </c>
    </row>
    <row r="88" spans="2:63" s="1" customFormat="1" ht="22.95" customHeight="1">
      <c r="B88" s="30"/>
      <c r="C88" s="59" t="s">
        <v>140</v>
      </c>
      <c r="J88" s="113">
        <f>BK88</f>
        <v>0</v>
      </c>
      <c r="L88" s="30"/>
      <c r="M88" s="57"/>
      <c r="N88" s="48"/>
      <c r="O88" s="48"/>
      <c r="P88" s="114">
        <f>P89+P124</f>
        <v>0</v>
      </c>
      <c r="Q88" s="48"/>
      <c r="R88" s="114">
        <f>R89+R124</f>
        <v>2.8214896331000006</v>
      </c>
      <c r="S88" s="48"/>
      <c r="T88" s="115">
        <f>T89+T124</f>
        <v>2.0989999999999998</v>
      </c>
      <c r="AT88" s="15" t="s">
        <v>68</v>
      </c>
      <c r="AU88" s="15" t="s">
        <v>97</v>
      </c>
      <c r="BK88" s="116">
        <f>BK89+BK124</f>
        <v>0</v>
      </c>
    </row>
    <row r="89" spans="2:63" s="11" customFormat="1" ht="25.95" customHeight="1">
      <c r="B89" s="117"/>
      <c r="D89" s="118" t="s">
        <v>68</v>
      </c>
      <c r="E89" s="119" t="s">
        <v>141</v>
      </c>
      <c r="F89" s="119" t="s">
        <v>1430</v>
      </c>
      <c r="I89" s="120"/>
      <c r="J89" s="121">
        <f>BK89</f>
        <v>0</v>
      </c>
      <c r="L89" s="117"/>
      <c r="M89" s="122"/>
      <c r="P89" s="123">
        <f>P90+P94</f>
        <v>0</v>
      </c>
      <c r="R89" s="123">
        <f>R90+R94</f>
        <v>1.1718250000000001</v>
      </c>
      <c r="T89" s="124">
        <f>T90+T94</f>
        <v>1.6949999999999998</v>
      </c>
      <c r="AR89" s="118" t="s">
        <v>77</v>
      </c>
      <c r="AT89" s="125" t="s">
        <v>68</v>
      </c>
      <c r="AU89" s="125" t="s">
        <v>69</v>
      </c>
      <c r="AY89" s="118" t="s">
        <v>143</v>
      </c>
      <c r="BK89" s="126">
        <f>BK90+BK94</f>
        <v>0</v>
      </c>
    </row>
    <row r="90" spans="2:63" s="11" customFormat="1" ht="22.95" customHeight="1">
      <c r="B90" s="117"/>
      <c r="D90" s="118" t="s">
        <v>68</v>
      </c>
      <c r="E90" s="127" t="s">
        <v>159</v>
      </c>
      <c r="F90" s="127" t="s">
        <v>1431</v>
      </c>
      <c r="I90" s="120"/>
      <c r="J90" s="128">
        <f>BK90</f>
        <v>0</v>
      </c>
      <c r="L90" s="117"/>
      <c r="M90" s="122"/>
      <c r="P90" s="123">
        <f>SUM(P91:P93)</f>
        <v>0</v>
      </c>
      <c r="R90" s="123">
        <f>SUM(R91:R93)</f>
        <v>1.1718250000000001</v>
      </c>
      <c r="T90" s="124">
        <f>SUM(T91:T93)</f>
        <v>0</v>
      </c>
      <c r="AR90" s="118" t="s">
        <v>77</v>
      </c>
      <c r="AT90" s="125" t="s">
        <v>68</v>
      </c>
      <c r="AU90" s="125" t="s">
        <v>77</v>
      </c>
      <c r="AY90" s="118" t="s">
        <v>143</v>
      </c>
      <c r="BK90" s="126">
        <f>SUM(BK91:BK93)</f>
        <v>0</v>
      </c>
    </row>
    <row r="91" spans="2:65" s="1" customFormat="1" ht="16.5" customHeight="1">
      <c r="B91" s="30"/>
      <c r="C91" s="129" t="s">
        <v>77</v>
      </c>
      <c r="D91" s="129" t="s">
        <v>145</v>
      </c>
      <c r="E91" s="130" t="s">
        <v>1432</v>
      </c>
      <c r="F91" s="131" t="s">
        <v>1433</v>
      </c>
      <c r="G91" s="132" t="s">
        <v>210</v>
      </c>
      <c r="H91" s="133">
        <v>9.5</v>
      </c>
      <c r="I91" s="134"/>
      <c r="J91" s="135">
        <f>ROUND(I91*H91,2)</f>
        <v>0</v>
      </c>
      <c r="K91" s="131" t="s">
        <v>149</v>
      </c>
      <c r="L91" s="30"/>
      <c r="M91" s="136" t="s">
        <v>19</v>
      </c>
      <c r="N91" s="137" t="s">
        <v>40</v>
      </c>
      <c r="P91" s="138">
        <f>O91*H91</f>
        <v>0</v>
      </c>
      <c r="Q91" s="138">
        <v>0.12335</v>
      </c>
      <c r="R91" s="138">
        <f>Q91*H91</f>
        <v>1.1718250000000001</v>
      </c>
      <c r="S91" s="138">
        <v>0</v>
      </c>
      <c r="T91" s="139">
        <f>S91*H91</f>
        <v>0</v>
      </c>
      <c r="AR91" s="140" t="s">
        <v>150</v>
      </c>
      <c r="AT91" s="140" t="s">
        <v>145</v>
      </c>
      <c r="AU91" s="140" t="s">
        <v>79</v>
      </c>
      <c r="AY91" s="15" t="s">
        <v>143</v>
      </c>
      <c r="BE91" s="141">
        <f>IF(N91="základní",J91,0)</f>
        <v>0</v>
      </c>
      <c r="BF91" s="141">
        <f>IF(N91="snížená",J91,0)</f>
        <v>0</v>
      </c>
      <c r="BG91" s="141">
        <f>IF(N91="zákl. přenesená",J91,0)</f>
        <v>0</v>
      </c>
      <c r="BH91" s="141">
        <f>IF(N91="sníž. přenesená",J91,0)</f>
        <v>0</v>
      </c>
      <c r="BI91" s="141">
        <f>IF(N91="nulová",J91,0)</f>
        <v>0</v>
      </c>
      <c r="BJ91" s="15" t="s">
        <v>77</v>
      </c>
      <c r="BK91" s="141">
        <f>ROUND(I91*H91,2)</f>
        <v>0</v>
      </c>
      <c r="BL91" s="15" t="s">
        <v>150</v>
      </c>
      <c r="BM91" s="140" t="s">
        <v>1434</v>
      </c>
    </row>
    <row r="92" spans="2:47" s="1" customFormat="1" ht="12">
      <c r="B92" s="30"/>
      <c r="D92" s="142" t="s">
        <v>151</v>
      </c>
      <c r="F92" s="143" t="s">
        <v>1435</v>
      </c>
      <c r="I92" s="144"/>
      <c r="L92" s="30"/>
      <c r="M92" s="145"/>
      <c r="T92" s="51"/>
      <c r="AT92" s="15" t="s">
        <v>151</v>
      </c>
      <c r="AU92" s="15" t="s">
        <v>79</v>
      </c>
    </row>
    <row r="93" spans="2:47" s="1" customFormat="1" ht="12">
      <c r="B93" s="30"/>
      <c r="D93" s="146" t="s">
        <v>153</v>
      </c>
      <c r="F93" s="147" t="s">
        <v>1436</v>
      </c>
      <c r="I93" s="144"/>
      <c r="L93" s="30"/>
      <c r="M93" s="145"/>
      <c r="T93" s="51"/>
      <c r="AT93" s="15" t="s">
        <v>153</v>
      </c>
      <c r="AU93" s="15" t="s">
        <v>79</v>
      </c>
    </row>
    <row r="94" spans="2:63" s="11" customFormat="1" ht="22.95" customHeight="1">
      <c r="B94" s="117"/>
      <c r="D94" s="118" t="s">
        <v>68</v>
      </c>
      <c r="E94" s="127" t="s">
        <v>195</v>
      </c>
      <c r="F94" s="127" t="s">
        <v>1437</v>
      </c>
      <c r="I94" s="120"/>
      <c r="J94" s="128">
        <f>BK94</f>
        <v>0</v>
      </c>
      <c r="L94" s="117"/>
      <c r="M94" s="122"/>
      <c r="P94" s="123">
        <f>P95+SUM(P96:P104)</f>
        <v>0</v>
      </c>
      <c r="R94" s="123">
        <f>R95+SUM(R96:R104)</f>
        <v>0</v>
      </c>
      <c r="T94" s="124">
        <f>T95+SUM(T96:T104)</f>
        <v>1.6949999999999998</v>
      </c>
      <c r="AR94" s="118" t="s">
        <v>77</v>
      </c>
      <c r="AT94" s="125" t="s">
        <v>68</v>
      </c>
      <c r="AU94" s="125" t="s">
        <v>77</v>
      </c>
      <c r="AY94" s="118" t="s">
        <v>143</v>
      </c>
      <c r="BK94" s="126">
        <f>BK95+SUM(BK96:BK104)</f>
        <v>0</v>
      </c>
    </row>
    <row r="95" spans="2:65" s="1" customFormat="1" ht="16.5" customHeight="1">
      <c r="B95" s="30"/>
      <c r="C95" s="129" t="s">
        <v>79</v>
      </c>
      <c r="D95" s="129" t="s">
        <v>145</v>
      </c>
      <c r="E95" s="130" t="s">
        <v>1438</v>
      </c>
      <c r="F95" s="131" t="s">
        <v>1439</v>
      </c>
      <c r="G95" s="132" t="s">
        <v>203</v>
      </c>
      <c r="H95" s="133">
        <v>5</v>
      </c>
      <c r="I95" s="134"/>
      <c r="J95" s="135">
        <f>ROUND(I95*H95,2)</f>
        <v>0</v>
      </c>
      <c r="K95" s="131" t="s">
        <v>149</v>
      </c>
      <c r="L95" s="30"/>
      <c r="M95" s="136" t="s">
        <v>19</v>
      </c>
      <c r="N95" s="137" t="s">
        <v>40</v>
      </c>
      <c r="P95" s="138">
        <f>O95*H95</f>
        <v>0</v>
      </c>
      <c r="Q95" s="138">
        <v>0</v>
      </c>
      <c r="R95" s="138">
        <f>Q95*H95</f>
        <v>0</v>
      </c>
      <c r="S95" s="138">
        <v>0.025</v>
      </c>
      <c r="T95" s="139">
        <f>S95*H95</f>
        <v>0.125</v>
      </c>
      <c r="AR95" s="140" t="s">
        <v>150</v>
      </c>
      <c r="AT95" s="140" t="s">
        <v>145</v>
      </c>
      <c r="AU95" s="140" t="s">
        <v>79</v>
      </c>
      <c r="AY95" s="15" t="s">
        <v>143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5" t="s">
        <v>77</v>
      </c>
      <c r="BK95" s="141">
        <f>ROUND(I95*H95,2)</f>
        <v>0</v>
      </c>
      <c r="BL95" s="15" t="s">
        <v>150</v>
      </c>
      <c r="BM95" s="140" t="s">
        <v>1440</v>
      </c>
    </row>
    <row r="96" spans="2:47" s="1" customFormat="1" ht="19.2">
      <c r="B96" s="30"/>
      <c r="D96" s="142" t="s">
        <v>151</v>
      </c>
      <c r="F96" s="143" t="s">
        <v>1441</v>
      </c>
      <c r="I96" s="144"/>
      <c r="L96" s="30"/>
      <c r="M96" s="145"/>
      <c r="T96" s="51"/>
      <c r="AT96" s="15" t="s">
        <v>151</v>
      </c>
      <c r="AU96" s="15" t="s">
        <v>79</v>
      </c>
    </row>
    <row r="97" spans="2:47" s="1" customFormat="1" ht="12">
      <c r="B97" s="30"/>
      <c r="D97" s="146" t="s">
        <v>153</v>
      </c>
      <c r="F97" s="147" t="s">
        <v>1442</v>
      </c>
      <c r="I97" s="144"/>
      <c r="L97" s="30"/>
      <c r="M97" s="145"/>
      <c r="T97" s="51"/>
      <c r="AT97" s="15" t="s">
        <v>153</v>
      </c>
      <c r="AU97" s="15" t="s">
        <v>79</v>
      </c>
    </row>
    <row r="98" spans="2:65" s="1" customFormat="1" ht="16.5" customHeight="1">
      <c r="B98" s="30"/>
      <c r="C98" s="129" t="s">
        <v>159</v>
      </c>
      <c r="D98" s="129" t="s">
        <v>145</v>
      </c>
      <c r="E98" s="130" t="s">
        <v>1443</v>
      </c>
      <c r="F98" s="131" t="s">
        <v>1444</v>
      </c>
      <c r="G98" s="132" t="s">
        <v>191</v>
      </c>
      <c r="H98" s="133">
        <v>30</v>
      </c>
      <c r="I98" s="134"/>
      <c r="J98" s="135">
        <f>ROUND(I98*H98,2)</f>
        <v>0</v>
      </c>
      <c r="K98" s="131" t="s">
        <v>149</v>
      </c>
      <c r="L98" s="30"/>
      <c r="M98" s="136" t="s">
        <v>19</v>
      </c>
      <c r="N98" s="137" t="s">
        <v>40</v>
      </c>
      <c r="P98" s="138">
        <f>O98*H98</f>
        <v>0</v>
      </c>
      <c r="Q98" s="138">
        <v>0</v>
      </c>
      <c r="R98" s="138">
        <f>Q98*H98</f>
        <v>0</v>
      </c>
      <c r="S98" s="138">
        <v>0.019</v>
      </c>
      <c r="T98" s="139">
        <f>S98*H98</f>
        <v>0.57</v>
      </c>
      <c r="AR98" s="140" t="s">
        <v>150</v>
      </c>
      <c r="AT98" s="140" t="s">
        <v>145</v>
      </c>
      <c r="AU98" s="140" t="s">
        <v>79</v>
      </c>
      <c r="AY98" s="15" t="s">
        <v>143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5" t="s">
        <v>77</v>
      </c>
      <c r="BK98" s="141">
        <f>ROUND(I98*H98,2)</f>
        <v>0</v>
      </c>
      <c r="BL98" s="15" t="s">
        <v>150</v>
      </c>
      <c r="BM98" s="140" t="s">
        <v>1445</v>
      </c>
    </row>
    <row r="99" spans="2:47" s="1" customFormat="1" ht="12">
      <c r="B99" s="30"/>
      <c r="D99" s="142" t="s">
        <v>151</v>
      </c>
      <c r="F99" s="143" t="s">
        <v>1446</v>
      </c>
      <c r="I99" s="144"/>
      <c r="L99" s="30"/>
      <c r="M99" s="145"/>
      <c r="T99" s="51"/>
      <c r="AT99" s="15" t="s">
        <v>151</v>
      </c>
      <c r="AU99" s="15" t="s">
        <v>79</v>
      </c>
    </row>
    <row r="100" spans="2:47" s="1" customFormat="1" ht="12">
      <c r="B100" s="30"/>
      <c r="D100" s="146" t="s">
        <v>153</v>
      </c>
      <c r="F100" s="147" t="s">
        <v>1447</v>
      </c>
      <c r="I100" s="144"/>
      <c r="L100" s="30"/>
      <c r="M100" s="145"/>
      <c r="T100" s="51"/>
      <c r="AT100" s="15" t="s">
        <v>153</v>
      </c>
      <c r="AU100" s="15" t="s">
        <v>79</v>
      </c>
    </row>
    <row r="101" spans="2:65" s="1" customFormat="1" ht="16.5" customHeight="1">
      <c r="B101" s="30"/>
      <c r="C101" s="129" t="s">
        <v>150</v>
      </c>
      <c r="D101" s="129" t="s">
        <v>145</v>
      </c>
      <c r="E101" s="130" t="s">
        <v>1448</v>
      </c>
      <c r="F101" s="131" t="s">
        <v>1449</v>
      </c>
      <c r="G101" s="132" t="s">
        <v>191</v>
      </c>
      <c r="H101" s="133">
        <v>25</v>
      </c>
      <c r="I101" s="134"/>
      <c r="J101" s="135">
        <f>ROUND(I101*H101,2)</f>
        <v>0</v>
      </c>
      <c r="K101" s="131" t="s">
        <v>149</v>
      </c>
      <c r="L101" s="30"/>
      <c r="M101" s="136" t="s">
        <v>19</v>
      </c>
      <c r="N101" s="137" t="s">
        <v>40</v>
      </c>
      <c r="P101" s="138">
        <f>O101*H101</f>
        <v>0</v>
      </c>
      <c r="Q101" s="138">
        <v>0</v>
      </c>
      <c r="R101" s="138">
        <f>Q101*H101</f>
        <v>0</v>
      </c>
      <c r="S101" s="138">
        <v>0.04</v>
      </c>
      <c r="T101" s="139">
        <f>S101*H101</f>
        <v>1</v>
      </c>
      <c r="AR101" s="140" t="s">
        <v>150</v>
      </c>
      <c r="AT101" s="140" t="s">
        <v>145</v>
      </c>
      <c r="AU101" s="140" t="s">
        <v>79</v>
      </c>
      <c r="AY101" s="15" t="s">
        <v>143</v>
      </c>
      <c r="BE101" s="141">
        <f>IF(N101="základní",J101,0)</f>
        <v>0</v>
      </c>
      <c r="BF101" s="141">
        <f>IF(N101="snížená",J101,0)</f>
        <v>0</v>
      </c>
      <c r="BG101" s="141">
        <f>IF(N101="zákl. přenesená",J101,0)</f>
        <v>0</v>
      </c>
      <c r="BH101" s="141">
        <f>IF(N101="sníž. přenesená",J101,0)</f>
        <v>0</v>
      </c>
      <c r="BI101" s="141">
        <f>IF(N101="nulová",J101,0)</f>
        <v>0</v>
      </c>
      <c r="BJ101" s="15" t="s">
        <v>77</v>
      </c>
      <c r="BK101" s="141">
        <f>ROUND(I101*H101,2)</f>
        <v>0</v>
      </c>
      <c r="BL101" s="15" t="s">
        <v>150</v>
      </c>
      <c r="BM101" s="140" t="s">
        <v>1450</v>
      </c>
    </row>
    <row r="102" spans="2:47" s="1" customFormat="1" ht="12">
      <c r="B102" s="30"/>
      <c r="D102" s="142" t="s">
        <v>151</v>
      </c>
      <c r="F102" s="143" t="s">
        <v>1451</v>
      </c>
      <c r="I102" s="144"/>
      <c r="L102" s="30"/>
      <c r="M102" s="145"/>
      <c r="T102" s="51"/>
      <c r="AT102" s="15" t="s">
        <v>151</v>
      </c>
      <c r="AU102" s="15" t="s">
        <v>79</v>
      </c>
    </row>
    <row r="103" spans="2:47" s="1" customFormat="1" ht="12">
      <c r="B103" s="30"/>
      <c r="D103" s="146" t="s">
        <v>153</v>
      </c>
      <c r="F103" s="147" t="s">
        <v>1452</v>
      </c>
      <c r="I103" s="144"/>
      <c r="L103" s="30"/>
      <c r="M103" s="145"/>
      <c r="T103" s="51"/>
      <c r="AT103" s="15" t="s">
        <v>153</v>
      </c>
      <c r="AU103" s="15" t="s">
        <v>79</v>
      </c>
    </row>
    <row r="104" spans="2:63" s="11" customFormat="1" ht="20.85" customHeight="1">
      <c r="B104" s="117"/>
      <c r="D104" s="118" t="s">
        <v>68</v>
      </c>
      <c r="E104" s="127" t="s">
        <v>595</v>
      </c>
      <c r="F104" s="127" t="s">
        <v>1453</v>
      </c>
      <c r="I104" s="120"/>
      <c r="J104" s="128">
        <f>BK104</f>
        <v>0</v>
      </c>
      <c r="L104" s="117"/>
      <c r="M104" s="122"/>
      <c r="P104" s="123">
        <f>SUM(P105:P123)</f>
        <v>0</v>
      </c>
      <c r="R104" s="123">
        <f>SUM(R105:R123)</f>
        <v>0</v>
      </c>
      <c r="T104" s="124">
        <f>SUM(T105:T123)</f>
        <v>0</v>
      </c>
      <c r="AR104" s="118" t="s">
        <v>77</v>
      </c>
      <c r="AT104" s="125" t="s">
        <v>68</v>
      </c>
      <c r="AU104" s="125" t="s">
        <v>79</v>
      </c>
      <c r="AY104" s="118" t="s">
        <v>143</v>
      </c>
      <c r="BK104" s="126">
        <f>SUM(BK105:BK123)</f>
        <v>0</v>
      </c>
    </row>
    <row r="105" spans="2:65" s="1" customFormat="1" ht="16.5" customHeight="1">
      <c r="B105" s="30"/>
      <c r="C105" s="129" t="s">
        <v>170</v>
      </c>
      <c r="D105" s="129" t="s">
        <v>145</v>
      </c>
      <c r="E105" s="130" t="s">
        <v>1454</v>
      </c>
      <c r="F105" s="131" t="s">
        <v>1455</v>
      </c>
      <c r="G105" s="132" t="s">
        <v>184</v>
      </c>
      <c r="H105" s="133">
        <v>2.099</v>
      </c>
      <c r="I105" s="134"/>
      <c r="J105" s="135">
        <f>ROUND(I105*H105,2)</f>
        <v>0</v>
      </c>
      <c r="K105" s="131" t="s">
        <v>149</v>
      </c>
      <c r="L105" s="30"/>
      <c r="M105" s="136" t="s">
        <v>19</v>
      </c>
      <c r="N105" s="137" t="s">
        <v>40</v>
      </c>
      <c r="P105" s="138">
        <f>O105*H105</f>
        <v>0</v>
      </c>
      <c r="Q105" s="138">
        <v>0</v>
      </c>
      <c r="R105" s="138">
        <f>Q105*H105</f>
        <v>0</v>
      </c>
      <c r="S105" s="138">
        <v>0</v>
      </c>
      <c r="T105" s="139">
        <f>S105*H105</f>
        <v>0</v>
      </c>
      <c r="AR105" s="140" t="s">
        <v>150</v>
      </c>
      <c r="AT105" s="140" t="s">
        <v>145</v>
      </c>
      <c r="AU105" s="140" t="s">
        <v>159</v>
      </c>
      <c r="AY105" s="15" t="s">
        <v>143</v>
      </c>
      <c r="BE105" s="141">
        <f>IF(N105="základní",J105,0)</f>
        <v>0</v>
      </c>
      <c r="BF105" s="141">
        <f>IF(N105="snížená",J105,0)</f>
        <v>0</v>
      </c>
      <c r="BG105" s="141">
        <f>IF(N105="zákl. přenesená",J105,0)</f>
        <v>0</v>
      </c>
      <c r="BH105" s="141">
        <f>IF(N105="sníž. přenesená",J105,0)</f>
        <v>0</v>
      </c>
      <c r="BI105" s="141">
        <f>IF(N105="nulová",J105,0)</f>
        <v>0</v>
      </c>
      <c r="BJ105" s="15" t="s">
        <v>77</v>
      </c>
      <c r="BK105" s="141">
        <f>ROUND(I105*H105,2)</f>
        <v>0</v>
      </c>
      <c r="BL105" s="15" t="s">
        <v>150</v>
      </c>
      <c r="BM105" s="140" t="s">
        <v>1456</v>
      </c>
    </row>
    <row r="106" spans="2:47" s="1" customFormat="1" ht="12">
      <c r="B106" s="30"/>
      <c r="D106" s="142" t="s">
        <v>151</v>
      </c>
      <c r="F106" s="143" t="s">
        <v>1457</v>
      </c>
      <c r="I106" s="144"/>
      <c r="L106" s="30"/>
      <c r="M106" s="145"/>
      <c r="T106" s="51"/>
      <c r="AT106" s="15" t="s">
        <v>151</v>
      </c>
      <c r="AU106" s="15" t="s">
        <v>159</v>
      </c>
    </row>
    <row r="107" spans="2:47" s="1" customFormat="1" ht="12">
      <c r="B107" s="30"/>
      <c r="D107" s="146" t="s">
        <v>153</v>
      </c>
      <c r="F107" s="147" t="s">
        <v>1458</v>
      </c>
      <c r="I107" s="144"/>
      <c r="L107" s="30"/>
      <c r="M107" s="145"/>
      <c r="T107" s="51"/>
      <c r="AT107" s="15" t="s">
        <v>153</v>
      </c>
      <c r="AU107" s="15" t="s">
        <v>159</v>
      </c>
    </row>
    <row r="108" spans="2:65" s="1" customFormat="1" ht="16.5" customHeight="1">
      <c r="B108" s="30"/>
      <c r="C108" s="129" t="s">
        <v>162</v>
      </c>
      <c r="D108" s="129" t="s">
        <v>145</v>
      </c>
      <c r="E108" s="130" t="s">
        <v>1459</v>
      </c>
      <c r="F108" s="131" t="s">
        <v>1460</v>
      </c>
      <c r="G108" s="132" t="s">
        <v>184</v>
      </c>
      <c r="H108" s="133">
        <v>2.099</v>
      </c>
      <c r="I108" s="134"/>
      <c r="J108" s="135">
        <f>ROUND(I108*H108,2)</f>
        <v>0</v>
      </c>
      <c r="K108" s="131" t="s">
        <v>149</v>
      </c>
      <c r="L108" s="30"/>
      <c r="M108" s="136" t="s">
        <v>19</v>
      </c>
      <c r="N108" s="137" t="s">
        <v>40</v>
      </c>
      <c r="P108" s="138">
        <f>O108*H108</f>
        <v>0</v>
      </c>
      <c r="Q108" s="138">
        <v>0</v>
      </c>
      <c r="R108" s="138">
        <f>Q108*H108</f>
        <v>0</v>
      </c>
      <c r="S108" s="138">
        <v>0</v>
      </c>
      <c r="T108" s="139">
        <f>S108*H108</f>
        <v>0</v>
      </c>
      <c r="AR108" s="140" t="s">
        <v>150</v>
      </c>
      <c r="AT108" s="140" t="s">
        <v>145</v>
      </c>
      <c r="AU108" s="140" t="s">
        <v>159</v>
      </c>
      <c r="AY108" s="15" t="s">
        <v>143</v>
      </c>
      <c r="BE108" s="141">
        <f>IF(N108="základní",J108,0)</f>
        <v>0</v>
      </c>
      <c r="BF108" s="141">
        <f>IF(N108="snížená",J108,0)</f>
        <v>0</v>
      </c>
      <c r="BG108" s="141">
        <f>IF(N108="zákl. přenesená",J108,0)</f>
        <v>0</v>
      </c>
      <c r="BH108" s="141">
        <f>IF(N108="sníž. přenesená",J108,0)</f>
        <v>0</v>
      </c>
      <c r="BI108" s="141">
        <f>IF(N108="nulová",J108,0)</f>
        <v>0</v>
      </c>
      <c r="BJ108" s="15" t="s">
        <v>77</v>
      </c>
      <c r="BK108" s="141">
        <f>ROUND(I108*H108,2)</f>
        <v>0</v>
      </c>
      <c r="BL108" s="15" t="s">
        <v>150</v>
      </c>
      <c r="BM108" s="140" t="s">
        <v>1461</v>
      </c>
    </row>
    <row r="109" spans="2:47" s="1" customFormat="1" ht="19.2">
      <c r="B109" s="30"/>
      <c r="D109" s="142" t="s">
        <v>151</v>
      </c>
      <c r="F109" s="143" t="s">
        <v>1462</v>
      </c>
      <c r="I109" s="144"/>
      <c r="L109" s="30"/>
      <c r="M109" s="145"/>
      <c r="T109" s="51"/>
      <c r="AT109" s="15" t="s">
        <v>151</v>
      </c>
      <c r="AU109" s="15" t="s">
        <v>159</v>
      </c>
    </row>
    <row r="110" spans="2:47" s="1" customFormat="1" ht="12">
      <c r="B110" s="30"/>
      <c r="D110" s="146" t="s">
        <v>153</v>
      </c>
      <c r="F110" s="147" t="s">
        <v>1463</v>
      </c>
      <c r="I110" s="144"/>
      <c r="L110" s="30"/>
      <c r="M110" s="145"/>
      <c r="T110" s="51"/>
      <c r="AT110" s="15" t="s">
        <v>153</v>
      </c>
      <c r="AU110" s="15" t="s">
        <v>159</v>
      </c>
    </row>
    <row r="111" spans="2:65" s="1" customFormat="1" ht="16.5" customHeight="1">
      <c r="B111" s="30"/>
      <c r="C111" s="129" t="s">
        <v>181</v>
      </c>
      <c r="D111" s="129" t="s">
        <v>145</v>
      </c>
      <c r="E111" s="130" t="s">
        <v>414</v>
      </c>
      <c r="F111" s="131" t="s">
        <v>415</v>
      </c>
      <c r="G111" s="132" t="s">
        <v>184</v>
      </c>
      <c r="H111" s="133">
        <v>2.099</v>
      </c>
      <c r="I111" s="134"/>
      <c r="J111" s="135">
        <f>ROUND(I111*H111,2)</f>
        <v>0</v>
      </c>
      <c r="K111" s="131" t="s">
        <v>149</v>
      </c>
      <c r="L111" s="30"/>
      <c r="M111" s="136" t="s">
        <v>19</v>
      </c>
      <c r="N111" s="137" t="s">
        <v>40</v>
      </c>
      <c r="P111" s="138">
        <f>O111*H111</f>
        <v>0</v>
      </c>
      <c r="Q111" s="138">
        <v>0</v>
      </c>
      <c r="R111" s="138">
        <f>Q111*H111</f>
        <v>0</v>
      </c>
      <c r="S111" s="138">
        <v>0</v>
      </c>
      <c r="T111" s="139">
        <f>S111*H111</f>
        <v>0</v>
      </c>
      <c r="AR111" s="140" t="s">
        <v>150</v>
      </c>
      <c r="AT111" s="140" t="s">
        <v>145</v>
      </c>
      <c r="AU111" s="140" t="s">
        <v>159</v>
      </c>
      <c r="AY111" s="15" t="s">
        <v>143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5" t="s">
        <v>77</v>
      </c>
      <c r="BK111" s="141">
        <f>ROUND(I111*H111,2)</f>
        <v>0</v>
      </c>
      <c r="BL111" s="15" t="s">
        <v>150</v>
      </c>
      <c r="BM111" s="140" t="s">
        <v>1464</v>
      </c>
    </row>
    <row r="112" spans="2:47" s="1" customFormat="1" ht="12">
      <c r="B112" s="30"/>
      <c r="D112" s="142" t="s">
        <v>151</v>
      </c>
      <c r="F112" s="143" t="s">
        <v>417</v>
      </c>
      <c r="I112" s="144"/>
      <c r="L112" s="30"/>
      <c r="M112" s="145"/>
      <c r="T112" s="51"/>
      <c r="AT112" s="15" t="s">
        <v>151</v>
      </c>
      <c r="AU112" s="15" t="s">
        <v>159</v>
      </c>
    </row>
    <row r="113" spans="2:47" s="1" customFormat="1" ht="12">
      <c r="B113" s="30"/>
      <c r="D113" s="146" t="s">
        <v>153</v>
      </c>
      <c r="F113" s="147" t="s">
        <v>418</v>
      </c>
      <c r="I113" s="144"/>
      <c r="L113" s="30"/>
      <c r="M113" s="145"/>
      <c r="T113" s="51"/>
      <c r="AT113" s="15" t="s">
        <v>153</v>
      </c>
      <c r="AU113" s="15" t="s">
        <v>159</v>
      </c>
    </row>
    <row r="114" spans="2:65" s="1" customFormat="1" ht="16.5" customHeight="1">
      <c r="B114" s="30"/>
      <c r="C114" s="129" t="s">
        <v>167</v>
      </c>
      <c r="D114" s="129" t="s">
        <v>145</v>
      </c>
      <c r="E114" s="130" t="s">
        <v>419</v>
      </c>
      <c r="F114" s="131" t="s">
        <v>420</v>
      </c>
      <c r="G114" s="132" t="s">
        <v>184</v>
      </c>
      <c r="H114" s="133">
        <v>20.99</v>
      </c>
      <c r="I114" s="134"/>
      <c r="J114" s="135">
        <f>ROUND(I114*H114,2)</f>
        <v>0</v>
      </c>
      <c r="K114" s="131" t="s">
        <v>149</v>
      </c>
      <c r="L114" s="30"/>
      <c r="M114" s="136" t="s">
        <v>19</v>
      </c>
      <c r="N114" s="137" t="s">
        <v>40</v>
      </c>
      <c r="P114" s="138">
        <f>O114*H114</f>
        <v>0</v>
      </c>
      <c r="Q114" s="138">
        <v>0</v>
      </c>
      <c r="R114" s="138">
        <f>Q114*H114</f>
        <v>0</v>
      </c>
      <c r="S114" s="138">
        <v>0</v>
      </c>
      <c r="T114" s="139">
        <f>S114*H114</f>
        <v>0</v>
      </c>
      <c r="AR114" s="140" t="s">
        <v>150</v>
      </c>
      <c r="AT114" s="140" t="s">
        <v>145</v>
      </c>
      <c r="AU114" s="140" t="s">
        <v>159</v>
      </c>
      <c r="AY114" s="15" t="s">
        <v>143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5" t="s">
        <v>77</v>
      </c>
      <c r="BK114" s="141">
        <f>ROUND(I114*H114,2)</f>
        <v>0</v>
      </c>
      <c r="BL114" s="15" t="s">
        <v>150</v>
      </c>
      <c r="BM114" s="140" t="s">
        <v>1465</v>
      </c>
    </row>
    <row r="115" spans="2:47" s="1" customFormat="1" ht="19.2">
      <c r="B115" s="30"/>
      <c r="D115" s="142" t="s">
        <v>151</v>
      </c>
      <c r="F115" s="143" t="s">
        <v>422</v>
      </c>
      <c r="I115" s="144"/>
      <c r="L115" s="30"/>
      <c r="M115" s="145"/>
      <c r="T115" s="51"/>
      <c r="AT115" s="15" t="s">
        <v>151</v>
      </c>
      <c r="AU115" s="15" t="s">
        <v>159</v>
      </c>
    </row>
    <row r="116" spans="2:47" s="1" customFormat="1" ht="12">
      <c r="B116" s="30"/>
      <c r="D116" s="146" t="s">
        <v>153</v>
      </c>
      <c r="F116" s="147" t="s">
        <v>423</v>
      </c>
      <c r="I116" s="144"/>
      <c r="L116" s="30"/>
      <c r="M116" s="145"/>
      <c r="T116" s="51"/>
      <c r="AT116" s="15" t="s">
        <v>153</v>
      </c>
      <c r="AU116" s="15" t="s">
        <v>159</v>
      </c>
    </row>
    <row r="117" spans="2:51" s="12" customFormat="1" ht="12">
      <c r="B117" s="163"/>
      <c r="D117" s="142" t="s">
        <v>1466</v>
      </c>
      <c r="E117" s="164" t="s">
        <v>19</v>
      </c>
      <c r="F117" s="165" t="s">
        <v>1467</v>
      </c>
      <c r="H117" s="166">
        <v>20.99</v>
      </c>
      <c r="I117" s="167"/>
      <c r="L117" s="163"/>
      <c r="M117" s="168"/>
      <c r="T117" s="169"/>
      <c r="AT117" s="164" t="s">
        <v>1466</v>
      </c>
      <c r="AU117" s="164" t="s">
        <v>159</v>
      </c>
      <c r="AV117" s="12" t="s">
        <v>79</v>
      </c>
      <c r="AW117" s="12" t="s">
        <v>31</v>
      </c>
      <c r="AX117" s="12" t="s">
        <v>77</v>
      </c>
      <c r="AY117" s="164" t="s">
        <v>143</v>
      </c>
    </row>
    <row r="118" spans="2:65" s="1" customFormat="1" ht="16.5" customHeight="1">
      <c r="B118" s="30"/>
      <c r="C118" s="129" t="s">
        <v>195</v>
      </c>
      <c r="D118" s="129" t="s">
        <v>145</v>
      </c>
      <c r="E118" s="130" t="s">
        <v>1468</v>
      </c>
      <c r="F118" s="131" t="s">
        <v>1469</v>
      </c>
      <c r="G118" s="132" t="s">
        <v>184</v>
      </c>
      <c r="H118" s="133">
        <v>2.099</v>
      </c>
      <c r="I118" s="134"/>
      <c r="J118" s="135">
        <f>ROUND(I118*H118,2)</f>
        <v>0</v>
      </c>
      <c r="K118" s="131" t="s">
        <v>149</v>
      </c>
      <c r="L118" s="30"/>
      <c r="M118" s="136" t="s">
        <v>19</v>
      </c>
      <c r="N118" s="137" t="s">
        <v>40</v>
      </c>
      <c r="P118" s="138">
        <f>O118*H118</f>
        <v>0</v>
      </c>
      <c r="Q118" s="138">
        <v>0</v>
      </c>
      <c r="R118" s="138">
        <f>Q118*H118</f>
        <v>0</v>
      </c>
      <c r="S118" s="138">
        <v>0</v>
      </c>
      <c r="T118" s="139">
        <f>S118*H118</f>
        <v>0</v>
      </c>
      <c r="AR118" s="140" t="s">
        <v>150</v>
      </c>
      <c r="AT118" s="140" t="s">
        <v>145</v>
      </c>
      <c r="AU118" s="140" t="s">
        <v>159</v>
      </c>
      <c r="AY118" s="15" t="s">
        <v>143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5" t="s">
        <v>77</v>
      </c>
      <c r="BK118" s="141">
        <f>ROUND(I118*H118,2)</f>
        <v>0</v>
      </c>
      <c r="BL118" s="15" t="s">
        <v>150</v>
      </c>
      <c r="BM118" s="140" t="s">
        <v>1470</v>
      </c>
    </row>
    <row r="119" spans="2:47" s="1" customFormat="1" ht="12">
      <c r="B119" s="30"/>
      <c r="D119" s="142" t="s">
        <v>151</v>
      </c>
      <c r="F119" s="143" t="s">
        <v>1469</v>
      </c>
      <c r="I119" s="144"/>
      <c r="L119" s="30"/>
      <c r="M119" s="145"/>
      <c r="T119" s="51"/>
      <c r="AT119" s="15" t="s">
        <v>151</v>
      </c>
      <c r="AU119" s="15" t="s">
        <v>159</v>
      </c>
    </row>
    <row r="120" spans="2:47" s="1" customFormat="1" ht="12">
      <c r="B120" s="30"/>
      <c r="D120" s="146" t="s">
        <v>153</v>
      </c>
      <c r="F120" s="147" t="s">
        <v>1471</v>
      </c>
      <c r="I120" s="144"/>
      <c r="L120" s="30"/>
      <c r="M120" s="145"/>
      <c r="T120" s="51"/>
      <c r="AT120" s="15" t="s">
        <v>153</v>
      </c>
      <c r="AU120" s="15" t="s">
        <v>159</v>
      </c>
    </row>
    <row r="121" spans="2:65" s="1" customFormat="1" ht="16.5" customHeight="1">
      <c r="B121" s="30"/>
      <c r="C121" s="129" t="s">
        <v>173</v>
      </c>
      <c r="D121" s="129" t="s">
        <v>145</v>
      </c>
      <c r="E121" s="130" t="s">
        <v>1472</v>
      </c>
      <c r="F121" s="131" t="s">
        <v>1473</v>
      </c>
      <c r="G121" s="132" t="s">
        <v>184</v>
      </c>
      <c r="H121" s="133">
        <v>1.172</v>
      </c>
      <c r="I121" s="134"/>
      <c r="J121" s="135">
        <f>ROUND(I121*H121,2)</f>
        <v>0</v>
      </c>
      <c r="K121" s="131" t="s">
        <v>149</v>
      </c>
      <c r="L121" s="30"/>
      <c r="M121" s="136" t="s">
        <v>19</v>
      </c>
      <c r="N121" s="137" t="s">
        <v>40</v>
      </c>
      <c r="P121" s="138">
        <f>O121*H121</f>
        <v>0</v>
      </c>
      <c r="Q121" s="138">
        <v>0</v>
      </c>
      <c r="R121" s="138">
        <f>Q121*H121</f>
        <v>0</v>
      </c>
      <c r="S121" s="138">
        <v>0</v>
      </c>
      <c r="T121" s="139">
        <f>S121*H121</f>
        <v>0</v>
      </c>
      <c r="AR121" s="140" t="s">
        <v>150</v>
      </c>
      <c r="AT121" s="140" t="s">
        <v>145</v>
      </c>
      <c r="AU121" s="140" t="s">
        <v>159</v>
      </c>
      <c r="AY121" s="15" t="s">
        <v>143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5" t="s">
        <v>77</v>
      </c>
      <c r="BK121" s="141">
        <f>ROUND(I121*H121,2)</f>
        <v>0</v>
      </c>
      <c r="BL121" s="15" t="s">
        <v>150</v>
      </c>
      <c r="BM121" s="140" t="s">
        <v>1474</v>
      </c>
    </row>
    <row r="122" spans="2:47" s="1" customFormat="1" ht="19.2">
      <c r="B122" s="30"/>
      <c r="D122" s="142" t="s">
        <v>151</v>
      </c>
      <c r="F122" s="143" t="s">
        <v>1475</v>
      </c>
      <c r="I122" s="144"/>
      <c r="L122" s="30"/>
      <c r="M122" s="145"/>
      <c r="T122" s="51"/>
      <c r="AT122" s="15" t="s">
        <v>151</v>
      </c>
      <c r="AU122" s="15" t="s">
        <v>159</v>
      </c>
    </row>
    <row r="123" spans="2:47" s="1" customFormat="1" ht="12">
      <c r="B123" s="30"/>
      <c r="D123" s="146" t="s">
        <v>153</v>
      </c>
      <c r="F123" s="147" t="s">
        <v>1476</v>
      </c>
      <c r="I123" s="144"/>
      <c r="L123" s="30"/>
      <c r="M123" s="145"/>
      <c r="T123" s="51"/>
      <c r="AT123" s="15" t="s">
        <v>153</v>
      </c>
      <c r="AU123" s="15" t="s">
        <v>159</v>
      </c>
    </row>
    <row r="124" spans="2:63" s="11" customFormat="1" ht="25.95" customHeight="1">
      <c r="B124" s="117"/>
      <c r="D124" s="118" t="s">
        <v>68</v>
      </c>
      <c r="E124" s="119" t="s">
        <v>441</v>
      </c>
      <c r="F124" s="119" t="s">
        <v>1477</v>
      </c>
      <c r="I124" s="120"/>
      <c r="J124" s="121">
        <f>BK124</f>
        <v>0</v>
      </c>
      <c r="L124" s="117"/>
      <c r="M124" s="122"/>
      <c r="P124" s="123">
        <f>P125+P195+P261+P339</f>
        <v>0</v>
      </c>
      <c r="R124" s="123">
        <f>R125+R195+R261+R339</f>
        <v>1.6496646331000004</v>
      </c>
      <c r="T124" s="124">
        <f>T125+T195+T261+T339</f>
        <v>0.404</v>
      </c>
      <c r="AR124" s="118" t="s">
        <v>79</v>
      </c>
      <c r="AT124" s="125" t="s">
        <v>68</v>
      </c>
      <c r="AU124" s="125" t="s">
        <v>69</v>
      </c>
      <c r="AY124" s="118" t="s">
        <v>143</v>
      </c>
      <c r="BK124" s="126">
        <f>BK125+BK195+BK261+BK339</f>
        <v>0</v>
      </c>
    </row>
    <row r="125" spans="2:63" s="11" customFormat="1" ht="22.95" customHeight="1">
      <c r="B125" s="117"/>
      <c r="D125" s="118" t="s">
        <v>68</v>
      </c>
      <c r="E125" s="127" t="s">
        <v>1478</v>
      </c>
      <c r="F125" s="127" t="s">
        <v>1479</v>
      </c>
      <c r="I125" s="120"/>
      <c r="J125" s="128">
        <f>BK125</f>
        <v>0</v>
      </c>
      <c r="L125" s="117"/>
      <c r="M125" s="122"/>
      <c r="P125" s="123">
        <f>SUM(P126:P194)</f>
        <v>0</v>
      </c>
      <c r="R125" s="123">
        <f>SUM(R126:R194)</f>
        <v>0.30427418000000006</v>
      </c>
      <c r="T125" s="124">
        <f>SUM(T126:T194)</f>
        <v>0.3614</v>
      </c>
      <c r="AR125" s="118" t="s">
        <v>79</v>
      </c>
      <c r="AT125" s="125" t="s">
        <v>68</v>
      </c>
      <c r="AU125" s="125" t="s">
        <v>77</v>
      </c>
      <c r="AY125" s="118" t="s">
        <v>143</v>
      </c>
      <c r="BK125" s="126">
        <f>SUM(BK126:BK194)</f>
        <v>0</v>
      </c>
    </row>
    <row r="126" spans="2:65" s="1" customFormat="1" ht="16.5" customHeight="1">
      <c r="B126" s="30"/>
      <c r="C126" s="129" t="s">
        <v>207</v>
      </c>
      <c r="D126" s="129" t="s">
        <v>145</v>
      </c>
      <c r="E126" s="130" t="s">
        <v>1480</v>
      </c>
      <c r="F126" s="131" t="s">
        <v>1481</v>
      </c>
      <c r="G126" s="132" t="s">
        <v>191</v>
      </c>
      <c r="H126" s="133">
        <v>20</v>
      </c>
      <c r="I126" s="134"/>
      <c r="J126" s="135">
        <f>ROUND(I126*H126,2)</f>
        <v>0</v>
      </c>
      <c r="K126" s="131" t="s">
        <v>149</v>
      </c>
      <c r="L126" s="30"/>
      <c r="M126" s="136" t="s">
        <v>19</v>
      </c>
      <c r="N126" s="137" t="s">
        <v>40</v>
      </c>
      <c r="P126" s="138">
        <f>O126*H126</f>
        <v>0</v>
      </c>
      <c r="Q126" s="138">
        <v>0</v>
      </c>
      <c r="R126" s="138">
        <f>Q126*H126</f>
        <v>0</v>
      </c>
      <c r="S126" s="138">
        <v>0.01492</v>
      </c>
      <c r="T126" s="139">
        <f>S126*H126</f>
        <v>0.2984</v>
      </c>
      <c r="AR126" s="140" t="s">
        <v>178</v>
      </c>
      <c r="AT126" s="140" t="s">
        <v>145</v>
      </c>
      <c r="AU126" s="140" t="s">
        <v>79</v>
      </c>
      <c r="AY126" s="15" t="s">
        <v>143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5" t="s">
        <v>77</v>
      </c>
      <c r="BK126" s="141">
        <f>ROUND(I126*H126,2)</f>
        <v>0</v>
      </c>
      <c r="BL126" s="15" t="s">
        <v>178</v>
      </c>
      <c r="BM126" s="140" t="s">
        <v>1482</v>
      </c>
    </row>
    <row r="127" spans="2:47" s="1" customFormat="1" ht="12">
      <c r="B127" s="30"/>
      <c r="D127" s="142" t="s">
        <v>151</v>
      </c>
      <c r="F127" s="143" t="s">
        <v>1483</v>
      </c>
      <c r="I127" s="144"/>
      <c r="L127" s="30"/>
      <c r="M127" s="145"/>
      <c r="T127" s="51"/>
      <c r="AT127" s="15" t="s">
        <v>151</v>
      </c>
      <c r="AU127" s="15" t="s">
        <v>79</v>
      </c>
    </row>
    <row r="128" spans="2:47" s="1" customFormat="1" ht="12">
      <c r="B128" s="30"/>
      <c r="D128" s="146" t="s">
        <v>153</v>
      </c>
      <c r="F128" s="147" t="s">
        <v>1484</v>
      </c>
      <c r="I128" s="144"/>
      <c r="L128" s="30"/>
      <c r="M128" s="145"/>
      <c r="T128" s="51"/>
      <c r="AT128" s="15" t="s">
        <v>153</v>
      </c>
      <c r="AU128" s="15" t="s">
        <v>79</v>
      </c>
    </row>
    <row r="129" spans="2:65" s="1" customFormat="1" ht="16.5" customHeight="1">
      <c r="B129" s="30"/>
      <c r="C129" s="129" t="s">
        <v>8</v>
      </c>
      <c r="D129" s="129" t="s">
        <v>145</v>
      </c>
      <c r="E129" s="130" t="s">
        <v>1485</v>
      </c>
      <c r="F129" s="131" t="s">
        <v>1486</v>
      </c>
      <c r="G129" s="132" t="s">
        <v>191</v>
      </c>
      <c r="H129" s="133">
        <v>30</v>
      </c>
      <c r="I129" s="134"/>
      <c r="J129" s="135">
        <f>ROUND(I129*H129,2)</f>
        <v>0</v>
      </c>
      <c r="K129" s="131" t="s">
        <v>149</v>
      </c>
      <c r="L129" s="30"/>
      <c r="M129" s="136" t="s">
        <v>19</v>
      </c>
      <c r="N129" s="137" t="s">
        <v>40</v>
      </c>
      <c r="P129" s="138">
        <f>O129*H129</f>
        <v>0</v>
      </c>
      <c r="Q129" s="138">
        <v>0</v>
      </c>
      <c r="R129" s="138">
        <f>Q129*H129</f>
        <v>0</v>
      </c>
      <c r="S129" s="138">
        <v>0.0021</v>
      </c>
      <c r="T129" s="139">
        <f>S129*H129</f>
        <v>0.063</v>
      </c>
      <c r="AR129" s="140" t="s">
        <v>178</v>
      </c>
      <c r="AT129" s="140" t="s">
        <v>145</v>
      </c>
      <c r="AU129" s="140" t="s">
        <v>79</v>
      </c>
      <c r="AY129" s="15" t="s">
        <v>143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5" t="s">
        <v>77</v>
      </c>
      <c r="BK129" s="141">
        <f>ROUND(I129*H129,2)</f>
        <v>0</v>
      </c>
      <c r="BL129" s="15" t="s">
        <v>178</v>
      </c>
      <c r="BM129" s="140" t="s">
        <v>1487</v>
      </c>
    </row>
    <row r="130" spans="2:47" s="1" customFormat="1" ht="12">
      <c r="B130" s="30"/>
      <c r="D130" s="142" t="s">
        <v>151</v>
      </c>
      <c r="F130" s="143" t="s">
        <v>1488</v>
      </c>
      <c r="I130" s="144"/>
      <c r="L130" s="30"/>
      <c r="M130" s="145"/>
      <c r="T130" s="51"/>
      <c r="AT130" s="15" t="s">
        <v>151</v>
      </c>
      <c r="AU130" s="15" t="s">
        <v>79</v>
      </c>
    </row>
    <row r="131" spans="2:47" s="1" customFormat="1" ht="12">
      <c r="B131" s="30"/>
      <c r="D131" s="146" t="s">
        <v>153</v>
      </c>
      <c r="F131" s="147" t="s">
        <v>1489</v>
      </c>
      <c r="I131" s="144"/>
      <c r="L131" s="30"/>
      <c r="M131" s="145"/>
      <c r="T131" s="51"/>
      <c r="AT131" s="15" t="s">
        <v>153</v>
      </c>
      <c r="AU131" s="15" t="s">
        <v>79</v>
      </c>
    </row>
    <row r="132" spans="2:65" s="1" customFormat="1" ht="16.5" customHeight="1">
      <c r="B132" s="30"/>
      <c r="C132" s="129" t="s">
        <v>219</v>
      </c>
      <c r="D132" s="129" t="s">
        <v>145</v>
      </c>
      <c r="E132" s="130" t="s">
        <v>1490</v>
      </c>
      <c r="F132" s="131" t="s">
        <v>1491</v>
      </c>
      <c r="G132" s="132" t="s">
        <v>191</v>
      </c>
      <c r="H132" s="133">
        <v>3</v>
      </c>
      <c r="I132" s="134"/>
      <c r="J132" s="135">
        <f>ROUND(I132*H132,2)</f>
        <v>0</v>
      </c>
      <c r="K132" s="131" t="s">
        <v>149</v>
      </c>
      <c r="L132" s="30"/>
      <c r="M132" s="136" t="s">
        <v>19</v>
      </c>
      <c r="N132" s="137" t="s">
        <v>40</v>
      </c>
      <c r="P132" s="138">
        <f>O132*H132</f>
        <v>0</v>
      </c>
      <c r="Q132" s="138">
        <v>0.00167598</v>
      </c>
      <c r="R132" s="138">
        <f>Q132*H132</f>
        <v>0.00502794</v>
      </c>
      <c r="S132" s="138">
        <v>0</v>
      </c>
      <c r="T132" s="139">
        <f>S132*H132</f>
        <v>0</v>
      </c>
      <c r="AR132" s="140" t="s">
        <v>178</v>
      </c>
      <c r="AT132" s="140" t="s">
        <v>145</v>
      </c>
      <c r="AU132" s="140" t="s">
        <v>79</v>
      </c>
      <c r="AY132" s="15" t="s">
        <v>143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5" t="s">
        <v>77</v>
      </c>
      <c r="BK132" s="141">
        <f>ROUND(I132*H132,2)</f>
        <v>0</v>
      </c>
      <c r="BL132" s="15" t="s">
        <v>178</v>
      </c>
      <c r="BM132" s="140" t="s">
        <v>1492</v>
      </c>
    </row>
    <row r="133" spans="2:47" s="1" customFormat="1" ht="12">
      <c r="B133" s="30"/>
      <c r="D133" s="142" t="s">
        <v>151</v>
      </c>
      <c r="F133" s="143" t="s">
        <v>1493</v>
      </c>
      <c r="I133" s="144"/>
      <c r="L133" s="30"/>
      <c r="M133" s="145"/>
      <c r="T133" s="51"/>
      <c r="AT133" s="15" t="s">
        <v>151</v>
      </c>
      <c r="AU133" s="15" t="s">
        <v>79</v>
      </c>
    </row>
    <row r="134" spans="2:47" s="1" customFormat="1" ht="12">
      <c r="B134" s="30"/>
      <c r="D134" s="146" t="s">
        <v>153</v>
      </c>
      <c r="F134" s="147" t="s">
        <v>1494</v>
      </c>
      <c r="I134" s="144"/>
      <c r="L134" s="30"/>
      <c r="M134" s="145"/>
      <c r="T134" s="51"/>
      <c r="AT134" s="15" t="s">
        <v>153</v>
      </c>
      <c r="AU134" s="15" t="s">
        <v>79</v>
      </c>
    </row>
    <row r="135" spans="2:65" s="1" customFormat="1" ht="16.5" customHeight="1">
      <c r="B135" s="30"/>
      <c r="C135" s="129" t="s">
        <v>185</v>
      </c>
      <c r="D135" s="129" t="s">
        <v>145</v>
      </c>
      <c r="E135" s="130" t="s">
        <v>1495</v>
      </c>
      <c r="F135" s="131" t="s">
        <v>1496</v>
      </c>
      <c r="G135" s="132" t="s">
        <v>191</v>
      </c>
      <c r="H135" s="133">
        <v>3</v>
      </c>
      <c r="I135" s="134"/>
      <c r="J135" s="135">
        <f>ROUND(I135*H135,2)</f>
        <v>0</v>
      </c>
      <c r="K135" s="131" t="s">
        <v>149</v>
      </c>
      <c r="L135" s="30"/>
      <c r="M135" s="136" t="s">
        <v>19</v>
      </c>
      <c r="N135" s="137" t="s">
        <v>40</v>
      </c>
      <c r="P135" s="138">
        <f>O135*H135</f>
        <v>0</v>
      </c>
      <c r="Q135" s="138">
        <v>0.00190568</v>
      </c>
      <c r="R135" s="138">
        <f>Q135*H135</f>
        <v>0.0057170400000000005</v>
      </c>
      <c r="S135" s="138">
        <v>0</v>
      </c>
      <c r="T135" s="139">
        <f>S135*H135</f>
        <v>0</v>
      </c>
      <c r="AR135" s="140" t="s">
        <v>178</v>
      </c>
      <c r="AT135" s="140" t="s">
        <v>145</v>
      </c>
      <c r="AU135" s="140" t="s">
        <v>79</v>
      </c>
      <c r="AY135" s="15" t="s">
        <v>143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5" t="s">
        <v>77</v>
      </c>
      <c r="BK135" s="141">
        <f>ROUND(I135*H135,2)</f>
        <v>0</v>
      </c>
      <c r="BL135" s="15" t="s">
        <v>178</v>
      </c>
      <c r="BM135" s="140" t="s">
        <v>1497</v>
      </c>
    </row>
    <row r="136" spans="2:47" s="1" customFormat="1" ht="12">
      <c r="B136" s="30"/>
      <c r="D136" s="142" t="s">
        <v>151</v>
      </c>
      <c r="F136" s="143" t="s">
        <v>1498</v>
      </c>
      <c r="I136" s="144"/>
      <c r="L136" s="30"/>
      <c r="M136" s="145"/>
      <c r="T136" s="51"/>
      <c r="AT136" s="15" t="s">
        <v>151</v>
      </c>
      <c r="AU136" s="15" t="s">
        <v>79</v>
      </c>
    </row>
    <row r="137" spans="2:47" s="1" customFormat="1" ht="12">
      <c r="B137" s="30"/>
      <c r="D137" s="146" t="s">
        <v>153</v>
      </c>
      <c r="F137" s="147" t="s">
        <v>1499</v>
      </c>
      <c r="I137" s="144"/>
      <c r="L137" s="30"/>
      <c r="M137" s="145"/>
      <c r="T137" s="51"/>
      <c r="AT137" s="15" t="s">
        <v>153</v>
      </c>
      <c r="AU137" s="15" t="s">
        <v>79</v>
      </c>
    </row>
    <row r="138" spans="2:65" s="1" customFormat="1" ht="16.5" customHeight="1">
      <c r="B138" s="30"/>
      <c r="C138" s="129" t="s">
        <v>229</v>
      </c>
      <c r="D138" s="129" t="s">
        <v>145</v>
      </c>
      <c r="E138" s="130" t="s">
        <v>1500</v>
      </c>
      <c r="F138" s="131" t="s">
        <v>1501</v>
      </c>
      <c r="G138" s="132" t="s">
        <v>191</v>
      </c>
      <c r="H138" s="133">
        <v>18</v>
      </c>
      <c r="I138" s="134"/>
      <c r="J138" s="135">
        <f>ROUND(I138*H138,2)</f>
        <v>0</v>
      </c>
      <c r="K138" s="131" t="s">
        <v>149</v>
      </c>
      <c r="L138" s="30"/>
      <c r="M138" s="136" t="s">
        <v>19</v>
      </c>
      <c r="N138" s="137" t="s">
        <v>40</v>
      </c>
      <c r="P138" s="138">
        <f>O138*H138</f>
        <v>0</v>
      </c>
      <c r="Q138" s="138">
        <v>0.00142155</v>
      </c>
      <c r="R138" s="138">
        <f>Q138*H138</f>
        <v>0.0255879</v>
      </c>
      <c r="S138" s="138">
        <v>0</v>
      </c>
      <c r="T138" s="139">
        <f>S138*H138</f>
        <v>0</v>
      </c>
      <c r="AR138" s="140" t="s">
        <v>178</v>
      </c>
      <c r="AT138" s="140" t="s">
        <v>145</v>
      </c>
      <c r="AU138" s="140" t="s">
        <v>79</v>
      </c>
      <c r="AY138" s="15" t="s">
        <v>143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5" t="s">
        <v>77</v>
      </c>
      <c r="BK138" s="141">
        <f>ROUND(I138*H138,2)</f>
        <v>0</v>
      </c>
      <c r="BL138" s="15" t="s">
        <v>178</v>
      </c>
      <c r="BM138" s="140" t="s">
        <v>1502</v>
      </c>
    </row>
    <row r="139" spans="2:47" s="1" customFormat="1" ht="12">
      <c r="B139" s="30"/>
      <c r="D139" s="142" t="s">
        <v>151</v>
      </c>
      <c r="F139" s="143" t="s">
        <v>1503</v>
      </c>
      <c r="I139" s="144"/>
      <c r="L139" s="30"/>
      <c r="M139" s="145"/>
      <c r="T139" s="51"/>
      <c r="AT139" s="15" t="s">
        <v>151</v>
      </c>
      <c r="AU139" s="15" t="s">
        <v>79</v>
      </c>
    </row>
    <row r="140" spans="2:47" s="1" customFormat="1" ht="12">
      <c r="B140" s="30"/>
      <c r="D140" s="146" t="s">
        <v>153</v>
      </c>
      <c r="F140" s="147" t="s">
        <v>1504</v>
      </c>
      <c r="I140" s="144"/>
      <c r="L140" s="30"/>
      <c r="M140" s="145"/>
      <c r="T140" s="51"/>
      <c r="AT140" s="15" t="s">
        <v>153</v>
      </c>
      <c r="AU140" s="15" t="s">
        <v>79</v>
      </c>
    </row>
    <row r="141" spans="2:65" s="1" customFormat="1" ht="16.5" customHeight="1">
      <c r="B141" s="30"/>
      <c r="C141" s="129" t="s">
        <v>178</v>
      </c>
      <c r="D141" s="129" t="s">
        <v>145</v>
      </c>
      <c r="E141" s="130" t="s">
        <v>1505</v>
      </c>
      <c r="F141" s="131" t="s">
        <v>1506</v>
      </c>
      <c r="G141" s="132" t="s">
        <v>191</v>
      </c>
      <c r="H141" s="133">
        <v>57</v>
      </c>
      <c r="I141" s="134"/>
      <c r="J141" s="135">
        <f>ROUND(I141*H141,2)</f>
        <v>0</v>
      </c>
      <c r="K141" s="131" t="s">
        <v>149</v>
      </c>
      <c r="L141" s="30"/>
      <c r="M141" s="136" t="s">
        <v>19</v>
      </c>
      <c r="N141" s="137" t="s">
        <v>40</v>
      </c>
      <c r="P141" s="138">
        <f>O141*H141</f>
        <v>0</v>
      </c>
      <c r="Q141" s="138">
        <v>0.001973</v>
      </c>
      <c r="R141" s="138">
        <f>Q141*H141</f>
        <v>0.11246099999999999</v>
      </c>
      <c r="S141" s="138">
        <v>0</v>
      </c>
      <c r="T141" s="139">
        <f>S141*H141</f>
        <v>0</v>
      </c>
      <c r="AR141" s="140" t="s">
        <v>178</v>
      </c>
      <c r="AT141" s="140" t="s">
        <v>145</v>
      </c>
      <c r="AU141" s="140" t="s">
        <v>79</v>
      </c>
      <c r="AY141" s="15" t="s">
        <v>143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5" t="s">
        <v>77</v>
      </c>
      <c r="BK141" s="141">
        <f>ROUND(I141*H141,2)</f>
        <v>0</v>
      </c>
      <c r="BL141" s="15" t="s">
        <v>178</v>
      </c>
      <c r="BM141" s="140" t="s">
        <v>1507</v>
      </c>
    </row>
    <row r="142" spans="2:47" s="1" customFormat="1" ht="12">
      <c r="B142" s="30"/>
      <c r="D142" s="142" t="s">
        <v>151</v>
      </c>
      <c r="F142" s="143" t="s">
        <v>1508</v>
      </c>
      <c r="I142" s="144"/>
      <c r="L142" s="30"/>
      <c r="M142" s="145"/>
      <c r="T142" s="51"/>
      <c r="AT142" s="15" t="s">
        <v>151</v>
      </c>
      <c r="AU142" s="15" t="s">
        <v>79</v>
      </c>
    </row>
    <row r="143" spans="2:47" s="1" customFormat="1" ht="12">
      <c r="B143" s="30"/>
      <c r="D143" s="146" t="s">
        <v>153</v>
      </c>
      <c r="F143" s="147" t="s">
        <v>1509</v>
      </c>
      <c r="I143" s="144"/>
      <c r="L143" s="30"/>
      <c r="M143" s="145"/>
      <c r="T143" s="51"/>
      <c r="AT143" s="15" t="s">
        <v>153</v>
      </c>
      <c r="AU143" s="15" t="s">
        <v>79</v>
      </c>
    </row>
    <row r="144" spans="2:65" s="1" customFormat="1" ht="16.5" customHeight="1">
      <c r="B144" s="30"/>
      <c r="C144" s="129" t="s">
        <v>240</v>
      </c>
      <c r="D144" s="129" t="s">
        <v>145</v>
      </c>
      <c r="E144" s="130" t="s">
        <v>1510</v>
      </c>
      <c r="F144" s="131" t="s">
        <v>1511</v>
      </c>
      <c r="G144" s="132" t="s">
        <v>191</v>
      </c>
      <c r="H144" s="133">
        <v>12</v>
      </c>
      <c r="I144" s="134"/>
      <c r="J144" s="135">
        <f>ROUND(I144*H144,2)</f>
        <v>0</v>
      </c>
      <c r="K144" s="131" t="s">
        <v>149</v>
      </c>
      <c r="L144" s="30"/>
      <c r="M144" s="136" t="s">
        <v>19</v>
      </c>
      <c r="N144" s="137" t="s">
        <v>40</v>
      </c>
      <c r="P144" s="138">
        <f>O144*H144</f>
        <v>0</v>
      </c>
      <c r="Q144" s="138">
        <v>0.0005868</v>
      </c>
      <c r="R144" s="138">
        <f>Q144*H144</f>
        <v>0.007041599999999999</v>
      </c>
      <c r="S144" s="138">
        <v>0</v>
      </c>
      <c r="T144" s="139">
        <f>S144*H144</f>
        <v>0</v>
      </c>
      <c r="AR144" s="140" t="s">
        <v>178</v>
      </c>
      <c r="AT144" s="140" t="s">
        <v>145</v>
      </c>
      <c r="AU144" s="140" t="s">
        <v>79</v>
      </c>
      <c r="AY144" s="15" t="s">
        <v>143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5" t="s">
        <v>77</v>
      </c>
      <c r="BK144" s="141">
        <f>ROUND(I144*H144,2)</f>
        <v>0</v>
      </c>
      <c r="BL144" s="15" t="s">
        <v>178</v>
      </c>
      <c r="BM144" s="140" t="s">
        <v>1512</v>
      </c>
    </row>
    <row r="145" spans="2:47" s="1" customFormat="1" ht="12">
      <c r="B145" s="30"/>
      <c r="D145" s="142" t="s">
        <v>151</v>
      </c>
      <c r="F145" s="143" t="s">
        <v>1513</v>
      </c>
      <c r="I145" s="144"/>
      <c r="L145" s="30"/>
      <c r="M145" s="145"/>
      <c r="T145" s="51"/>
      <c r="AT145" s="15" t="s">
        <v>151</v>
      </c>
      <c r="AU145" s="15" t="s">
        <v>79</v>
      </c>
    </row>
    <row r="146" spans="2:47" s="1" customFormat="1" ht="12">
      <c r="B146" s="30"/>
      <c r="D146" s="146" t="s">
        <v>153</v>
      </c>
      <c r="F146" s="147" t="s">
        <v>1514</v>
      </c>
      <c r="I146" s="144"/>
      <c r="L146" s="30"/>
      <c r="M146" s="145"/>
      <c r="T146" s="51"/>
      <c r="AT146" s="15" t="s">
        <v>153</v>
      </c>
      <c r="AU146" s="15" t="s">
        <v>79</v>
      </c>
    </row>
    <row r="147" spans="2:65" s="1" customFormat="1" ht="16.5" customHeight="1">
      <c r="B147" s="30"/>
      <c r="C147" s="129" t="s">
        <v>198</v>
      </c>
      <c r="D147" s="129" t="s">
        <v>145</v>
      </c>
      <c r="E147" s="130" t="s">
        <v>1515</v>
      </c>
      <c r="F147" s="131" t="s">
        <v>1516</v>
      </c>
      <c r="G147" s="132" t="s">
        <v>191</v>
      </c>
      <c r="H147" s="133">
        <v>28</v>
      </c>
      <c r="I147" s="134"/>
      <c r="J147" s="135">
        <f>ROUND(I147*H147,2)</f>
        <v>0</v>
      </c>
      <c r="K147" s="131" t="s">
        <v>149</v>
      </c>
      <c r="L147" s="30"/>
      <c r="M147" s="136" t="s">
        <v>19</v>
      </c>
      <c r="N147" s="137" t="s">
        <v>40</v>
      </c>
      <c r="P147" s="138">
        <f>O147*H147</f>
        <v>0</v>
      </c>
      <c r="Q147" s="138">
        <v>0.0020099</v>
      </c>
      <c r="R147" s="138">
        <f>Q147*H147</f>
        <v>0.05627719999999999</v>
      </c>
      <c r="S147" s="138">
        <v>0</v>
      </c>
      <c r="T147" s="139">
        <f>S147*H147</f>
        <v>0</v>
      </c>
      <c r="AR147" s="140" t="s">
        <v>178</v>
      </c>
      <c r="AT147" s="140" t="s">
        <v>145</v>
      </c>
      <c r="AU147" s="140" t="s">
        <v>79</v>
      </c>
      <c r="AY147" s="15" t="s">
        <v>143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5" t="s">
        <v>77</v>
      </c>
      <c r="BK147" s="141">
        <f>ROUND(I147*H147,2)</f>
        <v>0</v>
      </c>
      <c r="BL147" s="15" t="s">
        <v>178</v>
      </c>
      <c r="BM147" s="140" t="s">
        <v>1517</v>
      </c>
    </row>
    <row r="148" spans="2:47" s="1" customFormat="1" ht="12">
      <c r="B148" s="30"/>
      <c r="D148" s="142" t="s">
        <v>151</v>
      </c>
      <c r="F148" s="143" t="s">
        <v>1518</v>
      </c>
      <c r="I148" s="144"/>
      <c r="L148" s="30"/>
      <c r="M148" s="145"/>
      <c r="T148" s="51"/>
      <c r="AT148" s="15" t="s">
        <v>151</v>
      </c>
      <c r="AU148" s="15" t="s">
        <v>79</v>
      </c>
    </row>
    <row r="149" spans="2:47" s="1" customFormat="1" ht="12">
      <c r="B149" s="30"/>
      <c r="D149" s="146" t="s">
        <v>153</v>
      </c>
      <c r="F149" s="147" t="s">
        <v>1519</v>
      </c>
      <c r="I149" s="144"/>
      <c r="L149" s="30"/>
      <c r="M149" s="145"/>
      <c r="T149" s="51"/>
      <c r="AT149" s="15" t="s">
        <v>153</v>
      </c>
      <c r="AU149" s="15" t="s">
        <v>79</v>
      </c>
    </row>
    <row r="150" spans="2:65" s="1" customFormat="1" ht="16.5" customHeight="1">
      <c r="B150" s="30"/>
      <c r="C150" s="129" t="s">
        <v>249</v>
      </c>
      <c r="D150" s="129" t="s">
        <v>145</v>
      </c>
      <c r="E150" s="130" t="s">
        <v>1520</v>
      </c>
      <c r="F150" s="131" t="s">
        <v>1521</v>
      </c>
      <c r="G150" s="132" t="s">
        <v>191</v>
      </c>
      <c r="H150" s="133">
        <v>45</v>
      </c>
      <c r="I150" s="134"/>
      <c r="J150" s="135">
        <f>ROUND(I150*H150,2)</f>
        <v>0</v>
      </c>
      <c r="K150" s="131" t="s">
        <v>149</v>
      </c>
      <c r="L150" s="30"/>
      <c r="M150" s="136" t="s">
        <v>19</v>
      </c>
      <c r="N150" s="137" t="s">
        <v>40</v>
      </c>
      <c r="P150" s="138">
        <f>O150*H150</f>
        <v>0</v>
      </c>
      <c r="Q150" s="138">
        <v>0.0004765</v>
      </c>
      <c r="R150" s="138">
        <f>Q150*H150</f>
        <v>0.0214425</v>
      </c>
      <c r="S150" s="138">
        <v>0</v>
      </c>
      <c r="T150" s="139">
        <f>S150*H150</f>
        <v>0</v>
      </c>
      <c r="AR150" s="140" t="s">
        <v>178</v>
      </c>
      <c r="AT150" s="140" t="s">
        <v>145</v>
      </c>
      <c r="AU150" s="140" t="s">
        <v>79</v>
      </c>
      <c r="AY150" s="15" t="s">
        <v>143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5" t="s">
        <v>77</v>
      </c>
      <c r="BK150" s="141">
        <f>ROUND(I150*H150,2)</f>
        <v>0</v>
      </c>
      <c r="BL150" s="15" t="s">
        <v>178</v>
      </c>
      <c r="BM150" s="140" t="s">
        <v>1522</v>
      </c>
    </row>
    <row r="151" spans="2:47" s="1" customFormat="1" ht="12">
      <c r="B151" s="30"/>
      <c r="D151" s="142" t="s">
        <v>151</v>
      </c>
      <c r="F151" s="143" t="s">
        <v>1523</v>
      </c>
      <c r="I151" s="144"/>
      <c r="L151" s="30"/>
      <c r="M151" s="145"/>
      <c r="T151" s="51"/>
      <c r="AT151" s="15" t="s">
        <v>151</v>
      </c>
      <c r="AU151" s="15" t="s">
        <v>79</v>
      </c>
    </row>
    <row r="152" spans="2:47" s="1" customFormat="1" ht="12">
      <c r="B152" s="30"/>
      <c r="D152" s="146" t="s">
        <v>153</v>
      </c>
      <c r="F152" s="147" t="s">
        <v>1524</v>
      </c>
      <c r="I152" s="144"/>
      <c r="L152" s="30"/>
      <c r="M152" s="145"/>
      <c r="T152" s="51"/>
      <c r="AT152" s="15" t="s">
        <v>153</v>
      </c>
      <c r="AU152" s="15" t="s">
        <v>79</v>
      </c>
    </row>
    <row r="153" spans="2:65" s="1" customFormat="1" ht="16.5" customHeight="1">
      <c r="B153" s="30"/>
      <c r="C153" s="129" t="s">
        <v>204</v>
      </c>
      <c r="D153" s="129" t="s">
        <v>145</v>
      </c>
      <c r="E153" s="130" t="s">
        <v>1525</v>
      </c>
      <c r="F153" s="131" t="s">
        <v>1526</v>
      </c>
      <c r="G153" s="132" t="s">
        <v>191</v>
      </c>
      <c r="H153" s="133">
        <v>6</v>
      </c>
      <c r="I153" s="134"/>
      <c r="J153" s="135">
        <f>ROUND(I153*H153,2)</f>
        <v>0</v>
      </c>
      <c r="K153" s="131" t="s">
        <v>149</v>
      </c>
      <c r="L153" s="30"/>
      <c r="M153" s="136" t="s">
        <v>19</v>
      </c>
      <c r="N153" s="137" t="s">
        <v>40</v>
      </c>
      <c r="P153" s="138">
        <f>O153*H153</f>
        <v>0</v>
      </c>
      <c r="Q153" s="138">
        <v>0.0007092</v>
      </c>
      <c r="R153" s="138">
        <f>Q153*H153</f>
        <v>0.0042552</v>
      </c>
      <c r="S153" s="138">
        <v>0</v>
      </c>
      <c r="T153" s="139">
        <f>S153*H153</f>
        <v>0</v>
      </c>
      <c r="AR153" s="140" t="s">
        <v>178</v>
      </c>
      <c r="AT153" s="140" t="s">
        <v>145</v>
      </c>
      <c r="AU153" s="140" t="s">
        <v>79</v>
      </c>
      <c r="AY153" s="15" t="s">
        <v>143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5" t="s">
        <v>77</v>
      </c>
      <c r="BK153" s="141">
        <f>ROUND(I153*H153,2)</f>
        <v>0</v>
      </c>
      <c r="BL153" s="15" t="s">
        <v>178</v>
      </c>
      <c r="BM153" s="140" t="s">
        <v>1527</v>
      </c>
    </row>
    <row r="154" spans="2:47" s="1" customFormat="1" ht="12">
      <c r="B154" s="30"/>
      <c r="D154" s="142" t="s">
        <v>151</v>
      </c>
      <c r="F154" s="143" t="s">
        <v>1528</v>
      </c>
      <c r="I154" s="144"/>
      <c r="L154" s="30"/>
      <c r="M154" s="145"/>
      <c r="T154" s="51"/>
      <c r="AT154" s="15" t="s">
        <v>151</v>
      </c>
      <c r="AU154" s="15" t="s">
        <v>79</v>
      </c>
    </row>
    <row r="155" spans="2:47" s="1" customFormat="1" ht="12">
      <c r="B155" s="30"/>
      <c r="D155" s="146" t="s">
        <v>153</v>
      </c>
      <c r="F155" s="147" t="s">
        <v>1529</v>
      </c>
      <c r="I155" s="144"/>
      <c r="L155" s="30"/>
      <c r="M155" s="145"/>
      <c r="T155" s="51"/>
      <c r="AT155" s="15" t="s">
        <v>153</v>
      </c>
      <c r="AU155" s="15" t="s">
        <v>79</v>
      </c>
    </row>
    <row r="156" spans="2:65" s="1" customFormat="1" ht="16.5" customHeight="1">
      <c r="B156" s="30"/>
      <c r="C156" s="129" t="s">
        <v>7</v>
      </c>
      <c r="D156" s="129" t="s">
        <v>145</v>
      </c>
      <c r="E156" s="130" t="s">
        <v>1530</v>
      </c>
      <c r="F156" s="131" t="s">
        <v>1531</v>
      </c>
      <c r="G156" s="132" t="s">
        <v>191</v>
      </c>
      <c r="H156" s="133">
        <v>24</v>
      </c>
      <c r="I156" s="134"/>
      <c r="J156" s="135">
        <f>ROUND(I156*H156,2)</f>
        <v>0</v>
      </c>
      <c r="K156" s="131" t="s">
        <v>149</v>
      </c>
      <c r="L156" s="30"/>
      <c r="M156" s="136" t="s">
        <v>19</v>
      </c>
      <c r="N156" s="137" t="s">
        <v>40</v>
      </c>
      <c r="P156" s="138">
        <f>O156*H156</f>
        <v>0</v>
      </c>
      <c r="Q156" s="138">
        <v>0.0022362</v>
      </c>
      <c r="R156" s="138">
        <f>Q156*H156</f>
        <v>0.053668799999999996</v>
      </c>
      <c r="S156" s="138">
        <v>0</v>
      </c>
      <c r="T156" s="139">
        <f>S156*H156</f>
        <v>0</v>
      </c>
      <c r="AR156" s="140" t="s">
        <v>178</v>
      </c>
      <c r="AT156" s="140" t="s">
        <v>145</v>
      </c>
      <c r="AU156" s="140" t="s">
        <v>79</v>
      </c>
      <c r="AY156" s="15" t="s">
        <v>143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5" t="s">
        <v>77</v>
      </c>
      <c r="BK156" s="141">
        <f>ROUND(I156*H156,2)</f>
        <v>0</v>
      </c>
      <c r="BL156" s="15" t="s">
        <v>178</v>
      </c>
      <c r="BM156" s="140" t="s">
        <v>1532</v>
      </c>
    </row>
    <row r="157" spans="2:47" s="1" customFormat="1" ht="12">
      <c r="B157" s="30"/>
      <c r="D157" s="142" t="s">
        <v>151</v>
      </c>
      <c r="F157" s="143" t="s">
        <v>1533</v>
      </c>
      <c r="I157" s="144"/>
      <c r="L157" s="30"/>
      <c r="M157" s="145"/>
      <c r="T157" s="51"/>
      <c r="AT157" s="15" t="s">
        <v>151</v>
      </c>
      <c r="AU157" s="15" t="s">
        <v>79</v>
      </c>
    </row>
    <row r="158" spans="2:47" s="1" customFormat="1" ht="12">
      <c r="B158" s="30"/>
      <c r="D158" s="146" t="s">
        <v>153</v>
      </c>
      <c r="F158" s="147" t="s">
        <v>1534</v>
      </c>
      <c r="I158" s="144"/>
      <c r="L158" s="30"/>
      <c r="M158" s="145"/>
      <c r="T158" s="51"/>
      <c r="AT158" s="15" t="s">
        <v>153</v>
      </c>
      <c r="AU158" s="15" t="s">
        <v>79</v>
      </c>
    </row>
    <row r="159" spans="2:65" s="1" customFormat="1" ht="16.5" customHeight="1">
      <c r="B159" s="30"/>
      <c r="C159" s="129" t="s">
        <v>211</v>
      </c>
      <c r="D159" s="129" t="s">
        <v>145</v>
      </c>
      <c r="E159" s="130" t="s">
        <v>1535</v>
      </c>
      <c r="F159" s="131" t="s">
        <v>1536</v>
      </c>
      <c r="G159" s="132" t="s">
        <v>203</v>
      </c>
      <c r="H159" s="133">
        <v>24</v>
      </c>
      <c r="I159" s="134"/>
      <c r="J159" s="135">
        <f>ROUND(I159*H159,2)</f>
        <v>0</v>
      </c>
      <c r="K159" s="131" t="s">
        <v>149</v>
      </c>
      <c r="L159" s="30"/>
      <c r="M159" s="136" t="s">
        <v>19</v>
      </c>
      <c r="N159" s="137" t="s">
        <v>40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178</v>
      </c>
      <c r="AT159" s="140" t="s">
        <v>145</v>
      </c>
      <c r="AU159" s="140" t="s">
        <v>79</v>
      </c>
      <c r="AY159" s="15" t="s">
        <v>143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5" t="s">
        <v>77</v>
      </c>
      <c r="BK159" s="141">
        <f>ROUND(I159*H159,2)</f>
        <v>0</v>
      </c>
      <c r="BL159" s="15" t="s">
        <v>178</v>
      </c>
      <c r="BM159" s="140" t="s">
        <v>1537</v>
      </c>
    </row>
    <row r="160" spans="2:47" s="1" customFormat="1" ht="12">
      <c r="B160" s="30"/>
      <c r="D160" s="142" t="s">
        <v>151</v>
      </c>
      <c r="F160" s="143" t="s">
        <v>1538</v>
      </c>
      <c r="I160" s="144"/>
      <c r="L160" s="30"/>
      <c r="M160" s="145"/>
      <c r="T160" s="51"/>
      <c r="AT160" s="15" t="s">
        <v>151</v>
      </c>
      <c r="AU160" s="15" t="s">
        <v>79</v>
      </c>
    </row>
    <row r="161" spans="2:47" s="1" customFormat="1" ht="12">
      <c r="B161" s="30"/>
      <c r="D161" s="146" t="s">
        <v>153</v>
      </c>
      <c r="F161" s="147" t="s">
        <v>1539</v>
      </c>
      <c r="I161" s="144"/>
      <c r="L161" s="30"/>
      <c r="M161" s="145"/>
      <c r="T161" s="51"/>
      <c r="AT161" s="15" t="s">
        <v>153</v>
      </c>
      <c r="AU161" s="15" t="s">
        <v>79</v>
      </c>
    </row>
    <row r="162" spans="2:65" s="1" customFormat="1" ht="16.5" customHeight="1">
      <c r="B162" s="30"/>
      <c r="C162" s="129" t="s">
        <v>270</v>
      </c>
      <c r="D162" s="129" t="s">
        <v>145</v>
      </c>
      <c r="E162" s="130" t="s">
        <v>1540</v>
      </c>
      <c r="F162" s="131" t="s">
        <v>1541</v>
      </c>
      <c r="G162" s="132" t="s">
        <v>203</v>
      </c>
      <c r="H162" s="133">
        <v>4</v>
      </c>
      <c r="I162" s="134"/>
      <c r="J162" s="135">
        <f>ROUND(I162*H162,2)</f>
        <v>0</v>
      </c>
      <c r="K162" s="131" t="s">
        <v>149</v>
      </c>
      <c r="L162" s="30"/>
      <c r="M162" s="136" t="s">
        <v>19</v>
      </c>
      <c r="N162" s="137" t="s">
        <v>40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178</v>
      </c>
      <c r="AT162" s="140" t="s">
        <v>145</v>
      </c>
      <c r="AU162" s="140" t="s">
        <v>79</v>
      </c>
      <c r="AY162" s="15" t="s">
        <v>143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5" t="s">
        <v>77</v>
      </c>
      <c r="BK162" s="141">
        <f>ROUND(I162*H162,2)</f>
        <v>0</v>
      </c>
      <c r="BL162" s="15" t="s">
        <v>178</v>
      </c>
      <c r="BM162" s="140" t="s">
        <v>1542</v>
      </c>
    </row>
    <row r="163" spans="2:47" s="1" customFormat="1" ht="12">
      <c r="B163" s="30"/>
      <c r="D163" s="142" t="s">
        <v>151</v>
      </c>
      <c r="F163" s="143" t="s">
        <v>1543</v>
      </c>
      <c r="I163" s="144"/>
      <c r="L163" s="30"/>
      <c r="M163" s="145"/>
      <c r="T163" s="51"/>
      <c r="AT163" s="15" t="s">
        <v>151</v>
      </c>
      <c r="AU163" s="15" t="s">
        <v>79</v>
      </c>
    </row>
    <row r="164" spans="2:47" s="1" customFormat="1" ht="12">
      <c r="B164" s="30"/>
      <c r="D164" s="146" t="s">
        <v>153</v>
      </c>
      <c r="F164" s="147" t="s">
        <v>1544</v>
      </c>
      <c r="I164" s="144"/>
      <c r="L164" s="30"/>
      <c r="M164" s="145"/>
      <c r="T164" s="51"/>
      <c r="AT164" s="15" t="s">
        <v>153</v>
      </c>
      <c r="AU164" s="15" t="s">
        <v>79</v>
      </c>
    </row>
    <row r="165" spans="2:65" s="1" customFormat="1" ht="16.5" customHeight="1">
      <c r="B165" s="30"/>
      <c r="C165" s="129" t="s">
        <v>216</v>
      </c>
      <c r="D165" s="129" t="s">
        <v>145</v>
      </c>
      <c r="E165" s="130" t="s">
        <v>1545</v>
      </c>
      <c r="F165" s="131" t="s">
        <v>1546</v>
      </c>
      <c r="G165" s="132" t="s">
        <v>203</v>
      </c>
      <c r="H165" s="133">
        <v>12</v>
      </c>
      <c r="I165" s="134"/>
      <c r="J165" s="135">
        <f>ROUND(I165*H165,2)</f>
        <v>0</v>
      </c>
      <c r="K165" s="131" t="s">
        <v>149</v>
      </c>
      <c r="L165" s="30"/>
      <c r="M165" s="136" t="s">
        <v>19</v>
      </c>
      <c r="N165" s="137" t="s">
        <v>40</v>
      </c>
      <c r="P165" s="138">
        <f>O165*H165</f>
        <v>0</v>
      </c>
      <c r="Q165" s="138">
        <v>0</v>
      </c>
      <c r="R165" s="138">
        <f>Q165*H165</f>
        <v>0</v>
      </c>
      <c r="S165" s="138">
        <v>0</v>
      </c>
      <c r="T165" s="139">
        <f>S165*H165</f>
        <v>0</v>
      </c>
      <c r="AR165" s="140" t="s">
        <v>178</v>
      </c>
      <c r="AT165" s="140" t="s">
        <v>145</v>
      </c>
      <c r="AU165" s="140" t="s">
        <v>79</v>
      </c>
      <c r="AY165" s="15" t="s">
        <v>143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5" t="s">
        <v>77</v>
      </c>
      <c r="BK165" s="141">
        <f>ROUND(I165*H165,2)</f>
        <v>0</v>
      </c>
      <c r="BL165" s="15" t="s">
        <v>178</v>
      </c>
      <c r="BM165" s="140" t="s">
        <v>1547</v>
      </c>
    </row>
    <row r="166" spans="2:47" s="1" customFormat="1" ht="12">
      <c r="B166" s="30"/>
      <c r="D166" s="142" t="s">
        <v>151</v>
      </c>
      <c r="F166" s="143" t="s">
        <v>1548</v>
      </c>
      <c r="I166" s="144"/>
      <c r="L166" s="30"/>
      <c r="M166" s="145"/>
      <c r="T166" s="51"/>
      <c r="AT166" s="15" t="s">
        <v>151</v>
      </c>
      <c r="AU166" s="15" t="s">
        <v>79</v>
      </c>
    </row>
    <row r="167" spans="2:47" s="1" customFormat="1" ht="12">
      <c r="B167" s="30"/>
      <c r="D167" s="146" t="s">
        <v>153</v>
      </c>
      <c r="F167" s="147" t="s">
        <v>1549</v>
      </c>
      <c r="I167" s="144"/>
      <c r="L167" s="30"/>
      <c r="M167" s="145"/>
      <c r="T167" s="51"/>
      <c r="AT167" s="15" t="s">
        <v>153</v>
      </c>
      <c r="AU167" s="15" t="s">
        <v>79</v>
      </c>
    </row>
    <row r="168" spans="2:65" s="1" customFormat="1" ht="16.5" customHeight="1">
      <c r="B168" s="30"/>
      <c r="C168" s="129" t="s">
        <v>279</v>
      </c>
      <c r="D168" s="129" t="s">
        <v>145</v>
      </c>
      <c r="E168" s="130" t="s">
        <v>1550</v>
      </c>
      <c r="F168" s="131" t="s">
        <v>1551</v>
      </c>
      <c r="G168" s="132" t="s">
        <v>203</v>
      </c>
      <c r="H168" s="133">
        <v>2</v>
      </c>
      <c r="I168" s="134"/>
      <c r="J168" s="135">
        <f>ROUND(I168*H168,2)</f>
        <v>0</v>
      </c>
      <c r="K168" s="131" t="s">
        <v>149</v>
      </c>
      <c r="L168" s="30"/>
      <c r="M168" s="136" t="s">
        <v>19</v>
      </c>
      <c r="N168" s="137" t="s">
        <v>40</v>
      </c>
      <c r="P168" s="138">
        <f>O168*H168</f>
        <v>0</v>
      </c>
      <c r="Q168" s="138">
        <v>0.0009</v>
      </c>
      <c r="R168" s="138">
        <f>Q168*H168</f>
        <v>0.0018</v>
      </c>
      <c r="S168" s="138">
        <v>0</v>
      </c>
      <c r="T168" s="139">
        <f>S168*H168</f>
        <v>0</v>
      </c>
      <c r="AR168" s="140" t="s">
        <v>178</v>
      </c>
      <c r="AT168" s="140" t="s">
        <v>145</v>
      </c>
      <c r="AU168" s="140" t="s">
        <v>79</v>
      </c>
      <c r="AY168" s="15" t="s">
        <v>143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5" t="s">
        <v>77</v>
      </c>
      <c r="BK168" s="141">
        <f>ROUND(I168*H168,2)</f>
        <v>0</v>
      </c>
      <c r="BL168" s="15" t="s">
        <v>178</v>
      </c>
      <c r="BM168" s="140" t="s">
        <v>1552</v>
      </c>
    </row>
    <row r="169" spans="2:47" s="1" customFormat="1" ht="12">
      <c r="B169" s="30"/>
      <c r="D169" s="142" t="s">
        <v>151</v>
      </c>
      <c r="F169" s="143" t="s">
        <v>1553</v>
      </c>
      <c r="I169" s="144"/>
      <c r="L169" s="30"/>
      <c r="M169" s="145"/>
      <c r="T169" s="51"/>
      <c r="AT169" s="15" t="s">
        <v>151</v>
      </c>
      <c r="AU169" s="15" t="s">
        <v>79</v>
      </c>
    </row>
    <row r="170" spans="2:47" s="1" customFormat="1" ht="12">
      <c r="B170" s="30"/>
      <c r="D170" s="146" t="s">
        <v>153</v>
      </c>
      <c r="F170" s="147" t="s">
        <v>1554</v>
      </c>
      <c r="I170" s="144"/>
      <c r="L170" s="30"/>
      <c r="M170" s="145"/>
      <c r="T170" s="51"/>
      <c r="AT170" s="15" t="s">
        <v>153</v>
      </c>
      <c r="AU170" s="15" t="s">
        <v>79</v>
      </c>
    </row>
    <row r="171" spans="2:65" s="1" customFormat="1" ht="16.5" customHeight="1">
      <c r="B171" s="30"/>
      <c r="C171" s="129" t="s">
        <v>222</v>
      </c>
      <c r="D171" s="129" t="s">
        <v>145</v>
      </c>
      <c r="E171" s="130" t="s">
        <v>1555</v>
      </c>
      <c r="F171" s="131" t="s">
        <v>1556</v>
      </c>
      <c r="G171" s="132" t="s">
        <v>203</v>
      </c>
      <c r="H171" s="133">
        <v>3</v>
      </c>
      <c r="I171" s="134"/>
      <c r="J171" s="135">
        <f>ROUND(I171*H171,2)</f>
        <v>0</v>
      </c>
      <c r="K171" s="131" t="s">
        <v>149</v>
      </c>
      <c r="L171" s="30"/>
      <c r="M171" s="136" t="s">
        <v>19</v>
      </c>
      <c r="N171" s="137" t="s">
        <v>40</v>
      </c>
      <c r="P171" s="138">
        <f>O171*H171</f>
        <v>0</v>
      </c>
      <c r="Q171" s="138">
        <v>0.00034</v>
      </c>
      <c r="R171" s="138">
        <f>Q171*H171</f>
        <v>0.00102</v>
      </c>
      <c r="S171" s="138">
        <v>0</v>
      </c>
      <c r="T171" s="139">
        <f>S171*H171</f>
        <v>0</v>
      </c>
      <c r="AR171" s="140" t="s">
        <v>178</v>
      </c>
      <c r="AT171" s="140" t="s">
        <v>145</v>
      </c>
      <c r="AU171" s="140" t="s">
        <v>79</v>
      </c>
      <c r="AY171" s="15" t="s">
        <v>143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5" t="s">
        <v>77</v>
      </c>
      <c r="BK171" s="141">
        <f>ROUND(I171*H171,2)</f>
        <v>0</v>
      </c>
      <c r="BL171" s="15" t="s">
        <v>178</v>
      </c>
      <c r="BM171" s="140" t="s">
        <v>1557</v>
      </c>
    </row>
    <row r="172" spans="2:47" s="1" customFormat="1" ht="12">
      <c r="B172" s="30"/>
      <c r="D172" s="142" t="s">
        <v>151</v>
      </c>
      <c r="F172" s="143" t="s">
        <v>1558</v>
      </c>
      <c r="I172" s="144"/>
      <c r="L172" s="30"/>
      <c r="M172" s="145"/>
      <c r="T172" s="51"/>
      <c r="AT172" s="15" t="s">
        <v>151</v>
      </c>
      <c r="AU172" s="15" t="s">
        <v>79</v>
      </c>
    </row>
    <row r="173" spans="2:47" s="1" customFormat="1" ht="12">
      <c r="B173" s="30"/>
      <c r="D173" s="146" t="s">
        <v>153</v>
      </c>
      <c r="F173" s="147" t="s">
        <v>1559</v>
      </c>
      <c r="I173" s="144"/>
      <c r="L173" s="30"/>
      <c r="M173" s="145"/>
      <c r="T173" s="51"/>
      <c r="AT173" s="15" t="s">
        <v>153</v>
      </c>
      <c r="AU173" s="15" t="s">
        <v>79</v>
      </c>
    </row>
    <row r="174" spans="2:65" s="1" customFormat="1" ht="16.5" customHeight="1">
      <c r="B174" s="30"/>
      <c r="C174" s="129" t="s">
        <v>288</v>
      </c>
      <c r="D174" s="129" t="s">
        <v>145</v>
      </c>
      <c r="E174" s="130" t="s">
        <v>1560</v>
      </c>
      <c r="F174" s="131" t="s">
        <v>1561</v>
      </c>
      <c r="G174" s="132" t="s">
        <v>203</v>
      </c>
      <c r="H174" s="133">
        <v>4</v>
      </c>
      <c r="I174" s="134"/>
      <c r="J174" s="135">
        <f>ROUND(I174*H174,2)</f>
        <v>0</v>
      </c>
      <c r="K174" s="131" t="s">
        <v>149</v>
      </c>
      <c r="L174" s="30"/>
      <c r="M174" s="136" t="s">
        <v>19</v>
      </c>
      <c r="N174" s="137" t="s">
        <v>40</v>
      </c>
      <c r="P174" s="138">
        <f>O174*H174</f>
        <v>0</v>
      </c>
      <c r="Q174" s="138">
        <v>0.0015</v>
      </c>
      <c r="R174" s="138">
        <f>Q174*H174</f>
        <v>0.006</v>
      </c>
      <c r="S174" s="138">
        <v>0</v>
      </c>
      <c r="T174" s="139">
        <f>S174*H174</f>
        <v>0</v>
      </c>
      <c r="AR174" s="140" t="s">
        <v>178</v>
      </c>
      <c r="AT174" s="140" t="s">
        <v>145</v>
      </c>
      <c r="AU174" s="140" t="s">
        <v>79</v>
      </c>
      <c r="AY174" s="15" t="s">
        <v>143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5" t="s">
        <v>77</v>
      </c>
      <c r="BK174" s="141">
        <f>ROUND(I174*H174,2)</f>
        <v>0</v>
      </c>
      <c r="BL174" s="15" t="s">
        <v>178</v>
      </c>
      <c r="BM174" s="140" t="s">
        <v>1562</v>
      </c>
    </row>
    <row r="175" spans="2:47" s="1" customFormat="1" ht="12">
      <c r="B175" s="30"/>
      <c r="D175" s="142" t="s">
        <v>151</v>
      </c>
      <c r="F175" s="143" t="s">
        <v>1563</v>
      </c>
      <c r="I175" s="144"/>
      <c r="L175" s="30"/>
      <c r="M175" s="145"/>
      <c r="T175" s="51"/>
      <c r="AT175" s="15" t="s">
        <v>151</v>
      </c>
      <c r="AU175" s="15" t="s">
        <v>79</v>
      </c>
    </row>
    <row r="176" spans="2:47" s="1" customFormat="1" ht="12">
      <c r="B176" s="30"/>
      <c r="D176" s="146" t="s">
        <v>153</v>
      </c>
      <c r="F176" s="147" t="s">
        <v>1564</v>
      </c>
      <c r="I176" s="144"/>
      <c r="L176" s="30"/>
      <c r="M176" s="145"/>
      <c r="T176" s="51"/>
      <c r="AT176" s="15" t="s">
        <v>153</v>
      </c>
      <c r="AU176" s="15" t="s">
        <v>79</v>
      </c>
    </row>
    <row r="177" spans="2:65" s="1" customFormat="1" ht="16.5" customHeight="1">
      <c r="B177" s="30"/>
      <c r="C177" s="129" t="s">
        <v>228</v>
      </c>
      <c r="D177" s="129" t="s">
        <v>145</v>
      </c>
      <c r="E177" s="130" t="s">
        <v>1565</v>
      </c>
      <c r="F177" s="131" t="s">
        <v>1566</v>
      </c>
      <c r="G177" s="132" t="s">
        <v>203</v>
      </c>
      <c r="H177" s="133">
        <v>5</v>
      </c>
      <c r="I177" s="134"/>
      <c r="J177" s="135">
        <f>ROUND(I177*H177,2)</f>
        <v>0</v>
      </c>
      <c r="K177" s="131" t="s">
        <v>149</v>
      </c>
      <c r="L177" s="30"/>
      <c r="M177" s="136" t="s">
        <v>19</v>
      </c>
      <c r="N177" s="137" t="s">
        <v>40</v>
      </c>
      <c r="P177" s="138">
        <f>O177*H177</f>
        <v>0</v>
      </c>
      <c r="Q177" s="138">
        <v>0.000285</v>
      </c>
      <c r="R177" s="138">
        <f>Q177*H177</f>
        <v>0.001425</v>
      </c>
      <c r="S177" s="138">
        <v>0</v>
      </c>
      <c r="T177" s="139">
        <f>S177*H177</f>
        <v>0</v>
      </c>
      <c r="AR177" s="140" t="s">
        <v>178</v>
      </c>
      <c r="AT177" s="140" t="s">
        <v>145</v>
      </c>
      <c r="AU177" s="140" t="s">
        <v>79</v>
      </c>
      <c r="AY177" s="15" t="s">
        <v>143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5" t="s">
        <v>77</v>
      </c>
      <c r="BK177" s="141">
        <f>ROUND(I177*H177,2)</f>
        <v>0</v>
      </c>
      <c r="BL177" s="15" t="s">
        <v>178</v>
      </c>
      <c r="BM177" s="140" t="s">
        <v>1567</v>
      </c>
    </row>
    <row r="178" spans="2:47" s="1" customFormat="1" ht="12">
      <c r="B178" s="30"/>
      <c r="D178" s="142" t="s">
        <v>151</v>
      </c>
      <c r="F178" s="143" t="s">
        <v>1568</v>
      </c>
      <c r="I178" s="144"/>
      <c r="L178" s="30"/>
      <c r="M178" s="145"/>
      <c r="T178" s="51"/>
      <c r="AT178" s="15" t="s">
        <v>151</v>
      </c>
      <c r="AU178" s="15" t="s">
        <v>79</v>
      </c>
    </row>
    <row r="179" spans="2:47" s="1" customFormat="1" ht="12">
      <c r="B179" s="30"/>
      <c r="D179" s="146" t="s">
        <v>153</v>
      </c>
      <c r="F179" s="147" t="s">
        <v>1569</v>
      </c>
      <c r="I179" s="144"/>
      <c r="L179" s="30"/>
      <c r="M179" s="145"/>
      <c r="T179" s="51"/>
      <c r="AT179" s="15" t="s">
        <v>153</v>
      </c>
      <c r="AU179" s="15" t="s">
        <v>79</v>
      </c>
    </row>
    <row r="180" spans="2:65" s="1" customFormat="1" ht="16.5" customHeight="1">
      <c r="B180" s="30"/>
      <c r="C180" s="129" t="s">
        <v>299</v>
      </c>
      <c r="D180" s="129" t="s">
        <v>145</v>
      </c>
      <c r="E180" s="130" t="s">
        <v>1570</v>
      </c>
      <c r="F180" s="131" t="s">
        <v>1571</v>
      </c>
      <c r="G180" s="132" t="s">
        <v>203</v>
      </c>
      <c r="H180" s="133">
        <v>5</v>
      </c>
      <c r="I180" s="134"/>
      <c r="J180" s="135">
        <f>ROUND(I180*H180,2)</f>
        <v>0</v>
      </c>
      <c r="K180" s="131" t="s">
        <v>149</v>
      </c>
      <c r="L180" s="30"/>
      <c r="M180" s="136" t="s">
        <v>19</v>
      </c>
      <c r="N180" s="137" t="s">
        <v>40</v>
      </c>
      <c r="P180" s="138">
        <f>O180*H180</f>
        <v>0</v>
      </c>
      <c r="Q180" s="138">
        <v>0.00051</v>
      </c>
      <c r="R180" s="138">
        <f>Q180*H180</f>
        <v>0.00255</v>
      </c>
      <c r="S180" s="138">
        <v>0</v>
      </c>
      <c r="T180" s="139">
        <f>S180*H180</f>
        <v>0</v>
      </c>
      <c r="AR180" s="140" t="s">
        <v>178</v>
      </c>
      <c r="AT180" s="140" t="s">
        <v>145</v>
      </c>
      <c r="AU180" s="140" t="s">
        <v>79</v>
      </c>
      <c r="AY180" s="15" t="s">
        <v>143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5" t="s">
        <v>77</v>
      </c>
      <c r="BK180" s="141">
        <f>ROUND(I180*H180,2)</f>
        <v>0</v>
      </c>
      <c r="BL180" s="15" t="s">
        <v>178</v>
      </c>
      <c r="BM180" s="140" t="s">
        <v>1572</v>
      </c>
    </row>
    <row r="181" spans="2:47" s="1" customFormat="1" ht="12">
      <c r="B181" s="30"/>
      <c r="D181" s="142" t="s">
        <v>151</v>
      </c>
      <c r="F181" s="143" t="s">
        <v>1573</v>
      </c>
      <c r="I181" s="144"/>
      <c r="L181" s="30"/>
      <c r="M181" s="145"/>
      <c r="T181" s="51"/>
      <c r="AT181" s="15" t="s">
        <v>151</v>
      </c>
      <c r="AU181" s="15" t="s">
        <v>79</v>
      </c>
    </row>
    <row r="182" spans="2:47" s="1" customFormat="1" ht="12">
      <c r="B182" s="30"/>
      <c r="D182" s="146" t="s">
        <v>153</v>
      </c>
      <c r="F182" s="147" t="s">
        <v>1574</v>
      </c>
      <c r="I182" s="144"/>
      <c r="L182" s="30"/>
      <c r="M182" s="145"/>
      <c r="T182" s="51"/>
      <c r="AT182" s="15" t="s">
        <v>153</v>
      </c>
      <c r="AU182" s="15" t="s">
        <v>79</v>
      </c>
    </row>
    <row r="183" spans="2:65" s="1" customFormat="1" ht="16.5" customHeight="1">
      <c r="B183" s="30"/>
      <c r="C183" s="129" t="s">
        <v>232</v>
      </c>
      <c r="D183" s="129" t="s">
        <v>145</v>
      </c>
      <c r="E183" s="130" t="s">
        <v>1575</v>
      </c>
      <c r="F183" s="131" t="s">
        <v>1576</v>
      </c>
      <c r="G183" s="132" t="s">
        <v>191</v>
      </c>
      <c r="H183" s="133">
        <v>75</v>
      </c>
      <c r="I183" s="134"/>
      <c r="J183" s="135">
        <f>ROUND(I183*H183,2)</f>
        <v>0</v>
      </c>
      <c r="K183" s="131" t="s">
        <v>149</v>
      </c>
      <c r="L183" s="30"/>
      <c r="M183" s="136" t="s">
        <v>19</v>
      </c>
      <c r="N183" s="137" t="s">
        <v>40</v>
      </c>
      <c r="P183" s="138">
        <f>O183*H183</f>
        <v>0</v>
      </c>
      <c r="Q183" s="138">
        <v>0</v>
      </c>
      <c r="R183" s="138">
        <f>Q183*H183</f>
        <v>0</v>
      </c>
      <c r="S183" s="138">
        <v>0</v>
      </c>
      <c r="T183" s="139">
        <f>S183*H183</f>
        <v>0</v>
      </c>
      <c r="AR183" s="140" t="s">
        <v>178</v>
      </c>
      <c r="AT183" s="140" t="s">
        <v>145</v>
      </c>
      <c r="AU183" s="140" t="s">
        <v>79</v>
      </c>
      <c r="AY183" s="15" t="s">
        <v>143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5" t="s">
        <v>77</v>
      </c>
      <c r="BK183" s="141">
        <f>ROUND(I183*H183,2)</f>
        <v>0</v>
      </c>
      <c r="BL183" s="15" t="s">
        <v>178</v>
      </c>
      <c r="BM183" s="140" t="s">
        <v>1577</v>
      </c>
    </row>
    <row r="184" spans="2:47" s="1" customFormat="1" ht="12">
      <c r="B184" s="30"/>
      <c r="D184" s="142" t="s">
        <v>151</v>
      </c>
      <c r="F184" s="143" t="s">
        <v>1578</v>
      </c>
      <c r="I184" s="144"/>
      <c r="L184" s="30"/>
      <c r="M184" s="145"/>
      <c r="T184" s="51"/>
      <c r="AT184" s="15" t="s">
        <v>151</v>
      </c>
      <c r="AU184" s="15" t="s">
        <v>79</v>
      </c>
    </row>
    <row r="185" spans="2:47" s="1" customFormat="1" ht="12">
      <c r="B185" s="30"/>
      <c r="D185" s="146" t="s">
        <v>153</v>
      </c>
      <c r="F185" s="147" t="s">
        <v>1579</v>
      </c>
      <c r="I185" s="144"/>
      <c r="L185" s="30"/>
      <c r="M185" s="145"/>
      <c r="T185" s="51"/>
      <c r="AT185" s="15" t="s">
        <v>153</v>
      </c>
      <c r="AU185" s="15" t="s">
        <v>79</v>
      </c>
    </row>
    <row r="186" spans="2:65" s="1" customFormat="1" ht="16.5" customHeight="1">
      <c r="B186" s="30"/>
      <c r="C186" s="129" t="s">
        <v>302</v>
      </c>
      <c r="D186" s="129" t="s">
        <v>145</v>
      </c>
      <c r="E186" s="130" t="s">
        <v>1580</v>
      </c>
      <c r="F186" s="131" t="s">
        <v>1581</v>
      </c>
      <c r="G186" s="132" t="s">
        <v>191</v>
      </c>
      <c r="H186" s="133">
        <v>79</v>
      </c>
      <c r="I186" s="134"/>
      <c r="J186" s="135">
        <f>ROUND(I186*H186,2)</f>
        <v>0</v>
      </c>
      <c r="K186" s="131" t="s">
        <v>1582</v>
      </c>
      <c r="L186" s="30"/>
      <c r="M186" s="136" t="s">
        <v>19</v>
      </c>
      <c r="N186" s="137" t="s">
        <v>40</v>
      </c>
      <c r="P186" s="138">
        <f>O186*H186</f>
        <v>0</v>
      </c>
      <c r="Q186" s="138">
        <v>0</v>
      </c>
      <c r="R186" s="138">
        <f>Q186*H186</f>
        <v>0</v>
      </c>
      <c r="S186" s="138">
        <v>0</v>
      </c>
      <c r="T186" s="139">
        <f>S186*H186</f>
        <v>0</v>
      </c>
      <c r="AR186" s="140" t="s">
        <v>178</v>
      </c>
      <c r="AT186" s="140" t="s">
        <v>145</v>
      </c>
      <c r="AU186" s="140" t="s">
        <v>79</v>
      </c>
      <c r="AY186" s="15" t="s">
        <v>143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5" t="s">
        <v>77</v>
      </c>
      <c r="BK186" s="141">
        <f>ROUND(I186*H186,2)</f>
        <v>0</v>
      </c>
      <c r="BL186" s="15" t="s">
        <v>178</v>
      </c>
      <c r="BM186" s="140" t="s">
        <v>1583</v>
      </c>
    </row>
    <row r="187" spans="2:47" s="1" customFormat="1" ht="12">
      <c r="B187" s="30"/>
      <c r="D187" s="142" t="s">
        <v>151</v>
      </c>
      <c r="F187" s="143" t="s">
        <v>1584</v>
      </c>
      <c r="I187" s="144"/>
      <c r="L187" s="30"/>
      <c r="M187" s="145"/>
      <c r="T187" s="51"/>
      <c r="AT187" s="15" t="s">
        <v>151</v>
      </c>
      <c r="AU187" s="15" t="s">
        <v>79</v>
      </c>
    </row>
    <row r="188" spans="2:65" s="1" customFormat="1" ht="16.5" customHeight="1">
      <c r="B188" s="30"/>
      <c r="C188" s="129" t="s">
        <v>237</v>
      </c>
      <c r="D188" s="129" t="s">
        <v>145</v>
      </c>
      <c r="E188" s="130" t="s">
        <v>1585</v>
      </c>
      <c r="F188" s="131" t="s">
        <v>1586</v>
      </c>
      <c r="G188" s="132" t="s">
        <v>246</v>
      </c>
      <c r="H188" s="133">
        <v>5</v>
      </c>
      <c r="I188" s="134"/>
      <c r="J188" s="135">
        <f>ROUND(I188*H188,2)</f>
        <v>0</v>
      </c>
      <c r="K188" s="131" t="s">
        <v>19</v>
      </c>
      <c r="L188" s="30"/>
      <c r="M188" s="136" t="s">
        <v>19</v>
      </c>
      <c r="N188" s="137" t="s">
        <v>40</v>
      </c>
      <c r="P188" s="138">
        <f>O188*H188</f>
        <v>0</v>
      </c>
      <c r="Q188" s="138">
        <v>0</v>
      </c>
      <c r="R188" s="138">
        <f>Q188*H188</f>
        <v>0</v>
      </c>
      <c r="S188" s="138">
        <v>0</v>
      </c>
      <c r="T188" s="139">
        <f>S188*H188</f>
        <v>0</v>
      </c>
      <c r="AR188" s="140" t="s">
        <v>178</v>
      </c>
      <c r="AT188" s="140" t="s">
        <v>145</v>
      </c>
      <c r="AU188" s="140" t="s">
        <v>79</v>
      </c>
      <c r="AY188" s="15" t="s">
        <v>143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5" t="s">
        <v>77</v>
      </c>
      <c r="BK188" s="141">
        <f>ROUND(I188*H188,2)</f>
        <v>0</v>
      </c>
      <c r="BL188" s="15" t="s">
        <v>178</v>
      </c>
      <c r="BM188" s="140" t="s">
        <v>1587</v>
      </c>
    </row>
    <row r="189" spans="2:47" s="1" customFormat="1" ht="12">
      <c r="B189" s="30"/>
      <c r="D189" s="142" t="s">
        <v>151</v>
      </c>
      <c r="F189" s="143" t="s">
        <v>1588</v>
      </c>
      <c r="I189" s="144"/>
      <c r="L189" s="30"/>
      <c r="M189" s="145"/>
      <c r="T189" s="51"/>
      <c r="AT189" s="15" t="s">
        <v>151</v>
      </c>
      <c r="AU189" s="15" t="s">
        <v>79</v>
      </c>
    </row>
    <row r="190" spans="2:65" s="1" customFormat="1" ht="16.5" customHeight="1">
      <c r="B190" s="30"/>
      <c r="C190" s="129" t="s">
        <v>313</v>
      </c>
      <c r="D190" s="129" t="s">
        <v>145</v>
      </c>
      <c r="E190" s="130" t="s">
        <v>1589</v>
      </c>
      <c r="F190" s="131" t="s">
        <v>1590</v>
      </c>
      <c r="G190" s="132" t="s">
        <v>184</v>
      </c>
      <c r="H190" s="133">
        <v>0.236</v>
      </c>
      <c r="I190" s="134"/>
      <c r="J190" s="135">
        <f>ROUND(I190*H190,2)</f>
        <v>0</v>
      </c>
      <c r="K190" s="131" t="s">
        <v>149</v>
      </c>
      <c r="L190" s="30"/>
      <c r="M190" s="136" t="s">
        <v>19</v>
      </c>
      <c r="N190" s="137" t="s">
        <v>40</v>
      </c>
      <c r="P190" s="138">
        <f>O190*H190</f>
        <v>0</v>
      </c>
      <c r="Q190" s="138">
        <v>0</v>
      </c>
      <c r="R190" s="138">
        <f>Q190*H190</f>
        <v>0</v>
      </c>
      <c r="S190" s="138">
        <v>0</v>
      </c>
      <c r="T190" s="139">
        <f>S190*H190</f>
        <v>0</v>
      </c>
      <c r="AR190" s="140" t="s">
        <v>178</v>
      </c>
      <c r="AT190" s="140" t="s">
        <v>145</v>
      </c>
      <c r="AU190" s="140" t="s">
        <v>79</v>
      </c>
      <c r="AY190" s="15" t="s">
        <v>143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5" t="s">
        <v>77</v>
      </c>
      <c r="BK190" s="141">
        <f>ROUND(I190*H190,2)</f>
        <v>0</v>
      </c>
      <c r="BL190" s="15" t="s">
        <v>178</v>
      </c>
      <c r="BM190" s="140" t="s">
        <v>1591</v>
      </c>
    </row>
    <row r="191" spans="2:47" s="1" customFormat="1" ht="19.2">
      <c r="B191" s="30"/>
      <c r="D191" s="142" t="s">
        <v>151</v>
      </c>
      <c r="F191" s="143" t="s">
        <v>1592</v>
      </c>
      <c r="I191" s="144"/>
      <c r="L191" s="30"/>
      <c r="M191" s="145"/>
      <c r="T191" s="51"/>
      <c r="AT191" s="15" t="s">
        <v>151</v>
      </c>
      <c r="AU191" s="15" t="s">
        <v>79</v>
      </c>
    </row>
    <row r="192" spans="2:47" s="1" customFormat="1" ht="12">
      <c r="B192" s="30"/>
      <c r="D192" s="146" t="s">
        <v>153</v>
      </c>
      <c r="F192" s="147" t="s">
        <v>1593</v>
      </c>
      <c r="I192" s="144"/>
      <c r="L192" s="30"/>
      <c r="M192" s="145"/>
      <c r="T192" s="51"/>
      <c r="AT192" s="15" t="s">
        <v>153</v>
      </c>
      <c r="AU192" s="15" t="s">
        <v>79</v>
      </c>
    </row>
    <row r="193" spans="2:65" s="1" customFormat="1" ht="16.5" customHeight="1">
      <c r="B193" s="30"/>
      <c r="C193" s="129" t="s">
        <v>243</v>
      </c>
      <c r="D193" s="129" t="s">
        <v>145</v>
      </c>
      <c r="E193" s="130" t="s">
        <v>1594</v>
      </c>
      <c r="F193" s="131" t="s">
        <v>1595</v>
      </c>
      <c r="G193" s="132" t="s">
        <v>184</v>
      </c>
      <c r="H193" s="133">
        <v>0.236</v>
      </c>
      <c r="I193" s="134"/>
      <c r="J193" s="135">
        <f>ROUND(I193*H193,2)</f>
        <v>0</v>
      </c>
      <c r="K193" s="131" t="s">
        <v>1582</v>
      </c>
      <c r="L193" s="30"/>
      <c r="M193" s="136" t="s">
        <v>19</v>
      </c>
      <c r="N193" s="137" t="s">
        <v>40</v>
      </c>
      <c r="P193" s="138">
        <f>O193*H193</f>
        <v>0</v>
      </c>
      <c r="Q193" s="138">
        <v>0</v>
      </c>
      <c r="R193" s="138">
        <f>Q193*H193</f>
        <v>0</v>
      </c>
      <c r="S193" s="138">
        <v>0</v>
      </c>
      <c r="T193" s="139">
        <f>S193*H193</f>
        <v>0</v>
      </c>
      <c r="AR193" s="140" t="s">
        <v>178</v>
      </c>
      <c r="AT193" s="140" t="s">
        <v>145</v>
      </c>
      <c r="AU193" s="140" t="s">
        <v>79</v>
      </c>
      <c r="AY193" s="15" t="s">
        <v>143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5" t="s">
        <v>77</v>
      </c>
      <c r="BK193" s="141">
        <f>ROUND(I193*H193,2)</f>
        <v>0</v>
      </c>
      <c r="BL193" s="15" t="s">
        <v>178</v>
      </c>
      <c r="BM193" s="140" t="s">
        <v>1596</v>
      </c>
    </row>
    <row r="194" spans="2:47" s="1" customFormat="1" ht="19.2">
      <c r="B194" s="30"/>
      <c r="D194" s="142" t="s">
        <v>151</v>
      </c>
      <c r="F194" s="143" t="s">
        <v>1597</v>
      </c>
      <c r="I194" s="144"/>
      <c r="L194" s="30"/>
      <c r="M194" s="145"/>
      <c r="T194" s="51"/>
      <c r="AT194" s="15" t="s">
        <v>151</v>
      </c>
      <c r="AU194" s="15" t="s">
        <v>79</v>
      </c>
    </row>
    <row r="195" spans="2:63" s="11" customFormat="1" ht="22.95" customHeight="1">
      <c r="B195" s="117"/>
      <c r="D195" s="118" t="s">
        <v>68</v>
      </c>
      <c r="E195" s="127" t="s">
        <v>1598</v>
      </c>
      <c r="F195" s="127" t="s">
        <v>1599</v>
      </c>
      <c r="I195" s="120"/>
      <c r="J195" s="128">
        <f>BK195</f>
        <v>0</v>
      </c>
      <c r="L195" s="117"/>
      <c r="M195" s="122"/>
      <c r="P195" s="123">
        <f>SUM(P196:P260)</f>
        <v>0</v>
      </c>
      <c r="R195" s="123">
        <f>SUM(R196:R260)</f>
        <v>0.19666606090000002</v>
      </c>
      <c r="T195" s="124">
        <f>SUM(T196:T260)</f>
        <v>0.0426</v>
      </c>
      <c r="AR195" s="118" t="s">
        <v>79</v>
      </c>
      <c r="AT195" s="125" t="s">
        <v>68</v>
      </c>
      <c r="AU195" s="125" t="s">
        <v>77</v>
      </c>
      <c r="AY195" s="118" t="s">
        <v>143</v>
      </c>
      <c r="BK195" s="126">
        <f>SUM(BK196:BK260)</f>
        <v>0</v>
      </c>
    </row>
    <row r="196" spans="2:65" s="1" customFormat="1" ht="16.5" customHeight="1">
      <c r="B196" s="30"/>
      <c r="C196" s="129" t="s">
        <v>324</v>
      </c>
      <c r="D196" s="129" t="s">
        <v>145</v>
      </c>
      <c r="E196" s="130" t="s">
        <v>1600</v>
      </c>
      <c r="F196" s="131" t="s">
        <v>1601</v>
      </c>
      <c r="G196" s="132" t="s">
        <v>191</v>
      </c>
      <c r="H196" s="133">
        <v>20</v>
      </c>
      <c r="I196" s="134"/>
      <c r="J196" s="135">
        <f>ROUND(I196*H196,2)</f>
        <v>0</v>
      </c>
      <c r="K196" s="131" t="s">
        <v>149</v>
      </c>
      <c r="L196" s="30"/>
      <c r="M196" s="136" t="s">
        <v>19</v>
      </c>
      <c r="N196" s="137" t="s">
        <v>40</v>
      </c>
      <c r="P196" s="138">
        <f>O196*H196</f>
        <v>0</v>
      </c>
      <c r="Q196" s="138">
        <v>0</v>
      </c>
      <c r="R196" s="138">
        <f>Q196*H196</f>
        <v>0</v>
      </c>
      <c r="S196" s="138">
        <v>0.00213</v>
      </c>
      <c r="T196" s="139">
        <f>S196*H196</f>
        <v>0.0426</v>
      </c>
      <c r="AR196" s="140" t="s">
        <v>178</v>
      </c>
      <c r="AT196" s="140" t="s">
        <v>145</v>
      </c>
      <c r="AU196" s="140" t="s">
        <v>79</v>
      </c>
      <c r="AY196" s="15" t="s">
        <v>143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5" t="s">
        <v>77</v>
      </c>
      <c r="BK196" s="141">
        <f>ROUND(I196*H196,2)</f>
        <v>0</v>
      </c>
      <c r="BL196" s="15" t="s">
        <v>178</v>
      </c>
      <c r="BM196" s="140" t="s">
        <v>1602</v>
      </c>
    </row>
    <row r="197" spans="2:47" s="1" customFormat="1" ht="12">
      <c r="B197" s="30"/>
      <c r="D197" s="142" t="s">
        <v>151</v>
      </c>
      <c r="F197" s="143" t="s">
        <v>1603</v>
      </c>
      <c r="I197" s="144"/>
      <c r="L197" s="30"/>
      <c r="M197" s="145"/>
      <c r="T197" s="51"/>
      <c r="AT197" s="15" t="s">
        <v>151</v>
      </c>
      <c r="AU197" s="15" t="s">
        <v>79</v>
      </c>
    </row>
    <row r="198" spans="2:47" s="1" customFormat="1" ht="12">
      <c r="B198" s="30"/>
      <c r="D198" s="146" t="s">
        <v>153</v>
      </c>
      <c r="F198" s="147" t="s">
        <v>1604</v>
      </c>
      <c r="I198" s="144"/>
      <c r="L198" s="30"/>
      <c r="M198" s="145"/>
      <c r="T198" s="51"/>
      <c r="AT198" s="15" t="s">
        <v>153</v>
      </c>
      <c r="AU198" s="15" t="s">
        <v>79</v>
      </c>
    </row>
    <row r="199" spans="2:65" s="1" customFormat="1" ht="16.5" customHeight="1">
      <c r="B199" s="30"/>
      <c r="C199" s="129" t="s">
        <v>247</v>
      </c>
      <c r="D199" s="129" t="s">
        <v>145</v>
      </c>
      <c r="E199" s="130" t="s">
        <v>1605</v>
      </c>
      <c r="F199" s="131" t="s">
        <v>1606</v>
      </c>
      <c r="G199" s="132" t="s">
        <v>191</v>
      </c>
      <c r="H199" s="133">
        <v>54</v>
      </c>
      <c r="I199" s="134"/>
      <c r="J199" s="135">
        <f>ROUND(I199*H199,2)</f>
        <v>0</v>
      </c>
      <c r="K199" s="131" t="s">
        <v>149</v>
      </c>
      <c r="L199" s="30"/>
      <c r="M199" s="136" t="s">
        <v>19</v>
      </c>
      <c r="N199" s="137" t="s">
        <v>40</v>
      </c>
      <c r="P199" s="138">
        <f>O199*H199</f>
        <v>0</v>
      </c>
      <c r="Q199" s="138">
        <v>0.000976972</v>
      </c>
      <c r="R199" s="138">
        <f>Q199*H199</f>
        <v>0.052756488</v>
      </c>
      <c r="S199" s="138">
        <v>0</v>
      </c>
      <c r="T199" s="139">
        <f>S199*H199</f>
        <v>0</v>
      </c>
      <c r="AR199" s="140" t="s">
        <v>178</v>
      </c>
      <c r="AT199" s="140" t="s">
        <v>145</v>
      </c>
      <c r="AU199" s="140" t="s">
        <v>79</v>
      </c>
      <c r="AY199" s="15" t="s">
        <v>143</v>
      </c>
      <c r="BE199" s="141">
        <f>IF(N199="základní",J199,0)</f>
        <v>0</v>
      </c>
      <c r="BF199" s="141">
        <f>IF(N199="snížená",J199,0)</f>
        <v>0</v>
      </c>
      <c r="BG199" s="141">
        <f>IF(N199="zákl. přenesená",J199,0)</f>
        <v>0</v>
      </c>
      <c r="BH199" s="141">
        <f>IF(N199="sníž. přenesená",J199,0)</f>
        <v>0</v>
      </c>
      <c r="BI199" s="141">
        <f>IF(N199="nulová",J199,0)</f>
        <v>0</v>
      </c>
      <c r="BJ199" s="15" t="s">
        <v>77</v>
      </c>
      <c r="BK199" s="141">
        <f>ROUND(I199*H199,2)</f>
        <v>0</v>
      </c>
      <c r="BL199" s="15" t="s">
        <v>178</v>
      </c>
      <c r="BM199" s="140" t="s">
        <v>1607</v>
      </c>
    </row>
    <row r="200" spans="2:47" s="1" customFormat="1" ht="12">
      <c r="B200" s="30"/>
      <c r="D200" s="142" t="s">
        <v>151</v>
      </c>
      <c r="F200" s="143" t="s">
        <v>1608</v>
      </c>
      <c r="I200" s="144"/>
      <c r="L200" s="30"/>
      <c r="M200" s="145"/>
      <c r="T200" s="51"/>
      <c r="AT200" s="15" t="s">
        <v>151</v>
      </c>
      <c r="AU200" s="15" t="s">
        <v>79</v>
      </c>
    </row>
    <row r="201" spans="2:47" s="1" customFormat="1" ht="12">
      <c r="B201" s="30"/>
      <c r="D201" s="146" t="s">
        <v>153</v>
      </c>
      <c r="F201" s="147" t="s">
        <v>1609</v>
      </c>
      <c r="I201" s="144"/>
      <c r="L201" s="30"/>
      <c r="M201" s="145"/>
      <c r="T201" s="51"/>
      <c r="AT201" s="15" t="s">
        <v>153</v>
      </c>
      <c r="AU201" s="15" t="s">
        <v>79</v>
      </c>
    </row>
    <row r="202" spans="2:65" s="1" customFormat="1" ht="16.5" customHeight="1">
      <c r="B202" s="30"/>
      <c r="C202" s="129" t="s">
        <v>335</v>
      </c>
      <c r="D202" s="129" t="s">
        <v>145</v>
      </c>
      <c r="E202" s="130" t="s">
        <v>1610</v>
      </c>
      <c r="F202" s="131" t="s">
        <v>1611</v>
      </c>
      <c r="G202" s="132" t="s">
        <v>191</v>
      </c>
      <c r="H202" s="133">
        <v>53</v>
      </c>
      <c r="I202" s="134"/>
      <c r="J202" s="135">
        <f>ROUND(I202*H202,2)</f>
        <v>0</v>
      </c>
      <c r="K202" s="131" t="s">
        <v>149</v>
      </c>
      <c r="L202" s="30"/>
      <c r="M202" s="136" t="s">
        <v>19</v>
      </c>
      <c r="N202" s="137" t="s">
        <v>40</v>
      </c>
      <c r="P202" s="138">
        <f>O202*H202</f>
        <v>0</v>
      </c>
      <c r="Q202" s="138">
        <v>0.0012616</v>
      </c>
      <c r="R202" s="138">
        <f>Q202*H202</f>
        <v>0.0668648</v>
      </c>
      <c r="S202" s="138">
        <v>0</v>
      </c>
      <c r="T202" s="139">
        <f>S202*H202</f>
        <v>0</v>
      </c>
      <c r="AR202" s="140" t="s">
        <v>178</v>
      </c>
      <c r="AT202" s="140" t="s">
        <v>145</v>
      </c>
      <c r="AU202" s="140" t="s">
        <v>79</v>
      </c>
      <c r="AY202" s="15" t="s">
        <v>143</v>
      </c>
      <c r="BE202" s="141">
        <f>IF(N202="základní",J202,0)</f>
        <v>0</v>
      </c>
      <c r="BF202" s="141">
        <f>IF(N202="snížená",J202,0)</f>
        <v>0</v>
      </c>
      <c r="BG202" s="141">
        <f>IF(N202="zákl. přenesená",J202,0)</f>
        <v>0</v>
      </c>
      <c r="BH202" s="141">
        <f>IF(N202="sníž. přenesená",J202,0)</f>
        <v>0</v>
      </c>
      <c r="BI202" s="141">
        <f>IF(N202="nulová",J202,0)</f>
        <v>0</v>
      </c>
      <c r="BJ202" s="15" t="s">
        <v>77</v>
      </c>
      <c r="BK202" s="141">
        <f>ROUND(I202*H202,2)</f>
        <v>0</v>
      </c>
      <c r="BL202" s="15" t="s">
        <v>178</v>
      </c>
      <c r="BM202" s="140" t="s">
        <v>1612</v>
      </c>
    </row>
    <row r="203" spans="2:47" s="1" customFormat="1" ht="12">
      <c r="B203" s="30"/>
      <c r="D203" s="142" t="s">
        <v>151</v>
      </c>
      <c r="F203" s="143" t="s">
        <v>1613</v>
      </c>
      <c r="I203" s="144"/>
      <c r="L203" s="30"/>
      <c r="M203" s="145"/>
      <c r="T203" s="51"/>
      <c r="AT203" s="15" t="s">
        <v>151</v>
      </c>
      <c r="AU203" s="15" t="s">
        <v>79</v>
      </c>
    </row>
    <row r="204" spans="2:47" s="1" customFormat="1" ht="12">
      <c r="B204" s="30"/>
      <c r="D204" s="146" t="s">
        <v>153</v>
      </c>
      <c r="F204" s="147" t="s">
        <v>1614</v>
      </c>
      <c r="I204" s="144"/>
      <c r="L204" s="30"/>
      <c r="M204" s="145"/>
      <c r="T204" s="51"/>
      <c r="AT204" s="15" t="s">
        <v>153</v>
      </c>
      <c r="AU204" s="15" t="s">
        <v>79</v>
      </c>
    </row>
    <row r="205" spans="2:65" s="1" customFormat="1" ht="16.5" customHeight="1">
      <c r="B205" s="30"/>
      <c r="C205" s="129" t="s">
        <v>252</v>
      </c>
      <c r="D205" s="129" t="s">
        <v>145</v>
      </c>
      <c r="E205" s="130" t="s">
        <v>1615</v>
      </c>
      <c r="F205" s="131" t="s">
        <v>1616</v>
      </c>
      <c r="G205" s="132" t="s">
        <v>191</v>
      </c>
      <c r="H205" s="133">
        <v>3</v>
      </c>
      <c r="I205" s="134"/>
      <c r="J205" s="135">
        <f>ROUND(I205*H205,2)</f>
        <v>0</v>
      </c>
      <c r="K205" s="131" t="s">
        <v>149</v>
      </c>
      <c r="L205" s="30"/>
      <c r="M205" s="136" t="s">
        <v>19</v>
      </c>
      <c r="N205" s="137" t="s">
        <v>40</v>
      </c>
      <c r="P205" s="138">
        <f>O205*H205</f>
        <v>0</v>
      </c>
      <c r="Q205" s="138">
        <v>0.001525808</v>
      </c>
      <c r="R205" s="138">
        <f>Q205*H205</f>
        <v>0.004577424</v>
      </c>
      <c r="S205" s="138">
        <v>0</v>
      </c>
      <c r="T205" s="139">
        <f>S205*H205</f>
        <v>0</v>
      </c>
      <c r="AR205" s="140" t="s">
        <v>178</v>
      </c>
      <c r="AT205" s="140" t="s">
        <v>145</v>
      </c>
      <c r="AU205" s="140" t="s">
        <v>79</v>
      </c>
      <c r="AY205" s="15" t="s">
        <v>143</v>
      </c>
      <c r="BE205" s="141">
        <f>IF(N205="základní",J205,0)</f>
        <v>0</v>
      </c>
      <c r="BF205" s="141">
        <f>IF(N205="snížená",J205,0)</f>
        <v>0</v>
      </c>
      <c r="BG205" s="141">
        <f>IF(N205="zákl. přenesená",J205,0)</f>
        <v>0</v>
      </c>
      <c r="BH205" s="141">
        <f>IF(N205="sníž. přenesená",J205,0)</f>
        <v>0</v>
      </c>
      <c r="BI205" s="141">
        <f>IF(N205="nulová",J205,0)</f>
        <v>0</v>
      </c>
      <c r="BJ205" s="15" t="s">
        <v>77</v>
      </c>
      <c r="BK205" s="141">
        <f>ROUND(I205*H205,2)</f>
        <v>0</v>
      </c>
      <c r="BL205" s="15" t="s">
        <v>178</v>
      </c>
      <c r="BM205" s="140" t="s">
        <v>1617</v>
      </c>
    </row>
    <row r="206" spans="2:47" s="1" customFormat="1" ht="12">
      <c r="B206" s="30"/>
      <c r="D206" s="142" t="s">
        <v>151</v>
      </c>
      <c r="F206" s="143" t="s">
        <v>1618</v>
      </c>
      <c r="I206" s="144"/>
      <c r="L206" s="30"/>
      <c r="M206" s="145"/>
      <c r="T206" s="51"/>
      <c r="AT206" s="15" t="s">
        <v>151</v>
      </c>
      <c r="AU206" s="15" t="s">
        <v>79</v>
      </c>
    </row>
    <row r="207" spans="2:47" s="1" customFormat="1" ht="12">
      <c r="B207" s="30"/>
      <c r="D207" s="146" t="s">
        <v>153</v>
      </c>
      <c r="F207" s="147" t="s">
        <v>1619</v>
      </c>
      <c r="I207" s="144"/>
      <c r="L207" s="30"/>
      <c r="M207" s="145"/>
      <c r="T207" s="51"/>
      <c r="AT207" s="15" t="s">
        <v>153</v>
      </c>
      <c r="AU207" s="15" t="s">
        <v>79</v>
      </c>
    </row>
    <row r="208" spans="2:65" s="1" customFormat="1" ht="16.5" customHeight="1">
      <c r="B208" s="30"/>
      <c r="C208" s="129" t="s">
        <v>347</v>
      </c>
      <c r="D208" s="129" t="s">
        <v>145</v>
      </c>
      <c r="E208" s="130" t="s">
        <v>1620</v>
      </c>
      <c r="F208" s="131" t="s">
        <v>1621</v>
      </c>
      <c r="G208" s="132" t="s">
        <v>191</v>
      </c>
      <c r="H208" s="133">
        <v>5</v>
      </c>
      <c r="I208" s="134"/>
      <c r="J208" s="135">
        <f>ROUND(I208*H208,2)</f>
        <v>0</v>
      </c>
      <c r="K208" s="131" t="s">
        <v>149</v>
      </c>
      <c r="L208" s="30"/>
      <c r="M208" s="136" t="s">
        <v>19</v>
      </c>
      <c r="N208" s="137" t="s">
        <v>40</v>
      </c>
      <c r="P208" s="138">
        <f>O208*H208</f>
        <v>0</v>
      </c>
      <c r="Q208" s="138">
        <v>0.002838444</v>
      </c>
      <c r="R208" s="138">
        <f>Q208*H208</f>
        <v>0.014192219999999998</v>
      </c>
      <c r="S208" s="138">
        <v>0</v>
      </c>
      <c r="T208" s="139">
        <f>S208*H208</f>
        <v>0</v>
      </c>
      <c r="AR208" s="140" t="s">
        <v>178</v>
      </c>
      <c r="AT208" s="140" t="s">
        <v>145</v>
      </c>
      <c r="AU208" s="140" t="s">
        <v>79</v>
      </c>
      <c r="AY208" s="15" t="s">
        <v>143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5" t="s">
        <v>77</v>
      </c>
      <c r="BK208" s="141">
        <f>ROUND(I208*H208,2)</f>
        <v>0</v>
      </c>
      <c r="BL208" s="15" t="s">
        <v>178</v>
      </c>
      <c r="BM208" s="140" t="s">
        <v>1622</v>
      </c>
    </row>
    <row r="209" spans="2:47" s="1" customFormat="1" ht="12">
      <c r="B209" s="30"/>
      <c r="D209" s="142" t="s">
        <v>151</v>
      </c>
      <c r="F209" s="143" t="s">
        <v>1623</v>
      </c>
      <c r="I209" s="144"/>
      <c r="L209" s="30"/>
      <c r="M209" s="145"/>
      <c r="T209" s="51"/>
      <c r="AT209" s="15" t="s">
        <v>151</v>
      </c>
      <c r="AU209" s="15" t="s">
        <v>79</v>
      </c>
    </row>
    <row r="210" spans="2:47" s="1" customFormat="1" ht="12">
      <c r="B210" s="30"/>
      <c r="D210" s="146" t="s">
        <v>153</v>
      </c>
      <c r="F210" s="147" t="s">
        <v>1624</v>
      </c>
      <c r="I210" s="144"/>
      <c r="L210" s="30"/>
      <c r="M210" s="145"/>
      <c r="T210" s="51"/>
      <c r="AT210" s="15" t="s">
        <v>153</v>
      </c>
      <c r="AU210" s="15" t="s">
        <v>79</v>
      </c>
    </row>
    <row r="211" spans="2:65" s="1" customFormat="1" ht="16.5" customHeight="1">
      <c r="B211" s="30"/>
      <c r="C211" s="129" t="s">
        <v>257</v>
      </c>
      <c r="D211" s="129" t="s">
        <v>145</v>
      </c>
      <c r="E211" s="130" t="s">
        <v>1625</v>
      </c>
      <c r="F211" s="131" t="s">
        <v>1626</v>
      </c>
      <c r="G211" s="132" t="s">
        <v>203</v>
      </c>
      <c r="H211" s="133">
        <v>10</v>
      </c>
      <c r="I211" s="134"/>
      <c r="J211" s="135">
        <f>ROUND(I211*H211,2)</f>
        <v>0</v>
      </c>
      <c r="K211" s="131" t="s">
        <v>149</v>
      </c>
      <c r="L211" s="30"/>
      <c r="M211" s="136" t="s">
        <v>19</v>
      </c>
      <c r="N211" s="137" t="s">
        <v>40</v>
      </c>
      <c r="P211" s="138">
        <f>O211*H211</f>
        <v>0</v>
      </c>
      <c r="Q211" s="138">
        <v>0.000701</v>
      </c>
      <c r="R211" s="138">
        <f>Q211*H211</f>
        <v>0.007010000000000001</v>
      </c>
      <c r="S211" s="138">
        <v>0</v>
      </c>
      <c r="T211" s="139">
        <f>S211*H211</f>
        <v>0</v>
      </c>
      <c r="AR211" s="140" t="s">
        <v>178</v>
      </c>
      <c r="AT211" s="140" t="s">
        <v>145</v>
      </c>
      <c r="AU211" s="140" t="s">
        <v>79</v>
      </c>
      <c r="AY211" s="15" t="s">
        <v>143</v>
      </c>
      <c r="BE211" s="141">
        <f>IF(N211="základní",J211,0)</f>
        <v>0</v>
      </c>
      <c r="BF211" s="141">
        <f>IF(N211="snížená",J211,0)</f>
        <v>0</v>
      </c>
      <c r="BG211" s="141">
        <f>IF(N211="zákl. přenesená",J211,0)</f>
        <v>0</v>
      </c>
      <c r="BH211" s="141">
        <f>IF(N211="sníž. přenesená",J211,0)</f>
        <v>0</v>
      </c>
      <c r="BI211" s="141">
        <f>IF(N211="nulová",J211,0)</f>
        <v>0</v>
      </c>
      <c r="BJ211" s="15" t="s">
        <v>77</v>
      </c>
      <c r="BK211" s="141">
        <f>ROUND(I211*H211,2)</f>
        <v>0</v>
      </c>
      <c r="BL211" s="15" t="s">
        <v>178</v>
      </c>
      <c r="BM211" s="140" t="s">
        <v>1627</v>
      </c>
    </row>
    <row r="212" spans="2:47" s="1" customFormat="1" ht="12">
      <c r="B212" s="30"/>
      <c r="D212" s="142" t="s">
        <v>151</v>
      </c>
      <c r="F212" s="143" t="s">
        <v>1628</v>
      </c>
      <c r="I212" s="144"/>
      <c r="L212" s="30"/>
      <c r="M212" s="145"/>
      <c r="T212" s="51"/>
      <c r="AT212" s="15" t="s">
        <v>151</v>
      </c>
      <c r="AU212" s="15" t="s">
        <v>79</v>
      </c>
    </row>
    <row r="213" spans="2:47" s="1" customFormat="1" ht="12">
      <c r="B213" s="30"/>
      <c r="D213" s="146" t="s">
        <v>153</v>
      </c>
      <c r="F213" s="147" t="s">
        <v>1629</v>
      </c>
      <c r="I213" s="144"/>
      <c r="L213" s="30"/>
      <c r="M213" s="145"/>
      <c r="T213" s="51"/>
      <c r="AT213" s="15" t="s">
        <v>153</v>
      </c>
      <c r="AU213" s="15" t="s">
        <v>79</v>
      </c>
    </row>
    <row r="214" spans="2:65" s="1" customFormat="1" ht="21.75" customHeight="1">
      <c r="B214" s="30"/>
      <c r="C214" s="129" t="s">
        <v>358</v>
      </c>
      <c r="D214" s="129" t="s">
        <v>145</v>
      </c>
      <c r="E214" s="130" t="s">
        <v>1630</v>
      </c>
      <c r="F214" s="131" t="s">
        <v>1631</v>
      </c>
      <c r="G214" s="132" t="s">
        <v>191</v>
      </c>
      <c r="H214" s="133">
        <v>26</v>
      </c>
      <c r="I214" s="134"/>
      <c r="J214" s="135">
        <f>ROUND(I214*H214,2)</f>
        <v>0</v>
      </c>
      <c r="K214" s="131" t="s">
        <v>149</v>
      </c>
      <c r="L214" s="30"/>
      <c r="M214" s="136" t="s">
        <v>19</v>
      </c>
      <c r="N214" s="137" t="s">
        <v>40</v>
      </c>
      <c r="P214" s="138">
        <f>O214*H214</f>
        <v>0</v>
      </c>
      <c r="Q214" s="138">
        <v>4.662E-05</v>
      </c>
      <c r="R214" s="138">
        <f>Q214*H214</f>
        <v>0.00121212</v>
      </c>
      <c r="S214" s="138">
        <v>0</v>
      </c>
      <c r="T214" s="139">
        <f>S214*H214</f>
        <v>0</v>
      </c>
      <c r="AR214" s="140" t="s">
        <v>178</v>
      </c>
      <c r="AT214" s="140" t="s">
        <v>145</v>
      </c>
      <c r="AU214" s="140" t="s">
        <v>79</v>
      </c>
      <c r="AY214" s="15" t="s">
        <v>143</v>
      </c>
      <c r="BE214" s="141">
        <f>IF(N214="základní",J214,0)</f>
        <v>0</v>
      </c>
      <c r="BF214" s="141">
        <f>IF(N214="snížená",J214,0)</f>
        <v>0</v>
      </c>
      <c r="BG214" s="141">
        <f>IF(N214="zákl. přenesená",J214,0)</f>
        <v>0</v>
      </c>
      <c r="BH214" s="141">
        <f>IF(N214="sníž. přenesená",J214,0)</f>
        <v>0</v>
      </c>
      <c r="BI214" s="141">
        <f>IF(N214="nulová",J214,0)</f>
        <v>0</v>
      </c>
      <c r="BJ214" s="15" t="s">
        <v>77</v>
      </c>
      <c r="BK214" s="141">
        <f>ROUND(I214*H214,2)</f>
        <v>0</v>
      </c>
      <c r="BL214" s="15" t="s">
        <v>178</v>
      </c>
      <c r="BM214" s="140" t="s">
        <v>1632</v>
      </c>
    </row>
    <row r="215" spans="2:47" s="1" customFormat="1" ht="19.2">
      <c r="B215" s="30"/>
      <c r="D215" s="142" t="s">
        <v>151</v>
      </c>
      <c r="F215" s="143" t="s">
        <v>1633</v>
      </c>
      <c r="I215" s="144"/>
      <c r="L215" s="30"/>
      <c r="M215" s="145"/>
      <c r="T215" s="51"/>
      <c r="AT215" s="15" t="s">
        <v>151</v>
      </c>
      <c r="AU215" s="15" t="s">
        <v>79</v>
      </c>
    </row>
    <row r="216" spans="2:47" s="1" customFormat="1" ht="12">
      <c r="B216" s="30"/>
      <c r="D216" s="146" t="s">
        <v>153</v>
      </c>
      <c r="F216" s="147" t="s">
        <v>1634</v>
      </c>
      <c r="I216" s="144"/>
      <c r="L216" s="30"/>
      <c r="M216" s="145"/>
      <c r="T216" s="51"/>
      <c r="AT216" s="15" t="s">
        <v>153</v>
      </c>
      <c r="AU216" s="15" t="s">
        <v>79</v>
      </c>
    </row>
    <row r="217" spans="2:65" s="1" customFormat="1" ht="24.15" customHeight="1">
      <c r="B217" s="30"/>
      <c r="C217" s="129" t="s">
        <v>262</v>
      </c>
      <c r="D217" s="129" t="s">
        <v>145</v>
      </c>
      <c r="E217" s="130" t="s">
        <v>1635</v>
      </c>
      <c r="F217" s="131" t="s">
        <v>1636</v>
      </c>
      <c r="G217" s="132" t="s">
        <v>191</v>
      </c>
      <c r="H217" s="133">
        <v>45</v>
      </c>
      <c r="I217" s="134"/>
      <c r="J217" s="135">
        <f>ROUND(I217*H217,2)</f>
        <v>0</v>
      </c>
      <c r="K217" s="131" t="s">
        <v>149</v>
      </c>
      <c r="L217" s="30"/>
      <c r="M217" s="136" t="s">
        <v>19</v>
      </c>
      <c r="N217" s="137" t="s">
        <v>40</v>
      </c>
      <c r="P217" s="138">
        <f>O217*H217</f>
        <v>0</v>
      </c>
      <c r="Q217" s="138">
        <v>6.74E-05</v>
      </c>
      <c r="R217" s="138">
        <f>Q217*H217</f>
        <v>0.003033</v>
      </c>
      <c r="S217" s="138">
        <v>0</v>
      </c>
      <c r="T217" s="139">
        <f>S217*H217</f>
        <v>0</v>
      </c>
      <c r="AR217" s="140" t="s">
        <v>178</v>
      </c>
      <c r="AT217" s="140" t="s">
        <v>145</v>
      </c>
      <c r="AU217" s="140" t="s">
        <v>79</v>
      </c>
      <c r="AY217" s="15" t="s">
        <v>143</v>
      </c>
      <c r="BE217" s="141">
        <f>IF(N217="základní",J217,0)</f>
        <v>0</v>
      </c>
      <c r="BF217" s="141">
        <f>IF(N217="snížená",J217,0)</f>
        <v>0</v>
      </c>
      <c r="BG217" s="141">
        <f>IF(N217="zákl. přenesená",J217,0)</f>
        <v>0</v>
      </c>
      <c r="BH217" s="141">
        <f>IF(N217="sníž. přenesená",J217,0)</f>
        <v>0</v>
      </c>
      <c r="BI217" s="141">
        <f>IF(N217="nulová",J217,0)</f>
        <v>0</v>
      </c>
      <c r="BJ217" s="15" t="s">
        <v>77</v>
      </c>
      <c r="BK217" s="141">
        <f>ROUND(I217*H217,2)</f>
        <v>0</v>
      </c>
      <c r="BL217" s="15" t="s">
        <v>178</v>
      </c>
      <c r="BM217" s="140" t="s">
        <v>1637</v>
      </c>
    </row>
    <row r="218" spans="2:47" s="1" customFormat="1" ht="19.2">
      <c r="B218" s="30"/>
      <c r="D218" s="142" t="s">
        <v>151</v>
      </c>
      <c r="F218" s="143" t="s">
        <v>1638</v>
      </c>
      <c r="I218" s="144"/>
      <c r="L218" s="30"/>
      <c r="M218" s="145"/>
      <c r="T218" s="51"/>
      <c r="AT218" s="15" t="s">
        <v>151</v>
      </c>
      <c r="AU218" s="15" t="s">
        <v>79</v>
      </c>
    </row>
    <row r="219" spans="2:47" s="1" customFormat="1" ht="12">
      <c r="B219" s="30"/>
      <c r="D219" s="146" t="s">
        <v>153</v>
      </c>
      <c r="F219" s="147" t="s">
        <v>1639</v>
      </c>
      <c r="I219" s="144"/>
      <c r="L219" s="30"/>
      <c r="M219" s="145"/>
      <c r="T219" s="51"/>
      <c r="AT219" s="15" t="s">
        <v>153</v>
      </c>
      <c r="AU219" s="15" t="s">
        <v>79</v>
      </c>
    </row>
    <row r="220" spans="2:65" s="1" customFormat="1" ht="21.75" customHeight="1">
      <c r="B220" s="30"/>
      <c r="C220" s="129" t="s">
        <v>369</v>
      </c>
      <c r="D220" s="129" t="s">
        <v>145</v>
      </c>
      <c r="E220" s="130" t="s">
        <v>1640</v>
      </c>
      <c r="F220" s="131" t="s">
        <v>1641</v>
      </c>
      <c r="G220" s="132" t="s">
        <v>191</v>
      </c>
      <c r="H220" s="133">
        <v>28</v>
      </c>
      <c r="I220" s="134"/>
      <c r="J220" s="135">
        <f>ROUND(I220*H220,2)</f>
        <v>0</v>
      </c>
      <c r="K220" s="131" t="s">
        <v>149</v>
      </c>
      <c r="L220" s="30"/>
      <c r="M220" s="136" t="s">
        <v>19</v>
      </c>
      <c r="N220" s="137" t="s">
        <v>40</v>
      </c>
      <c r="P220" s="138">
        <f>O220*H220</f>
        <v>0</v>
      </c>
      <c r="Q220" s="138">
        <v>0.00019656</v>
      </c>
      <c r="R220" s="138">
        <f>Q220*H220</f>
        <v>0.00550368</v>
      </c>
      <c r="S220" s="138">
        <v>0</v>
      </c>
      <c r="T220" s="139">
        <f>S220*H220</f>
        <v>0</v>
      </c>
      <c r="AR220" s="140" t="s">
        <v>178</v>
      </c>
      <c r="AT220" s="140" t="s">
        <v>145</v>
      </c>
      <c r="AU220" s="140" t="s">
        <v>79</v>
      </c>
      <c r="AY220" s="15" t="s">
        <v>143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5" t="s">
        <v>77</v>
      </c>
      <c r="BK220" s="141">
        <f>ROUND(I220*H220,2)</f>
        <v>0</v>
      </c>
      <c r="BL220" s="15" t="s">
        <v>178</v>
      </c>
      <c r="BM220" s="140" t="s">
        <v>1642</v>
      </c>
    </row>
    <row r="221" spans="2:47" s="1" customFormat="1" ht="19.2">
      <c r="B221" s="30"/>
      <c r="D221" s="142" t="s">
        <v>151</v>
      </c>
      <c r="F221" s="143" t="s">
        <v>1643</v>
      </c>
      <c r="I221" s="144"/>
      <c r="L221" s="30"/>
      <c r="M221" s="145"/>
      <c r="T221" s="51"/>
      <c r="AT221" s="15" t="s">
        <v>151</v>
      </c>
      <c r="AU221" s="15" t="s">
        <v>79</v>
      </c>
    </row>
    <row r="222" spans="2:47" s="1" customFormat="1" ht="12">
      <c r="B222" s="30"/>
      <c r="D222" s="146" t="s">
        <v>153</v>
      </c>
      <c r="F222" s="147" t="s">
        <v>1644</v>
      </c>
      <c r="I222" s="144"/>
      <c r="L222" s="30"/>
      <c r="M222" s="145"/>
      <c r="T222" s="51"/>
      <c r="AT222" s="15" t="s">
        <v>153</v>
      </c>
      <c r="AU222" s="15" t="s">
        <v>79</v>
      </c>
    </row>
    <row r="223" spans="2:65" s="1" customFormat="1" ht="24.15" customHeight="1">
      <c r="B223" s="30"/>
      <c r="C223" s="129" t="s">
        <v>267</v>
      </c>
      <c r="D223" s="129" t="s">
        <v>145</v>
      </c>
      <c r="E223" s="130" t="s">
        <v>1645</v>
      </c>
      <c r="F223" s="131" t="s">
        <v>1646</v>
      </c>
      <c r="G223" s="132" t="s">
        <v>191</v>
      </c>
      <c r="H223" s="133">
        <v>16</v>
      </c>
      <c r="I223" s="134"/>
      <c r="J223" s="135">
        <f>ROUND(I223*H223,2)</f>
        <v>0</v>
      </c>
      <c r="K223" s="131" t="s">
        <v>149</v>
      </c>
      <c r="L223" s="30"/>
      <c r="M223" s="136" t="s">
        <v>19</v>
      </c>
      <c r="N223" s="137" t="s">
        <v>40</v>
      </c>
      <c r="P223" s="138">
        <f>O223*H223</f>
        <v>0</v>
      </c>
      <c r="Q223" s="138">
        <v>0.00024078</v>
      </c>
      <c r="R223" s="138">
        <f>Q223*H223</f>
        <v>0.00385248</v>
      </c>
      <c r="S223" s="138">
        <v>0</v>
      </c>
      <c r="T223" s="139">
        <f>S223*H223</f>
        <v>0</v>
      </c>
      <c r="AR223" s="140" t="s">
        <v>178</v>
      </c>
      <c r="AT223" s="140" t="s">
        <v>145</v>
      </c>
      <c r="AU223" s="140" t="s">
        <v>79</v>
      </c>
      <c r="AY223" s="15" t="s">
        <v>143</v>
      </c>
      <c r="BE223" s="141">
        <f>IF(N223="základní",J223,0)</f>
        <v>0</v>
      </c>
      <c r="BF223" s="141">
        <f>IF(N223="snížená",J223,0)</f>
        <v>0</v>
      </c>
      <c r="BG223" s="141">
        <f>IF(N223="zákl. přenesená",J223,0)</f>
        <v>0</v>
      </c>
      <c r="BH223" s="141">
        <f>IF(N223="sníž. přenesená",J223,0)</f>
        <v>0</v>
      </c>
      <c r="BI223" s="141">
        <f>IF(N223="nulová",J223,0)</f>
        <v>0</v>
      </c>
      <c r="BJ223" s="15" t="s">
        <v>77</v>
      </c>
      <c r="BK223" s="141">
        <f>ROUND(I223*H223,2)</f>
        <v>0</v>
      </c>
      <c r="BL223" s="15" t="s">
        <v>178</v>
      </c>
      <c r="BM223" s="140" t="s">
        <v>1647</v>
      </c>
    </row>
    <row r="224" spans="2:47" s="1" customFormat="1" ht="19.2">
      <c r="B224" s="30"/>
      <c r="D224" s="142" t="s">
        <v>151</v>
      </c>
      <c r="F224" s="143" t="s">
        <v>1648</v>
      </c>
      <c r="I224" s="144"/>
      <c r="L224" s="30"/>
      <c r="M224" s="145"/>
      <c r="T224" s="51"/>
      <c r="AT224" s="15" t="s">
        <v>151</v>
      </c>
      <c r="AU224" s="15" t="s">
        <v>79</v>
      </c>
    </row>
    <row r="225" spans="2:47" s="1" customFormat="1" ht="12">
      <c r="B225" s="30"/>
      <c r="D225" s="146" t="s">
        <v>153</v>
      </c>
      <c r="F225" s="147" t="s">
        <v>1649</v>
      </c>
      <c r="I225" s="144"/>
      <c r="L225" s="30"/>
      <c r="M225" s="145"/>
      <c r="T225" s="51"/>
      <c r="AT225" s="15" t="s">
        <v>153</v>
      </c>
      <c r="AU225" s="15" t="s">
        <v>79</v>
      </c>
    </row>
    <row r="226" spans="2:65" s="1" customFormat="1" ht="16.5" customHeight="1">
      <c r="B226" s="30"/>
      <c r="C226" s="129" t="s">
        <v>380</v>
      </c>
      <c r="D226" s="129" t="s">
        <v>145</v>
      </c>
      <c r="E226" s="130" t="s">
        <v>1650</v>
      </c>
      <c r="F226" s="131" t="s">
        <v>1651</v>
      </c>
      <c r="G226" s="132" t="s">
        <v>203</v>
      </c>
      <c r="H226" s="133">
        <v>16</v>
      </c>
      <c r="I226" s="134"/>
      <c r="J226" s="135">
        <f>ROUND(I226*H226,2)</f>
        <v>0</v>
      </c>
      <c r="K226" s="131" t="s">
        <v>149</v>
      </c>
      <c r="L226" s="30"/>
      <c r="M226" s="136" t="s">
        <v>19</v>
      </c>
      <c r="N226" s="137" t="s">
        <v>40</v>
      </c>
      <c r="P226" s="138">
        <f>O226*H226</f>
        <v>0</v>
      </c>
      <c r="Q226" s="138">
        <v>0.00017</v>
      </c>
      <c r="R226" s="138">
        <f>Q226*H226</f>
        <v>0.00272</v>
      </c>
      <c r="S226" s="138">
        <v>0</v>
      </c>
      <c r="T226" s="139">
        <f>S226*H226</f>
        <v>0</v>
      </c>
      <c r="AR226" s="140" t="s">
        <v>178</v>
      </c>
      <c r="AT226" s="140" t="s">
        <v>145</v>
      </c>
      <c r="AU226" s="140" t="s">
        <v>79</v>
      </c>
      <c r="AY226" s="15" t="s">
        <v>143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5" t="s">
        <v>77</v>
      </c>
      <c r="BK226" s="141">
        <f>ROUND(I226*H226,2)</f>
        <v>0</v>
      </c>
      <c r="BL226" s="15" t="s">
        <v>178</v>
      </c>
      <c r="BM226" s="140" t="s">
        <v>1652</v>
      </c>
    </row>
    <row r="227" spans="2:47" s="1" customFormat="1" ht="12">
      <c r="B227" s="30"/>
      <c r="D227" s="142" t="s">
        <v>151</v>
      </c>
      <c r="F227" s="143" t="s">
        <v>1653</v>
      </c>
      <c r="I227" s="144"/>
      <c r="L227" s="30"/>
      <c r="M227" s="145"/>
      <c r="T227" s="51"/>
      <c r="AT227" s="15" t="s">
        <v>151</v>
      </c>
      <c r="AU227" s="15" t="s">
        <v>79</v>
      </c>
    </row>
    <row r="228" spans="2:47" s="1" customFormat="1" ht="12">
      <c r="B228" s="30"/>
      <c r="D228" s="146" t="s">
        <v>153</v>
      </c>
      <c r="F228" s="147" t="s">
        <v>1654</v>
      </c>
      <c r="I228" s="144"/>
      <c r="L228" s="30"/>
      <c r="M228" s="145"/>
      <c r="T228" s="51"/>
      <c r="AT228" s="15" t="s">
        <v>153</v>
      </c>
      <c r="AU228" s="15" t="s">
        <v>79</v>
      </c>
    </row>
    <row r="229" spans="2:65" s="1" customFormat="1" ht="16.5" customHeight="1">
      <c r="B229" s="30"/>
      <c r="C229" s="129" t="s">
        <v>273</v>
      </c>
      <c r="D229" s="129" t="s">
        <v>145</v>
      </c>
      <c r="E229" s="130" t="s">
        <v>1655</v>
      </c>
      <c r="F229" s="131" t="s">
        <v>1656</v>
      </c>
      <c r="G229" s="132" t="s">
        <v>793</v>
      </c>
      <c r="H229" s="133">
        <v>19</v>
      </c>
      <c r="I229" s="134"/>
      <c r="J229" s="135">
        <f>ROUND(I229*H229,2)</f>
        <v>0</v>
      </c>
      <c r="K229" s="131" t="s">
        <v>149</v>
      </c>
      <c r="L229" s="30"/>
      <c r="M229" s="136" t="s">
        <v>19</v>
      </c>
      <c r="N229" s="137" t="s">
        <v>40</v>
      </c>
      <c r="P229" s="138">
        <f>O229*H229</f>
        <v>0</v>
      </c>
      <c r="Q229" s="138">
        <v>0.000208</v>
      </c>
      <c r="R229" s="138">
        <f>Q229*H229</f>
        <v>0.003952</v>
      </c>
      <c r="S229" s="138">
        <v>0</v>
      </c>
      <c r="T229" s="139">
        <f>S229*H229</f>
        <v>0</v>
      </c>
      <c r="AR229" s="140" t="s">
        <v>178</v>
      </c>
      <c r="AT229" s="140" t="s">
        <v>145</v>
      </c>
      <c r="AU229" s="140" t="s">
        <v>79</v>
      </c>
      <c r="AY229" s="15" t="s">
        <v>143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5" t="s">
        <v>77</v>
      </c>
      <c r="BK229" s="141">
        <f>ROUND(I229*H229,2)</f>
        <v>0</v>
      </c>
      <c r="BL229" s="15" t="s">
        <v>178</v>
      </c>
      <c r="BM229" s="140" t="s">
        <v>1657</v>
      </c>
    </row>
    <row r="230" spans="2:47" s="1" customFormat="1" ht="12">
      <c r="B230" s="30"/>
      <c r="D230" s="142" t="s">
        <v>151</v>
      </c>
      <c r="F230" s="143" t="s">
        <v>1658</v>
      </c>
      <c r="I230" s="144"/>
      <c r="L230" s="30"/>
      <c r="M230" s="145"/>
      <c r="T230" s="51"/>
      <c r="AT230" s="15" t="s">
        <v>151</v>
      </c>
      <c r="AU230" s="15" t="s">
        <v>79</v>
      </c>
    </row>
    <row r="231" spans="2:47" s="1" customFormat="1" ht="12">
      <c r="B231" s="30"/>
      <c r="D231" s="146" t="s">
        <v>153</v>
      </c>
      <c r="F231" s="147" t="s">
        <v>1659</v>
      </c>
      <c r="I231" s="144"/>
      <c r="L231" s="30"/>
      <c r="M231" s="145"/>
      <c r="T231" s="51"/>
      <c r="AT231" s="15" t="s">
        <v>153</v>
      </c>
      <c r="AU231" s="15" t="s">
        <v>79</v>
      </c>
    </row>
    <row r="232" spans="2:65" s="1" customFormat="1" ht="16.5" customHeight="1">
      <c r="B232" s="30"/>
      <c r="C232" s="129" t="s">
        <v>391</v>
      </c>
      <c r="D232" s="129" t="s">
        <v>145</v>
      </c>
      <c r="E232" s="130" t="s">
        <v>1660</v>
      </c>
      <c r="F232" s="131" t="s">
        <v>1661</v>
      </c>
      <c r="G232" s="132" t="s">
        <v>203</v>
      </c>
      <c r="H232" s="133">
        <v>2</v>
      </c>
      <c r="I232" s="134"/>
      <c r="J232" s="135">
        <f>ROUND(I232*H232,2)</f>
        <v>0</v>
      </c>
      <c r="K232" s="131" t="s">
        <v>149</v>
      </c>
      <c r="L232" s="30"/>
      <c r="M232" s="136" t="s">
        <v>19</v>
      </c>
      <c r="N232" s="137" t="s">
        <v>40</v>
      </c>
      <c r="P232" s="138">
        <f>O232*H232</f>
        <v>0</v>
      </c>
      <c r="Q232" s="138">
        <v>0.0003</v>
      </c>
      <c r="R232" s="138">
        <f>Q232*H232</f>
        <v>0.0006</v>
      </c>
      <c r="S232" s="138">
        <v>0</v>
      </c>
      <c r="T232" s="139">
        <f>S232*H232</f>
        <v>0</v>
      </c>
      <c r="AR232" s="140" t="s">
        <v>178</v>
      </c>
      <c r="AT232" s="140" t="s">
        <v>145</v>
      </c>
      <c r="AU232" s="140" t="s">
        <v>79</v>
      </c>
      <c r="AY232" s="15" t="s">
        <v>143</v>
      </c>
      <c r="BE232" s="141">
        <f>IF(N232="základní",J232,0)</f>
        <v>0</v>
      </c>
      <c r="BF232" s="141">
        <f>IF(N232="snížená",J232,0)</f>
        <v>0</v>
      </c>
      <c r="BG232" s="141">
        <f>IF(N232="zákl. přenesená",J232,0)</f>
        <v>0</v>
      </c>
      <c r="BH232" s="141">
        <f>IF(N232="sníž. přenesená",J232,0)</f>
        <v>0</v>
      </c>
      <c r="BI232" s="141">
        <f>IF(N232="nulová",J232,0)</f>
        <v>0</v>
      </c>
      <c r="BJ232" s="15" t="s">
        <v>77</v>
      </c>
      <c r="BK232" s="141">
        <f>ROUND(I232*H232,2)</f>
        <v>0</v>
      </c>
      <c r="BL232" s="15" t="s">
        <v>178</v>
      </c>
      <c r="BM232" s="140" t="s">
        <v>1662</v>
      </c>
    </row>
    <row r="233" spans="2:47" s="1" customFormat="1" ht="19.2">
      <c r="B233" s="30"/>
      <c r="D233" s="142" t="s">
        <v>151</v>
      </c>
      <c r="F233" s="143" t="s">
        <v>1663</v>
      </c>
      <c r="I233" s="144"/>
      <c r="L233" s="30"/>
      <c r="M233" s="145"/>
      <c r="T233" s="51"/>
      <c r="AT233" s="15" t="s">
        <v>151</v>
      </c>
      <c r="AU233" s="15" t="s">
        <v>79</v>
      </c>
    </row>
    <row r="234" spans="2:47" s="1" customFormat="1" ht="12">
      <c r="B234" s="30"/>
      <c r="D234" s="146" t="s">
        <v>153</v>
      </c>
      <c r="F234" s="147" t="s">
        <v>1664</v>
      </c>
      <c r="I234" s="144"/>
      <c r="L234" s="30"/>
      <c r="M234" s="145"/>
      <c r="T234" s="51"/>
      <c r="AT234" s="15" t="s">
        <v>153</v>
      </c>
      <c r="AU234" s="15" t="s">
        <v>79</v>
      </c>
    </row>
    <row r="235" spans="2:65" s="1" customFormat="1" ht="16.5" customHeight="1">
      <c r="B235" s="30"/>
      <c r="C235" s="129" t="s">
        <v>278</v>
      </c>
      <c r="D235" s="129" t="s">
        <v>145</v>
      </c>
      <c r="E235" s="130" t="s">
        <v>1665</v>
      </c>
      <c r="F235" s="131" t="s">
        <v>1666</v>
      </c>
      <c r="G235" s="132" t="s">
        <v>203</v>
      </c>
      <c r="H235" s="133">
        <v>15</v>
      </c>
      <c r="I235" s="134"/>
      <c r="J235" s="135">
        <f>ROUND(I235*H235,2)</f>
        <v>0</v>
      </c>
      <c r="K235" s="131" t="s">
        <v>149</v>
      </c>
      <c r="L235" s="30"/>
      <c r="M235" s="136" t="s">
        <v>19</v>
      </c>
      <c r="N235" s="137" t="s">
        <v>40</v>
      </c>
      <c r="P235" s="138">
        <f>O235*H235</f>
        <v>0</v>
      </c>
      <c r="Q235" s="138">
        <v>0.0002</v>
      </c>
      <c r="R235" s="138">
        <f>Q235*H235</f>
        <v>0.003</v>
      </c>
      <c r="S235" s="138">
        <v>0</v>
      </c>
      <c r="T235" s="139">
        <f>S235*H235</f>
        <v>0</v>
      </c>
      <c r="AR235" s="140" t="s">
        <v>178</v>
      </c>
      <c r="AT235" s="140" t="s">
        <v>145</v>
      </c>
      <c r="AU235" s="140" t="s">
        <v>79</v>
      </c>
      <c r="AY235" s="15" t="s">
        <v>143</v>
      </c>
      <c r="BE235" s="141">
        <f>IF(N235="základní",J235,0)</f>
        <v>0</v>
      </c>
      <c r="BF235" s="141">
        <f>IF(N235="snížená",J235,0)</f>
        <v>0</v>
      </c>
      <c r="BG235" s="141">
        <f>IF(N235="zákl. přenesená",J235,0)</f>
        <v>0</v>
      </c>
      <c r="BH235" s="141">
        <f>IF(N235="sníž. přenesená",J235,0)</f>
        <v>0</v>
      </c>
      <c r="BI235" s="141">
        <f>IF(N235="nulová",J235,0)</f>
        <v>0</v>
      </c>
      <c r="BJ235" s="15" t="s">
        <v>77</v>
      </c>
      <c r="BK235" s="141">
        <f>ROUND(I235*H235,2)</f>
        <v>0</v>
      </c>
      <c r="BL235" s="15" t="s">
        <v>178</v>
      </c>
      <c r="BM235" s="140" t="s">
        <v>1667</v>
      </c>
    </row>
    <row r="236" spans="2:47" s="1" customFormat="1" ht="19.2">
      <c r="B236" s="30"/>
      <c r="D236" s="142" t="s">
        <v>151</v>
      </c>
      <c r="F236" s="143" t="s">
        <v>1668</v>
      </c>
      <c r="I236" s="144"/>
      <c r="L236" s="30"/>
      <c r="M236" s="145"/>
      <c r="T236" s="51"/>
      <c r="AT236" s="15" t="s">
        <v>151</v>
      </c>
      <c r="AU236" s="15" t="s">
        <v>79</v>
      </c>
    </row>
    <row r="237" spans="2:47" s="1" customFormat="1" ht="12">
      <c r="B237" s="30"/>
      <c r="D237" s="146" t="s">
        <v>153</v>
      </c>
      <c r="F237" s="147" t="s">
        <v>1669</v>
      </c>
      <c r="I237" s="144"/>
      <c r="L237" s="30"/>
      <c r="M237" s="145"/>
      <c r="T237" s="51"/>
      <c r="AT237" s="15" t="s">
        <v>153</v>
      </c>
      <c r="AU237" s="15" t="s">
        <v>79</v>
      </c>
    </row>
    <row r="238" spans="2:65" s="1" customFormat="1" ht="16.5" customHeight="1">
      <c r="B238" s="30"/>
      <c r="C238" s="129" t="s">
        <v>402</v>
      </c>
      <c r="D238" s="129" t="s">
        <v>145</v>
      </c>
      <c r="E238" s="130" t="s">
        <v>1670</v>
      </c>
      <c r="F238" s="131" t="s">
        <v>1671</v>
      </c>
      <c r="G238" s="132" t="s">
        <v>203</v>
      </c>
      <c r="H238" s="133">
        <v>3</v>
      </c>
      <c r="I238" s="134"/>
      <c r="J238" s="135">
        <f>ROUND(I238*H238,2)</f>
        <v>0</v>
      </c>
      <c r="K238" s="131" t="s">
        <v>149</v>
      </c>
      <c r="L238" s="30"/>
      <c r="M238" s="136" t="s">
        <v>19</v>
      </c>
      <c r="N238" s="137" t="s">
        <v>40</v>
      </c>
      <c r="P238" s="138">
        <f>O238*H238</f>
        <v>0</v>
      </c>
      <c r="Q238" s="138">
        <v>0.00021957</v>
      </c>
      <c r="R238" s="138">
        <f>Q238*H238</f>
        <v>0.00065871</v>
      </c>
      <c r="S238" s="138">
        <v>0</v>
      </c>
      <c r="T238" s="139">
        <f>S238*H238</f>
        <v>0</v>
      </c>
      <c r="AR238" s="140" t="s">
        <v>178</v>
      </c>
      <c r="AT238" s="140" t="s">
        <v>145</v>
      </c>
      <c r="AU238" s="140" t="s">
        <v>79</v>
      </c>
      <c r="AY238" s="15" t="s">
        <v>143</v>
      </c>
      <c r="BE238" s="141">
        <f>IF(N238="základní",J238,0)</f>
        <v>0</v>
      </c>
      <c r="BF238" s="141">
        <f>IF(N238="snížená",J238,0)</f>
        <v>0</v>
      </c>
      <c r="BG238" s="141">
        <f>IF(N238="zákl. přenesená",J238,0)</f>
        <v>0</v>
      </c>
      <c r="BH238" s="141">
        <f>IF(N238="sníž. přenesená",J238,0)</f>
        <v>0</v>
      </c>
      <c r="BI238" s="141">
        <f>IF(N238="nulová",J238,0)</f>
        <v>0</v>
      </c>
      <c r="BJ238" s="15" t="s">
        <v>77</v>
      </c>
      <c r="BK238" s="141">
        <f>ROUND(I238*H238,2)</f>
        <v>0</v>
      </c>
      <c r="BL238" s="15" t="s">
        <v>178</v>
      </c>
      <c r="BM238" s="140" t="s">
        <v>1672</v>
      </c>
    </row>
    <row r="239" spans="2:47" s="1" customFormat="1" ht="12">
      <c r="B239" s="30"/>
      <c r="D239" s="142" t="s">
        <v>151</v>
      </c>
      <c r="F239" s="143" t="s">
        <v>1673</v>
      </c>
      <c r="I239" s="144"/>
      <c r="L239" s="30"/>
      <c r="M239" s="145"/>
      <c r="T239" s="51"/>
      <c r="AT239" s="15" t="s">
        <v>151</v>
      </c>
      <c r="AU239" s="15" t="s">
        <v>79</v>
      </c>
    </row>
    <row r="240" spans="2:47" s="1" customFormat="1" ht="12">
      <c r="B240" s="30"/>
      <c r="D240" s="146" t="s">
        <v>153</v>
      </c>
      <c r="F240" s="147" t="s">
        <v>1674</v>
      </c>
      <c r="I240" s="144"/>
      <c r="L240" s="30"/>
      <c r="M240" s="145"/>
      <c r="T240" s="51"/>
      <c r="AT240" s="15" t="s">
        <v>153</v>
      </c>
      <c r="AU240" s="15" t="s">
        <v>79</v>
      </c>
    </row>
    <row r="241" spans="2:65" s="1" customFormat="1" ht="16.5" customHeight="1">
      <c r="B241" s="30"/>
      <c r="C241" s="129" t="s">
        <v>282</v>
      </c>
      <c r="D241" s="129" t="s">
        <v>145</v>
      </c>
      <c r="E241" s="130" t="s">
        <v>1675</v>
      </c>
      <c r="F241" s="131" t="s">
        <v>1676</v>
      </c>
      <c r="G241" s="132" t="s">
        <v>203</v>
      </c>
      <c r="H241" s="133">
        <v>3</v>
      </c>
      <c r="I241" s="134"/>
      <c r="J241" s="135">
        <f>ROUND(I241*H241,2)</f>
        <v>0</v>
      </c>
      <c r="K241" s="131" t="s">
        <v>149</v>
      </c>
      <c r="L241" s="30"/>
      <c r="M241" s="136" t="s">
        <v>19</v>
      </c>
      <c r="N241" s="137" t="s">
        <v>40</v>
      </c>
      <c r="P241" s="138">
        <f>O241*H241</f>
        <v>0</v>
      </c>
      <c r="Q241" s="138">
        <v>0.00016957</v>
      </c>
      <c r="R241" s="138">
        <f>Q241*H241</f>
        <v>0.00050871</v>
      </c>
      <c r="S241" s="138">
        <v>0</v>
      </c>
      <c r="T241" s="139">
        <f>S241*H241</f>
        <v>0</v>
      </c>
      <c r="AR241" s="140" t="s">
        <v>178</v>
      </c>
      <c r="AT241" s="140" t="s">
        <v>145</v>
      </c>
      <c r="AU241" s="140" t="s">
        <v>79</v>
      </c>
      <c r="AY241" s="15" t="s">
        <v>143</v>
      </c>
      <c r="BE241" s="141">
        <f>IF(N241="základní",J241,0)</f>
        <v>0</v>
      </c>
      <c r="BF241" s="141">
        <f>IF(N241="snížená",J241,0)</f>
        <v>0</v>
      </c>
      <c r="BG241" s="141">
        <f>IF(N241="zákl. přenesená",J241,0)</f>
        <v>0</v>
      </c>
      <c r="BH241" s="141">
        <f>IF(N241="sníž. přenesená",J241,0)</f>
        <v>0</v>
      </c>
      <c r="BI241" s="141">
        <f>IF(N241="nulová",J241,0)</f>
        <v>0</v>
      </c>
      <c r="BJ241" s="15" t="s">
        <v>77</v>
      </c>
      <c r="BK241" s="141">
        <f>ROUND(I241*H241,2)</f>
        <v>0</v>
      </c>
      <c r="BL241" s="15" t="s">
        <v>178</v>
      </c>
      <c r="BM241" s="140" t="s">
        <v>1677</v>
      </c>
    </row>
    <row r="242" spans="2:47" s="1" customFormat="1" ht="12">
      <c r="B242" s="30"/>
      <c r="D242" s="142" t="s">
        <v>151</v>
      </c>
      <c r="F242" s="143" t="s">
        <v>1678</v>
      </c>
      <c r="I242" s="144"/>
      <c r="L242" s="30"/>
      <c r="M242" s="145"/>
      <c r="T242" s="51"/>
      <c r="AT242" s="15" t="s">
        <v>151</v>
      </c>
      <c r="AU242" s="15" t="s">
        <v>79</v>
      </c>
    </row>
    <row r="243" spans="2:47" s="1" customFormat="1" ht="12">
      <c r="B243" s="30"/>
      <c r="D243" s="146" t="s">
        <v>153</v>
      </c>
      <c r="F243" s="147" t="s">
        <v>1679</v>
      </c>
      <c r="I243" s="144"/>
      <c r="L243" s="30"/>
      <c r="M243" s="145"/>
      <c r="T243" s="51"/>
      <c r="AT243" s="15" t="s">
        <v>153</v>
      </c>
      <c r="AU243" s="15" t="s">
        <v>79</v>
      </c>
    </row>
    <row r="244" spans="2:65" s="1" customFormat="1" ht="16.5" customHeight="1">
      <c r="B244" s="30"/>
      <c r="C244" s="129" t="s">
        <v>413</v>
      </c>
      <c r="D244" s="129" t="s">
        <v>145</v>
      </c>
      <c r="E244" s="130" t="s">
        <v>1680</v>
      </c>
      <c r="F244" s="131" t="s">
        <v>1681</v>
      </c>
      <c r="G244" s="132" t="s">
        <v>203</v>
      </c>
      <c r="H244" s="133">
        <v>3</v>
      </c>
      <c r="I244" s="134"/>
      <c r="J244" s="135">
        <f>ROUND(I244*H244,2)</f>
        <v>0</v>
      </c>
      <c r="K244" s="131" t="s">
        <v>149</v>
      </c>
      <c r="L244" s="30"/>
      <c r="M244" s="136" t="s">
        <v>19</v>
      </c>
      <c r="N244" s="137" t="s">
        <v>40</v>
      </c>
      <c r="P244" s="138">
        <f>O244*H244</f>
        <v>0</v>
      </c>
      <c r="Q244" s="138">
        <v>0.0004062688</v>
      </c>
      <c r="R244" s="138">
        <f>Q244*H244</f>
        <v>0.0012188064</v>
      </c>
      <c r="S244" s="138">
        <v>0</v>
      </c>
      <c r="T244" s="139">
        <f>S244*H244</f>
        <v>0</v>
      </c>
      <c r="AR244" s="140" t="s">
        <v>178</v>
      </c>
      <c r="AT244" s="140" t="s">
        <v>145</v>
      </c>
      <c r="AU244" s="140" t="s">
        <v>79</v>
      </c>
      <c r="AY244" s="15" t="s">
        <v>143</v>
      </c>
      <c r="BE244" s="141">
        <f>IF(N244="základní",J244,0)</f>
        <v>0</v>
      </c>
      <c r="BF244" s="141">
        <f>IF(N244="snížená",J244,0)</f>
        <v>0</v>
      </c>
      <c r="BG244" s="141">
        <f>IF(N244="zákl. přenesená",J244,0)</f>
        <v>0</v>
      </c>
      <c r="BH244" s="141">
        <f>IF(N244="sníž. přenesená",J244,0)</f>
        <v>0</v>
      </c>
      <c r="BI244" s="141">
        <f>IF(N244="nulová",J244,0)</f>
        <v>0</v>
      </c>
      <c r="BJ244" s="15" t="s">
        <v>77</v>
      </c>
      <c r="BK244" s="141">
        <f>ROUND(I244*H244,2)</f>
        <v>0</v>
      </c>
      <c r="BL244" s="15" t="s">
        <v>178</v>
      </c>
      <c r="BM244" s="140" t="s">
        <v>1682</v>
      </c>
    </row>
    <row r="245" spans="2:47" s="1" customFormat="1" ht="12">
      <c r="B245" s="30"/>
      <c r="D245" s="142" t="s">
        <v>151</v>
      </c>
      <c r="F245" s="143" t="s">
        <v>1683</v>
      </c>
      <c r="I245" s="144"/>
      <c r="L245" s="30"/>
      <c r="M245" s="145"/>
      <c r="T245" s="51"/>
      <c r="AT245" s="15" t="s">
        <v>151</v>
      </c>
      <c r="AU245" s="15" t="s">
        <v>79</v>
      </c>
    </row>
    <row r="246" spans="2:47" s="1" customFormat="1" ht="12">
      <c r="B246" s="30"/>
      <c r="D246" s="146" t="s">
        <v>153</v>
      </c>
      <c r="F246" s="147" t="s">
        <v>1684</v>
      </c>
      <c r="I246" s="144"/>
      <c r="L246" s="30"/>
      <c r="M246" s="145"/>
      <c r="T246" s="51"/>
      <c r="AT246" s="15" t="s">
        <v>153</v>
      </c>
      <c r="AU246" s="15" t="s">
        <v>79</v>
      </c>
    </row>
    <row r="247" spans="2:65" s="1" customFormat="1" ht="16.5" customHeight="1">
      <c r="B247" s="30"/>
      <c r="C247" s="129" t="s">
        <v>287</v>
      </c>
      <c r="D247" s="129" t="s">
        <v>145</v>
      </c>
      <c r="E247" s="130" t="s">
        <v>1685</v>
      </c>
      <c r="F247" s="131" t="s">
        <v>1686</v>
      </c>
      <c r="G247" s="132" t="s">
        <v>203</v>
      </c>
      <c r="H247" s="133">
        <v>6</v>
      </c>
      <c r="I247" s="134"/>
      <c r="J247" s="135">
        <f>ROUND(I247*H247,2)</f>
        <v>0</v>
      </c>
      <c r="K247" s="131" t="s">
        <v>149</v>
      </c>
      <c r="L247" s="30"/>
      <c r="M247" s="136" t="s">
        <v>19</v>
      </c>
      <c r="N247" s="137" t="s">
        <v>40</v>
      </c>
      <c r="P247" s="138">
        <f>O247*H247</f>
        <v>0</v>
      </c>
      <c r="Q247" s="138">
        <v>0.00033957</v>
      </c>
      <c r="R247" s="138">
        <f>Q247*H247</f>
        <v>0.00203742</v>
      </c>
      <c r="S247" s="138">
        <v>0</v>
      </c>
      <c r="T247" s="139">
        <f>S247*H247</f>
        <v>0</v>
      </c>
      <c r="AR247" s="140" t="s">
        <v>178</v>
      </c>
      <c r="AT247" s="140" t="s">
        <v>145</v>
      </c>
      <c r="AU247" s="140" t="s">
        <v>79</v>
      </c>
      <c r="AY247" s="15" t="s">
        <v>143</v>
      </c>
      <c r="BE247" s="141">
        <f>IF(N247="základní",J247,0)</f>
        <v>0</v>
      </c>
      <c r="BF247" s="141">
        <f>IF(N247="snížená",J247,0)</f>
        <v>0</v>
      </c>
      <c r="BG247" s="141">
        <f>IF(N247="zákl. přenesená",J247,0)</f>
        <v>0</v>
      </c>
      <c r="BH247" s="141">
        <f>IF(N247="sníž. přenesená",J247,0)</f>
        <v>0</v>
      </c>
      <c r="BI247" s="141">
        <f>IF(N247="nulová",J247,0)</f>
        <v>0</v>
      </c>
      <c r="BJ247" s="15" t="s">
        <v>77</v>
      </c>
      <c r="BK247" s="141">
        <f>ROUND(I247*H247,2)</f>
        <v>0</v>
      </c>
      <c r="BL247" s="15" t="s">
        <v>178</v>
      </c>
      <c r="BM247" s="140" t="s">
        <v>1687</v>
      </c>
    </row>
    <row r="248" spans="2:47" s="1" customFormat="1" ht="12">
      <c r="B248" s="30"/>
      <c r="D248" s="142" t="s">
        <v>151</v>
      </c>
      <c r="F248" s="143" t="s">
        <v>1688</v>
      </c>
      <c r="I248" s="144"/>
      <c r="L248" s="30"/>
      <c r="M248" s="145"/>
      <c r="T248" s="51"/>
      <c r="AT248" s="15" t="s">
        <v>151</v>
      </c>
      <c r="AU248" s="15" t="s">
        <v>79</v>
      </c>
    </row>
    <row r="249" spans="2:47" s="1" customFormat="1" ht="12">
      <c r="B249" s="30"/>
      <c r="D249" s="146" t="s">
        <v>153</v>
      </c>
      <c r="F249" s="147" t="s">
        <v>1689</v>
      </c>
      <c r="I249" s="144"/>
      <c r="L249" s="30"/>
      <c r="M249" s="145"/>
      <c r="T249" s="51"/>
      <c r="AT249" s="15" t="s">
        <v>153</v>
      </c>
      <c r="AU249" s="15" t="s">
        <v>79</v>
      </c>
    </row>
    <row r="250" spans="2:65" s="1" customFormat="1" ht="16.5" customHeight="1">
      <c r="B250" s="30"/>
      <c r="C250" s="129" t="s">
        <v>424</v>
      </c>
      <c r="D250" s="129" t="s">
        <v>145</v>
      </c>
      <c r="E250" s="130" t="s">
        <v>1690</v>
      </c>
      <c r="F250" s="131" t="s">
        <v>1691</v>
      </c>
      <c r="G250" s="132" t="s">
        <v>191</v>
      </c>
      <c r="H250" s="133">
        <v>115</v>
      </c>
      <c r="I250" s="134"/>
      <c r="J250" s="135">
        <f>ROUND(I250*H250,2)</f>
        <v>0</v>
      </c>
      <c r="K250" s="131" t="s">
        <v>149</v>
      </c>
      <c r="L250" s="30"/>
      <c r="M250" s="136" t="s">
        <v>19</v>
      </c>
      <c r="N250" s="137" t="s">
        <v>40</v>
      </c>
      <c r="P250" s="138">
        <f>O250*H250</f>
        <v>0</v>
      </c>
      <c r="Q250" s="138">
        <v>0.0001897235</v>
      </c>
      <c r="R250" s="138">
        <f>Q250*H250</f>
        <v>0.021818202499999998</v>
      </c>
      <c r="S250" s="138">
        <v>0</v>
      </c>
      <c r="T250" s="139">
        <f>S250*H250</f>
        <v>0</v>
      </c>
      <c r="AR250" s="140" t="s">
        <v>178</v>
      </c>
      <c r="AT250" s="140" t="s">
        <v>145</v>
      </c>
      <c r="AU250" s="140" t="s">
        <v>79</v>
      </c>
      <c r="AY250" s="15" t="s">
        <v>143</v>
      </c>
      <c r="BE250" s="141">
        <f>IF(N250="základní",J250,0)</f>
        <v>0</v>
      </c>
      <c r="BF250" s="141">
        <f>IF(N250="snížená",J250,0)</f>
        <v>0</v>
      </c>
      <c r="BG250" s="141">
        <f>IF(N250="zákl. přenesená",J250,0)</f>
        <v>0</v>
      </c>
      <c r="BH250" s="141">
        <f>IF(N250="sníž. přenesená",J250,0)</f>
        <v>0</v>
      </c>
      <c r="BI250" s="141">
        <f>IF(N250="nulová",J250,0)</f>
        <v>0</v>
      </c>
      <c r="BJ250" s="15" t="s">
        <v>77</v>
      </c>
      <c r="BK250" s="141">
        <f>ROUND(I250*H250,2)</f>
        <v>0</v>
      </c>
      <c r="BL250" s="15" t="s">
        <v>178</v>
      </c>
      <c r="BM250" s="140" t="s">
        <v>1692</v>
      </c>
    </row>
    <row r="251" spans="2:47" s="1" customFormat="1" ht="12">
      <c r="B251" s="30"/>
      <c r="D251" s="142" t="s">
        <v>151</v>
      </c>
      <c r="F251" s="143" t="s">
        <v>1693</v>
      </c>
      <c r="I251" s="144"/>
      <c r="L251" s="30"/>
      <c r="M251" s="145"/>
      <c r="T251" s="51"/>
      <c r="AT251" s="15" t="s">
        <v>151</v>
      </c>
      <c r="AU251" s="15" t="s">
        <v>79</v>
      </c>
    </row>
    <row r="252" spans="2:47" s="1" customFormat="1" ht="12">
      <c r="B252" s="30"/>
      <c r="D252" s="146" t="s">
        <v>153</v>
      </c>
      <c r="F252" s="147" t="s">
        <v>1694</v>
      </c>
      <c r="I252" s="144"/>
      <c r="L252" s="30"/>
      <c r="M252" s="145"/>
      <c r="T252" s="51"/>
      <c r="AT252" s="15" t="s">
        <v>153</v>
      </c>
      <c r="AU252" s="15" t="s">
        <v>79</v>
      </c>
    </row>
    <row r="253" spans="2:65" s="1" customFormat="1" ht="16.5" customHeight="1">
      <c r="B253" s="30"/>
      <c r="C253" s="129" t="s">
        <v>291</v>
      </c>
      <c r="D253" s="129" t="s">
        <v>145</v>
      </c>
      <c r="E253" s="130" t="s">
        <v>1695</v>
      </c>
      <c r="F253" s="131" t="s">
        <v>1696</v>
      </c>
      <c r="G253" s="132" t="s">
        <v>191</v>
      </c>
      <c r="H253" s="133">
        <v>115</v>
      </c>
      <c r="I253" s="134"/>
      <c r="J253" s="135">
        <f>ROUND(I253*H253,2)</f>
        <v>0</v>
      </c>
      <c r="K253" s="131" t="s">
        <v>149</v>
      </c>
      <c r="L253" s="30"/>
      <c r="M253" s="136" t="s">
        <v>19</v>
      </c>
      <c r="N253" s="137" t="s">
        <v>40</v>
      </c>
      <c r="P253" s="138">
        <f>O253*H253</f>
        <v>0</v>
      </c>
      <c r="Q253" s="138">
        <v>1E-05</v>
      </c>
      <c r="R253" s="138">
        <f>Q253*H253</f>
        <v>0.0011500000000000002</v>
      </c>
      <c r="S253" s="138">
        <v>0</v>
      </c>
      <c r="T253" s="139">
        <f>S253*H253</f>
        <v>0</v>
      </c>
      <c r="AR253" s="140" t="s">
        <v>178</v>
      </c>
      <c r="AT253" s="140" t="s">
        <v>145</v>
      </c>
      <c r="AU253" s="140" t="s">
        <v>79</v>
      </c>
      <c r="AY253" s="15" t="s">
        <v>143</v>
      </c>
      <c r="BE253" s="141">
        <f>IF(N253="základní",J253,0)</f>
        <v>0</v>
      </c>
      <c r="BF253" s="141">
        <f>IF(N253="snížená",J253,0)</f>
        <v>0</v>
      </c>
      <c r="BG253" s="141">
        <f>IF(N253="zákl. přenesená",J253,0)</f>
        <v>0</v>
      </c>
      <c r="BH253" s="141">
        <f>IF(N253="sníž. přenesená",J253,0)</f>
        <v>0</v>
      </c>
      <c r="BI253" s="141">
        <f>IF(N253="nulová",J253,0)</f>
        <v>0</v>
      </c>
      <c r="BJ253" s="15" t="s">
        <v>77</v>
      </c>
      <c r="BK253" s="141">
        <f>ROUND(I253*H253,2)</f>
        <v>0</v>
      </c>
      <c r="BL253" s="15" t="s">
        <v>178</v>
      </c>
      <c r="BM253" s="140" t="s">
        <v>1697</v>
      </c>
    </row>
    <row r="254" spans="2:47" s="1" customFormat="1" ht="12">
      <c r="B254" s="30"/>
      <c r="D254" s="142" t="s">
        <v>151</v>
      </c>
      <c r="F254" s="143" t="s">
        <v>1698</v>
      </c>
      <c r="I254" s="144"/>
      <c r="L254" s="30"/>
      <c r="M254" s="145"/>
      <c r="T254" s="51"/>
      <c r="AT254" s="15" t="s">
        <v>151</v>
      </c>
      <c r="AU254" s="15" t="s">
        <v>79</v>
      </c>
    </row>
    <row r="255" spans="2:47" s="1" customFormat="1" ht="12">
      <c r="B255" s="30"/>
      <c r="D255" s="146" t="s">
        <v>153</v>
      </c>
      <c r="F255" s="147" t="s">
        <v>1699</v>
      </c>
      <c r="I255" s="144"/>
      <c r="L255" s="30"/>
      <c r="M255" s="145"/>
      <c r="T255" s="51"/>
      <c r="AT255" s="15" t="s">
        <v>153</v>
      </c>
      <c r="AU255" s="15" t="s">
        <v>79</v>
      </c>
    </row>
    <row r="256" spans="2:65" s="1" customFormat="1" ht="16.5" customHeight="1">
      <c r="B256" s="30"/>
      <c r="C256" s="129" t="s">
        <v>437</v>
      </c>
      <c r="D256" s="129" t="s">
        <v>145</v>
      </c>
      <c r="E256" s="130" t="s">
        <v>1700</v>
      </c>
      <c r="F256" s="131" t="s">
        <v>1701</v>
      </c>
      <c r="G256" s="132" t="s">
        <v>184</v>
      </c>
      <c r="H256" s="133">
        <v>0.169</v>
      </c>
      <c r="I256" s="134"/>
      <c r="J256" s="135">
        <f>ROUND(I256*H256,2)</f>
        <v>0</v>
      </c>
      <c r="K256" s="131" t="s">
        <v>149</v>
      </c>
      <c r="L256" s="30"/>
      <c r="M256" s="136" t="s">
        <v>19</v>
      </c>
      <c r="N256" s="137" t="s">
        <v>40</v>
      </c>
      <c r="P256" s="138">
        <f>O256*H256</f>
        <v>0</v>
      </c>
      <c r="Q256" s="138">
        <v>0</v>
      </c>
      <c r="R256" s="138">
        <f>Q256*H256</f>
        <v>0</v>
      </c>
      <c r="S256" s="138">
        <v>0</v>
      </c>
      <c r="T256" s="139">
        <f>S256*H256</f>
        <v>0</v>
      </c>
      <c r="AR256" s="140" t="s">
        <v>178</v>
      </c>
      <c r="AT256" s="140" t="s">
        <v>145</v>
      </c>
      <c r="AU256" s="140" t="s">
        <v>79</v>
      </c>
      <c r="AY256" s="15" t="s">
        <v>143</v>
      </c>
      <c r="BE256" s="141">
        <f>IF(N256="základní",J256,0)</f>
        <v>0</v>
      </c>
      <c r="BF256" s="141">
        <f>IF(N256="snížená",J256,0)</f>
        <v>0</v>
      </c>
      <c r="BG256" s="141">
        <f>IF(N256="zákl. přenesená",J256,0)</f>
        <v>0</v>
      </c>
      <c r="BH256" s="141">
        <f>IF(N256="sníž. přenesená",J256,0)</f>
        <v>0</v>
      </c>
      <c r="BI256" s="141">
        <f>IF(N256="nulová",J256,0)</f>
        <v>0</v>
      </c>
      <c r="BJ256" s="15" t="s">
        <v>77</v>
      </c>
      <c r="BK256" s="141">
        <f>ROUND(I256*H256,2)</f>
        <v>0</v>
      </c>
      <c r="BL256" s="15" t="s">
        <v>178</v>
      </c>
      <c r="BM256" s="140" t="s">
        <v>1702</v>
      </c>
    </row>
    <row r="257" spans="2:47" s="1" customFormat="1" ht="19.2">
      <c r="B257" s="30"/>
      <c r="D257" s="142" t="s">
        <v>151</v>
      </c>
      <c r="F257" s="143" t="s">
        <v>1703</v>
      </c>
      <c r="I257" s="144"/>
      <c r="L257" s="30"/>
      <c r="M257" s="145"/>
      <c r="T257" s="51"/>
      <c r="AT257" s="15" t="s">
        <v>151</v>
      </c>
      <c r="AU257" s="15" t="s">
        <v>79</v>
      </c>
    </row>
    <row r="258" spans="2:47" s="1" customFormat="1" ht="12">
      <c r="B258" s="30"/>
      <c r="D258" s="146" t="s">
        <v>153</v>
      </c>
      <c r="F258" s="147" t="s">
        <v>1704</v>
      </c>
      <c r="I258" s="144"/>
      <c r="L258" s="30"/>
      <c r="M258" s="145"/>
      <c r="T258" s="51"/>
      <c r="AT258" s="15" t="s">
        <v>153</v>
      </c>
      <c r="AU258" s="15" t="s">
        <v>79</v>
      </c>
    </row>
    <row r="259" spans="2:65" s="1" customFormat="1" ht="16.5" customHeight="1">
      <c r="B259" s="30"/>
      <c r="C259" s="129" t="s">
        <v>296</v>
      </c>
      <c r="D259" s="129" t="s">
        <v>145</v>
      </c>
      <c r="E259" s="130" t="s">
        <v>1705</v>
      </c>
      <c r="F259" s="131" t="s">
        <v>1706</v>
      </c>
      <c r="G259" s="132" t="s">
        <v>184</v>
      </c>
      <c r="H259" s="133">
        <v>0.169</v>
      </c>
      <c r="I259" s="134"/>
      <c r="J259" s="135">
        <f>ROUND(I259*H259,2)</f>
        <v>0</v>
      </c>
      <c r="K259" s="131" t="s">
        <v>1582</v>
      </c>
      <c r="L259" s="30"/>
      <c r="M259" s="136" t="s">
        <v>19</v>
      </c>
      <c r="N259" s="137" t="s">
        <v>40</v>
      </c>
      <c r="P259" s="138">
        <f>O259*H259</f>
        <v>0</v>
      </c>
      <c r="Q259" s="138">
        <v>0</v>
      </c>
      <c r="R259" s="138">
        <f>Q259*H259</f>
        <v>0</v>
      </c>
      <c r="S259" s="138">
        <v>0</v>
      </c>
      <c r="T259" s="139">
        <f>S259*H259</f>
        <v>0</v>
      </c>
      <c r="AR259" s="140" t="s">
        <v>178</v>
      </c>
      <c r="AT259" s="140" t="s">
        <v>145</v>
      </c>
      <c r="AU259" s="140" t="s">
        <v>79</v>
      </c>
      <c r="AY259" s="15" t="s">
        <v>143</v>
      </c>
      <c r="BE259" s="141">
        <f>IF(N259="základní",J259,0)</f>
        <v>0</v>
      </c>
      <c r="BF259" s="141">
        <f>IF(N259="snížená",J259,0)</f>
        <v>0</v>
      </c>
      <c r="BG259" s="141">
        <f>IF(N259="zákl. přenesená",J259,0)</f>
        <v>0</v>
      </c>
      <c r="BH259" s="141">
        <f>IF(N259="sníž. přenesená",J259,0)</f>
        <v>0</v>
      </c>
      <c r="BI259" s="141">
        <f>IF(N259="nulová",J259,0)</f>
        <v>0</v>
      </c>
      <c r="BJ259" s="15" t="s">
        <v>77</v>
      </c>
      <c r="BK259" s="141">
        <f>ROUND(I259*H259,2)</f>
        <v>0</v>
      </c>
      <c r="BL259" s="15" t="s">
        <v>178</v>
      </c>
      <c r="BM259" s="140" t="s">
        <v>1707</v>
      </c>
    </row>
    <row r="260" spans="2:47" s="1" customFormat="1" ht="19.2">
      <c r="B260" s="30"/>
      <c r="D260" s="142" t="s">
        <v>151</v>
      </c>
      <c r="F260" s="143" t="s">
        <v>1708</v>
      </c>
      <c r="I260" s="144"/>
      <c r="L260" s="30"/>
      <c r="M260" s="145"/>
      <c r="T260" s="51"/>
      <c r="AT260" s="15" t="s">
        <v>151</v>
      </c>
      <c r="AU260" s="15" t="s">
        <v>79</v>
      </c>
    </row>
    <row r="261" spans="2:63" s="11" customFormat="1" ht="22.95" customHeight="1">
      <c r="B261" s="117"/>
      <c r="D261" s="118" t="s">
        <v>68</v>
      </c>
      <c r="E261" s="127" t="s">
        <v>788</v>
      </c>
      <c r="F261" s="127" t="s">
        <v>1709</v>
      </c>
      <c r="I261" s="120"/>
      <c r="J261" s="128">
        <f>BK261</f>
        <v>0</v>
      </c>
      <c r="L261" s="117"/>
      <c r="M261" s="122"/>
      <c r="P261" s="123">
        <f>SUM(P262:P338)</f>
        <v>0</v>
      </c>
      <c r="R261" s="123">
        <f>SUM(R262:R338)</f>
        <v>1.0234443922000003</v>
      </c>
      <c r="T261" s="124">
        <f>SUM(T262:T338)</f>
        <v>0</v>
      </c>
      <c r="AR261" s="118" t="s">
        <v>79</v>
      </c>
      <c r="AT261" s="125" t="s">
        <v>68</v>
      </c>
      <c r="AU261" s="125" t="s">
        <v>77</v>
      </c>
      <c r="AY261" s="118" t="s">
        <v>143</v>
      </c>
      <c r="BK261" s="126">
        <f>SUM(BK262:BK338)</f>
        <v>0</v>
      </c>
    </row>
    <row r="262" spans="2:65" s="1" customFormat="1" ht="16.5" customHeight="1">
      <c r="B262" s="30"/>
      <c r="C262" s="129" t="s">
        <v>448</v>
      </c>
      <c r="D262" s="129" t="s">
        <v>145</v>
      </c>
      <c r="E262" s="130" t="s">
        <v>1710</v>
      </c>
      <c r="F262" s="131" t="s">
        <v>1711</v>
      </c>
      <c r="G262" s="132" t="s">
        <v>793</v>
      </c>
      <c r="H262" s="133">
        <v>12</v>
      </c>
      <c r="I262" s="134"/>
      <c r="J262" s="135">
        <f>ROUND(I262*H262,2)</f>
        <v>0</v>
      </c>
      <c r="K262" s="131" t="s">
        <v>149</v>
      </c>
      <c r="L262" s="30"/>
      <c r="M262" s="136" t="s">
        <v>19</v>
      </c>
      <c r="N262" s="137" t="s">
        <v>40</v>
      </c>
      <c r="P262" s="138">
        <f>O262*H262</f>
        <v>0</v>
      </c>
      <c r="Q262" s="138">
        <v>0.0169688363</v>
      </c>
      <c r="R262" s="138">
        <f>Q262*H262</f>
        <v>0.20362603560000003</v>
      </c>
      <c r="S262" s="138">
        <v>0</v>
      </c>
      <c r="T262" s="139">
        <f>S262*H262</f>
        <v>0</v>
      </c>
      <c r="AR262" s="140" t="s">
        <v>178</v>
      </c>
      <c r="AT262" s="140" t="s">
        <v>145</v>
      </c>
      <c r="AU262" s="140" t="s">
        <v>79</v>
      </c>
      <c r="AY262" s="15" t="s">
        <v>143</v>
      </c>
      <c r="BE262" s="141">
        <f>IF(N262="základní",J262,0)</f>
        <v>0</v>
      </c>
      <c r="BF262" s="141">
        <f>IF(N262="snížená",J262,0)</f>
        <v>0</v>
      </c>
      <c r="BG262" s="141">
        <f>IF(N262="zákl. přenesená",J262,0)</f>
        <v>0</v>
      </c>
      <c r="BH262" s="141">
        <f>IF(N262="sníž. přenesená",J262,0)</f>
        <v>0</v>
      </c>
      <c r="BI262" s="141">
        <f>IF(N262="nulová",J262,0)</f>
        <v>0</v>
      </c>
      <c r="BJ262" s="15" t="s">
        <v>77</v>
      </c>
      <c r="BK262" s="141">
        <f>ROUND(I262*H262,2)</f>
        <v>0</v>
      </c>
      <c r="BL262" s="15" t="s">
        <v>178</v>
      </c>
      <c r="BM262" s="140" t="s">
        <v>1712</v>
      </c>
    </row>
    <row r="263" spans="2:47" s="1" customFormat="1" ht="12">
      <c r="B263" s="30"/>
      <c r="D263" s="142" t="s">
        <v>151</v>
      </c>
      <c r="F263" s="143" t="s">
        <v>1713</v>
      </c>
      <c r="I263" s="144"/>
      <c r="L263" s="30"/>
      <c r="M263" s="145"/>
      <c r="T263" s="51"/>
      <c r="AT263" s="15" t="s">
        <v>151</v>
      </c>
      <c r="AU263" s="15" t="s">
        <v>79</v>
      </c>
    </row>
    <row r="264" spans="2:47" s="1" customFormat="1" ht="12">
      <c r="B264" s="30"/>
      <c r="D264" s="146" t="s">
        <v>153</v>
      </c>
      <c r="F264" s="147" t="s">
        <v>1714</v>
      </c>
      <c r="I264" s="144"/>
      <c r="L264" s="30"/>
      <c r="M264" s="145"/>
      <c r="T264" s="51"/>
      <c r="AT264" s="15" t="s">
        <v>153</v>
      </c>
      <c r="AU264" s="15" t="s">
        <v>79</v>
      </c>
    </row>
    <row r="265" spans="2:65" s="1" customFormat="1" ht="16.5" customHeight="1">
      <c r="B265" s="30"/>
      <c r="C265" s="129" t="s">
        <v>300</v>
      </c>
      <c r="D265" s="129" t="s">
        <v>145</v>
      </c>
      <c r="E265" s="130" t="s">
        <v>1715</v>
      </c>
      <c r="F265" s="131" t="s">
        <v>1716</v>
      </c>
      <c r="G265" s="132" t="s">
        <v>793</v>
      </c>
      <c r="H265" s="133">
        <v>4</v>
      </c>
      <c r="I265" s="134"/>
      <c r="J265" s="135">
        <f>ROUND(I265*H265,2)</f>
        <v>0</v>
      </c>
      <c r="K265" s="131" t="s">
        <v>149</v>
      </c>
      <c r="L265" s="30"/>
      <c r="M265" s="136" t="s">
        <v>19</v>
      </c>
      <c r="N265" s="137" t="s">
        <v>40</v>
      </c>
      <c r="P265" s="138">
        <f>O265*H265</f>
        <v>0</v>
      </c>
      <c r="Q265" s="138">
        <v>0.0176893132</v>
      </c>
      <c r="R265" s="138">
        <f>Q265*H265</f>
        <v>0.0707572528</v>
      </c>
      <c r="S265" s="138">
        <v>0</v>
      </c>
      <c r="T265" s="139">
        <f>S265*H265</f>
        <v>0</v>
      </c>
      <c r="AR265" s="140" t="s">
        <v>178</v>
      </c>
      <c r="AT265" s="140" t="s">
        <v>145</v>
      </c>
      <c r="AU265" s="140" t="s">
        <v>79</v>
      </c>
      <c r="AY265" s="15" t="s">
        <v>143</v>
      </c>
      <c r="BE265" s="141">
        <f>IF(N265="základní",J265,0)</f>
        <v>0</v>
      </c>
      <c r="BF265" s="141">
        <f>IF(N265="snížená",J265,0)</f>
        <v>0</v>
      </c>
      <c r="BG265" s="141">
        <f>IF(N265="zákl. přenesená",J265,0)</f>
        <v>0</v>
      </c>
      <c r="BH265" s="141">
        <f>IF(N265="sníž. přenesená",J265,0)</f>
        <v>0</v>
      </c>
      <c r="BI265" s="141">
        <f>IF(N265="nulová",J265,0)</f>
        <v>0</v>
      </c>
      <c r="BJ265" s="15" t="s">
        <v>77</v>
      </c>
      <c r="BK265" s="141">
        <f>ROUND(I265*H265,2)</f>
        <v>0</v>
      </c>
      <c r="BL265" s="15" t="s">
        <v>178</v>
      </c>
      <c r="BM265" s="140" t="s">
        <v>1717</v>
      </c>
    </row>
    <row r="266" spans="2:47" s="1" customFormat="1" ht="12">
      <c r="B266" s="30"/>
      <c r="D266" s="142" t="s">
        <v>151</v>
      </c>
      <c r="F266" s="143" t="s">
        <v>1718</v>
      </c>
      <c r="I266" s="144"/>
      <c r="L266" s="30"/>
      <c r="M266" s="145"/>
      <c r="T266" s="51"/>
      <c r="AT266" s="15" t="s">
        <v>151</v>
      </c>
      <c r="AU266" s="15" t="s">
        <v>79</v>
      </c>
    </row>
    <row r="267" spans="2:47" s="1" customFormat="1" ht="12">
      <c r="B267" s="30"/>
      <c r="D267" s="146" t="s">
        <v>153</v>
      </c>
      <c r="F267" s="147" t="s">
        <v>1719</v>
      </c>
      <c r="I267" s="144"/>
      <c r="L267" s="30"/>
      <c r="M267" s="145"/>
      <c r="T267" s="51"/>
      <c r="AT267" s="15" t="s">
        <v>153</v>
      </c>
      <c r="AU267" s="15" t="s">
        <v>79</v>
      </c>
    </row>
    <row r="268" spans="2:65" s="1" customFormat="1" ht="16.5" customHeight="1">
      <c r="B268" s="30"/>
      <c r="C268" s="129" t="s">
        <v>455</v>
      </c>
      <c r="D268" s="129" t="s">
        <v>145</v>
      </c>
      <c r="E268" s="130" t="s">
        <v>1720</v>
      </c>
      <c r="F268" s="131" t="s">
        <v>1721</v>
      </c>
      <c r="G268" s="132" t="s">
        <v>793</v>
      </c>
      <c r="H268" s="133">
        <v>15</v>
      </c>
      <c r="I268" s="134"/>
      <c r="J268" s="135">
        <f>ROUND(I268*H268,2)</f>
        <v>0</v>
      </c>
      <c r="K268" s="131" t="s">
        <v>149</v>
      </c>
      <c r="L268" s="30"/>
      <c r="M268" s="136" t="s">
        <v>19</v>
      </c>
      <c r="N268" s="137" t="s">
        <v>40</v>
      </c>
      <c r="P268" s="138">
        <f>O268*H268</f>
        <v>0</v>
      </c>
      <c r="Q268" s="138">
        <v>0.0149692765</v>
      </c>
      <c r="R268" s="138">
        <f>Q268*H268</f>
        <v>0.2245391475</v>
      </c>
      <c r="S268" s="138">
        <v>0</v>
      </c>
      <c r="T268" s="139">
        <f>S268*H268</f>
        <v>0</v>
      </c>
      <c r="AR268" s="140" t="s">
        <v>178</v>
      </c>
      <c r="AT268" s="140" t="s">
        <v>145</v>
      </c>
      <c r="AU268" s="140" t="s">
        <v>79</v>
      </c>
      <c r="AY268" s="15" t="s">
        <v>143</v>
      </c>
      <c r="BE268" s="141">
        <f>IF(N268="základní",J268,0)</f>
        <v>0</v>
      </c>
      <c r="BF268" s="141">
        <f>IF(N268="snížená",J268,0)</f>
        <v>0</v>
      </c>
      <c r="BG268" s="141">
        <f>IF(N268="zákl. přenesená",J268,0)</f>
        <v>0</v>
      </c>
      <c r="BH268" s="141">
        <f>IF(N268="sníž. přenesená",J268,0)</f>
        <v>0</v>
      </c>
      <c r="BI268" s="141">
        <f>IF(N268="nulová",J268,0)</f>
        <v>0</v>
      </c>
      <c r="BJ268" s="15" t="s">
        <v>77</v>
      </c>
      <c r="BK268" s="141">
        <f>ROUND(I268*H268,2)</f>
        <v>0</v>
      </c>
      <c r="BL268" s="15" t="s">
        <v>178</v>
      </c>
      <c r="BM268" s="140" t="s">
        <v>1722</v>
      </c>
    </row>
    <row r="269" spans="2:47" s="1" customFormat="1" ht="19.2">
      <c r="B269" s="30"/>
      <c r="D269" s="142" t="s">
        <v>151</v>
      </c>
      <c r="F269" s="143" t="s">
        <v>1723</v>
      </c>
      <c r="I269" s="144"/>
      <c r="L269" s="30"/>
      <c r="M269" s="145"/>
      <c r="T269" s="51"/>
      <c r="AT269" s="15" t="s">
        <v>151</v>
      </c>
      <c r="AU269" s="15" t="s">
        <v>79</v>
      </c>
    </row>
    <row r="270" spans="2:47" s="1" customFormat="1" ht="12">
      <c r="B270" s="30"/>
      <c r="D270" s="146" t="s">
        <v>153</v>
      </c>
      <c r="F270" s="147" t="s">
        <v>1724</v>
      </c>
      <c r="I270" s="144"/>
      <c r="L270" s="30"/>
      <c r="M270" s="145"/>
      <c r="T270" s="51"/>
      <c r="AT270" s="15" t="s">
        <v>153</v>
      </c>
      <c r="AU270" s="15" t="s">
        <v>79</v>
      </c>
    </row>
    <row r="271" spans="2:65" s="1" customFormat="1" ht="16.5" customHeight="1">
      <c r="B271" s="30"/>
      <c r="C271" s="129" t="s">
        <v>301</v>
      </c>
      <c r="D271" s="129" t="s">
        <v>145</v>
      </c>
      <c r="E271" s="130" t="s">
        <v>1725</v>
      </c>
      <c r="F271" s="131" t="s">
        <v>1726</v>
      </c>
      <c r="G271" s="132" t="s">
        <v>793</v>
      </c>
      <c r="H271" s="133">
        <v>1</v>
      </c>
      <c r="I271" s="134"/>
      <c r="J271" s="135">
        <f>ROUND(I271*H271,2)</f>
        <v>0</v>
      </c>
      <c r="K271" s="131" t="s">
        <v>149</v>
      </c>
      <c r="L271" s="30"/>
      <c r="M271" s="136" t="s">
        <v>19</v>
      </c>
      <c r="N271" s="137" t="s">
        <v>40</v>
      </c>
      <c r="P271" s="138">
        <f>O271*H271</f>
        <v>0</v>
      </c>
      <c r="Q271" s="138">
        <v>0.0168888363</v>
      </c>
      <c r="R271" s="138">
        <f>Q271*H271</f>
        <v>0.0168888363</v>
      </c>
      <c r="S271" s="138">
        <v>0</v>
      </c>
      <c r="T271" s="139">
        <f>S271*H271</f>
        <v>0</v>
      </c>
      <c r="AR271" s="140" t="s">
        <v>178</v>
      </c>
      <c r="AT271" s="140" t="s">
        <v>145</v>
      </c>
      <c r="AU271" s="140" t="s">
        <v>79</v>
      </c>
      <c r="AY271" s="15" t="s">
        <v>143</v>
      </c>
      <c r="BE271" s="141">
        <f>IF(N271="základní",J271,0)</f>
        <v>0</v>
      </c>
      <c r="BF271" s="141">
        <f>IF(N271="snížená",J271,0)</f>
        <v>0</v>
      </c>
      <c r="BG271" s="141">
        <f>IF(N271="zákl. přenesená",J271,0)</f>
        <v>0</v>
      </c>
      <c r="BH271" s="141">
        <f>IF(N271="sníž. přenesená",J271,0)</f>
        <v>0</v>
      </c>
      <c r="BI271" s="141">
        <f>IF(N271="nulová",J271,0)</f>
        <v>0</v>
      </c>
      <c r="BJ271" s="15" t="s">
        <v>77</v>
      </c>
      <c r="BK271" s="141">
        <f>ROUND(I271*H271,2)</f>
        <v>0</v>
      </c>
      <c r="BL271" s="15" t="s">
        <v>178</v>
      </c>
      <c r="BM271" s="140" t="s">
        <v>1727</v>
      </c>
    </row>
    <row r="272" spans="2:47" s="1" customFormat="1" ht="12">
      <c r="B272" s="30"/>
      <c r="D272" s="142" t="s">
        <v>151</v>
      </c>
      <c r="F272" s="143" t="s">
        <v>1728</v>
      </c>
      <c r="I272" s="144"/>
      <c r="L272" s="30"/>
      <c r="M272" s="145"/>
      <c r="T272" s="51"/>
      <c r="AT272" s="15" t="s">
        <v>151</v>
      </c>
      <c r="AU272" s="15" t="s">
        <v>79</v>
      </c>
    </row>
    <row r="273" spans="2:47" s="1" customFormat="1" ht="12">
      <c r="B273" s="30"/>
      <c r="D273" s="146" t="s">
        <v>153</v>
      </c>
      <c r="F273" s="147" t="s">
        <v>1729</v>
      </c>
      <c r="I273" s="144"/>
      <c r="L273" s="30"/>
      <c r="M273" s="145"/>
      <c r="T273" s="51"/>
      <c r="AT273" s="15" t="s">
        <v>153</v>
      </c>
      <c r="AU273" s="15" t="s">
        <v>79</v>
      </c>
    </row>
    <row r="274" spans="2:65" s="1" customFormat="1" ht="16.5" customHeight="1">
      <c r="B274" s="30"/>
      <c r="C274" s="129" t="s">
        <v>462</v>
      </c>
      <c r="D274" s="129" t="s">
        <v>145</v>
      </c>
      <c r="E274" s="130" t="s">
        <v>1730</v>
      </c>
      <c r="F274" s="131" t="s">
        <v>1731</v>
      </c>
      <c r="G274" s="132" t="s">
        <v>793</v>
      </c>
      <c r="H274" s="133">
        <v>2</v>
      </c>
      <c r="I274" s="134"/>
      <c r="J274" s="135">
        <f>ROUND(I274*H274,2)</f>
        <v>0</v>
      </c>
      <c r="K274" s="131" t="s">
        <v>149</v>
      </c>
      <c r="L274" s="30"/>
      <c r="M274" s="136" t="s">
        <v>19</v>
      </c>
      <c r="N274" s="137" t="s">
        <v>40</v>
      </c>
      <c r="P274" s="138">
        <f>O274*H274</f>
        <v>0</v>
      </c>
      <c r="Q274" s="138">
        <v>0.0145152626</v>
      </c>
      <c r="R274" s="138">
        <f>Q274*H274</f>
        <v>0.0290305252</v>
      </c>
      <c r="S274" s="138">
        <v>0</v>
      </c>
      <c r="T274" s="139">
        <f>S274*H274</f>
        <v>0</v>
      </c>
      <c r="AR274" s="140" t="s">
        <v>178</v>
      </c>
      <c r="AT274" s="140" t="s">
        <v>145</v>
      </c>
      <c r="AU274" s="140" t="s">
        <v>79</v>
      </c>
      <c r="AY274" s="15" t="s">
        <v>143</v>
      </c>
      <c r="BE274" s="141">
        <f>IF(N274="základní",J274,0)</f>
        <v>0</v>
      </c>
      <c r="BF274" s="141">
        <f>IF(N274="snížená",J274,0)</f>
        <v>0</v>
      </c>
      <c r="BG274" s="141">
        <f>IF(N274="zákl. přenesená",J274,0)</f>
        <v>0</v>
      </c>
      <c r="BH274" s="141">
        <f>IF(N274="sníž. přenesená",J274,0)</f>
        <v>0</v>
      </c>
      <c r="BI274" s="141">
        <f>IF(N274="nulová",J274,0)</f>
        <v>0</v>
      </c>
      <c r="BJ274" s="15" t="s">
        <v>77</v>
      </c>
      <c r="BK274" s="141">
        <f>ROUND(I274*H274,2)</f>
        <v>0</v>
      </c>
      <c r="BL274" s="15" t="s">
        <v>178</v>
      </c>
      <c r="BM274" s="140" t="s">
        <v>1732</v>
      </c>
    </row>
    <row r="275" spans="2:47" s="1" customFormat="1" ht="12">
      <c r="B275" s="30"/>
      <c r="D275" s="142" t="s">
        <v>151</v>
      </c>
      <c r="F275" s="143" t="s">
        <v>1733</v>
      </c>
      <c r="I275" s="144"/>
      <c r="L275" s="30"/>
      <c r="M275" s="145"/>
      <c r="T275" s="51"/>
      <c r="AT275" s="15" t="s">
        <v>151</v>
      </c>
      <c r="AU275" s="15" t="s">
        <v>79</v>
      </c>
    </row>
    <row r="276" spans="2:47" s="1" customFormat="1" ht="12">
      <c r="B276" s="30"/>
      <c r="D276" s="146" t="s">
        <v>153</v>
      </c>
      <c r="F276" s="147" t="s">
        <v>1734</v>
      </c>
      <c r="I276" s="144"/>
      <c r="L276" s="30"/>
      <c r="M276" s="145"/>
      <c r="T276" s="51"/>
      <c r="AT276" s="15" t="s">
        <v>153</v>
      </c>
      <c r="AU276" s="15" t="s">
        <v>79</v>
      </c>
    </row>
    <row r="277" spans="2:65" s="1" customFormat="1" ht="16.5" customHeight="1">
      <c r="B277" s="30"/>
      <c r="C277" s="129" t="s">
        <v>305</v>
      </c>
      <c r="D277" s="129" t="s">
        <v>145</v>
      </c>
      <c r="E277" s="130" t="s">
        <v>1735</v>
      </c>
      <c r="F277" s="131" t="s">
        <v>1736</v>
      </c>
      <c r="G277" s="132" t="s">
        <v>793</v>
      </c>
      <c r="H277" s="133">
        <v>2</v>
      </c>
      <c r="I277" s="134"/>
      <c r="J277" s="135">
        <f>ROUND(I277*H277,2)</f>
        <v>0</v>
      </c>
      <c r="K277" s="131" t="s">
        <v>1582</v>
      </c>
      <c r="L277" s="30"/>
      <c r="M277" s="136" t="s">
        <v>19</v>
      </c>
      <c r="N277" s="137" t="s">
        <v>40</v>
      </c>
      <c r="P277" s="138">
        <f>O277*H277</f>
        <v>0</v>
      </c>
      <c r="Q277" s="138">
        <v>0.01034</v>
      </c>
      <c r="R277" s="138">
        <f>Q277*H277</f>
        <v>0.02068</v>
      </c>
      <c r="S277" s="138">
        <v>0</v>
      </c>
      <c r="T277" s="139">
        <f>S277*H277</f>
        <v>0</v>
      </c>
      <c r="AR277" s="140" t="s">
        <v>178</v>
      </c>
      <c r="AT277" s="140" t="s">
        <v>145</v>
      </c>
      <c r="AU277" s="140" t="s">
        <v>79</v>
      </c>
      <c r="AY277" s="15" t="s">
        <v>143</v>
      </c>
      <c r="BE277" s="141">
        <f>IF(N277="základní",J277,0)</f>
        <v>0</v>
      </c>
      <c r="BF277" s="141">
        <f>IF(N277="snížená",J277,0)</f>
        <v>0</v>
      </c>
      <c r="BG277" s="141">
        <f>IF(N277="zákl. přenesená",J277,0)</f>
        <v>0</v>
      </c>
      <c r="BH277" s="141">
        <f>IF(N277="sníž. přenesená",J277,0)</f>
        <v>0</v>
      </c>
      <c r="BI277" s="141">
        <f>IF(N277="nulová",J277,0)</f>
        <v>0</v>
      </c>
      <c r="BJ277" s="15" t="s">
        <v>77</v>
      </c>
      <c r="BK277" s="141">
        <f>ROUND(I277*H277,2)</f>
        <v>0</v>
      </c>
      <c r="BL277" s="15" t="s">
        <v>178</v>
      </c>
      <c r="BM277" s="140" t="s">
        <v>1737</v>
      </c>
    </row>
    <row r="278" spans="2:47" s="1" customFormat="1" ht="12">
      <c r="B278" s="30"/>
      <c r="D278" s="142" t="s">
        <v>151</v>
      </c>
      <c r="F278" s="143" t="s">
        <v>1738</v>
      </c>
      <c r="I278" s="144"/>
      <c r="L278" s="30"/>
      <c r="M278" s="145"/>
      <c r="T278" s="51"/>
      <c r="AT278" s="15" t="s">
        <v>151</v>
      </c>
      <c r="AU278" s="15" t="s">
        <v>79</v>
      </c>
    </row>
    <row r="279" spans="2:65" s="1" customFormat="1" ht="16.5" customHeight="1">
      <c r="B279" s="30"/>
      <c r="C279" s="129" t="s">
        <v>469</v>
      </c>
      <c r="D279" s="129" t="s">
        <v>145</v>
      </c>
      <c r="E279" s="130" t="s">
        <v>1739</v>
      </c>
      <c r="F279" s="131" t="s">
        <v>1740</v>
      </c>
      <c r="G279" s="132" t="s">
        <v>793</v>
      </c>
      <c r="H279" s="133">
        <v>14</v>
      </c>
      <c r="I279" s="134"/>
      <c r="J279" s="135">
        <f>ROUND(I279*H279,2)</f>
        <v>0</v>
      </c>
      <c r="K279" s="131" t="s">
        <v>1582</v>
      </c>
      <c r="L279" s="30"/>
      <c r="M279" s="136" t="s">
        <v>19</v>
      </c>
      <c r="N279" s="137" t="s">
        <v>40</v>
      </c>
      <c r="P279" s="138">
        <f>O279*H279</f>
        <v>0</v>
      </c>
      <c r="Q279" s="138">
        <v>0.00072</v>
      </c>
      <c r="R279" s="138">
        <f>Q279*H279</f>
        <v>0.01008</v>
      </c>
      <c r="S279" s="138">
        <v>0</v>
      </c>
      <c r="T279" s="139">
        <f>S279*H279</f>
        <v>0</v>
      </c>
      <c r="AR279" s="140" t="s">
        <v>178</v>
      </c>
      <c r="AT279" s="140" t="s">
        <v>145</v>
      </c>
      <c r="AU279" s="140" t="s">
        <v>79</v>
      </c>
      <c r="AY279" s="15" t="s">
        <v>143</v>
      </c>
      <c r="BE279" s="141">
        <f>IF(N279="základní",J279,0)</f>
        <v>0</v>
      </c>
      <c r="BF279" s="141">
        <f>IF(N279="snížená",J279,0)</f>
        <v>0</v>
      </c>
      <c r="BG279" s="141">
        <f>IF(N279="zákl. přenesená",J279,0)</f>
        <v>0</v>
      </c>
      <c r="BH279" s="141">
        <f>IF(N279="sníž. přenesená",J279,0)</f>
        <v>0</v>
      </c>
      <c r="BI279" s="141">
        <f>IF(N279="nulová",J279,0)</f>
        <v>0</v>
      </c>
      <c r="BJ279" s="15" t="s">
        <v>77</v>
      </c>
      <c r="BK279" s="141">
        <f>ROUND(I279*H279,2)</f>
        <v>0</v>
      </c>
      <c r="BL279" s="15" t="s">
        <v>178</v>
      </c>
      <c r="BM279" s="140" t="s">
        <v>1741</v>
      </c>
    </row>
    <row r="280" spans="2:47" s="1" customFormat="1" ht="12">
      <c r="B280" s="30"/>
      <c r="D280" s="142" t="s">
        <v>151</v>
      </c>
      <c r="F280" s="143" t="s">
        <v>1740</v>
      </c>
      <c r="I280" s="144"/>
      <c r="L280" s="30"/>
      <c r="M280" s="145"/>
      <c r="T280" s="51"/>
      <c r="AT280" s="15" t="s">
        <v>151</v>
      </c>
      <c r="AU280" s="15" t="s">
        <v>79</v>
      </c>
    </row>
    <row r="281" spans="2:65" s="1" customFormat="1" ht="16.5" customHeight="1">
      <c r="B281" s="30"/>
      <c r="C281" s="129" t="s">
        <v>310</v>
      </c>
      <c r="D281" s="129" t="s">
        <v>145</v>
      </c>
      <c r="E281" s="130" t="s">
        <v>1742</v>
      </c>
      <c r="F281" s="131" t="s">
        <v>1743</v>
      </c>
      <c r="G281" s="132" t="s">
        <v>793</v>
      </c>
      <c r="H281" s="133">
        <v>12</v>
      </c>
      <c r="I281" s="134"/>
      <c r="J281" s="135">
        <f>ROUND(I281*H281,2)</f>
        <v>0</v>
      </c>
      <c r="K281" s="131" t="s">
        <v>1582</v>
      </c>
      <c r="L281" s="30"/>
      <c r="M281" s="136" t="s">
        <v>19</v>
      </c>
      <c r="N281" s="137" t="s">
        <v>40</v>
      </c>
      <c r="P281" s="138">
        <f>O281*H281</f>
        <v>0</v>
      </c>
      <c r="Q281" s="138">
        <v>0.00102</v>
      </c>
      <c r="R281" s="138">
        <f>Q281*H281</f>
        <v>0.012240000000000001</v>
      </c>
      <c r="S281" s="138">
        <v>0</v>
      </c>
      <c r="T281" s="139">
        <f>S281*H281</f>
        <v>0</v>
      </c>
      <c r="AR281" s="140" t="s">
        <v>178</v>
      </c>
      <c r="AT281" s="140" t="s">
        <v>145</v>
      </c>
      <c r="AU281" s="140" t="s">
        <v>79</v>
      </c>
      <c r="AY281" s="15" t="s">
        <v>143</v>
      </c>
      <c r="BE281" s="141">
        <f>IF(N281="základní",J281,0)</f>
        <v>0</v>
      </c>
      <c r="BF281" s="141">
        <f>IF(N281="snížená",J281,0)</f>
        <v>0</v>
      </c>
      <c r="BG281" s="141">
        <f>IF(N281="zákl. přenesená",J281,0)</f>
        <v>0</v>
      </c>
      <c r="BH281" s="141">
        <f>IF(N281="sníž. přenesená",J281,0)</f>
        <v>0</v>
      </c>
      <c r="BI281" s="141">
        <f>IF(N281="nulová",J281,0)</f>
        <v>0</v>
      </c>
      <c r="BJ281" s="15" t="s">
        <v>77</v>
      </c>
      <c r="BK281" s="141">
        <f>ROUND(I281*H281,2)</f>
        <v>0</v>
      </c>
      <c r="BL281" s="15" t="s">
        <v>178</v>
      </c>
      <c r="BM281" s="140" t="s">
        <v>1744</v>
      </c>
    </row>
    <row r="282" spans="2:47" s="1" customFormat="1" ht="12">
      <c r="B282" s="30"/>
      <c r="D282" s="142" t="s">
        <v>151</v>
      </c>
      <c r="F282" s="143" t="s">
        <v>1743</v>
      </c>
      <c r="I282" s="144"/>
      <c r="L282" s="30"/>
      <c r="M282" s="145"/>
      <c r="T282" s="51"/>
      <c r="AT282" s="15" t="s">
        <v>151</v>
      </c>
      <c r="AU282" s="15" t="s">
        <v>79</v>
      </c>
    </row>
    <row r="283" spans="2:65" s="1" customFormat="1" ht="16.5" customHeight="1">
      <c r="B283" s="30"/>
      <c r="C283" s="129" t="s">
        <v>476</v>
      </c>
      <c r="D283" s="129" t="s">
        <v>145</v>
      </c>
      <c r="E283" s="130" t="s">
        <v>1745</v>
      </c>
      <c r="F283" s="131" t="s">
        <v>1746</v>
      </c>
      <c r="G283" s="132" t="s">
        <v>793</v>
      </c>
      <c r="H283" s="133">
        <v>2</v>
      </c>
      <c r="I283" s="134"/>
      <c r="J283" s="135">
        <f>ROUND(I283*H283,2)</f>
        <v>0</v>
      </c>
      <c r="K283" s="131" t="s">
        <v>1582</v>
      </c>
      <c r="L283" s="30"/>
      <c r="M283" s="136" t="s">
        <v>19</v>
      </c>
      <c r="N283" s="137" t="s">
        <v>40</v>
      </c>
      <c r="P283" s="138">
        <f>O283*H283</f>
        <v>0</v>
      </c>
      <c r="Q283" s="138">
        <v>0.00075</v>
      </c>
      <c r="R283" s="138">
        <f>Q283*H283</f>
        <v>0.0015</v>
      </c>
      <c r="S283" s="138">
        <v>0</v>
      </c>
      <c r="T283" s="139">
        <f>S283*H283</f>
        <v>0</v>
      </c>
      <c r="AR283" s="140" t="s">
        <v>178</v>
      </c>
      <c r="AT283" s="140" t="s">
        <v>145</v>
      </c>
      <c r="AU283" s="140" t="s">
        <v>79</v>
      </c>
      <c r="AY283" s="15" t="s">
        <v>143</v>
      </c>
      <c r="BE283" s="141">
        <f>IF(N283="základní",J283,0)</f>
        <v>0</v>
      </c>
      <c r="BF283" s="141">
        <f>IF(N283="snížená",J283,0)</f>
        <v>0</v>
      </c>
      <c r="BG283" s="141">
        <f>IF(N283="zákl. přenesená",J283,0)</f>
        <v>0</v>
      </c>
      <c r="BH283" s="141">
        <f>IF(N283="sníž. přenesená",J283,0)</f>
        <v>0</v>
      </c>
      <c r="BI283" s="141">
        <f>IF(N283="nulová",J283,0)</f>
        <v>0</v>
      </c>
      <c r="BJ283" s="15" t="s">
        <v>77</v>
      </c>
      <c r="BK283" s="141">
        <f>ROUND(I283*H283,2)</f>
        <v>0</v>
      </c>
      <c r="BL283" s="15" t="s">
        <v>178</v>
      </c>
      <c r="BM283" s="140" t="s">
        <v>1747</v>
      </c>
    </row>
    <row r="284" spans="2:47" s="1" customFormat="1" ht="12">
      <c r="B284" s="30"/>
      <c r="D284" s="142" t="s">
        <v>151</v>
      </c>
      <c r="F284" s="143" t="s">
        <v>1748</v>
      </c>
      <c r="I284" s="144"/>
      <c r="L284" s="30"/>
      <c r="M284" s="145"/>
      <c r="T284" s="51"/>
      <c r="AT284" s="15" t="s">
        <v>151</v>
      </c>
      <c r="AU284" s="15" t="s">
        <v>79</v>
      </c>
    </row>
    <row r="285" spans="2:65" s="1" customFormat="1" ht="16.5" customHeight="1">
      <c r="B285" s="30"/>
      <c r="C285" s="129" t="s">
        <v>316</v>
      </c>
      <c r="D285" s="129" t="s">
        <v>145</v>
      </c>
      <c r="E285" s="130" t="s">
        <v>795</v>
      </c>
      <c r="F285" s="131" t="s">
        <v>1749</v>
      </c>
      <c r="G285" s="132" t="s">
        <v>793</v>
      </c>
      <c r="H285" s="133">
        <v>2</v>
      </c>
      <c r="I285" s="134"/>
      <c r="J285" s="135">
        <f>ROUND(I285*H285,2)</f>
        <v>0</v>
      </c>
      <c r="K285" s="131" t="s">
        <v>1582</v>
      </c>
      <c r="L285" s="30"/>
      <c r="M285" s="136" t="s">
        <v>19</v>
      </c>
      <c r="N285" s="137" t="s">
        <v>40</v>
      </c>
      <c r="P285" s="138">
        <f>O285*H285</f>
        <v>0</v>
      </c>
      <c r="Q285" s="138">
        <v>0.00085</v>
      </c>
      <c r="R285" s="138">
        <f>Q285*H285</f>
        <v>0.0017</v>
      </c>
      <c r="S285" s="138">
        <v>0</v>
      </c>
      <c r="T285" s="139">
        <f>S285*H285</f>
        <v>0</v>
      </c>
      <c r="AR285" s="140" t="s">
        <v>178</v>
      </c>
      <c r="AT285" s="140" t="s">
        <v>145</v>
      </c>
      <c r="AU285" s="140" t="s">
        <v>79</v>
      </c>
      <c r="AY285" s="15" t="s">
        <v>143</v>
      </c>
      <c r="BE285" s="141">
        <f>IF(N285="základní",J285,0)</f>
        <v>0</v>
      </c>
      <c r="BF285" s="141">
        <f>IF(N285="snížená",J285,0)</f>
        <v>0</v>
      </c>
      <c r="BG285" s="141">
        <f>IF(N285="zákl. přenesená",J285,0)</f>
        <v>0</v>
      </c>
      <c r="BH285" s="141">
        <f>IF(N285="sníž. přenesená",J285,0)</f>
        <v>0</v>
      </c>
      <c r="BI285" s="141">
        <f>IF(N285="nulová",J285,0)</f>
        <v>0</v>
      </c>
      <c r="BJ285" s="15" t="s">
        <v>77</v>
      </c>
      <c r="BK285" s="141">
        <f>ROUND(I285*H285,2)</f>
        <v>0</v>
      </c>
      <c r="BL285" s="15" t="s">
        <v>178</v>
      </c>
      <c r="BM285" s="140" t="s">
        <v>1750</v>
      </c>
    </row>
    <row r="286" spans="2:47" s="1" customFormat="1" ht="12">
      <c r="B286" s="30"/>
      <c r="D286" s="142" t="s">
        <v>151</v>
      </c>
      <c r="F286" s="143" t="s">
        <v>1751</v>
      </c>
      <c r="I286" s="144"/>
      <c r="L286" s="30"/>
      <c r="M286" s="145"/>
      <c r="T286" s="51"/>
      <c r="AT286" s="15" t="s">
        <v>151</v>
      </c>
      <c r="AU286" s="15" t="s">
        <v>79</v>
      </c>
    </row>
    <row r="287" spans="2:65" s="1" customFormat="1" ht="16.5" customHeight="1">
      <c r="B287" s="30"/>
      <c r="C287" s="129" t="s">
        <v>483</v>
      </c>
      <c r="D287" s="129" t="s">
        <v>145</v>
      </c>
      <c r="E287" s="130" t="s">
        <v>1752</v>
      </c>
      <c r="F287" s="131" t="s">
        <v>1753</v>
      </c>
      <c r="G287" s="132" t="s">
        <v>793</v>
      </c>
      <c r="H287" s="133">
        <v>2</v>
      </c>
      <c r="I287" s="134"/>
      <c r="J287" s="135">
        <f>ROUND(I287*H287,2)</f>
        <v>0</v>
      </c>
      <c r="K287" s="131" t="s">
        <v>1582</v>
      </c>
      <c r="L287" s="30"/>
      <c r="M287" s="136" t="s">
        <v>19</v>
      </c>
      <c r="N287" s="137" t="s">
        <v>40</v>
      </c>
      <c r="P287" s="138">
        <f>O287*H287</f>
        <v>0</v>
      </c>
      <c r="Q287" s="138">
        <v>0.00085</v>
      </c>
      <c r="R287" s="138">
        <f>Q287*H287</f>
        <v>0.0017</v>
      </c>
      <c r="S287" s="138">
        <v>0</v>
      </c>
      <c r="T287" s="139">
        <f>S287*H287</f>
        <v>0</v>
      </c>
      <c r="AR287" s="140" t="s">
        <v>178</v>
      </c>
      <c r="AT287" s="140" t="s">
        <v>145</v>
      </c>
      <c r="AU287" s="140" t="s">
        <v>79</v>
      </c>
      <c r="AY287" s="15" t="s">
        <v>143</v>
      </c>
      <c r="BE287" s="141">
        <f>IF(N287="základní",J287,0)</f>
        <v>0</v>
      </c>
      <c r="BF287" s="141">
        <f>IF(N287="snížená",J287,0)</f>
        <v>0</v>
      </c>
      <c r="BG287" s="141">
        <f>IF(N287="zákl. přenesená",J287,0)</f>
        <v>0</v>
      </c>
      <c r="BH287" s="141">
        <f>IF(N287="sníž. přenesená",J287,0)</f>
        <v>0</v>
      </c>
      <c r="BI287" s="141">
        <f>IF(N287="nulová",J287,0)</f>
        <v>0</v>
      </c>
      <c r="BJ287" s="15" t="s">
        <v>77</v>
      </c>
      <c r="BK287" s="141">
        <f>ROUND(I287*H287,2)</f>
        <v>0</v>
      </c>
      <c r="BL287" s="15" t="s">
        <v>178</v>
      </c>
      <c r="BM287" s="140" t="s">
        <v>1754</v>
      </c>
    </row>
    <row r="288" spans="2:47" s="1" customFormat="1" ht="12">
      <c r="B288" s="30"/>
      <c r="D288" s="142" t="s">
        <v>151</v>
      </c>
      <c r="F288" s="143" t="s">
        <v>1755</v>
      </c>
      <c r="I288" s="144"/>
      <c r="L288" s="30"/>
      <c r="M288" s="145"/>
      <c r="T288" s="51"/>
      <c r="AT288" s="15" t="s">
        <v>151</v>
      </c>
      <c r="AU288" s="15" t="s">
        <v>79</v>
      </c>
    </row>
    <row r="289" spans="2:65" s="1" customFormat="1" ht="16.5" customHeight="1">
      <c r="B289" s="30"/>
      <c r="C289" s="129" t="s">
        <v>321</v>
      </c>
      <c r="D289" s="129" t="s">
        <v>145</v>
      </c>
      <c r="E289" s="130" t="s">
        <v>1756</v>
      </c>
      <c r="F289" s="131" t="s">
        <v>1757</v>
      </c>
      <c r="G289" s="132" t="s">
        <v>793</v>
      </c>
      <c r="H289" s="133">
        <v>1</v>
      </c>
      <c r="I289" s="134"/>
      <c r="J289" s="135">
        <f>ROUND(I289*H289,2)</f>
        <v>0</v>
      </c>
      <c r="K289" s="131" t="s">
        <v>149</v>
      </c>
      <c r="L289" s="30"/>
      <c r="M289" s="136" t="s">
        <v>19</v>
      </c>
      <c r="N289" s="137" t="s">
        <v>40</v>
      </c>
      <c r="P289" s="138">
        <f>O289*H289</f>
        <v>0</v>
      </c>
      <c r="Q289" s="138">
        <v>0.0147488363</v>
      </c>
      <c r="R289" s="138">
        <f>Q289*H289</f>
        <v>0.0147488363</v>
      </c>
      <c r="S289" s="138">
        <v>0</v>
      </c>
      <c r="T289" s="139">
        <f>S289*H289</f>
        <v>0</v>
      </c>
      <c r="AR289" s="140" t="s">
        <v>178</v>
      </c>
      <c r="AT289" s="140" t="s">
        <v>145</v>
      </c>
      <c r="AU289" s="140" t="s">
        <v>79</v>
      </c>
      <c r="AY289" s="15" t="s">
        <v>143</v>
      </c>
      <c r="BE289" s="141">
        <f>IF(N289="základní",J289,0)</f>
        <v>0</v>
      </c>
      <c r="BF289" s="141">
        <f>IF(N289="snížená",J289,0)</f>
        <v>0</v>
      </c>
      <c r="BG289" s="141">
        <f>IF(N289="zákl. přenesená",J289,0)</f>
        <v>0</v>
      </c>
      <c r="BH289" s="141">
        <f>IF(N289="sníž. přenesená",J289,0)</f>
        <v>0</v>
      </c>
      <c r="BI289" s="141">
        <f>IF(N289="nulová",J289,0)</f>
        <v>0</v>
      </c>
      <c r="BJ289" s="15" t="s">
        <v>77</v>
      </c>
      <c r="BK289" s="141">
        <f>ROUND(I289*H289,2)</f>
        <v>0</v>
      </c>
      <c r="BL289" s="15" t="s">
        <v>178</v>
      </c>
      <c r="BM289" s="140" t="s">
        <v>1758</v>
      </c>
    </row>
    <row r="290" spans="2:47" s="1" customFormat="1" ht="12">
      <c r="B290" s="30"/>
      <c r="D290" s="142" t="s">
        <v>151</v>
      </c>
      <c r="F290" s="143" t="s">
        <v>1759</v>
      </c>
      <c r="I290" s="144"/>
      <c r="L290" s="30"/>
      <c r="M290" s="145"/>
      <c r="T290" s="51"/>
      <c r="AT290" s="15" t="s">
        <v>151</v>
      </c>
      <c r="AU290" s="15" t="s">
        <v>79</v>
      </c>
    </row>
    <row r="291" spans="2:47" s="1" customFormat="1" ht="12">
      <c r="B291" s="30"/>
      <c r="D291" s="146" t="s">
        <v>153</v>
      </c>
      <c r="F291" s="147" t="s">
        <v>1760</v>
      </c>
      <c r="I291" s="144"/>
      <c r="L291" s="30"/>
      <c r="M291" s="145"/>
      <c r="T291" s="51"/>
      <c r="AT291" s="15" t="s">
        <v>153</v>
      </c>
      <c r="AU291" s="15" t="s">
        <v>79</v>
      </c>
    </row>
    <row r="292" spans="2:65" s="1" customFormat="1" ht="16.5" customHeight="1">
      <c r="B292" s="30"/>
      <c r="C292" s="129" t="s">
        <v>490</v>
      </c>
      <c r="D292" s="129" t="s">
        <v>145</v>
      </c>
      <c r="E292" s="130" t="s">
        <v>1761</v>
      </c>
      <c r="F292" s="131" t="s">
        <v>1762</v>
      </c>
      <c r="G292" s="132" t="s">
        <v>793</v>
      </c>
      <c r="H292" s="133">
        <v>3</v>
      </c>
      <c r="I292" s="134"/>
      <c r="J292" s="135">
        <f>ROUND(I292*H292,2)</f>
        <v>0</v>
      </c>
      <c r="K292" s="131" t="s">
        <v>149</v>
      </c>
      <c r="L292" s="30"/>
      <c r="M292" s="136" t="s">
        <v>19</v>
      </c>
      <c r="N292" s="137" t="s">
        <v>40</v>
      </c>
      <c r="P292" s="138">
        <f>O292*H292</f>
        <v>0</v>
      </c>
      <c r="Q292" s="138">
        <v>0.11034191</v>
      </c>
      <c r="R292" s="138">
        <f>Q292*H292</f>
        <v>0.33102573</v>
      </c>
      <c r="S292" s="138">
        <v>0</v>
      </c>
      <c r="T292" s="139">
        <f>S292*H292</f>
        <v>0</v>
      </c>
      <c r="AR292" s="140" t="s">
        <v>178</v>
      </c>
      <c r="AT292" s="140" t="s">
        <v>145</v>
      </c>
      <c r="AU292" s="140" t="s">
        <v>79</v>
      </c>
      <c r="AY292" s="15" t="s">
        <v>143</v>
      </c>
      <c r="BE292" s="141">
        <f>IF(N292="základní",J292,0)</f>
        <v>0</v>
      </c>
      <c r="BF292" s="141">
        <f>IF(N292="snížená",J292,0)</f>
        <v>0</v>
      </c>
      <c r="BG292" s="141">
        <f>IF(N292="zákl. přenesená",J292,0)</f>
        <v>0</v>
      </c>
      <c r="BH292" s="141">
        <f>IF(N292="sníž. přenesená",J292,0)</f>
        <v>0</v>
      </c>
      <c r="BI292" s="141">
        <f>IF(N292="nulová",J292,0)</f>
        <v>0</v>
      </c>
      <c r="BJ292" s="15" t="s">
        <v>77</v>
      </c>
      <c r="BK292" s="141">
        <f>ROUND(I292*H292,2)</f>
        <v>0</v>
      </c>
      <c r="BL292" s="15" t="s">
        <v>178</v>
      </c>
      <c r="BM292" s="140" t="s">
        <v>1763</v>
      </c>
    </row>
    <row r="293" spans="2:47" s="1" customFormat="1" ht="19.2">
      <c r="B293" s="30"/>
      <c r="D293" s="142" t="s">
        <v>151</v>
      </c>
      <c r="F293" s="143" t="s">
        <v>1764</v>
      </c>
      <c r="I293" s="144"/>
      <c r="L293" s="30"/>
      <c r="M293" s="145"/>
      <c r="T293" s="51"/>
      <c r="AT293" s="15" t="s">
        <v>151</v>
      </c>
      <c r="AU293" s="15" t="s">
        <v>79</v>
      </c>
    </row>
    <row r="294" spans="2:47" s="1" customFormat="1" ht="12">
      <c r="B294" s="30"/>
      <c r="D294" s="146" t="s">
        <v>153</v>
      </c>
      <c r="F294" s="147" t="s">
        <v>1765</v>
      </c>
      <c r="I294" s="144"/>
      <c r="L294" s="30"/>
      <c r="M294" s="145"/>
      <c r="T294" s="51"/>
      <c r="AT294" s="15" t="s">
        <v>153</v>
      </c>
      <c r="AU294" s="15" t="s">
        <v>79</v>
      </c>
    </row>
    <row r="295" spans="2:65" s="1" customFormat="1" ht="16.5" customHeight="1">
      <c r="B295" s="30"/>
      <c r="C295" s="129" t="s">
        <v>327</v>
      </c>
      <c r="D295" s="129" t="s">
        <v>145</v>
      </c>
      <c r="E295" s="130" t="s">
        <v>1766</v>
      </c>
      <c r="F295" s="131" t="s">
        <v>1767</v>
      </c>
      <c r="G295" s="132" t="s">
        <v>793</v>
      </c>
      <c r="H295" s="133">
        <v>36</v>
      </c>
      <c r="I295" s="134"/>
      <c r="J295" s="135">
        <f>ROUND(I295*H295,2)</f>
        <v>0</v>
      </c>
      <c r="K295" s="131" t="s">
        <v>149</v>
      </c>
      <c r="L295" s="30"/>
      <c r="M295" s="136" t="s">
        <v>19</v>
      </c>
      <c r="N295" s="137" t="s">
        <v>40</v>
      </c>
      <c r="P295" s="138">
        <f>O295*H295</f>
        <v>0</v>
      </c>
      <c r="Q295" s="138">
        <v>0.00023914</v>
      </c>
      <c r="R295" s="138">
        <f>Q295*H295</f>
        <v>0.00860904</v>
      </c>
      <c r="S295" s="138">
        <v>0</v>
      </c>
      <c r="T295" s="139">
        <f>S295*H295</f>
        <v>0</v>
      </c>
      <c r="AR295" s="140" t="s">
        <v>178</v>
      </c>
      <c r="AT295" s="140" t="s">
        <v>145</v>
      </c>
      <c r="AU295" s="140" t="s">
        <v>79</v>
      </c>
      <c r="AY295" s="15" t="s">
        <v>143</v>
      </c>
      <c r="BE295" s="141">
        <f>IF(N295="základní",J295,0)</f>
        <v>0</v>
      </c>
      <c r="BF295" s="141">
        <f>IF(N295="snížená",J295,0)</f>
        <v>0</v>
      </c>
      <c r="BG295" s="141">
        <f>IF(N295="zákl. přenesená",J295,0)</f>
        <v>0</v>
      </c>
      <c r="BH295" s="141">
        <f>IF(N295="sníž. přenesená",J295,0)</f>
        <v>0</v>
      </c>
      <c r="BI295" s="141">
        <f>IF(N295="nulová",J295,0)</f>
        <v>0</v>
      </c>
      <c r="BJ295" s="15" t="s">
        <v>77</v>
      </c>
      <c r="BK295" s="141">
        <f>ROUND(I295*H295,2)</f>
        <v>0</v>
      </c>
      <c r="BL295" s="15" t="s">
        <v>178</v>
      </c>
      <c r="BM295" s="140" t="s">
        <v>1768</v>
      </c>
    </row>
    <row r="296" spans="2:47" s="1" customFormat="1" ht="12">
      <c r="B296" s="30"/>
      <c r="D296" s="142" t="s">
        <v>151</v>
      </c>
      <c r="F296" s="143" t="s">
        <v>1769</v>
      </c>
      <c r="I296" s="144"/>
      <c r="L296" s="30"/>
      <c r="M296" s="145"/>
      <c r="T296" s="51"/>
      <c r="AT296" s="15" t="s">
        <v>151</v>
      </c>
      <c r="AU296" s="15" t="s">
        <v>79</v>
      </c>
    </row>
    <row r="297" spans="2:47" s="1" customFormat="1" ht="12">
      <c r="B297" s="30"/>
      <c r="D297" s="146" t="s">
        <v>153</v>
      </c>
      <c r="F297" s="147" t="s">
        <v>1770</v>
      </c>
      <c r="I297" s="144"/>
      <c r="L297" s="30"/>
      <c r="M297" s="145"/>
      <c r="T297" s="51"/>
      <c r="AT297" s="15" t="s">
        <v>153</v>
      </c>
      <c r="AU297" s="15" t="s">
        <v>79</v>
      </c>
    </row>
    <row r="298" spans="2:65" s="1" customFormat="1" ht="16.5" customHeight="1">
      <c r="B298" s="30"/>
      <c r="C298" s="129" t="s">
        <v>497</v>
      </c>
      <c r="D298" s="129" t="s">
        <v>145</v>
      </c>
      <c r="E298" s="130" t="s">
        <v>1771</v>
      </c>
      <c r="F298" s="131" t="s">
        <v>1772</v>
      </c>
      <c r="G298" s="132" t="s">
        <v>793</v>
      </c>
      <c r="H298" s="133">
        <v>1</v>
      </c>
      <c r="I298" s="134"/>
      <c r="J298" s="135">
        <f>ROUND(I298*H298,2)</f>
        <v>0</v>
      </c>
      <c r="K298" s="131" t="s">
        <v>149</v>
      </c>
      <c r="L298" s="30"/>
      <c r="M298" s="136" t="s">
        <v>19</v>
      </c>
      <c r="N298" s="137" t="s">
        <v>40</v>
      </c>
      <c r="P298" s="138">
        <f>O298*H298</f>
        <v>0</v>
      </c>
      <c r="Q298" s="138">
        <v>0.00195914</v>
      </c>
      <c r="R298" s="138">
        <f>Q298*H298</f>
        <v>0.00195914</v>
      </c>
      <c r="S298" s="138">
        <v>0</v>
      </c>
      <c r="T298" s="139">
        <f>S298*H298</f>
        <v>0</v>
      </c>
      <c r="AR298" s="140" t="s">
        <v>178</v>
      </c>
      <c r="AT298" s="140" t="s">
        <v>145</v>
      </c>
      <c r="AU298" s="140" t="s">
        <v>79</v>
      </c>
      <c r="AY298" s="15" t="s">
        <v>143</v>
      </c>
      <c r="BE298" s="141">
        <f>IF(N298="základní",J298,0)</f>
        <v>0</v>
      </c>
      <c r="BF298" s="141">
        <f>IF(N298="snížená",J298,0)</f>
        <v>0</v>
      </c>
      <c r="BG298" s="141">
        <f>IF(N298="zákl. přenesená",J298,0)</f>
        <v>0</v>
      </c>
      <c r="BH298" s="141">
        <f>IF(N298="sníž. přenesená",J298,0)</f>
        <v>0</v>
      </c>
      <c r="BI298" s="141">
        <f>IF(N298="nulová",J298,0)</f>
        <v>0</v>
      </c>
      <c r="BJ298" s="15" t="s">
        <v>77</v>
      </c>
      <c r="BK298" s="141">
        <f>ROUND(I298*H298,2)</f>
        <v>0</v>
      </c>
      <c r="BL298" s="15" t="s">
        <v>178</v>
      </c>
      <c r="BM298" s="140" t="s">
        <v>1773</v>
      </c>
    </row>
    <row r="299" spans="2:47" s="1" customFormat="1" ht="12">
      <c r="B299" s="30"/>
      <c r="D299" s="142" t="s">
        <v>151</v>
      </c>
      <c r="F299" s="143" t="s">
        <v>1774</v>
      </c>
      <c r="I299" s="144"/>
      <c r="L299" s="30"/>
      <c r="M299" s="145"/>
      <c r="T299" s="51"/>
      <c r="AT299" s="15" t="s">
        <v>151</v>
      </c>
      <c r="AU299" s="15" t="s">
        <v>79</v>
      </c>
    </row>
    <row r="300" spans="2:47" s="1" customFormat="1" ht="12">
      <c r="B300" s="30"/>
      <c r="D300" s="146" t="s">
        <v>153</v>
      </c>
      <c r="F300" s="147" t="s">
        <v>1775</v>
      </c>
      <c r="I300" s="144"/>
      <c r="L300" s="30"/>
      <c r="M300" s="145"/>
      <c r="T300" s="51"/>
      <c r="AT300" s="15" t="s">
        <v>153</v>
      </c>
      <c r="AU300" s="15" t="s">
        <v>79</v>
      </c>
    </row>
    <row r="301" spans="2:65" s="1" customFormat="1" ht="16.5" customHeight="1">
      <c r="B301" s="30"/>
      <c r="C301" s="129" t="s">
        <v>332</v>
      </c>
      <c r="D301" s="129" t="s">
        <v>145</v>
      </c>
      <c r="E301" s="130" t="s">
        <v>1776</v>
      </c>
      <c r="F301" s="131" t="s">
        <v>1777</v>
      </c>
      <c r="G301" s="132" t="s">
        <v>793</v>
      </c>
      <c r="H301" s="133">
        <v>2</v>
      </c>
      <c r="I301" s="134"/>
      <c r="J301" s="135">
        <f>ROUND(I301*H301,2)</f>
        <v>0</v>
      </c>
      <c r="K301" s="131" t="s">
        <v>149</v>
      </c>
      <c r="L301" s="30"/>
      <c r="M301" s="136" t="s">
        <v>19</v>
      </c>
      <c r="N301" s="137" t="s">
        <v>40</v>
      </c>
      <c r="P301" s="138">
        <f>O301*H301</f>
        <v>0</v>
      </c>
      <c r="Q301" s="138">
        <v>0.00183914</v>
      </c>
      <c r="R301" s="138">
        <f>Q301*H301</f>
        <v>0.00367828</v>
      </c>
      <c r="S301" s="138">
        <v>0</v>
      </c>
      <c r="T301" s="139">
        <f>S301*H301</f>
        <v>0</v>
      </c>
      <c r="AR301" s="140" t="s">
        <v>178</v>
      </c>
      <c r="AT301" s="140" t="s">
        <v>145</v>
      </c>
      <c r="AU301" s="140" t="s">
        <v>79</v>
      </c>
      <c r="AY301" s="15" t="s">
        <v>143</v>
      </c>
      <c r="BE301" s="141">
        <f>IF(N301="základní",J301,0)</f>
        <v>0</v>
      </c>
      <c r="BF301" s="141">
        <f>IF(N301="snížená",J301,0)</f>
        <v>0</v>
      </c>
      <c r="BG301" s="141">
        <f>IF(N301="zákl. přenesená",J301,0)</f>
        <v>0</v>
      </c>
      <c r="BH301" s="141">
        <f>IF(N301="sníž. přenesená",J301,0)</f>
        <v>0</v>
      </c>
      <c r="BI301" s="141">
        <f>IF(N301="nulová",J301,0)</f>
        <v>0</v>
      </c>
      <c r="BJ301" s="15" t="s">
        <v>77</v>
      </c>
      <c r="BK301" s="141">
        <f>ROUND(I301*H301,2)</f>
        <v>0</v>
      </c>
      <c r="BL301" s="15" t="s">
        <v>178</v>
      </c>
      <c r="BM301" s="140" t="s">
        <v>1778</v>
      </c>
    </row>
    <row r="302" spans="2:47" s="1" customFormat="1" ht="12">
      <c r="B302" s="30"/>
      <c r="D302" s="142" t="s">
        <v>151</v>
      </c>
      <c r="F302" s="143" t="s">
        <v>1779</v>
      </c>
      <c r="I302" s="144"/>
      <c r="L302" s="30"/>
      <c r="M302" s="145"/>
      <c r="T302" s="51"/>
      <c r="AT302" s="15" t="s">
        <v>151</v>
      </c>
      <c r="AU302" s="15" t="s">
        <v>79</v>
      </c>
    </row>
    <row r="303" spans="2:47" s="1" customFormat="1" ht="12">
      <c r="B303" s="30"/>
      <c r="D303" s="146" t="s">
        <v>153</v>
      </c>
      <c r="F303" s="147" t="s">
        <v>1780</v>
      </c>
      <c r="I303" s="144"/>
      <c r="L303" s="30"/>
      <c r="M303" s="145"/>
      <c r="T303" s="51"/>
      <c r="AT303" s="15" t="s">
        <v>153</v>
      </c>
      <c r="AU303" s="15" t="s">
        <v>79</v>
      </c>
    </row>
    <row r="304" spans="2:65" s="1" customFormat="1" ht="16.5" customHeight="1">
      <c r="B304" s="30"/>
      <c r="C304" s="129" t="s">
        <v>504</v>
      </c>
      <c r="D304" s="129" t="s">
        <v>145</v>
      </c>
      <c r="E304" s="130" t="s">
        <v>1781</v>
      </c>
      <c r="F304" s="131" t="s">
        <v>1782</v>
      </c>
      <c r="G304" s="132" t="s">
        <v>793</v>
      </c>
      <c r="H304" s="133">
        <v>13</v>
      </c>
      <c r="I304" s="134"/>
      <c r="J304" s="135">
        <f>ROUND(I304*H304,2)</f>
        <v>0</v>
      </c>
      <c r="K304" s="131" t="s">
        <v>149</v>
      </c>
      <c r="L304" s="30"/>
      <c r="M304" s="136" t="s">
        <v>19</v>
      </c>
      <c r="N304" s="137" t="s">
        <v>40</v>
      </c>
      <c r="P304" s="138">
        <f>O304*H304</f>
        <v>0</v>
      </c>
      <c r="Q304" s="138">
        <v>0.00253914</v>
      </c>
      <c r="R304" s="138">
        <f>Q304*H304</f>
        <v>0.03300882</v>
      </c>
      <c r="S304" s="138">
        <v>0</v>
      </c>
      <c r="T304" s="139">
        <f>S304*H304</f>
        <v>0</v>
      </c>
      <c r="AR304" s="140" t="s">
        <v>178</v>
      </c>
      <c r="AT304" s="140" t="s">
        <v>145</v>
      </c>
      <c r="AU304" s="140" t="s">
        <v>79</v>
      </c>
      <c r="AY304" s="15" t="s">
        <v>143</v>
      </c>
      <c r="BE304" s="141">
        <f>IF(N304="základní",J304,0)</f>
        <v>0</v>
      </c>
      <c r="BF304" s="141">
        <f>IF(N304="snížená",J304,0)</f>
        <v>0</v>
      </c>
      <c r="BG304" s="141">
        <f>IF(N304="zákl. přenesená",J304,0)</f>
        <v>0</v>
      </c>
      <c r="BH304" s="141">
        <f>IF(N304="sníž. přenesená",J304,0)</f>
        <v>0</v>
      </c>
      <c r="BI304" s="141">
        <f>IF(N304="nulová",J304,0)</f>
        <v>0</v>
      </c>
      <c r="BJ304" s="15" t="s">
        <v>77</v>
      </c>
      <c r="BK304" s="141">
        <f>ROUND(I304*H304,2)</f>
        <v>0</v>
      </c>
      <c r="BL304" s="15" t="s">
        <v>178</v>
      </c>
      <c r="BM304" s="140" t="s">
        <v>1783</v>
      </c>
    </row>
    <row r="305" spans="2:47" s="1" customFormat="1" ht="12">
      <c r="B305" s="30"/>
      <c r="D305" s="142" t="s">
        <v>151</v>
      </c>
      <c r="F305" s="143" t="s">
        <v>1784</v>
      </c>
      <c r="I305" s="144"/>
      <c r="L305" s="30"/>
      <c r="M305" s="145"/>
      <c r="T305" s="51"/>
      <c r="AT305" s="15" t="s">
        <v>151</v>
      </c>
      <c r="AU305" s="15" t="s">
        <v>79</v>
      </c>
    </row>
    <row r="306" spans="2:47" s="1" customFormat="1" ht="12">
      <c r="B306" s="30"/>
      <c r="D306" s="146" t="s">
        <v>153</v>
      </c>
      <c r="F306" s="147" t="s">
        <v>1785</v>
      </c>
      <c r="I306" s="144"/>
      <c r="L306" s="30"/>
      <c r="M306" s="145"/>
      <c r="T306" s="51"/>
      <c r="AT306" s="15" t="s">
        <v>153</v>
      </c>
      <c r="AU306" s="15" t="s">
        <v>79</v>
      </c>
    </row>
    <row r="307" spans="2:65" s="1" customFormat="1" ht="16.5" customHeight="1">
      <c r="B307" s="30"/>
      <c r="C307" s="129" t="s">
        <v>338</v>
      </c>
      <c r="D307" s="129" t="s">
        <v>145</v>
      </c>
      <c r="E307" s="130" t="s">
        <v>1786</v>
      </c>
      <c r="F307" s="131" t="s">
        <v>1787</v>
      </c>
      <c r="G307" s="132" t="s">
        <v>793</v>
      </c>
      <c r="H307" s="133">
        <v>1</v>
      </c>
      <c r="I307" s="134"/>
      <c r="J307" s="135">
        <f>ROUND(I307*H307,2)</f>
        <v>0</v>
      </c>
      <c r="K307" s="131" t="s">
        <v>1582</v>
      </c>
      <c r="L307" s="30"/>
      <c r="M307" s="136" t="s">
        <v>19</v>
      </c>
      <c r="N307" s="137" t="s">
        <v>40</v>
      </c>
      <c r="P307" s="138">
        <f>O307*H307</f>
        <v>0</v>
      </c>
      <c r="Q307" s="138">
        <v>0.00184</v>
      </c>
      <c r="R307" s="138">
        <f>Q307*H307</f>
        <v>0.00184</v>
      </c>
      <c r="S307" s="138">
        <v>0</v>
      </c>
      <c r="T307" s="139">
        <f>S307*H307</f>
        <v>0</v>
      </c>
      <c r="AR307" s="140" t="s">
        <v>178</v>
      </c>
      <c r="AT307" s="140" t="s">
        <v>145</v>
      </c>
      <c r="AU307" s="140" t="s">
        <v>79</v>
      </c>
      <c r="AY307" s="15" t="s">
        <v>143</v>
      </c>
      <c r="BE307" s="141">
        <f>IF(N307="základní",J307,0)</f>
        <v>0</v>
      </c>
      <c r="BF307" s="141">
        <f>IF(N307="snížená",J307,0)</f>
        <v>0</v>
      </c>
      <c r="BG307" s="141">
        <f>IF(N307="zákl. přenesená",J307,0)</f>
        <v>0</v>
      </c>
      <c r="BH307" s="141">
        <f>IF(N307="sníž. přenesená",J307,0)</f>
        <v>0</v>
      </c>
      <c r="BI307" s="141">
        <f>IF(N307="nulová",J307,0)</f>
        <v>0</v>
      </c>
      <c r="BJ307" s="15" t="s">
        <v>77</v>
      </c>
      <c r="BK307" s="141">
        <f>ROUND(I307*H307,2)</f>
        <v>0</v>
      </c>
      <c r="BL307" s="15" t="s">
        <v>178</v>
      </c>
      <c r="BM307" s="140" t="s">
        <v>1788</v>
      </c>
    </row>
    <row r="308" spans="2:47" s="1" customFormat="1" ht="12">
      <c r="B308" s="30"/>
      <c r="D308" s="142" t="s">
        <v>151</v>
      </c>
      <c r="F308" s="143" t="s">
        <v>1787</v>
      </c>
      <c r="I308" s="144"/>
      <c r="L308" s="30"/>
      <c r="M308" s="145"/>
      <c r="T308" s="51"/>
      <c r="AT308" s="15" t="s">
        <v>151</v>
      </c>
      <c r="AU308" s="15" t="s">
        <v>79</v>
      </c>
    </row>
    <row r="309" spans="2:65" s="1" customFormat="1" ht="16.5" customHeight="1">
      <c r="B309" s="30"/>
      <c r="C309" s="148" t="s">
        <v>511</v>
      </c>
      <c r="D309" s="148" t="s">
        <v>225</v>
      </c>
      <c r="E309" s="149" t="s">
        <v>1789</v>
      </c>
      <c r="F309" s="150" t="s">
        <v>1790</v>
      </c>
      <c r="G309" s="151" t="s">
        <v>203</v>
      </c>
      <c r="H309" s="152">
        <v>11</v>
      </c>
      <c r="I309" s="153"/>
      <c r="J309" s="154">
        <f>ROUND(I309*H309,2)</f>
        <v>0</v>
      </c>
      <c r="K309" s="150" t="s">
        <v>1582</v>
      </c>
      <c r="L309" s="155"/>
      <c r="M309" s="156" t="s">
        <v>19</v>
      </c>
      <c r="N309" s="157" t="s">
        <v>40</v>
      </c>
      <c r="P309" s="138">
        <f>O309*H309</f>
        <v>0</v>
      </c>
      <c r="Q309" s="138">
        <v>0.0019</v>
      </c>
      <c r="R309" s="138">
        <f>Q309*H309</f>
        <v>0.0209</v>
      </c>
      <c r="S309" s="138">
        <v>0</v>
      </c>
      <c r="T309" s="139">
        <f>S309*H309</f>
        <v>0</v>
      </c>
      <c r="AR309" s="140" t="s">
        <v>237</v>
      </c>
      <c r="AT309" s="140" t="s">
        <v>225</v>
      </c>
      <c r="AU309" s="140" t="s">
        <v>79</v>
      </c>
      <c r="AY309" s="15" t="s">
        <v>143</v>
      </c>
      <c r="BE309" s="141">
        <f>IF(N309="základní",J309,0)</f>
        <v>0</v>
      </c>
      <c r="BF309" s="141">
        <f>IF(N309="snížená",J309,0)</f>
        <v>0</v>
      </c>
      <c r="BG309" s="141">
        <f>IF(N309="zákl. přenesená",J309,0)</f>
        <v>0</v>
      </c>
      <c r="BH309" s="141">
        <f>IF(N309="sníž. přenesená",J309,0)</f>
        <v>0</v>
      </c>
      <c r="BI309" s="141">
        <f>IF(N309="nulová",J309,0)</f>
        <v>0</v>
      </c>
      <c r="BJ309" s="15" t="s">
        <v>77</v>
      </c>
      <c r="BK309" s="141">
        <f>ROUND(I309*H309,2)</f>
        <v>0</v>
      </c>
      <c r="BL309" s="15" t="s">
        <v>178</v>
      </c>
      <c r="BM309" s="140" t="s">
        <v>1791</v>
      </c>
    </row>
    <row r="310" spans="2:47" s="1" customFormat="1" ht="12">
      <c r="B310" s="30"/>
      <c r="D310" s="142" t="s">
        <v>151</v>
      </c>
      <c r="F310" s="143" t="s">
        <v>1790</v>
      </c>
      <c r="I310" s="144"/>
      <c r="L310" s="30"/>
      <c r="M310" s="145"/>
      <c r="T310" s="51"/>
      <c r="AT310" s="15" t="s">
        <v>151</v>
      </c>
      <c r="AU310" s="15" t="s">
        <v>79</v>
      </c>
    </row>
    <row r="311" spans="2:65" s="1" customFormat="1" ht="16.5" customHeight="1">
      <c r="B311" s="30"/>
      <c r="C311" s="129" t="s">
        <v>343</v>
      </c>
      <c r="D311" s="129" t="s">
        <v>145</v>
      </c>
      <c r="E311" s="130" t="s">
        <v>1792</v>
      </c>
      <c r="F311" s="131" t="s">
        <v>1793</v>
      </c>
      <c r="G311" s="132" t="s">
        <v>793</v>
      </c>
      <c r="H311" s="133">
        <v>2</v>
      </c>
      <c r="I311" s="134"/>
      <c r="J311" s="135">
        <f>ROUND(I311*H311,2)</f>
        <v>0</v>
      </c>
      <c r="K311" s="131" t="s">
        <v>149</v>
      </c>
      <c r="L311" s="30"/>
      <c r="M311" s="136" t="s">
        <v>19</v>
      </c>
      <c r="N311" s="137" t="s">
        <v>40</v>
      </c>
      <c r="P311" s="138">
        <f>O311*H311</f>
        <v>0</v>
      </c>
      <c r="Q311" s="138">
        <v>0.00353914</v>
      </c>
      <c r="R311" s="138">
        <f>Q311*H311</f>
        <v>0.00707828</v>
      </c>
      <c r="S311" s="138">
        <v>0</v>
      </c>
      <c r="T311" s="139">
        <f>S311*H311</f>
        <v>0</v>
      </c>
      <c r="AR311" s="140" t="s">
        <v>178</v>
      </c>
      <c r="AT311" s="140" t="s">
        <v>145</v>
      </c>
      <c r="AU311" s="140" t="s">
        <v>79</v>
      </c>
      <c r="AY311" s="15" t="s">
        <v>143</v>
      </c>
      <c r="BE311" s="141">
        <f>IF(N311="základní",J311,0)</f>
        <v>0</v>
      </c>
      <c r="BF311" s="141">
        <f>IF(N311="snížená",J311,0)</f>
        <v>0</v>
      </c>
      <c r="BG311" s="141">
        <f>IF(N311="zákl. přenesená",J311,0)</f>
        <v>0</v>
      </c>
      <c r="BH311" s="141">
        <f>IF(N311="sníž. přenesená",J311,0)</f>
        <v>0</v>
      </c>
      <c r="BI311" s="141">
        <f>IF(N311="nulová",J311,0)</f>
        <v>0</v>
      </c>
      <c r="BJ311" s="15" t="s">
        <v>77</v>
      </c>
      <c r="BK311" s="141">
        <f>ROUND(I311*H311,2)</f>
        <v>0</v>
      </c>
      <c r="BL311" s="15" t="s">
        <v>178</v>
      </c>
      <c r="BM311" s="140" t="s">
        <v>1794</v>
      </c>
    </row>
    <row r="312" spans="2:47" s="1" customFormat="1" ht="12">
      <c r="B312" s="30"/>
      <c r="D312" s="142" t="s">
        <v>151</v>
      </c>
      <c r="F312" s="143" t="s">
        <v>1795</v>
      </c>
      <c r="I312" s="144"/>
      <c r="L312" s="30"/>
      <c r="M312" s="145"/>
      <c r="T312" s="51"/>
      <c r="AT312" s="15" t="s">
        <v>151</v>
      </c>
      <c r="AU312" s="15" t="s">
        <v>79</v>
      </c>
    </row>
    <row r="313" spans="2:47" s="1" customFormat="1" ht="12">
      <c r="B313" s="30"/>
      <c r="D313" s="146" t="s">
        <v>153</v>
      </c>
      <c r="F313" s="147" t="s">
        <v>1796</v>
      </c>
      <c r="I313" s="144"/>
      <c r="L313" s="30"/>
      <c r="M313" s="145"/>
      <c r="T313" s="51"/>
      <c r="AT313" s="15" t="s">
        <v>153</v>
      </c>
      <c r="AU313" s="15" t="s">
        <v>79</v>
      </c>
    </row>
    <row r="314" spans="2:65" s="1" customFormat="1" ht="16.5" customHeight="1">
      <c r="B314" s="30"/>
      <c r="C314" s="148" t="s">
        <v>518</v>
      </c>
      <c r="D314" s="148" t="s">
        <v>225</v>
      </c>
      <c r="E314" s="149" t="s">
        <v>1797</v>
      </c>
      <c r="F314" s="150" t="s">
        <v>1798</v>
      </c>
      <c r="G314" s="151" t="s">
        <v>203</v>
      </c>
      <c r="H314" s="152">
        <v>11</v>
      </c>
      <c r="I314" s="153"/>
      <c r="J314" s="154">
        <f>ROUND(I314*H314,2)</f>
        <v>0</v>
      </c>
      <c r="K314" s="150" t="s">
        <v>19</v>
      </c>
      <c r="L314" s="155"/>
      <c r="M314" s="156" t="s">
        <v>19</v>
      </c>
      <c r="N314" s="157" t="s">
        <v>40</v>
      </c>
      <c r="P314" s="138">
        <f>O314*H314</f>
        <v>0</v>
      </c>
      <c r="Q314" s="138">
        <v>0</v>
      </c>
      <c r="R314" s="138">
        <f>Q314*H314</f>
        <v>0</v>
      </c>
      <c r="S314" s="138">
        <v>0</v>
      </c>
      <c r="T314" s="139">
        <f>S314*H314</f>
        <v>0</v>
      </c>
      <c r="AR314" s="140" t="s">
        <v>237</v>
      </c>
      <c r="AT314" s="140" t="s">
        <v>225</v>
      </c>
      <c r="AU314" s="140" t="s">
        <v>79</v>
      </c>
      <c r="AY314" s="15" t="s">
        <v>143</v>
      </c>
      <c r="BE314" s="141">
        <f>IF(N314="základní",J314,0)</f>
        <v>0</v>
      </c>
      <c r="BF314" s="141">
        <f>IF(N314="snížená",J314,0)</f>
        <v>0</v>
      </c>
      <c r="BG314" s="141">
        <f>IF(N314="zákl. přenesená",J314,0)</f>
        <v>0</v>
      </c>
      <c r="BH314" s="141">
        <f>IF(N314="sníž. přenesená",J314,0)</f>
        <v>0</v>
      </c>
      <c r="BI314" s="141">
        <f>IF(N314="nulová",J314,0)</f>
        <v>0</v>
      </c>
      <c r="BJ314" s="15" t="s">
        <v>77</v>
      </c>
      <c r="BK314" s="141">
        <f>ROUND(I314*H314,2)</f>
        <v>0</v>
      </c>
      <c r="BL314" s="15" t="s">
        <v>178</v>
      </c>
      <c r="BM314" s="140" t="s">
        <v>1799</v>
      </c>
    </row>
    <row r="315" spans="2:47" s="1" customFormat="1" ht="12">
      <c r="B315" s="30"/>
      <c r="D315" s="142" t="s">
        <v>151</v>
      </c>
      <c r="F315" s="143" t="s">
        <v>1800</v>
      </c>
      <c r="I315" s="144"/>
      <c r="L315" s="30"/>
      <c r="M315" s="145"/>
      <c r="T315" s="51"/>
      <c r="AT315" s="15" t="s">
        <v>151</v>
      </c>
      <c r="AU315" s="15" t="s">
        <v>79</v>
      </c>
    </row>
    <row r="316" spans="2:65" s="1" customFormat="1" ht="16.5" customHeight="1">
      <c r="B316" s="30"/>
      <c r="C316" s="129" t="s">
        <v>350</v>
      </c>
      <c r="D316" s="129" t="s">
        <v>145</v>
      </c>
      <c r="E316" s="130" t="s">
        <v>1801</v>
      </c>
      <c r="F316" s="131" t="s">
        <v>1802</v>
      </c>
      <c r="G316" s="132" t="s">
        <v>203</v>
      </c>
      <c r="H316" s="133">
        <v>13</v>
      </c>
      <c r="I316" s="134"/>
      <c r="J316" s="135">
        <f>ROUND(I316*H316,2)</f>
        <v>0</v>
      </c>
      <c r="K316" s="131" t="s">
        <v>149</v>
      </c>
      <c r="L316" s="30"/>
      <c r="M316" s="136" t="s">
        <v>19</v>
      </c>
      <c r="N316" s="137" t="s">
        <v>40</v>
      </c>
      <c r="P316" s="138">
        <f>O316*H316</f>
        <v>0</v>
      </c>
      <c r="Q316" s="138">
        <v>0.0002375</v>
      </c>
      <c r="R316" s="138">
        <f>Q316*H316</f>
        <v>0.0030875</v>
      </c>
      <c r="S316" s="138">
        <v>0</v>
      </c>
      <c r="T316" s="139">
        <f>S316*H316</f>
        <v>0</v>
      </c>
      <c r="AR316" s="140" t="s">
        <v>178</v>
      </c>
      <c r="AT316" s="140" t="s">
        <v>145</v>
      </c>
      <c r="AU316" s="140" t="s">
        <v>79</v>
      </c>
      <c r="AY316" s="15" t="s">
        <v>143</v>
      </c>
      <c r="BE316" s="141">
        <f>IF(N316="základní",J316,0)</f>
        <v>0</v>
      </c>
      <c r="BF316" s="141">
        <f>IF(N316="snížená",J316,0)</f>
        <v>0</v>
      </c>
      <c r="BG316" s="141">
        <f>IF(N316="zákl. přenesená",J316,0)</f>
        <v>0</v>
      </c>
      <c r="BH316" s="141">
        <f>IF(N316="sníž. přenesená",J316,0)</f>
        <v>0</v>
      </c>
      <c r="BI316" s="141">
        <f>IF(N316="nulová",J316,0)</f>
        <v>0</v>
      </c>
      <c r="BJ316" s="15" t="s">
        <v>77</v>
      </c>
      <c r="BK316" s="141">
        <f>ROUND(I316*H316,2)</f>
        <v>0</v>
      </c>
      <c r="BL316" s="15" t="s">
        <v>178</v>
      </c>
      <c r="BM316" s="140" t="s">
        <v>1803</v>
      </c>
    </row>
    <row r="317" spans="2:47" s="1" customFormat="1" ht="12">
      <c r="B317" s="30"/>
      <c r="D317" s="142" t="s">
        <v>151</v>
      </c>
      <c r="F317" s="143" t="s">
        <v>1804</v>
      </c>
      <c r="I317" s="144"/>
      <c r="L317" s="30"/>
      <c r="M317" s="145"/>
      <c r="T317" s="51"/>
      <c r="AT317" s="15" t="s">
        <v>151</v>
      </c>
      <c r="AU317" s="15" t="s">
        <v>79</v>
      </c>
    </row>
    <row r="318" spans="2:47" s="1" customFormat="1" ht="12">
      <c r="B318" s="30"/>
      <c r="D318" s="146" t="s">
        <v>153</v>
      </c>
      <c r="F318" s="147" t="s">
        <v>1805</v>
      </c>
      <c r="I318" s="144"/>
      <c r="L318" s="30"/>
      <c r="M318" s="145"/>
      <c r="T318" s="51"/>
      <c r="AT318" s="15" t="s">
        <v>153</v>
      </c>
      <c r="AU318" s="15" t="s">
        <v>79</v>
      </c>
    </row>
    <row r="319" spans="2:65" s="1" customFormat="1" ht="16.5" customHeight="1">
      <c r="B319" s="30"/>
      <c r="C319" s="129" t="s">
        <v>525</v>
      </c>
      <c r="D319" s="129" t="s">
        <v>145</v>
      </c>
      <c r="E319" s="130" t="s">
        <v>1806</v>
      </c>
      <c r="F319" s="131" t="s">
        <v>1807</v>
      </c>
      <c r="G319" s="132" t="s">
        <v>203</v>
      </c>
      <c r="H319" s="133">
        <v>2</v>
      </c>
      <c r="I319" s="134"/>
      <c r="J319" s="135">
        <f>ROUND(I319*H319,2)</f>
        <v>0</v>
      </c>
      <c r="K319" s="131" t="s">
        <v>149</v>
      </c>
      <c r="L319" s="30"/>
      <c r="M319" s="136" t="s">
        <v>19</v>
      </c>
      <c r="N319" s="137" t="s">
        <v>40</v>
      </c>
      <c r="P319" s="138">
        <f>O319*H319</f>
        <v>0</v>
      </c>
      <c r="Q319" s="138">
        <v>0.0005489895</v>
      </c>
      <c r="R319" s="138">
        <f>Q319*H319</f>
        <v>0.001097979</v>
      </c>
      <c r="S319" s="138">
        <v>0</v>
      </c>
      <c r="T319" s="139">
        <f>S319*H319</f>
        <v>0</v>
      </c>
      <c r="AR319" s="140" t="s">
        <v>178</v>
      </c>
      <c r="AT319" s="140" t="s">
        <v>145</v>
      </c>
      <c r="AU319" s="140" t="s">
        <v>79</v>
      </c>
      <c r="AY319" s="15" t="s">
        <v>143</v>
      </c>
      <c r="BE319" s="141">
        <f>IF(N319="základní",J319,0)</f>
        <v>0</v>
      </c>
      <c r="BF319" s="141">
        <f>IF(N319="snížená",J319,0)</f>
        <v>0</v>
      </c>
      <c r="BG319" s="141">
        <f>IF(N319="zákl. přenesená",J319,0)</f>
        <v>0</v>
      </c>
      <c r="BH319" s="141">
        <f>IF(N319="sníž. přenesená",J319,0)</f>
        <v>0</v>
      </c>
      <c r="BI319" s="141">
        <f>IF(N319="nulová",J319,0)</f>
        <v>0</v>
      </c>
      <c r="BJ319" s="15" t="s">
        <v>77</v>
      </c>
      <c r="BK319" s="141">
        <f>ROUND(I319*H319,2)</f>
        <v>0</v>
      </c>
      <c r="BL319" s="15" t="s">
        <v>178</v>
      </c>
      <c r="BM319" s="140" t="s">
        <v>1808</v>
      </c>
    </row>
    <row r="320" spans="2:47" s="1" customFormat="1" ht="12">
      <c r="B320" s="30"/>
      <c r="D320" s="142" t="s">
        <v>151</v>
      </c>
      <c r="F320" s="143" t="s">
        <v>1809</v>
      </c>
      <c r="I320" s="144"/>
      <c r="L320" s="30"/>
      <c r="M320" s="145"/>
      <c r="T320" s="51"/>
      <c r="AT320" s="15" t="s">
        <v>151</v>
      </c>
      <c r="AU320" s="15" t="s">
        <v>79</v>
      </c>
    </row>
    <row r="321" spans="2:47" s="1" customFormat="1" ht="12">
      <c r="B321" s="30"/>
      <c r="D321" s="146" t="s">
        <v>153</v>
      </c>
      <c r="F321" s="147" t="s">
        <v>1810</v>
      </c>
      <c r="I321" s="144"/>
      <c r="L321" s="30"/>
      <c r="M321" s="145"/>
      <c r="T321" s="51"/>
      <c r="AT321" s="15" t="s">
        <v>153</v>
      </c>
      <c r="AU321" s="15" t="s">
        <v>79</v>
      </c>
    </row>
    <row r="322" spans="2:65" s="1" customFormat="1" ht="16.5" customHeight="1">
      <c r="B322" s="30"/>
      <c r="C322" s="129" t="s">
        <v>355</v>
      </c>
      <c r="D322" s="129" t="s">
        <v>145</v>
      </c>
      <c r="E322" s="130" t="s">
        <v>1811</v>
      </c>
      <c r="F322" s="131" t="s">
        <v>1812</v>
      </c>
      <c r="G322" s="132" t="s">
        <v>203</v>
      </c>
      <c r="H322" s="133">
        <v>1</v>
      </c>
      <c r="I322" s="134"/>
      <c r="J322" s="135">
        <f>ROUND(I322*H322,2)</f>
        <v>0</v>
      </c>
      <c r="K322" s="131" t="s">
        <v>149</v>
      </c>
      <c r="L322" s="30"/>
      <c r="M322" s="136" t="s">
        <v>19</v>
      </c>
      <c r="N322" s="137" t="s">
        <v>40</v>
      </c>
      <c r="P322" s="138">
        <f>O322*H322</f>
        <v>0</v>
      </c>
      <c r="Q322" s="138">
        <v>0.0003689895</v>
      </c>
      <c r="R322" s="138">
        <f>Q322*H322</f>
        <v>0.0003689895</v>
      </c>
      <c r="S322" s="138">
        <v>0</v>
      </c>
      <c r="T322" s="139">
        <f>S322*H322</f>
        <v>0</v>
      </c>
      <c r="AR322" s="140" t="s">
        <v>178</v>
      </c>
      <c r="AT322" s="140" t="s">
        <v>145</v>
      </c>
      <c r="AU322" s="140" t="s">
        <v>79</v>
      </c>
      <c r="AY322" s="15" t="s">
        <v>143</v>
      </c>
      <c r="BE322" s="141">
        <f>IF(N322="základní",J322,0)</f>
        <v>0</v>
      </c>
      <c r="BF322" s="141">
        <f>IF(N322="snížená",J322,0)</f>
        <v>0</v>
      </c>
      <c r="BG322" s="141">
        <f>IF(N322="zákl. přenesená",J322,0)</f>
        <v>0</v>
      </c>
      <c r="BH322" s="141">
        <f>IF(N322="sníž. přenesená",J322,0)</f>
        <v>0</v>
      </c>
      <c r="BI322" s="141">
        <f>IF(N322="nulová",J322,0)</f>
        <v>0</v>
      </c>
      <c r="BJ322" s="15" t="s">
        <v>77</v>
      </c>
      <c r="BK322" s="141">
        <f>ROUND(I322*H322,2)</f>
        <v>0</v>
      </c>
      <c r="BL322" s="15" t="s">
        <v>178</v>
      </c>
      <c r="BM322" s="140" t="s">
        <v>1813</v>
      </c>
    </row>
    <row r="323" spans="2:47" s="1" customFormat="1" ht="12">
      <c r="B323" s="30"/>
      <c r="D323" s="142" t="s">
        <v>151</v>
      </c>
      <c r="F323" s="143" t="s">
        <v>1814</v>
      </c>
      <c r="I323" s="144"/>
      <c r="L323" s="30"/>
      <c r="M323" s="145"/>
      <c r="T323" s="51"/>
      <c r="AT323" s="15" t="s">
        <v>151</v>
      </c>
      <c r="AU323" s="15" t="s">
        <v>79</v>
      </c>
    </row>
    <row r="324" spans="2:47" s="1" customFormat="1" ht="12">
      <c r="B324" s="30"/>
      <c r="D324" s="146" t="s">
        <v>153</v>
      </c>
      <c r="F324" s="147" t="s">
        <v>1815</v>
      </c>
      <c r="I324" s="144"/>
      <c r="L324" s="30"/>
      <c r="M324" s="145"/>
      <c r="T324" s="51"/>
      <c r="AT324" s="15" t="s">
        <v>153</v>
      </c>
      <c r="AU324" s="15" t="s">
        <v>79</v>
      </c>
    </row>
    <row r="325" spans="2:65" s="1" customFormat="1" ht="16.5" customHeight="1">
      <c r="B325" s="30"/>
      <c r="C325" s="129" t="s">
        <v>532</v>
      </c>
      <c r="D325" s="129" t="s">
        <v>145</v>
      </c>
      <c r="E325" s="130" t="s">
        <v>1816</v>
      </c>
      <c r="F325" s="131" t="s">
        <v>1817</v>
      </c>
      <c r="G325" s="132" t="s">
        <v>203</v>
      </c>
      <c r="H325" s="133">
        <v>2</v>
      </c>
      <c r="I325" s="134"/>
      <c r="J325" s="135">
        <f>ROUND(I325*H325,2)</f>
        <v>0</v>
      </c>
      <c r="K325" s="131" t="s">
        <v>149</v>
      </c>
      <c r="L325" s="30"/>
      <c r="M325" s="136" t="s">
        <v>19</v>
      </c>
      <c r="N325" s="137" t="s">
        <v>40</v>
      </c>
      <c r="P325" s="138">
        <f>O325*H325</f>
        <v>0</v>
      </c>
      <c r="Q325" s="138">
        <v>0.00075</v>
      </c>
      <c r="R325" s="138">
        <f>Q325*H325</f>
        <v>0.0015</v>
      </c>
      <c r="S325" s="138">
        <v>0</v>
      </c>
      <c r="T325" s="139">
        <f>S325*H325</f>
        <v>0</v>
      </c>
      <c r="AR325" s="140" t="s">
        <v>178</v>
      </c>
      <c r="AT325" s="140" t="s">
        <v>145</v>
      </c>
      <c r="AU325" s="140" t="s">
        <v>79</v>
      </c>
      <c r="AY325" s="15" t="s">
        <v>143</v>
      </c>
      <c r="BE325" s="141">
        <f>IF(N325="základní",J325,0)</f>
        <v>0</v>
      </c>
      <c r="BF325" s="141">
        <f>IF(N325="snížená",J325,0)</f>
        <v>0</v>
      </c>
      <c r="BG325" s="141">
        <f>IF(N325="zákl. přenesená",J325,0)</f>
        <v>0</v>
      </c>
      <c r="BH325" s="141">
        <f>IF(N325="sníž. přenesená",J325,0)</f>
        <v>0</v>
      </c>
      <c r="BI325" s="141">
        <f>IF(N325="nulová",J325,0)</f>
        <v>0</v>
      </c>
      <c r="BJ325" s="15" t="s">
        <v>77</v>
      </c>
      <c r="BK325" s="141">
        <f>ROUND(I325*H325,2)</f>
        <v>0</v>
      </c>
      <c r="BL325" s="15" t="s">
        <v>178</v>
      </c>
      <c r="BM325" s="140" t="s">
        <v>1818</v>
      </c>
    </row>
    <row r="326" spans="2:47" s="1" customFormat="1" ht="12">
      <c r="B326" s="30"/>
      <c r="D326" s="142" t="s">
        <v>151</v>
      </c>
      <c r="F326" s="143" t="s">
        <v>1819</v>
      </c>
      <c r="I326" s="144"/>
      <c r="L326" s="30"/>
      <c r="M326" s="145"/>
      <c r="T326" s="51"/>
      <c r="AT326" s="15" t="s">
        <v>151</v>
      </c>
      <c r="AU326" s="15" t="s">
        <v>79</v>
      </c>
    </row>
    <row r="327" spans="2:47" s="1" customFormat="1" ht="12">
      <c r="B327" s="30"/>
      <c r="D327" s="146" t="s">
        <v>153</v>
      </c>
      <c r="F327" s="147" t="s">
        <v>1820</v>
      </c>
      <c r="I327" s="144"/>
      <c r="L327" s="30"/>
      <c r="M327" s="145"/>
      <c r="T327" s="51"/>
      <c r="AT327" s="15" t="s">
        <v>153</v>
      </c>
      <c r="AU327" s="15" t="s">
        <v>79</v>
      </c>
    </row>
    <row r="328" spans="2:65" s="1" customFormat="1" ht="16.5" customHeight="1">
      <c r="B328" s="30"/>
      <c r="C328" s="129" t="s">
        <v>361</v>
      </c>
      <c r="D328" s="129" t="s">
        <v>145</v>
      </c>
      <c r="E328" s="130" t="s">
        <v>1821</v>
      </c>
      <c r="F328" s="131" t="s">
        <v>1822</v>
      </c>
      <c r="G328" s="132" t="s">
        <v>203</v>
      </c>
      <c r="H328" s="133">
        <v>4</v>
      </c>
      <c r="I328" s="134"/>
      <c r="J328" s="135">
        <f>ROUND(I328*H328,2)</f>
        <v>0</v>
      </c>
      <c r="K328" s="131" t="s">
        <v>149</v>
      </c>
      <c r="L328" s="30"/>
      <c r="M328" s="136" t="s">
        <v>19</v>
      </c>
      <c r="N328" s="137" t="s">
        <v>40</v>
      </c>
      <c r="P328" s="138">
        <f>O328*H328</f>
        <v>0</v>
      </c>
      <c r="Q328" s="138">
        <v>0.000275</v>
      </c>
      <c r="R328" s="138">
        <f>Q328*H328</f>
        <v>0.0011</v>
      </c>
      <c r="S328" s="138">
        <v>0</v>
      </c>
      <c r="T328" s="139">
        <f>S328*H328</f>
        <v>0</v>
      </c>
      <c r="AR328" s="140" t="s">
        <v>178</v>
      </c>
      <c r="AT328" s="140" t="s">
        <v>145</v>
      </c>
      <c r="AU328" s="140" t="s">
        <v>79</v>
      </c>
      <c r="AY328" s="15" t="s">
        <v>143</v>
      </c>
      <c r="BE328" s="141">
        <f>IF(N328="základní",J328,0)</f>
        <v>0</v>
      </c>
      <c r="BF328" s="141">
        <f>IF(N328="snížená",J328,0)</f>
        <v>0</v>
      </c>
      <c r="BG328" s="141">
        <f>IF(N328="zákl. přenesená",J328,0)</f>
        <v>0</v>
      </c>
      <c r="BH328" s="141">
        <f>IF(N328="sníž. přenesená",J328,0)</f>
        <v>0</v>
      </c>
      <c r="BI328" s="141">
        <f>IF(N328="nulová",J328,0)</f>
        <v>0</v>
      </c>
      <c r="BJ328" s="15" t="s">
        <v>77</v>
      </c>
      <c r="BK328" s="141">
        <f>ROUND(I328*H328,2)</f>
        <v>0</v>
      </c>
      <c r="BL328" s="15" t="s">
        <v>178</v>
      </c>
      <c r="BM328" s="140" t="s">
        <v>1823</v>
      </c>
    </row>
    <row r="329" spans="2:47" s="1" customFormat="1" ht="12">
      <c r="B329" s="30"/>
      <c r="D329" s="142" t="s">
        <v>151</v>
      </c>
      <c r="F329" s="143" t="s">
        <v>1824</v>
      </c>
      <c r="I329" s="144"/>
      <c r="L329" s="30"/>
      <c r="M329" s="145"/>
      <c r="T329" s="51"/>
      <c r="AT329" s="15" t="s">
        <v>151</v>
      </c>
      <c r="AU329" s="15" t="s">
        <v>79</v>
      </c>
    </row>
    <row r="330" spans="2:47" s="1" customFormat="1" ht="12">
      <c r="B330" s="30"/>
      <c r="D330" s="146" t="s">
        <v>153</v>
      </c>
      <c r="F330" s="147" t="s">
        <v>1825</v>
      </c>
      <c r="I330" s="144"/>
      <c r="L330" s="30"/>
      <c r="M330" s="145"/>
      <c r="T330" s="51"/>
      <c r="AT330" s="15" t="s">
        <v>153</v>
      </c>
      <c r="AU330" s="15" t="s">
        <v>79</v>
      </c>
    </row>
    <row r="331" spans="2:65" s="1" customFormat="1" ht="16.5" customHeight="1">
      <c r="B331" s="30"/>
      <c r="C331" s="129" t="s">
        <v>539</v>
      </c>
      <c r="D331" s="129" t="s">
        <v>145</v>
      </c>
      <c r="E331" s="130" t="s">
        <v>1826</v>
      </c>
      <c r="F331" s="131" t="s">
        <v>1827</v>
      </c>
      <c r="G331" s="132" t="s">
        <v>203</v>
      </c>
      <c r="H331" s="133">
        <v>10</v>
      </c>
      <c r="I331" s="134"/>
      <c r="J331" s="135">
        <f>ROUND(I331*H331,2)</f>
        <v>0</v>
      </c>
      <c r="K331" s="131" t="s">
        <v>149</v>
      </c>
      <c r="L331" s="30"/>
      <c r="M331" s="136" t="s">
        <v>19</v>
      </c>
      <c r="N331" s="137" t="s">
        <v>40</v>
      </c>
      <c r="P331" s="138">
        <f>O331*H331</f>
        <v>0</v>
      </c>
      <c r="Q331" s="138">
        <v>7E-05</v>
      </c>
      <c r="R331" s="138">
        <f>Q331*H331</f>
        <v>0.0006999999999999999</v>
      </c>
      <c r="S331" s="138">
        <v>0</v>
      </c>
      <c r="T331" s="139">
        <f>S331*H331</f>
        <v>0</v>
      </c>
      <c r="AR331" s="140" t="s">
        <v>178</v>
      </c>
      <c r="AT331" s="140" t="s">
        <v>145</v>
      </c>
      <c r="AU331" s="140" t="s">
        <v>79</v>
      </c>
      <c r="AY331" s="15" t="s">
        <v>143</v>
      </c>
      <c r="BE331" s="141">
        <f>IF(N331="základní",J331,0)</f>
        <v>0</v>
      </c>
      <c r="BF331" s="141">
        <f>IF(N331="snížená",J331,0)</f>
        <v>0</v>
      </c>
      <c r="BG331" s="141">
        <f>IF(N331="zákl. přenesená",J331,0)</f>
        <v>0</v>
      </c>
      <c r="BH331" s="141">
        <f>IF(N331="sníž. přenesená",J331,0)</f>
        <v>0</v>
      </c>
      <c r="BI331" s="141">
        <f>IF(N331="nulová",J331,0)</f>
        <v>0</v>
      </c>
      <c r="BJ331" s="15" t="s">
        <v>77</v>
      </c>
      <c r="BK331" s="141">
        <f>ROUND(I331*H331,2)</f>
        <v>0</v>
      </c>
      <c r="BL331" s="15" t="s">
        <v>178</v>
      </c>
      <c r="BM331" s="140" t="s">
        <v>1828</v>
      </c>
    </row>
    <row r="332" spans="2:47" s="1" customFormat="1" ht="12">
      <c r="B332" s="30"/>
      <c r="D332" s="142" t="s">
        <v>151</v>
      </c>
      <c r="F332" s="143" t="s">
        <v>1827</v>
      </c>
      <c r="I332" s="144"/>
      <c r="L332" s="30"/>
      <c r="M332" s="145"/>
      <c r="T332" s="51"/>
      <c r="AT332" s="15" t="s">
        <v>151</v>
      </c>
      <c r="AU332" s="15" t="s">
        <v>79</v>
      </c>
    </row>
    <row r="333" spans="2:47" s="1" customFormat="1" ht="12">
      <c r="B333" s="30"/>
      <c r="D333" s="146" t="s">
        <v>153</v>
      </c>
      <c r="F333" s="147" t="s">
        <v>1829</v>
      </c>
      <c r="I333" s="144"/>
      <c r="L333" s="30"/>
      <c r="M333" s="145"/>
      <c r="T333" s="51"/>
      <c r="AT333" s="15" t="s">
        <v>153</v>
      </c>
      <c r="AU333" s="15" t="s">
        <v>79</v>
      </c>
    </row>
    <row r="334" spans="2:65" s="1" customFormat="1" ht="16.5" customHeight="1">
      <c r="B334" s="30"/>
      <c r="C334" s="129" t="s">
        <v>366</v>
      </c>
      <c r="D334" s="129" t="s">
        <v>145</v>
      </c>
      <c r="E334" s="130" t="s">
        <v>1830</v>
      </c>
      <c r="F334" s="131" t="s">
        <v>1831</v>
      </c>
      <c r="G334" s="132" t="s">
        <v>184</v>
      </c>
      <c r="H334" s="133">
        <v>1.125</v>
      </c>
      <c r="I334" s="134"/>
      <c r="J334" s="135">
        <f>ROUND(I334*H334,2)</f>
        <v>0</v>
      </c>
      <c r="K334" s="131" t="s">
        <v>149</v>
      </c>
      <c r="L334" s="30"/>
      <c r="M334" s="136" t="s">
        <v>19</v>
      </c>
      <c r="N334" s="137" t="s">
        <v>40</v>
      </c>
      <c r="P334" s="138">
        <f>O334*H334</f>
        <v>0</v>
      </c>
      <c r="Q334" s="138">
        <v>0</v>
      </c>
      <c r="R334" s="138">
        <f>Q334*H334</f>
        <v>0</v>
      </c>
      <c r="S334" s="138">
        <v>0</v>
      </c>
      <c r="T334" s="139">
        <f>S334*H334</f>
        <v>0</v>
      </c>
      <c r="AR334" s="140" t="s">
        <v>178</v>
      </c>
      <c r="AT334" s="140" t="s">
        <v>145</v>
      </c>
      <c r="AU334" s="140" t="s">
        <v>79</v>
      </c>
      <c r="AY334" s="15" t="s">
        <v>143</v>
      </c>
      <c r="BE334" s="141">
        <f>IF(N334="základní",J334,0)</f>
        <v>0</v>
      </c>
      <c r="BF334" s="141">
        <f>IF(N334="snížená",J334,0)</f>
        <v>0</v>
      </c>
      <c r="BG334" s="141">
        <f>IF(N334="zákl. přenesená",J334,0)</f>
        <v>0</v>
      </c>
      <c r="BH334" s="141">
        <f>IF(N334="sníž. přenesená",J334,0)</f>
        <v>0</v>
      </c>
      <c r="BI334" s="141">
        <f>IF(N334="nulová",J334,0)</f>
        <v>0</v>
      </c>
      <c r="BJ334" s="15" t="s">
        <v>77</v>
      </c>
      <c r="BK334" s="141">
        <f>ROUND(I334*H334,2)</f>
        <v>0</v>
      </c>
      <c r="BL334" s="15" t="s">
        <v>178</v>
      </c>
      <c r="BM334" s="140" t="s">
        <v>1832</v>
      </c>
    </row>
    <row r="335" spans="2:47" s="1" customFormat="1" ht="19.2">
      <c r="B335" s="30"/>
      <c r="D335" s="142" t="s">
        <v>151</v>
      </c>
      <c r="F335" s="143" t="s">
        <v>1833</v>
      </c>
      <c r="I335" s="144"/>
      <c r="L335" s="30"/>
      <c r="M335" s="145"/>
      <c r="T335" s="51"/>
      <c r="AT335" s="15" t="s">
        <v>151</v>
      </c>
      <c r="AU335" s="15" t="s">
        <v>79</v>
      </c>
    </row>
    <row r="336" spans="2:47" s="1" customFormat="1" ht="12">
      <c r="B336" s="30"/>
      <c r="D336" s="146" t="s">
        <v>153</v>
      </c>
      <c r="F336" s="147" t="s">
        <v>1834</v>
      </c>
      <c r="I336" s="144"/>
      <c r="L336" s="30"/>
      <c r="M336" s="145"/>
      <c r="T336" s="51"/>
      <c r="AT336" s="15" t="s">
        <v>153</v>
      </c>
      <c r="AU336" s="15" t="s">
        <v>79</v>
      </c>
    </row>
    <row r="337" spans="2:65" s="1" customFormat="1" ht="16.5" customHeight="1">
      <c r="B337" s="30"/>
      <c r="C337" s="129" t="s">
        <v>546</v>
      </c>
      <c r="D337" s="129" t="s">
        <v>145</v>
      </c>
      <c r="E337" s="130" t="s">
        <v>1835</v>
      </c>
      <c r="F337" s="131" t="s">
        <v>1836</v>
      </c>
      <c r="G337" s="132" t="s">
        <v>184</v>
      </c>
      <c r="H337" s="133">
        <v>1.125</v>
      </c>
      <c r="I337" s="134"/>
      <c r="J337" s="135">
        <f>ROUND(I337*H337,2)</f>
        <v>0</v>
      </c>
      <c r="K337" s="131" t="s">
        <v>1582</v>
      </c>
      <c r="L337" s="30"/>
      <c r="M337" s="136" t="s">
        <v>19</v>
      </c>
      <c r="N337" s="137" t="s">
        <v>40</v>
      </c>
      <c r="P337" s="138">
        <f>O337*H337</f>
        <v>0</v>
      </c>
      <c r="Q337" s="138">
        <v>0</v>
      </c>
      <c r="R337" s="138">
        <f>Q337*H337</f>
        <v>0</v>
      </c>
      <c r="S337" s="138">
        <v>0</v>
      </c>
      <c r="T337" s="139">
        <f>S337*H337</f>
        <v>0</v>
      </c>
      <c r="AR337" s="140" t="s">
        <v>178</v>
      </c>
      <c r="AT337" s="140" t="s">
        <v>145</v>
      </c>
      <c r="AU337" s="140" t="s">
        <v>79</v>
      </c>
      <c r="AY337" s="15" t="s">
        <v>143</v>
      </c>
      <c r="BE337" s="141">
        <f>IF(N337="základní",J337,0)</f>
        <v>0</v>
      </c>
      <c r="BF337" s="141">
        <f>IF(N337="snížená",J337,0)</f>
        <v>0</v>
      </c>
      <c r="BG337" s="141">
        <f>IF(N337="zákl. přenesená",J337,0)</f>
        <v>0</v>
      </c>
      <c r="BH337" s="141">
        <f>IF(N337="sníž. přenesená",J337,0)</f>
        <v>0</v>
      </c>
      <c r="BI337" s="141">
        <f>IF(N337="nulová",J337,0)</f>
        <v>0</v>
      </c>
      <c r="BJ337" s="15" t="s">
        <v>77</v>
      </c>
      <c r="BK337" s="141">
        <f>ROUND(I337*H337,2)</f>
        <v>0</v>
      </c>
      <c r="BL337" s="15" t="s">
        <v>178</v>
      </c>
      <c r="BM337" s="140" t="s">
        <v>1837</v>
      </c>
    </row>
    <row r="338" spans="2:47" s="1" customFormat="1" ht="19.2">
      <c r="B338" s="30"/>
      <c r="D338" s="142" t="s">
        <v>151</v>
      </c>
      <c r="F338" s="143" t="s">
        <v>1838</v>
      </c>
      <c r="I338" s="144"/>
      <c r="L338" s="30"/>
      <c r="M338" s="145"/>
      <c r="T338" s="51"/>
      <c r="AT338" s="15" t="s">
        <v>151</v>
      </c>
      <c r="AU338" s="15" t="s">
        <v>79</v>
      </c>
    </row>
    <row r="339" spans="2:63" s="11" customFormat="1" ht="22.95" customHeight="1">
      <c r="B339" s="117"/>
      <c r="D339" s="118" t="s">
        <v>68</v>
      </c>
      <c r="E339" s="127" t="s">
        <v>1839</v>
      </c>
      <c r="F339" s="127" t="s">
        <v>1840</v>
      </c>
      <c r="I339" s="120"/>
      <c r="J339" s="128">
        <f>BK339</f>
        <v>0</v>
      </c>
      <c r="L339" s="117"/>
      <c r="M339" s="122"/>
      <c r="P339" s="123">
        <f>SUM(P340:P341)</f>
        <v>0</v>
      </c>
      <c r="R339" s="123">
        <f>SUM(R340:R341)</f>
        <v>0.12528</v>
      </c>
      <c r="T339" s="124">
        <f>SUM(T340:T341)</f>
        <v>0</v>
      </c>
      <c r="AR339" s="118" t="s">
        <v>79</v>
      </c>
      <c r="AT339" s="125" t="s">
        <v>68</v>
      </c>
      <c r="AU339" s="125" t="s">
        <v>77</v>
      </c>
      <c r="AY339" s="118" t="s">
        <v>143</v>
      </c>
      <c r="BK339" s="126">
        <f>SUM(BK340:BK341)</f>
        <v>0</v>
      </c>
    </row>
    <row r="340" spans="2:65" s="1" customFormat="1" ht="16.5" customHeight="1">
      <c r="B340" s="30"/>
      <c r="C340" s="129" t="s">
        <v>372</v>
      </c>
      <c r="D340" s="129" t="s">
        <v>145</v>
      </c>
      <c r="E340" s="130" t="s">
        <v>1841</v>
      </c>
      <c r="F340" s="131" t="s">
        <v>1842</v>
      </c>
      <c r="G340" s="132" t="s">
        <v>793</v>
      </c>
      <c r="H340" s="133">
        <v>12</v>
      </c>
      <c r="I340" s="134"/>
      <c r="J340" s="135">
        <f>ROUND(I340*H340,2)</f>
        <v>0</v>
      </c>
      <c r="K340" s="131" t="s">
        <v>1582</v>
      </c>
      <c r="L340" s="30"/>
      <c r="M340" s="136" t="s">
        <v>19</v>
      </c>
      <c r="N340" s="137" t="s">
        <v>40</v>
      </c>
      <c r="P340" s="138">
        <f>O340*H340</f>
        <v>0</v>
      </c>
      <c r="Q340" s="138">
        <v>0.01044</v>
      </c>
      <c r="R340" s="138">
        <f>Q340*H340</f>
        <v>0.12528</v>
      </c>
      <c r="S340" s="138">
        <v>0</v>
      </c>
      <c r="T340" s="139">
        <f>S340*H340</f>
        <v>0</v>
      </c>
      <c r="AR340" s="140" t="s">
        <v>178</v>
      </c>
      <c r="AT340" s="140" t="s">
        <v>145</v>
      </c>
      <c r="AU340" s="140" t="s">
        <v>79</v>
      </c>
      <c r="AY340" s="15" t="s">
        <v>143</v>
      </c>
      <c r="BE340" s="141">
        <f>IF(N340="základní",J340,0)</f>
        <v>0</v>
      </c>
      <c r="BF340" s="141">
        <f>IF(N340="snížená",J340,0)</f>
        <v>0</v>
      </c>
      <c r="BG340" s="141">
        <f>IF(N340="zákl. přenesená",J340,0)</f>
        <v>0</v>
      </c>
      <c r="BH340" s="141">
        <f>IF(N340="sníž. přenesená",J340,0)</f>
        <v>0</v>
      </c>
      <c r="BI340" s="141">
        <f>IF(N340="nulová",J340,0)</f>
        <v>0</v>
      </c>
      <c r="BJ340" s="15" t="s">
        <v>77</v>
      </c>
      <c r="BK340" s="141">
        <f>ROUND(I340*H340,2)</f>
        <v>0</v>
      </c>
      <c r="BL340" s="15" t="s">
        <v>178</v>
      </c>
      <c r="BM340" s="140" t="s">
        <v>1843</v>
      </c>
    </row>
    <row r="341" spans="2:47" s="1" customFormat="1" ht="19.2">
      <c r="B341" s="30"/>
      <c r="D341" s="142" t="s">
        <v>151</v>
      </c>
      <c r="F341" s="143" t="s">
        <v>1844</v>
      </c>
      <c r="I341" s="144"/>
      <c r="L341" s="30"/>
      <c r="M341" s="160"/>
      <c r="N341" s="161"/>
      <c r="O341" s="161"/>
      <c r="P341" s="161"/>
      <c r="Q341" s="161"/>
      <c r="R341" s="161"/>
      <c r="S341" s="161"/>
      <c r="T341" s="162"/>
      <c r="AT341" s="15" t="s">
        <v>151</v>
      </c>
      <c r="AU341" s="15" t="s">
        <v>79</v>
      </c>
    </row>
    <row r="342" spans="2:12" s="1" customFormat="1" ht="6.9" customHeight="1">
      <c r="B342" s="39"/>
      <c r="C342" s="40"/>
      <c r="D342" s="40"/>
      <c r="E342" s="40"/>
      <c r="F342" s="40"/>
      <c r="G342" s="40"/>
      <c r="H342" s="40"/>
      <c r="I342" s="40"/>
      <c r="J342" s="40"/>
      <c r="K342" s="40"/>
      <c r="L342" s="30"/>
    </row>
  </sheetData>
  <sheetProtection algorithmName="SHA-512" hashValue="zIm6E5FUbrjsk2oPTai2AtG2pXXY096Bo/tkMeEzoEG07ZBHKApenczoWvQOUTc+MrIoaMRq/cgO9wBBWRS3EQ==" saltValue="aJBVlFeYr350hnPUYsMP6pIXuKfPmRJmGuxdUPj0kiwW1ybL0kqKWLDGEuKTZBGKwDkiOnIw1/HjqGk9lpV7zQ==" spinCount="100000" sheet="1" objects="1" scenarios="1" formatColumns="0" formatRows="0" autoFilter="0"/>
  <autoFilter ref="C87:K34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4_01/346244361"/>
    <hyperlink ref="F97" r:id="rId2" display="https://podminky.urs.cz/item/CS_URS_2024_01/972055241"/>
    <hyperlink ref="F100" r:id="rId3" display="https://podminky.urs.cz/item/CS_URS_2024_01/974031144"/>
    <hyperlink ref="F103" r:id="rId4" display="https://podminky.urs.cz/item/CS_URS_2024_01/974031164"/>
    <hyperlink ref="F107" r:id="rId5" display="https://podminky.urs.cz/item/CS_URS_2024_01/997006512"/>
    <hyperlink ref="F110" r:id="rId6" display="https://podminky.urs.cz/item/CS_URS_2024_01/997013213"/>
    <hyperlink ref="F113" r:id="rId7" display="https://podminky.urs.cz/item/CS_URS_2024_01/997013501"/>
    <hyperlink ref="F116" r:id="rId8" display="https://podminky.urs.cz/item/CS_URS_2024_01/997013509"/>
    <hyperlink ref="F120" r:id="rId9" display="https://podminky.urs.cz/item/CS_URS_2024_01/997013831"/>
    <hyperlink ref="F123" r:id="rId10" display="https://podminky.urs.cz/item/CS_URS_2024_01/998011002"/>
    <hyperlink ref="F128" r:id="rId11" display="https://podminky.urs.cz/item/CS_URS_2024_01/721140802"/>
    <hyperlink ref="F131" r:id="rId12" display="https://podminky.urs.cz/item/CS_URS_2024_01/721171803"/>
    <hyperlink ref="F134" r:id="rId13" display="https://podminky.urs.cz/item/CS_URS_2024_01/721173315"/>
    <hyperlink ref="F137" r:id="rId14" display="https://podminky.urs.cz/item/CS_URS_2024_01/721173316"/>
    <hyperlink ref="F140" r:id="rId15" display="https://podminky.urs.cz/item/CS_URS_2024_01/721173401"/>
    <hyperlink ref="F143" r:id="rId16" display="https://podminky.urs.cz/item/CS_URS_2024_01/721173402"/>
    <hyperlink ref="F146" r:id="rId17" display="https://podminky.urs.cz/item/CS_URS_2024_01/721174024"/>
    <hyperlink ref="F149" r:id="rId18" display="https://podminky.urs.cz/item/CS_URS_2024_01/721174025"/>
    <hyperlink ref="F152" r:id="rId19" display="https://podminky.urs.cz/item/CS_URS_2024_01/721174043"/>
    <hyperlink ref="F155" r:id="rId20" display="https://podminky.urs.cz/item/CS_URS_2024_01/721174044"/>
    <hyperlink ref="F158" r:id="rId21" display="https://podminky.urs.cz/item/CS_URS_2024_01/721174045"/>
    <hyperlink ref="F161" r:id="rId22" display="https://podminky.urs.cz/item/CS_URS_2024_01/721194105"/>
    <hyperlink ref="F164" r:id="rId23" display="https://podminky.urs.cz/item/CS_URS_2024_01/721194107"/>
    <hyperlink ref="F167" r:id="rId24" display="https://podminky.urs.cz/item/CS_URS_2024_01/721194109"/>
    <hyperlink ref="F170" r:id="rId25" display="https://podminky.urs.cz/item/CS_URS_2024_01/721211403"/>
    <hyperlink ref="F173" r:id="rId26" display="https://podminky.urs.cz/item/CS_URS_2024_01/721226511"/>
    <hyperlink ref="F176" r:id="rId27" display="https://podminky.urs.cz/item/CS_URS_2024_01/721242115"/>
    <hyperlink ref="F179" r:id="rId28" display="https://podminky.urs.cz/item/CS_URS_2024_01/721273153"/>
    <hyperlink ref="F182" r:id="rId29" display="https://podminky.urs.cz/item/CS_URS_2024_01/721274103"/>
    <hyperlink ref="F185" r:id="rId30" display="https://podminky.urs.cz/item/CS_URS_2024_01/721290111"/>
    <hyperlink ref="F192" r:id="rId31" display="https://podminky.urs.cz/item/CS_URS_2024_01/998721101"/>
    <hyperlink ref="F198" r:id="rId32" display="https://podminky.urs.cz/item/CS_URS_2024_01/722130801"/>
    <hyperlink ref="F201" r:id="rId33" display="https://podminky.urs.cz/item/CS_URS_2024_01/722174022"/>
    <hyperlink ref="F204" r:id="rId34" display="https://podminky.urs.cz/item/CS_URS_2024_01/722174023"/>
    <hyperlink ref="F207" r:id="rId35" display="https://podminky.urs.cz/item/CS_URS_2024_01/722174024"/>
    <hyperlink ref="F210" r:id="rId36" display="https://podminky.urs.cz/item/CS_URS_2024_01/722174025"/>
    <hyperlink ref="F213" r:id="rId37" display="https://podminky.urs.cz/item/CS_URS_2024_01/722174062"/>
    <hyperlink ref="F216" r:id="rId38" display="https://podminky.urs.cz/item/CS_URS_2024_01/722181221"/>
    <hyperlink ref="F219" r:id="rId39" display="https://podminky.urs.cz/item/CS_URS_2024_01/722181222"/>
    <hyperlink ref="F222" r:id="rId40" display="https://podminky.urs.cz/item/CS_URS_2024_01/722181251"/>
    <hyperlink ref="F225" r:id="rId41" display="https://podminky.urs.cz/item/CS_URS_2024_01/722181252"/>
    <hyperlink ref="F228" r:id="rId42" display="https://podminky.urs.cz/item/CS_URS_2024_01/722220152"/>
    <hyperlink ref="F231" r:id="rId43" display="https://podminky.urs.cz/item/CS_URS_2024_01/722220161"/>
    <hyperlink ref="F234" r:id="rId44" display="https://podminky.urs.cz/item/CS_URS_2024_01/722220234"/>
    <hyperlink ref="F237" r:id="rId45" display="https://podminky.urs.cz/item/CS_URS_2024_01/722220242"/>
    <hyperlink ref="F240" r:id="rId46" display="https://podminky.urs.cz/item/CS_URS_2024_01/722224115"/>
    <hyperlink ref="F243" r:id="rId47" display="https://podminky.urs.cz/item/CS_URS_2024_01/722231073"/>
    <hyperlink ref="F246" r:id="rId48" display="https://podminky.urs.cz/item/CS_URS_2024_01/722231142"/>
    <hyperlink ref="F249" r:id="rId49" display="https://podminky.urs.cz/item/CS_URS_2024_01/722232044"/>
    <hyperlink ref="F252" r:id="rId50" display="https://podminky.urs.cz/item/CS_URS_2024_01/722290226"/>
    <hyperlink ref="F255" r:id="rId51" display="https://podminky.urs.cz/item/CS_URS_2024_01/722290234"/>
    <hyperlink ref="F258" r:id="rId52" display="https://podminky.urs.cz/item/CS_URS_2024_01/998722101"/>
    <hyperlink ref="F264" r:id="rId53" display="https://podminky.urs.cz/item/CS_URS_2024_01/725112021"/>
    <hyperlink ref="F267" r:id="rId54" display="https://podminky.urs.cz/item/CS_URS_2024_01/725121502"/>
    <hyperlink ref="F270" r:id="rId55" display="https://podminky.urs.cz/item/CS_URS_2024_01/725211602"/>
    <hyperlink ref="F273" r:id="rId56" display="https://podminky.urs.cz/item/CS_URS_2024_01/725231203"/>
    <hyperlink ref="F276" r:id="rId57" display="https://podminky.urs.cz/item/CS_URS_2024_01/725241112"/>
    <hyperlink ref="F291" r:id="rId58" display="https://podminky.urs.cz/item/CS_URS_2024_01/725331111"/>
    <hyperlink ref="F294" r:id="rId59" display="https://podminky.urs.cz/item/CS_URS_2024_01/725532220"/>
    <hyperlink ref="F297" r:id="rId60" display="https://podminky.urs.cz/item/CS_URS_2024_01/725813111"/>
    <hyperlink ref="F300" r:id="rId61" display="https://podminky.urs.cz/item/CS_URS_2024_01/725821316"/>
    <hyperlink ref="F303" r:id="rId62" display="https://podminky.urs.cz/item/CS_URS_2024_01/725822612"/>
    <hyperlink ref="F306" r:id="rId63" display="https://podminky.urs.cz/item/CS_URS_2024_01/725822641"/>
    <hyperlink ref="F313" r:id="rId64" display="https://podminky.urs.cz/item/CS_URS_2024_01/725841351"/>
    <hyperlink ref="F318" r:id="rId65" display="https://podminky.urs.cz/item/CS_URS_2024_01/725861102"/>
    <hyperlink ref="F321" r:id="rId66" display="https://podminky.urs.cz/item/CS_URS_2024_01/725861312"/>
    <hyperlink ref="F324" r:id="rId67" display="https://podminky.urs.cz/item/CS_URS_2024_01/725863311"/>
    <hyperlink ref="F327" r:id="rId68" display="https://podminky.urs.cz/item/CS_URS_2024_01/725865311"/>
    <hyperlink ref="F330" r:id="rId69" display="https://podminky.urs.cz/item/CS_URS_2024_01/725865411"/>
    <hyperlink ref="F333" r:id="rId70" display="https://podminky.urs.cz/item/CS_URS_2024_01/725980121"/>
    <hyperlink ref="F336" r:id="rId71" display="https://podminky.urs.cz/item/CS_URS_2024_01/99872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5" t="s">
        <v>85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79</v>
      </c>
    </row>
    <row r="4" spans="2:46" ht="24.9" customHeight="1">
      <c r="B4" s="18"/>
      <c r="D4" s="19" t="s">
        <v>91</v>
      </c>
      <c r="L4" s="18"/>
      <c r="M4" s="88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97" t="str">
        <f>'Rekapitulace stavby'!K6</f>
        <v>Klatovy SÚ objektu čp. 59 na st. p. 6139, k. ú. Klatovy (Rozpočet)</v>
      </c>
      <c r="F7" s="298"/>
      <c r="G7" s="298"/>
      <c r="H7" s="298"/>
      <c r="L7" s="18"/>
    </row>
    <row r="8" spans="2:12" s="1" customFormat="1" ht="12" customHeight="1">
      <c r="B8" s="30"/>
      <c r="D8" s="25" t="s">
        <v>92</v>
      </c>
      <c r="L8" s="30"/>
    </row>
    <row r="9" spans="2:12" s="1" customFormat="1" ht="16.5" customHeight="1">
      <c r="B9" s="30"/>
      <c r="E9" s="287" t="s">
        <v>1845</v>
      </c>
      <c r="F9" s="296"/>
      <c r="G9" s="296"/>
      <c r="H9" s="296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19</v>
      </c>
      <c r="L11" s="30"/>
    </row>
    <row r="12" spans="2:12" s="1" customFormat="1" ht="12" customHeight="1">
      <c r="B12" s="30"/>
      <c r="D12" s="25" t="s">
        <v>21</v>
      </c>
      <c r="F12" s="23" t="s">
        <v>22</v>
      </c>
      <c r="I12" s="25" t="s">
        <v>23</v>
      </c>
      <c r="J12" s="47" t="str">
        <f>'Rekapitulace stavby'!AN8</f>
        <v>17. 6. 2024</v>
      </c>
      <c r="L12" s="30"/>
    </row>
    <row r="13" spans="2:12" s="1" customFormat="1" ht="10.95" customHeight="1">
      <c r="B13" s="30"/>
      <c r="L13" s="30"/>
    </row>
    <row r="14" spans="2:12" s="1" customFormat="1" ht="12" customHeight="1">
      <c r="B14" s="30"/>
      <c r="D14" s="25" t="s">
        <v>25</v>
      </c>
      <c r="I14" s="25" t="s">
        <v>26</v>
      </c>
      <c r="J14" s="23" t="s">
        <v>19</v>
      </c>
      <c r="L14" s="30"/>
    </row>
    <row r="15" spans="2:12" s="1" customFormat="1" ht="18" customHeight="1">
      <c r="B15" s="30"/>
      <c r="E15" s="23" t="s">
        <v>22</v>
      </c>
      <c r="I15" s="25" t="s">
        <v>27</v>
      </c>
      <c r="J15" s="23" t="s">
        <v>19</v>
      </c>
      <c r="L15" s="30"/>
    </row>
    <row r="16" spans="2:12" s="1" customFormat="1" ht="6.9" customHeight="1">
      <c r="B16" s="30"/>
      <c r="L16" s="30"/>
    </row>
    <row r="17" spans="2:12" s="1" customFormat="1" ht="12" customHeight="1">
      <c r="B17" s="30"/>
      <c r="D17" s="25" t="s">
        <v>28</v>
      </c>
      <c r="I17" s="2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99" t="str">
        <f>'Rekapitulace stavby'!E14</f>
        <v>Vyplň údaj</v>
      </c>
      <c r="F18" s="266"/>
      <c r="G18" s="266"/>
      <c r="H18" s="266"/>
      <c r="I18" s="25" t="s">
        <v>27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L19" s="30"/>
    </row>
    <row r="20" spans="2:12" s="1" customFormat="1" ht="12" customHeight="1">
      <c r="B20" s="30"/>
      <c r="D20" s="25" t="s">
        <v>30</v>
      </c>
      <c r="I20" s="25" t="s">
        <v>26</v>
      </c>
      <c r="J20" s="23" t="s">
        <v>19</v>
      </c>
      <c r="L20" s="30"/>
    </row>
    <row r="21" spans="2:12" s="1" customFormat="1" ht="18" customHeight="1">
      <c r="B21" s="30"/>
      <c r="E21" s="23" t="s">
        <v>22</v>
      </c>
      <c r="I21" s="25" t="s">
        <v>27</v>
      </c>
      <c r="J21" s="23" t="s">
        <v>19</v>
      </c>
      <c r="L21" s="30"/>
    </row>
    <row r="22" spans="2:12" s="1" customFormat="1" ht="6.9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26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27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L25" s="30"/>
    </row>
    <row r="26" spans="2:12" s="1" customFormat="1" ht="12" customHeight="1">
      <c r="B26" s="30"/>
      <c r="D26" s="25" t="s">
        <v>33</v>
      </c>
      <c r="L26" s="30"/>
    </row>
    <row r="27" spans="2:12" s="7" customFormat="1" ht="16.5" customHeight="1">
      <c r="B27" s="89"/>
      <c r="E27" s="270" t="s">
        <v>19</v>
      </c>
      <c r="F27" s="270"/>
      <c r="G27" s="270"/>
      <c r="H27" s="270"/>
      <c r="L27" s="89"/>
    </row>
    <row r="28" spans="2:12" s="1" customFormat="1" ht="6.9" customHeight="1">
      <c r="B28" s="30"/>
      <c r="L28" s="30"/>
    </row>
    <row r="29" spans="2:12" s="1" customFormat="1" ht="6.9" customHeight="1">
      <c r="B29" s="30"/>
      <c r="D29" s="48"/>
      <c r="E29" s="48"/>
      <c r="F29" s="48"/>
      <c r="G29" s="48"/>
      <c r="H29" s="48"/>
      <c r="I29" s="48"/>
      <c r="J29" s="48"/>
      <c r="K29" s="48"/>
      <c r="L29" s="30"/>
    </row>
    <row r="30" spans="2:12" s="1" customFormat="1" ht="25.35" customHeight="1">
      <c r="B30" s="30"/>
      <c r="D30" s="90" t="s">
        <v>35</v>
      </c>
      <c r="J30" s="61">
        <f>ROUND(J84,2)</f>
        <v>0</v>
      </c>
      <c r="L30" s="30"/>
    </row>
    <row r="31" spans="2:12" s="1" customFormat="1" ht="6.9" customHeight="1">
      <c r="B31" s="30"/>
      <c r="D31" s="48"/>
      <c r="E31" s="48"/>
      <c r="F31" s="48"/>
      <c r="G31" s="48"/>
      <c r="H31" s="48"/>
      <c r="I31" s="48"/>
      <c r="J31" s="48"/>
      <c r="K31" s="48"/>
      <c r="L31" s="30"/>
    </row>
    <row r="32" spans="2:12" s="1" customFormat="1" ht="14.4" customHeight="1">
      <c r="B32" s="30"/>
      <c r="F32" s="33" t="s">
        <v>37</v>
      </c>
      <c r="I32" s="33" t="s">
        <v>36</v>
      </c>
      <c r="J32" s="33" t="s">
        <v>38</v>
      </c>
      <c r="L32" s="30"/>
    </row>
    <row r="33" spans="2:12" s="1" customFormat="1" ht="14.4" customHeight="1">
      <c r="B33" s="30"/>
      <c r="D33" s="50" t="s">
        <v>39</v>
      </c>
      <c r="E33" s="25" t="s">
        <v>40</v>
      </c>
      <c r="F33" s="81">
        <f>ROUND((SUM(BE84:BE150)),2)</f>
        <v>0</v>
      </c>
      <c r="I33" s="91">
        <v>0.21</v>
      </c>
      <c r="J33" s="81">
        <f>ROUND(((SUM(BE84:BE150))*I33),2)</f>
        <v>0</v>
      </c>
      <c r="L33" s="30"/>
    </row>
    <row r="34" spans="2:12" s="1" customFormat="1" ht="14.4" customHeight="1">
      <c r="B34" s="30"/>
      <c r="E34" s="25" t="s">
        <v>41</v>
      </c>
      <c r="F34" s="81">
        <f>ROUND((SUM(BF84:BF150)),2)</f>
        <v>0</v>
      </c>
      <c r="I34" s="91">
        <v>0.12</v>
      </c>
      <c r="J34" s="81">
        <f>ROUND(((SUM(BF84:BF150))*I34),2)</f>
        <v>0</v>
      </c>
      <c r="L34" s="30"/>
    </row>
    <row r="35" spans="2:12" s="1" customFormat="1" ht="14.4" customHeight="1" hidden="1">
      <c r="B35" s="30"/>
      <c r="E35" s="25" t="s">
        <v>42</v>
      </c>
      <c r="F35" s="81">
        <f>ROUND((SUM(BG84:BG150)),2)</f>
        <v>0</v>
      </c>
      <c r="I35" s="91">
        <v>0.21</v>
      </c>
      <c r="J35" s="81">
        <f>0</f>
        <v>0</v>
      </c>
      <c r="L35" s="30"/>
    </row>
    <row r="36" spans="2:12" s="1" customFormat="1" ht="14.4" customHeight="1" hidden="1">
      <c r="B36" s="30"/>
      <c r="E36" s="25" t="s">
        <v>43</v>
      </c>
      <c r="F36" s="81">
        <f>ROUND((SUM(BH84:BH150)),2)</f>
        <v>0</v>
      </c>
      <c r="I36" s="91">
        <v>0.12</v>
      </c>
      <c r="J36" s="81">
        <f>0</f>
        <v>0</v>
      </c>
      <c r="L36" s="30"/>
    </row>
    <row r="37" spans="2:12" s="1" customFormat="1" ht="14.4" customHeight="1" hidden="1">
      <c r="B37" s="30"/>
      <c r="E37" s="25" t="s">
        <v>44</v>
      </c>
      <c r="F37" s="81">
        <f>ROUND((SUM(BI84:BI150)),2)</f>
        <v>0</v>
      </c>
      <c r="I37" s="91">
        <v>0</v>
      </c>
      <c r="J37" s="81">
        <f>0</f>
        <v>0</v>
      </c>
      <c r="L37" s="30"/>
    </row>
    <row r="38" spans="2:12" s="1" customFormat="1" ht="6.9" customHeight="1">
      <c r="B38" s="30"/>
      <c r="L38" s="30"/>
    </row>
    <row r="39" spans="2:12" s="1" customFormat="1" ht="25.35" customHeight="1">
      <c r="B39" s="30"/>
      <c r="C39" s="92"/>
      <c r="D39" s="93" t="s">
        <v>45</v>
      </c>
      <c r="E39" s="52"/>
      <c r="F39" s="52"/>
      <c r="G39" s="94" t="s">
        <v>46</v>
      </c>
      <c r="H39" s="95" t="s">
        <v>47</v>
      </c>
      <c r="I39" s="52"/>
      <c r="J39" s="96">
        <f>SUM(J30:J37)</f>
        <v>0</v>
      </c>
      <c r="K39" s="97"/>
      <c r="L39" s="30"/>
    </row>
    <row r="40" spans="2:12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30"/>
    </row>
    <row r="44" spans="2:12" s="1" customFormat="1" ht="6.9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30"/>
    </row>
    <row r="45" spans="2:12" s="1" customFormat="1" ht="24.9" customHeight="1">
      <c r="B45" s="30"/>
      <c r="C45" s="19" t="s">
        <v>94</v>
      </c>
      <c r="L45" s="30"/>
    </row>
    <row r="46" spans="2:12" s="1" customFormat="1" ht="6.9" customHeight="1">
      <c r="B46" s="30"/>
      <c r="L46" s="30"/>
    </row>
    <row r="47" spans="2:12" s="1" customFormat="1" ht="12" customHeight="1">
      <c r="B47" s="30"/>
      <c r="C47" s="25" t="s">
        <v>16</v>
      </c>
      <c r="L47" s="30"/>
    </row>
    <row r="48" spans="2:12" s="1" customFormat="1" ht="16.5" customHeight="1">
      <c r="B48" s="30"/>
      <c r="E48" s="297" t="str">
        <f>E7</f>
        <v>Klatovy SÚ objektu čp. 59 na st. p. 6139, k. ú. Klatovy (Rozpočet)</v>
      </c>
      <c r="F48" s="298"/>
      <c r="G48" s="298"/>
      <c r="H48" s="298"/>
      <c r="L48" s="30"/>
    </row>
    <row r="49" spans="2:12" s="1" customFormat="1" ht="12" customHeight="1">
      <c r="B49" s="30"/>
      <c r="C49" s="25" t="s">
        <v>92</v>
      </c>
      <c r="L49" s="30"/>
    </row>
    <row r="50" spans="2:12" s="1" customFormat="1" ht="16.5" customHeight="1">
      <c r="B50" s="30"/>
      <c r="E50" s="287" t="str">
        <f>E9</f>
        <v>2015-01 K - venkovní kanalizace</v>
      </c>
      <c r="F50" s="296"/>
      <c r="G50" s="296"/>
      <c r="H50" s="296"/>
      <c r="L50" s="30"/>
    </row>
    <row r="51" spans="2:12" s="1" customFormat="1" ht="6.9" customHeight="1">
      <c r="B51" s="30"/>
      <c r="L51" s="30"/>
    </row>
    <row r="52" spans="2:12" s="1" customFormat="1" ht="12" customHeight="1">
      <c r="B52" s="30"/>
      <c r="C52" s="25" t="s">
        <v>21</v>
      </c>
      <c r="F52" s="23" t="str">
        <f>F12</f>
        <v xml:space="preserve"> </v>
      </c>
      <c r="I52" s="25" t="s">
        <v>23</v>
      </c>
      <c r="J52" s="47" t="str">
        <f>IF(J12="","",J12)</f>
        <v>17. 6. 2024</v>
      </c>
      <c r="L52" s="30"/>
    </row>
    <row r="53" spans="2:12" s="1" customFormat="1" ht="6.9" customHeight="1">
      <c r="B53" s="30"/>
      <c r="L53" s="30"/>
    </row>
    <row r="54" spans="2:12" s="1" customFormat="1" ht="15.15" customHeight="1">
      <c r="B54" s="30"/>
      <c r="C54" s="25" t="s">
        <v>25</v>
      </c>
      <c r="F54" s="23" t="str">
        <f>E15</f>
        <v xml:space="preserve"> </v>
      </c>
      <c r="I54" s="25" t="s">
        <v>30</v>
      </c>
      <c r="J54" s="28" t="str">
        <f>E21</f>
        <v xml:space="preserve"> </v>
      </c>
      <c r="L54" s="30"/>
    </row>
    <row r="55" spans="2:12" s="1" customFormat="1" ht="15.15" customHeight="1">
      <c r="B55" s="30"/>
      <c r="C55" s="25" t="s">
        <v>28</v>
      </c>
      <c r="F55" s="23" t="str">
        <f>IF(E18="","",E18)</f>
        <v>Vyplň údaj</v>
      </c>
      <c r="I55" s="25" t="s">
        <v>32</v>
      </c>
      <c r="J55" s="28" t="str">
        <f>E24</f>
        <v xml:space="preserve"> </v>
      </c>
      <c r="L55" s="30"/>
    </row>
    <row r="56" spans="2:12" s="1" customFormat="1" ht="10.35" customHeight="1">
      <c r="B56" s="30"/>
      <c r="L56" s="30"/>
    </row>
    <row r="57" spans="2:12" s="1" customFormat="1" ht="29.25" customHeight="1">
      <c r="B57" s="30"/>
      <c r="C57" s="98" t="s">
        <v>95</v>
      </c>
      <c r="D57" s="92"/>
      <c r="E57" s="92"/>
      <c r="F57" s="92"/>
      <c r="G57" s="92"/>
      <c r="H57" s="92"/>
      <c r="I57" s="92"/>
      <c r="J57" s="99" t="s">
        <v>96</v>
      </c>
      <c r="K57" s="92"/>
      <c r="L57" s="30"/>
    </row>
    <row r="58" spans="2:12" s="1" customFormat="1" ht="10.35" customHeight="1">
      <c r="B58" s="30"/>
      <c r="L58" s="30"/>
    </row>
    <row r="59" spans="2:47" s="1" customFormat="1" ht="22.95" customHeight="1">
      <c r="B59" s="30"/>
      <c r="C59" s="100" t="s">
        <v>67</v>
      </c>
      <c r="J59" s="61">
        <f>J84</f>
        <v>0</v>
      </c>
      <c r="L59" s="30"/>
      <c r="AU59" s="15" t="s">
        <v>97</v>
      </c>
    </row>
    <row r="60" spans="2:12" s="8" customFormat="1" ht="24.9" customHeight="1">
      <c r="B60" s="101"/>
      <c r="D60" s="102" t="s">
        <v>1421</v>
      </c>
      <c r="E60" s="103"/>
      <c r="F60" s="103"/>
      <c r="G60" s="103"/>
      <c r="H60" s="103"/>
      <c r="I60" s="103"/>
      <c r="J60" s="104">
        <f>J85</f>
        <v>0</v>
      </c>
      <c r="L60" s="101"/>
    </row>
    <row r="61" spans="2:12" s="9" customFormat="1" ht="19.95" customHeight="1">
      <c r="B61" s="105"/>
      <c r="D61" s="106" t="s">
        <v>1846</v>
      </c>
      <c r="E61" s="107"/>
      <c r="F61" s="107"/>
      <c r="G61" s="107"/>
      <c r="H61" s="107"/>
      <c r="I61" s="107"/>
      <c r="J61" s="108">
        <f>J86</f>
        <v>0</v>
      </c>
      <c r="L61" s="105"/>
    </row>
    <row r="62" spans="2:12" s="9" customFormat="1" ht="19.95" customHeight="1">
      <c r="B62" s="105"/>
      <c r="D62" s="106" t="s">
        <v>1847</v>
      </c>
      <c r="E62" s="107"/>
      <c r="F62" s="107"/>
      <c r="G62" s="107"/>
      <c r="H62" s="107"/>
      <c r="I62" s="107"/>
      <c r="J62" s="108">
        <f>J130</f>
        <v>0</v>
      </c>
      <c r="L62" s="105"/>
    </row>
    <row r="63" spans="2:12" s="9" customFormat="1" ht="19.95" customHeight="1">
      <c r="B63" s="105"/>
      <c r="D63" s="106" t="s">
        <v>1848</v>
      </c>
      <c r="E63" s="107"/>
      <c r="F63" s="107"/>
      <c r="G63" s="107"/>
      <c r="H63" s="107"/>
      <c r="I63" s="107"/>
      <c r="J63" s="108">
        <f>J135</f>
        <v>0</v>
      </c>
      <c r="L63" s="105"/>
    </row>
    <row r="64" spans="2:12" s="9" customFormat="1" ht="19.95" customHeight="1">
      <c r="B64" s="105"/>
      <c r="D64" s="106" t="s">
        <v>1849</v>
      </c>
      <c r="E64" s="107"/>
      <c r="F64" s="107"/>
      <c r="G64" s="107"/>
      <c r="H64" s="107"/>
      <c r="I64" s="107"/>
      <c r="J64" s="108">
        <f>J136</f>
        <v>0</v>
      </c>
      <c r="L64" s="105"/>
    </row>
    <row r="65" spans="2:12" s="1" customFormat="1" ht="21.75" customHeight="1">
      <c r="B65" s="30"/>
      <c r="L65" s="30"/>
    </row>
    <row r="66" spans="2:12" s="1" customFormat="1" ht="6.9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30"/>
    </row>
    <row r="70" spans="2:12" s="1" customFormat="1" ht="6.9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30"/>
    </row>
    <row r="71" spans="2:12" s="1" customFormat="1" ht="24.9" customHeight="1">
      <c r="B71" s="30"/>
      <c r="C71" s="19" t="s">
        <v>128</v>
      </c>
      <c r="L71" s="30"/>
    </row>
    <row r="72" spans="2:12" s="1" customFormat="1" ht="6.9" customHeight="1">
      <c r="B72" s="30"/>
      <c r="L72" s="30"/>
    </row>
    <row r="73" spans="2:12" s="1" customFormat="1" ht="12" customHeight="1">
      <c r="B73" s="30"/>
      <c r="C73" s="25" t="s">
        <v>16</v>
      </c>
      <c r="L73" s="30"/>
    </row>
    <row r="74" spans="2:12" s="1" customFormat="1" ht="16.5" customHeight="1">
      <c r="B74" s="30"/>
      <c r="E74" s="297" t="str">
        <f>E7</f>
        <v>Klatovy SÚ objektu čp. 59 na st. p. 6139, k. ú. Klatovy (Rozpočet)</v>
      </c>
      <c r="F74" s="298"/>
      <c r="G74" s="298"/>
      <c r="H74" s="298"/>
      <c r="L74" s="30"/>
    </row>
    <row r="75" spans="2:12" s="1" customFormat="1" ht="12" customHeight="1">
      <c r="B75" s="30"/>
      <c r="C75" s="25" t="s">
        <v>92</v>
      </c>
      <c r="L75" s="30"/>
    </row>
    <row r="76" spans="2:12" s="1" customFormat="1" ht="16.5" customHeight="1">
      <c r="B76" s="30"/>
      <c r="E76" s="287" t="str">
        <f>E9</f>
        <v>2015-01 K - venkovní kanalizace</v>
      </c>
      <c r="F76" s="296"/>
      <c r="G76" s="296"/>
      <c r="H76" s="296"/>
      <c r="L76" s="30"/>
    </row>
    <row r="77" spans="2:12" s="1" customFormat="1" ht="6.9" customHeight="1">
      <c r="B77" s="30"/>
      <c r="L77" s="30"/>
    </row>
    <row r="78" spans="2:12" s="1" customFormat="1" ht="12" customHeight="1">
      <c r="B78" s="30"/>
      <c r="C78" s="25" t="s">
        <v>21</v>
      </c>
      <c r="F78" s="23" t="str">
        <f>F12</f>
        <v xml:space="preserve"> </v>
      </c>
      <c r="I78" s="25" t="s">
        <v>23</v>
      </c>
      <c r="J78" s="47" t="str">
        <f>IF(J12="","",J12)</f>
        <v>17. 6. 2024</v>
      </c>
      <c r="L78" s="30"/>
    </row>
    <row r="79" spans="2:12" s="1" customFormat="1" ht="6.9" customHeight="1">
      <c r="B79" s="30"/>
      <c r="L79" s="30"/>
    </row>
    <row r="80" spans="2:12" s="1" customFormat="1" ht="15.15" customHeight="1">
      <c r="B80" s="30"/>
      <c r="C80" s="25" t="s">
        <v>25</v>
      </c>
      <c r="F80" s="23" t="str">
        <f>E15</f>
        <v xml:space="preserve"> </v>
      </c>
      <c r="I80" s="25" t="s">
        <v>30</v>
      </c>
      <c r="J80" s="28" t="str">
        <f>E21</f>
        <v xml:space="preserve"> </v>
      </c>
      <c r="L80" s="30"/>
    </row>
    <row r="81" spans="2:12" s="1" customFormat="1" ht="15.15" customHeight="1">
      <c r="B81" s="30"/>
      <c r="C81" s="25" t="s">
        <v>28</v>
      </c>
      <c r="F81" s="23" t="str">
        <f>IF(E18="","",E18)</f>
        <v>Vyplň údaj</v>
      </c>
      <c r="I81" s="25" t="s">
        <v>32</v>
      </c>
      <c r="J81" s="28" t="str">
        <f>E24</f>
        <v xml:space="preserve"> </v>
      </c>
      <c r="L81" s="30"/>
    </row>
    <row r="82" spans="2:12" s="1" customFormat="1" ht="10.35" customHeight="1">
      <c r="B82" s="30"/>
      <c r="L82" s="30"/>
    </row>
    <row r="83" spans="2:20" s="10" customFormat="1" ht="29.25" customHeight="1">
      <c r="B83" s="109"/>
      <c r="C83" s="110" t="s">
        <v>129</v>
      </c>
      <c r="D83" s="111" t="s">
        <v>54</v>
      </c>
      <c r="E83" s="111" t="s">
        <v>50</v>
      </c>
      <c r="F83" s="111" t="s">
        <v>51</v>
      </c>
      <c r="G83" s="111" t="s">
        <v>130</v>
      </c>
      <c r="H83" s="111" t="s">
        <v>131</v>
      </c>
      <c r="I83" s="111" t="s">
        <v>132</v>
      </c>
      <c r="J83" s="111" t="s">
        <v>96</v>
      </c>
      <c r="K83" s="112" t="s">
        <v>133</v>
      </c>
      <c r="L83" s="109"/>
      <c r="M83" s="54" t="s">
        <v>19</v>
      </c>
      <c r="N83" s="55" t="s">
        <v>39</v>
      </c>
      <c r="O83" s="55" t="s">
        <v>134</v>
      </c>
      <c r="P83" s="55" t="s">
        <v>135</v>
      </c>
      <c r="Q83" s="55" t="s">
        <v>136</v>
      </c>
      <c r="R83" s="55" t="s">
        <v>137</v>
      </c>
      <c r="S83" s="55" t="s">
        <v>138</v>
      </c>
      <c r="T83" s="56" t="s">
        <v>139</v>
      </c>
    </row>
    <row r="84" spans="2:63" s="1" customFormat="1" ht="22.95" customHeight="1">
      <c r="B84" s="30"/>
      <c r="C84" s="59" t="s">
        <v>140</v>
      </c>
      <c r="J84" s="113">
        <f>BK84</f>
        <v>0</v>
      </c>
      <c r="L84" s="30"/>
      <c r="M84" s="57"/>
      <c r="N84" s="48"/>
      <c r="O84" s="48"/>
      <c r="P84" s="114">
        <f>P85</f>
        <v>0</v>
      </c>
      <c r="Q84" s="48"/>
      <c r="R84" s="114">
        <f>R85</f>
        <v>26.45462103</v>
      </c>
      <c r="S84" s="48"/>
      <c r="T84" s="115">
        <f>T85</f>
        <v>0</v>
      </c>
      <c r="AT84" s="15" t="s">
        <v>68</v>
      </c>
      <c r="AU84" s="15" t="s">
        <v>97</v>
      </c>
      <c r="BK84" s="116">
        <f>BK85</f>
        <v>0</v>
      </c>
    </row>
    <row r="85" spans="2:63" s="11" customFormat="1" ht="25.95" customHeight="1">
      <c r="B85" s="117"/>
      <c r="D85" s="118" t="s">
        <v>68</v>
      </c>
      <c r="E85" s="119" t="s">
        <v>141</v>
      </c>
      <c r="F85" s="119" t="s">
        <v>1430</v>
      </c>
      <c r="I85" s="120"/>
      <c r="J85" s="121">
        <f>BK85</f>
        <v>0</v>
      </c>
      <c r="L85" s="117"/>
      <c r="M85" s="122"/>
      <c r="P85" s="123">
        <f>P86+P130+P135+P136</f>
        <v>0</v>
      </c>
      <c r="R85" s="123">
        <f>R86+R130+R135+R136</f>
        <v>26.45462103</v>
      </c>
      <c r="T85" s="124">
        <f>T86+T130+T135+T136</f>
        <v>0</v>
      </c>
      <c r="AR85" s="118" t="s">
        <v>77</v>
      </c>
      <c r="AT85" s="125" t="s">
        <v>68</v>
      </c>
      <c r="AU85" s="125" t="s">
        <v>69</v>
      </c>
      <c r="AY85" s="118" t="s">
        <v>143</v>
      </c>
      <c r="BK85" s="126">
        <f>BK86+BK130+BK135+BK136</f>
        <v>0</v>
      </c>
    </row>
    <row r="86" spans="2:63" s="11" customFormat="1" ht="22.95" customHeight="1">
      <c r="B86" s="117"/>
      <c r="D86" s="118" t="s">
        <v>68</v>
      </c>
      <c r="E86" s="127" t="s">
        <v>77</v>
      </c>
      <c r="F86" s="127" t="s">
        <v>1850</v>
      </c>
      <c r="I86" s="120"/>
      <c r="J86" s="128">
        <f>BK86</f>
        <v>0</v>
      </c>
      <c r="L86" s="117"/>
      <c r="M86" s="122"/>
      <c r="P86" s="123">
        <f>SUM(P87:P129)</f>
        <v>0</v>
      </c>
      <c r="R86" s="123">
        <f>SUM(R87:R129)</f>
        <v>20.80303888</v>
      </c>
      <c r="T86" s="124">
        <f>SUM(T87:T129)</f>
        <v>0</v>
      </c>
      <c r="AR86" s="118" t="s">
        <v>77</v>
      </c>
      <c r="AT86" s="125" t="s">
        <v>68</v>
      </c>
      <c r="AU86" s="125" t="s">
        <v>77</v>
      </c>
      <c r="AY86" s="118" t="s">
        <v>143</v>
      </c>
      <c r="BK86" s="126">
        <f>SUM(BK87:BK129)</f>
        <v>0</v>
      </c>
    </row>
    <row r="87" spans="2:65" s="1" customFormat="1" ht="21.75" customHeight="1">
      <c r="B87" s="30"/>
      <c r="C87" s="129" t="s">
        <v>77</v>
      </c>
      <c r="D87" s="129" t="s">
        <v>145</v>
      </c>
      <c r="E87" s="130" t="s">
        <v>1851</v>
      </c>
      <c r="F87" s="131" t="s">
        <v>1852</v>
      </c>
      <c r="G87" s="132" t="s">
        <v>148</v>
      </c>
      <c r="H87" s="133">
        <v>35</v>
      </c>
      <c r="I87" s="134"/>
      <c r="J87" s="135">
        <f>ROUND(I87*H87,2)</f>
        <v>0</v>
      </c>
      <c r="K87" s="131" t="s">
        <v>149</v>
      </c>
      <c r="L87" s="30"/>
      <c r="M87" s="136" t="s">
        <v>19</v>
      </c>
      <c r="N87" s="137" t="s">
        <v>40</v>
      </c>
      <c r="P87" s="138">
        <f>O87*H87</f>
        <v>0</v>
      </c>
      <c r="Q87" s="138">
        <v>0</v>
      </c>
      <c r="R87" s="138">
        <f>Q87*H87</f>
        <v>0</v>
      </c>
      <c r="S87" s="138">
        <v>0</v>
      </c>
      <c r="T87" s="139">
        <f>S87*H87</f>
        <v>0</v>
      </c>
      <c r="AR87" s="140" t="s">
        <v>150</v>
      </c>
      <c r="AT87" s="140" t="s">
        <v>145</v>
      </c>
      <c r="AU87" s="140" t="s">
        <v>79</v>
      </c>
      <c r="AY87" s="15" t="s">
        <v>143</v>
      </c>
      <c r="BE87" s="141">
        <f>IF(N87="základní",J87,0)</f>
        <v>0</v>
      </c>
      <c r="BF87" s="141">
        <f>IF(N87="snížená",J87,0)</f>
        <v>0</v>
      </c>
      <c r="BG87" s="141">
        <f>IF(N87="zákl. přenesená",J87,0)</f>
        <v>0</v>
      </c>
      <c r="BH87" s="141">
        <f>IF(N87="sníž. přenesená",J87,0)</f>
        <v>0</v>
      </c>
      <c r="BI87" s="141">
        <f>IF(N87="nulová",J87,0)</f>
        <v>0</v>
      </c>
      <c r="BJ87" s="15" t="s">
        <v>77</v>
      </c>
      <c r="BK87" s="141">
        <f>ROUND(I87*H87,2)</f>
        <v>0</v>
      </c>
      <c r="BL87" s="15" t="s">
        <v>150</v>
      </c>
      <c r="BM87" s="140" t="s">
        <v>1853</v>
      </c>
    </row>
    <row r="88" spans="2:47" s="1" customFormat="1" ht="12">
      <c r="B88" s="30"/>
      <c r="D88" s="142" t="s">
        <v>151</v>
      </c>
      <c r="F88" s="143" t="s">
        <v>1852</v>
      </c>
      <c r="I88" s="144"/>
      <c r="L88" s="30"/>
      <c r="M88" s="145"/>
      <c r="T88" s="51"/>
      <c r="AT88" s="15" t="s">
        <v>151</v>
      </c>
      <c r="AU88" s="15" t="s">
        <v>79</v>
      </c>
    </row>
    <row r="89" spans="2:47" s="1" customFormat="1" ht="12">
      <c r="B89" s="30"/>
      <c r="D89" s="146" t="s">
        <v>153</v>
      </c>
      <c r="F89" s="147" t="s">
        <v>1854</v>
      </c>
      <c r="I89" s="144"/>
      <c r="L89" s="30"/>
      <c r="M89" s="145"/>
      <c r="T89" s="51"/>
      <c r="AT89" s="15" t="s">
        <v>153</v>
      </c>
      <c r="AU89" s="15" t="s">
        <v>79</v>
      </c>
    </row>
    <row r="90" spans="2:65" s="1" customFormat="1" ht="21.75" customHeight="1">
      <c r="B90" s="30"/>
      <c r="C90" s="129" t="s">
        <v>79</v>
      </c>
      <c r="D90" s="129" t="s">
        <v>145</v>
      </c>
      <c r="E90" s="130" t="s">
        <v>1855</v>
      </c>
      <c r="F90" s="131" t="s">
        <v>1856</v>
      </c>
      <c r="G90" s="132" t="s">
        <v>148</v>
      </c>
      <c r="H90" s="133">
        <v>7</v>
      </c>
      <c r="I90" s="134"/>
      <c r="J90" s="135">
        <f>ROUND(I90*H90,2)</f>
        <v>0</v>
      </c>
      <c r="K90" s="131" t="s">
        <v>149</v>
      </c>
      <c r="L90" s="30"/>
      <c r="M90" s="136" t="s">
        <v>19</v>
      </c>
      <c r="N90" s="137" t="s">
        <v>40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150</v>
      </c>
      <c r="AT90" s="140" t="s">
        <v>145</v>
      </c>
      <c r="AU90" s="140" t="s">
        <v>79</v>
      </c>
      <c r="AY90" s="15" t="s">
        <v>143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5" t="s">
        <v>77</v>
      </c>
      <c r="BK90" s="141">
        <f>ROUND(I90*H90,2)</f>
        <v>0</v>
      </c>
      <c r="BL90" s="15" t="s">
        <v>150</v>
      </c>
      <c r="BM90" s="140" t="s">
        <v>1857</v>
      </c>
    </row>
    <row r="91" spans="2:47" s="1" customFormat="1" ht="12">
      <c r="B91" s="30"/>
      <c r="D91" s="142" t="s">
        <v>151</v>
      </c>
      <c r="F91" s="143" t="s">
        <v>1856</v>
      </c>
      <c r="I91" s="144"/>
      <c r="L91" s="30"/>
      <c r="M91" s="145"/>
      <c r="T91" s="51"/>
      <c r="AT91" s="15" t="s">
        <v>151</v>
      </c>
      <c r="AU91" s="15" t="s">
        <v>79</v>
      </c>
    </row>
    <row r="92" spans="2:47" s="1" customFormat="1" ht="12">
      <c r="B92" s="30"/>
      <c r="D92" s="146" t="s">
        <v>153</v>
      </c>
      <c r="F92" s="147" t="s">
        <v>1858</v>
      </c>
      <c r="I92" s="144"/>
      <c r="L92" s="30"/>
      <c r="M92" s="145"/>
      <c r="T92" s="51"/>
      <c r="AT92" s="15" t="s">
        <v>153</v>
      </c>
      <c r="AU92" s="15" t="s">
        <v>79</v>
      </c>
    </row>
    <row r="93" spans="2:51" s="12" customFormat="1" ht="12">
      <c r="B93" s="163"/>
      <c r="D93" s="142" t="s">
        <v>1466</v>
      </c>
      <c r="E93" s="164" t="s">
        <v>19</v>
      </c>
      <c r="F93" s="165" t="s">
        <v>1859</v>
      </c>
      <c r="H93" s="166">
        <v>7</v>
      </c>
      <c r="I93" s="167"/>
      <c r="L93" s="163"/>
      <c r="M93" s="168"/>
      <c r="T93" s="169"/>
      <c r="AT93" s="164" t="s">
        <v>1466</v>
      </c>
      <c r="AU93" s="164" t="s">
        <v>79</v>
      </c>
      <c r="AV93" s="12" t="s">
        <v>79</v>
      </c>
      <c r="AW93" s="12" t="s">
        <v>31</v>
      </c>
      <c r="AX93" s="12" t="s">
        <v>77</v>
      </c>
      <c r="AY93" s="164" t="s">
        <v>143</v>
      </c>
    </row>
    <row r="94" spans="2:65" s="1" customFormat="1" ht="16.5" customHeight="1">
      <c r="B94" s="30"/>
      <c r="C94" s="129" t="s">
        <v>159</v>
      </c>
      <c r="D94" s="129" t="s">
        <v>145</v>
      </c>
      <c r="E94" s="130" t="s">
        <v>1860</v>
      </c>
      <c r="F94" s="131" t="s">
        <v>1861</v>
      </c>
      <c r="G94" s="132" t="s">
        <v>210</v>
      </c>
      <c r="H94" s="133">
        <v>88</v>
      </c>
      <c r="I94" s="134"/>
      <c r="J94" s="135">
        <f>ROUND(I94*H94,2)</f>
        <v>0</v>
      </c>
      <c r="K94" s="131" t="s">
        <v>149</v>
      </c>
      <c r="L94" s="30"/>
      <c r="M94" s="136" t="s">
        <v>19</v>
      </c>
      <c r="N94" s="137" t="s">
        <v>40</v>
      </c>
      <c r="P94" s="138">
        <f>O94*H94</f>
        <v>0</v>
      </c>
      <c r="Q94" s="138">
        <v>0.00083851</v>
      </c>
      <c r="R94" s="138">
        <f>Q94*H94</f>
        <v>0.07378888</v>
      </c>
      <c r="S94" s="138">
        <v>0</v>
      </c>
      <c r="T94" s="139">
        <f>S94*H94</f>
        <v>0</v>
      </c>
      <c r="AR94" s="140" t="s">
        <v>150</v>
      </c>
      <c r="AT94" s="140" t="s">
        <v>145</v>
      </c>
      <c r="AU94" s="140" t="s">
        <v>79</v>
      </c>
      <c r="AY94" s="15" t="s">
        <v>143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5" t="s">
        <v>77</v>
      </c>
      <c r="BK94" s="141">
        <f>ROUND(I94*H94,2)</f>
        <v>0</v>
      </c>
      <c r="BL94" s="15" t="s">
        <v>150</v>
      </c>
      <c r="BM94" s="140" t="s">
        <v>1862</v>
      </c>
    </row>
    <row r="95" spans="2:47" s="1" customFormat="1" ht="12">
      <c r="B95" s="30"/>
      <c r="D95" s="142" t="s">
        <v>151</v>
      </c>
      <c r="F95" s="143" t="s">
        <v>1863</v>
      </c>
      <c r="I95" s="144"/>
      <c r="L95" s="30"/>
      <c r="M95" s="145"/>
      <c r="T95" s="51"/>
      <c r="AT95" s="15" t="s">
        <v>151</v>
      </c>
      <c r="AU95" s="15" t="s">
        <v>79</v>
      </c>
    </row>
    <row r="96" spans="2:47" s="1" customFormat="1" ht="12">
      <c r="B96" s="30"/>
      <c r="D96" s="146" t="s">
        <v>153</v>
      </c>
      <c r="F96" s="147" t="s">
        <v>1864</v>
      </c>
      <c r="I96" s="144"/>
      <c r="L96" s="30"/>
      <c r="M96" s="145"/>
      <c r="T96" s="51"/>
      <c r="AT96" s="15" t="s">
        <v>153</v>
      </c>
      <c r="AU96" s="15" t="s">
        <v>79</v>
      </c>
    </row>
    <row r="97" spans="2:65" s="1" customFormat="1" ht="16.5" customHeight="1">
      <c r="B97" s="30"/>
      <c r="C97" s="129" t="s">
        <v>150</v>
      </c>
      <c r="D97" s="129" t="s">
        <v>145</v>
      </c>
      <c r="E97" s="130" t="s">
        <v>1865</v>
      </c>
      <c r="F97" s="131" t="s">
        <v>1866</v>
      </c>
      <c r="G97" s="132" t="s">
        <v>210</v>
      </c>
      <c r="H97" s="133">
        <v>88</v>
      </c>
      <c r="I97" s="134"/>
      <c r="J97" s="135">
        <f>ROUND(I97*H97,2)</f>
        <v>0</v>
      </c>
      <c r="K97" s="131" t="s">
        <v>149</v>
      </c>
      <c r="L97" s="30"/>
      <c r="M97" s="136" t="s">
        <v>19</v>
      </c>
      <c r="N97" s="137" t="s">
        <v>40</v>
      </c>
      <c r="P97" s="138">
        <f>O97*H97</f>
        <v>0</v>
      </c>
      <c r="Q97" s="138">
        <v>0</v>
      </c>
      <c r="R97" s="138">
        <f>Q97*H97</f>
        <v>0</v>
      </c>
      <c r="S97" s="138">
        <v>0</v>
      </c>
      <c r="T97" s="139">
        <f>S97*H97</f>
        <v>0</v>
      </c>
      <c r="AR97" s="140" t="s">
        <v>150</v>
      </c>
      <c r="AT97" s="140" t="s">
        <v>145</v>
      </c>
      <c r="AU97" s="140" t="s">
        <v>79</v>
      </c>
      <c r="AY97" s="15" t="s">
        <v>143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5" t="s">
        <v>77</v>
      </c>
      <c r="BK97" s="141">
        <f>ROUND(I97*H97,2)</f>
        <v>0</v>
      </c>
      <c r="BL97" s="15" t="s">
        <v>150</v>
      </c>
      <c r="BM97" s="140" t="s">
        <v>1867</v>
      </c>
    </row>
    <row r="98" spans="2:47" s="1" customFormat="1" ht="19.2">
      <c r="B98" s="30"/>
      <c r="D98" s="142" t="s">
        <v>151</v>
      </c>
      <c r="F98" s="143" t="s">
        <v>1868</v>
      </c>
      <c r="I98" s="144"/>
      <c r="L98" s="30"/>
      <c r="M98" s="145"/>
      <c r="T98" s="51"/>
      <c r="AT98" s="15" t="s">
        <v>151</v>
      </c>
      <c r="AU98" s="15" t="s">
        <v>79</v>
      </c>
    </row>
    <row r="99" spans="2:47" s="1" customFormat="1" ht="12">
      <c r="B99" s="30"/>
      <c r="D99" s="146" t="s">
        <v>153</v>
      </c>
      <c r="F99" s="147" t="s">
        <v>1869</v>
      </c>
      <c r="I99" s="144"/>
      <c r="L99" s="30"/>
      <c r="M99" s="145"/>
      <c r="T99" s="51"/>
      <c r="AT99" s="15" t="s">
        <v>153</v>
      </c>
      <c r="AU99" s="15" t="s">
        <v>79</v>
      </c>
    </row>
    <row r="100" spans="2:65" s="1" customFormat="1" ht="16.5" customHeight="1">
      <c r="B100" s="30"/>
      <c r="C100" s="129" t="s">
        <v>170</v>
      </c>
      <c r="D100" s="129" t="s">
        <v>145</v>
      </c>
      <c r="E100" s="130" t="s">
        <v>1870</v>
      </c>
      <c r="F100" s="131" t="s">
        <v>1871</v>
      </c>
      <c r="G100" s="132" t="s">
        <v>148</v>
      </c>
      <c r="H100" s="133">
        <v>35</v>
      </c>
      <c r="I100" s="134"/>
      <c r="J100" s="135">
        <f>ROUND(I100*H100,2)</f>
        <v>0</v>
      </c>
      <c r="K100" s="131" t="s">
        <v>149</v>
      </c>
      <c r="L100" s="30"/>
      <c r="M100" s="136" t="s">
        <v>19</v>
      </c>
      <c r="N100" s="137" t="s">
        <v>40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150</v>
      </c>
      <c r="AT100" s="140" t="s">
        <v>145</v>
      </c>
      <c r="AU100" s="140" t="s">
        <v>79</v>
      </c>
      <c r="AY100" s="15" t="s">
        <v>143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5" t="s">
        <v>77</v>
      </c>
      <c r="BK100" s="141">
        <f>ROUND(I100*H100,2)</f>
        <v>0</v>
      </c>
      <c r="BL100" s="15" t="s">
        <v>150</v>
      </c>
      <c r="BM100" s="140" t="s">
        <v>1872</v>
      </c>
    </row>
    <row r="101" spans="2:47" s="1" customFormat="1" ht="12">
      <c r="B101" s="30"/>
      <c r="D101" s="142" t="s">
        <v>151</v>
      </c>
      <c r="F101" s="143" t="s">
        <v>1871</v>
      </c>
      <c r="I101" s="144"/>
      <c r="L101" s="30"/>
      <c r="M101" s="145"/>
      <c r="T101" s="51"/>
      <c r="AT101" s="15" t="s">
        <v>151</v>
      </c>
      <c r="AU101" s="15" t="s">
        <v>79</v>
      </c>
    </row>
    <row r="102" spans="2:47" s="1" customFormat="1" ht="12">
      <c r="B102" s="30"/>
      <c r="D102" s="146" t="s">
        <v>153</v>
      </c>
      <c r="F102" s="147" t="s">
        <v>1873</v>
      </c>
      <c r="I102" s="144"/>
      <c r="L102" s="30"/>
      <c r="M102" s="145"/>
      <c r="T102" s="51"/>
      <c r="AT102" s="15" t="s">
        <v>153</v>
      </c>
      <c r="AU102" s="15" t="s">
        <v>79</v>
      </c>
    </row>
    <row r="103" spans="2:65" s="1" customFormat="1" ht="16.5" customHeight="1">
      <c r="B103" s="30"/>
      <c r="C103" s="129" t="s">
        <v>162</v>
      </c>
      <c r="D103" s="129" t="s">
        <v>145</v>
      </c>
      <c r="E103" s="130" t="s">
        <v>1874</v>
      </c>
      <c r="F103" s="131" t="s">
        <v>1875</v>
      </c>
      <c r="G103" s="132" t="s">
        <v>148</v>
      </c>
      <c r="H103" s="133">
        <v>10</v>
      </c>
      <c r="I103" s="134"/>
      <c r="J103" s="135">
        <f>ROUND(I103*H103,2)</f>
        <v>0</v>
      </c>
      <c r="K103" s="131" t="s">
        <v>149</v>
      </c>
      <c r="L103" s="30"/>
      <c r="M103" s="136" t="s">
        <v>19</v>
      </c>
      <c r="N103" s="137" t="s">
        <v>40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150</v>
      </c>
      <c r="AT103" s="140" t="s">
        <v>145</v>
      </c>
      <c r="AU103" s="140" t="s">
        <v>79</v>
      </c>
      <c r="AY103" s="15" t="s">
        <v>143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5" t="s">
        <v>77</v>
      </c>
      <c r="BK103" s="141">
        <f>ROUND(I103*H103,2)</f>
        <v>0</v>
      </c>
      <c r="BL103" s="15" t="s">
        <v>150</v>
      </c>
      <c r="BM103" s="140" t="s">
        <v>1876</v>
      </c>
    </row>
    <row r="104" spans="2:47" s="1" customFormat="1" ht="12">
      <c r="B104" s="30"/>
      <c r="D104" s="142" t="s">
        <v>151</v>
      </c>
      <c r="F104" s="143" t="s">
        <v>1875</v>
      </c>
      <c r="I104" s="144"/>
      <c r="L104" s="30"/>
      <c r="M104" s="145"/>
      <c r="T104" s="51"/>
      <c r="AT104" s="15" t="s">
        <v>151</v>
      </c>
      <c r="AU104" s="15" t="s">
        <v>79</v>
      </c>
    </row>
    <row r="105" spans="2:47" s="1" customFormat="1" ht="12">
      <c r="B105" s="30"/>
      <c r="D105" s="146" t="s">
        <v>153</v>
      </c>
      <c r="F105" s="147" t="s">
        <v>1877</v>
      </c>
      <c r="I105" s="144"/>
      <c r="L105" s="30"/>
      <c r="M105" s="145"/>
      <c r="T105" s="51"/>
      <c r="AT105" s="15" t="s">
        <v>153</v>
      </c>
      <c r="AU105" s="15" t="s">
        <v>79</v>
      </c>
    </row>
    <row r="106" spans="2:65" s="1" customFormat="1" ht="16.5" customHeight="1">
      <c r="B106" s="30"/>
      <c r="C106" s="129" t="s">
        <v>181</v>
      </c>
      <c r="D106" s="129" t="s">
        <v>145</v>
      </c>
      <c r="E106" s="130" t="s">
        <v>1878</v>
      </c>
      <c r="F106" s="131" t="s">
        <v>1879</v>
      </c>
      <c r="G106" s="132" t="s">
        <v>148</v>
      </c>
      <c r="H106" s="133">
        <v>10</v>
      </c>
      <c r="I106" s="134"/>
      <c r="J106" s="135">
        <f>ROUND(I106*H106,2)</f>
        <v>0</v>
      </c>
      <c r="K106" s="131" t="s">
        <v>149</v>
      </c>
      <c r="L106" s="30"/>
      <c r="M106" s="136" t="s">
        <v>19</v>
      </c>
      <c r="N106" s="137" t="s">
        <v>40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150</v>
      </c>
      <c r="AT106" s="140" t="s">
        <v>145</v>
      </c>
      <c r="AU106" s="140" t="s">
        <v>79</v>
      </c>
      <c r="AY106" s="15" t="s">
        <v>143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5" t="s">
        <v>77</v>
      </c>
      <c r="BK106" s="141">
        <f>ROUND(I106*H106,2)</f>
        <v>0</v>
      </c>
      <c r="BL106" s="15" t="s">
        <v>150</v>
      </c>
      <c r="BM106" s="140" t="s">
        <v>1880</v>
      </c>
    </row>
    <row r="107" spans="2:47" s="1" customFormat="1" ht="12">
      <c r="B107" s="30"/>
      <c r="D107" s="142" t="s">
        <v>151</v>
      </c>
      <c r="F107" s="143" t="s">
        <v>1879</v>
      </c>
      <c r="I107" s="144"/>
      <c r="L107" s="30"/>
      <c r="M107" s="145"/>
      <c r="T107" s="51"/>
      <c r="AT107" s="15" t="s">
        <v>151</v>
      </c>
      <c r="AU107" s="15" t="s">
        <v>79</v>
      </c>
    </row>
    <row r="108" spans="2:47" s="1" customFormat="1" ht="12">
      <c r="B108" s="30"/>
      <c r="D108" s="146" t="s">
        <v>153</v>
      </c>
      <c r="F108" s="147" t="s">
        <v>1881</v>
      </c>
      <c r="I108" s="144"/>
      <c r="L108" s="30"/>
      <c r="M108" s="145"/>
      <c r="T108" s="51"/>
      <c r="AT108" s="15" t="s">
        <v>153</v>
      </c>
      <c r="AU108" s="15" t="s">
        <v>79</v>
      </c>
    </row>
    <row r="109" spans="2:65" s="1" customFormat="1" ht="16.5" customHeight="1">
      <c r="B109" s="30"/>
      <c r="C109" s="129" t="s">
        <v>167</v>
      </c>
      <c r="D109" s="129" t="s">
        <v>145</v>
      </c>
      <c r="E109" s="130" t="s">
        <v>1882</v>
      </c>
      <c r="F109" s="131" t="s">
        <v>1883</v>
      </c>
      <c r="G109" s="132" t="s">
        <v>184</v>
      </c>
      <c r="H109" s="133">
        <v>20</v>
      </c>
      <c r="I109" s="134"/>
      <c r="J109" s="135">
        <f>ROUND(I109*H109,2)</f>
        <v>0</v>
      </c>
      <c r="K109" s="131" t="s">
        <v>149</v>
      </c>
      <c r="L109" s="30"/>
      <c r="M109" s="136" t="s">
        <v>19</v>
      </c>
      <c r="N109" s="137" t="s">
        <v>40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150</v>
      </c>
      <c r="AT109" s="140" t="s">
        <v>145</v>
      </c>
      <c r="AU109" s="140" t="s">
        <v>79</v>
      </c>
      <c r="AY109" s="15" t="s">
        <v>143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5" t="s">
        <v>77</v>
      </c>
      <c r="BK109" s="141">
        <f>ROUND(I109*H109,2)</f>
        <v>0</v>
      </c>
      <c r="BL109" s="15" t="s">
        <v>150</v>
      </c>
      <c r="BM109" s="140" t="s">
        <v>1884</v>
      </c>
    </row>
    <row r="110" spans="2:47" s="1" customFormat="1" ht="12">
      <c r="B110" s="30"/>
      <c r="D110" s="142" t="s">
        <v>151</v>
      </c>
      <c r="F110" s="143" t="s">
        <v>1883</v>
      </c>
      <c r="I110" s="144"/>
      <c r="L110" s="30"/>
      <c r="M110" s="145"/>
      <c r="T110" s="51"/>
      <c r="AT110" s="15" t="s">
        <v>151</v>
      </c>
      <c r="AU110" s="15" t="s">
        <v>79</v>
      </c>
    </row>
    <row r="111" spans="2:47" s="1" customFormat="1" ht="12">
      <c r="B111" s="30"/>
      <c r="D111" s="146" t="s">
        <v>153</v>
      </c>
      <c r="F111" s="147" t="s">
        <v>1885</v>
      </c>
      <c r="I111" s="144"/>
      <c r="L111" s="30"/>
      <c r="M111" s="145"/>
      <c r="T111" s="51"/>
      <c r="AT111" s="15" t="s">
        <v>153</v>
      </c>
      <c r="AU111" s="15" t="s">
        <v>79</v>
      </c>
    </row>
    <row r="112" spans="2:65" s="1" customFormat="1" ht="16.5" customHeight="1">
      <c r="B112" s="30"/>
      <c r="C112" s="129" t="s">
        <v>195</v>
      </c>
      <c r="D112" s="129" t="s">
        <v>145</v>
      </c>
      <c r="E112" s="130" t="s">
        <v>1886</v>
      </c>
      <c r="F112" s="131" t="s">
        <v>1887</v>
      </c>
      <c r="G112" s="132" t="s">
        <v>148</v>
      </c>
      <c r="H112" s="133">
        <v>25</v>
      </c>
      <c r="I112" s="134"/>
      <c r="J112" s="135">
        <f>ROUND(I112*H112,2)</f>
        <v>0</v>
      </c>
      <c r="K112" s="131" t="s">
        <v>149</v>
      </c>
      <c r="L112" s="30"/>
      <c r="M112" s="136" t="s">
        <v>19</v>
      </c>
      <c r="N112" s="137" t="s">
        <v>40</v>
      </c>
      <c r="P112" s="138">
        <f>O112*H112</f>
        <v>0</v>
      </c>
      <c r="Q112" s="138">
        <v>0</v>
      </c>
      <c r="R112" s="138">
        <f>Q112*H112</f>
        <v>0</v>
      </c>
      <c r="S112" s="138">
        <v>0</v>
      </c>
      <c r="T112" s="139">
        <f>S112*H112</f>
        <v>0</v>
      </c>
      <c r="AR112" s="140" t="s">
        <v>150</v>
      </c>
      <c r="AT112" s="140" t="s">
        <v>145</v>
      </c>
      <c r="AU112" s="140" t="s">
        <v>79</v>
      </c>
      <c r="AY112" s="15" t="s">
        <v>143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5" t="s">
        <v>77</v>
      </c>
      <c r="BK112" s="141">
        <f>ROUND(I112*H112,2)</f>
        <v>0</v>
      </c>
      <c r="BL112" s="15" t="s">
        <v>150</v>
      </c>
      <c r="BM112" s="140" t="s">
        <v>1888</v>
      </c>
    </row>
    <row r="113" spans="2:47" s="1" customFormat="1" ht="12">
      <c r="B113" s="30"/>
      <c r="D113" s="142" t="s">
        <v>151</v>
      </c>
      <c r="F113" s="143" t="s">
        <v>1887</v>
      </c>
      <c r="I113" s="144"/>
      <c r="L113" s="30"/>
      <c r="M113" s="145"/>
      <c r="T113" s="51"/>
      <c r="AT113" s="15" t="s">
        <v>151</v>
      </c>
      <c r="AU113" s="15" t="s">
        <v>79</v>
      </c>
    </row>
    <row r="114" spans="2:47" s="1" customFormat="1" ht="12">
      <c r="B114" s="30"/>
      <c r="D114" s="146" t="s">
        <v>153</v>
      </c>
      <c r="F114" s="147" t="s">
        <v>1889</v>
      </c>
      <c r="I114" s="144"/>
      <c r="L114" s="30"/>
      <c r="M114" s="145"/>
      <c r="T114" s="51"/>
      <c r="AT114" s="15" t="s">
        <v>153</v>
      </c>
      <c r="AU114" s="15" t="s">
        <v>79</v>
      </c>
    </row>
    <row r="115" spans="2:65" s="1" customFormat="1" ht="16.5" customHeight="1">
      <c r="B115" s="30"/>
      <c r="C115" s="129" t="s">
        <v>173</v>
      </c>
      <c r="D115" s="129" t="s">
        <v>145</v>
      </c>
      <c r="E115" s="130" t="s">
        <v>1890</v>
      </c>
      <c r="F115" s="131" t="s">
        <v>1891</v>
      </c>
      <c r="G115" s="132" t="s">
        <v>148</v>
      </c>
      <c r="H115" s="133">
        <v>10</v>
      </c>
      <c r="I115" s="134"/>
      <c r="J115" s="135">
        <f>ROUND(I115*H115,2)</f>
        <v>0</v>
      </c>
      <c r="K115" s="131" t="s">
        <v>149</v>
      </c>
      <c r="L115" s="30"/>
      <c r="M115" s="136" t="s">
        <v>19</v>
      </c>
      <c r="N115" s="137" t="s">
        <v>40</v>
      </c>
      <c r="P115" s="138">
        <f>O115*H115</f>
        <v>0</v>
      </c>
      <c r="Q115" s="138">
        <v>0</v>
      </c>
      <c r="R115" s="138">
        <f>Q115*H115</f>
        <v>0</v>
      </c>
      <c r="S115" s="138">
        <v>0</v>
      </c>
      <c r="T115" s="139">
        <f>S115*H115</f>
        <v>0</v>
      </c>
      <c r="AR115" s="140" t="s">
        <v>150</v>
      </c>
      <c r="AT115" s="140" t="s">
        <v>145</v>
      </c>
      <c r="AU115" s="140" t="s">
        <v>79</v>
      </c>
      <c r="AY115" s="15" t="s">
        <v>143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5" t="s">
        <v>77</v>
      </c>
      <c r="BK115" s="141">
        <f>ROUND(I115*H115,2)</f>
        <v>0</v>
      </c>
      <c r="BL115" s="15" t="s">
        <v>150</v>
      </c>
      <c r="BM115" s="140" t="s">
        <v>1892</v>
      </c>
    </row>
    <row r="116" spans="2:47" s="1" customFormat="1" ht="12">
      <c r="B116" s="30"/>
      <c r="D116" s="142" t="s">
        <v>151</v>
      </c>
      <c r="F116" s="143" t="s">
        <v>1891</v>
      </c>
      <c r="I116" s="144"/>
      <c r="L116" s="30"/>
      <c r="M116" s="145"/>
      <c r="T116" s="51"/>
      <c r="AT116" s="15" t="s">
        <v>151</v>
      </c>
      <c r="AU116" s="15" t="s">
        <v>79</v>
      </c>
    </row>
    <row r="117" spans="2:47" s="1" customFormat="1" ht="12">
      <c r="B117" s="30"/>
      <c r="D117" s="146" t="s">
        <v>153</v>
      </c>
      <c r="F117" s="147" t="s">
        <v>1893</v>
      </c>
      <c r="I117" s="144"/>
      <c r="L117" s="30"/>
      <c r="M117" s="145"/>
      <c r="T117" s="51"/>
      <c r="AT117" s="15" t="s">
        <v>153</v>
      </c>
      <c r="AU117" s="15" t="s">
        <v>79</v>
      </c>
    </row>
    <row r="118" spans="2:65" s="1" customFormat="1" ht="16.5" customHeight="1">
      <c r="B118" s="30"/>
      <c r="C118" s="148" t="s">
        <v>207</v>
      </c>
      <c r="D118" s="148" t="s">
        <v>225</v>
      </c>
      <c r="E118" s="149" t="s">
        <v>1894</v>
      </c>
      <c r="F118" s="150" t="s">
        <v>1895</v>
      </c>
      <c r="G118" s="151" t="s">
        <v>184</v>
      </c>
      <c r="H118" s="152">
        <v>20.72</v>
      </c>
      <c r="I118" s="153"/>
      <c r="J118" s="154">
        <f>ROUND(I118*H118,2)</f>
        <v>0</v>
      </c>
      <c r="K118" s="150" t="s">
        <v>149</v>
      </c>
      <c r="L118" s="155"/>
      <c r="M118" s="156" t="s">
        <v>19</v>
      </c>
      <c r="N118" s="157" t="s">
        <v>40</v>
      </c>
      <c r="P118" s="138">
        <f>O118*H118</f>
        <v>0</v>
      </c>
      <c r="Q118" s="138">
        <v>1</v>
      </c>
      <c r="R118" s="138">
        <f>Q118*H118</f>
        <v>20.72</v>
      </c>
      <c r="S118" s="138">
        <v>0</v>
      </c>
      <c r="T118" s="139">
        <f>S118*H118</f>
        <v>0</v>
      </c>
      <c r="AR118" s="140" t="s">
        <v>167</v>
      </c>
      <c r="AT118" s="140" t="s">
        <v>225</v>
      </c>
      <c r="AU118" s="140" t="s">
        <v>79</v>
      </c>
      <c r="AY118" s="15" t="s">
        <v>143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5" t="s">
        <v>77</v>
      </c>
      <c r="BK118" s="141">
        <f>ROUND(I118*H118,2)</f>
        <v>0</v>
      </c>
      <c r="BL118" s="15" t="s">
        <v>150</v>
      </c>
      <c r="BM118" s="140" t="s">
        <v>1896</v>
      </c>
    </row>
    <row r="119" spans="2:47" s="1" customFormat="1" ht="12">
      <c r="B119" s="30"/>
      <c r="D119" s="142" t="s">
        <v>151</v>
      </c>
      <c r="F119" s="143" t="s">
        <v>1895</v>
      </c>
      <c r="I119" s="144"/>
      <c r="L119" s="30"/>
      <c r="M119" s="145"/>
      <c r="T119" s="51"/>
      <c r="AT119" s="15" t="s">
        <v>151</v>
      </c>
      <c r="AU119" s="15" t="s">
        <v>79</v>
      </c>
    </row>
    <row r="120" spans="2:51" s="12" customFormat="1" ht="12">
      <c r="B120" s="163"/>
      <c r="D120" s="142" t="s">
        <v>1466</v>
      </c>
      <c r="E120" s="164" t="s">
        <v>19</v>
      </c>
      <c r="F120" s="165" t="s">
        <v>1897</v>
      </c>
      <c r="H120" s="166">
        <v>10.36</v>
      </c>
      <c r="I120" s="167"/>
      <c r="L120" s="163"/>
      <c r="M120" s="168"/>
      <c r="T120" s="169"/>
      <c r="AT120" s="164" t="s">
        <v>1466</v>
      </c>
      <c r="AU120" s="164" t="s">
        <v>79</v>
      </c>
      <c r="AV120" s="12" t="s">
        <v>79</v>
      </c>
      <c r="AW120" s="12" t="s">
        <v>31</v>
      </c>
      <c r="AX120" s="12" t="s">
        <v>69</v>
      </c>
      <c r="AY120" s="164" t="s">
        <v>143</v>
      </c>
    </row>
    <row r="121" spans="2:51" s="12" customFormat="1" ht="12">
      <c r="B121" s="163"/>
      <c r="D121" s="142" t="s">
        <v>1466</v>
      </c>
      <c r="E121" s="164" t="s">
        <v>19</v>
      </c>
      <c r="F121" s="165" t="s">
        <v>1898</v>
      </c>
      <c r="H121" s="166">
        <v>20.72</v>
      </c>
      <c r="I121" s="167"/>
      <c r="L121" s="163"/>
      <c r="M121" s="168"/>
      <c r="T121" s="169"/>
      <c r="AT121" s="164" t="s">
        <v>1466</v>
      </c>
      <c r="AU121" s="164" t="s">
        <v>79</v>
      </c>
      <c r="AV121" s="12" t="s">
        <v>79</v>
      </c>
      <c r="AW121" s="12" t="s">
        <v>31</v>
      </c>
      <c r="AX121" s="12" t="s">
        <v>77</v>
      </c>
      <c r="AY121" s="164" t="s">
        <v>143</v>
      </c>
    </row>
    <row r="122" spans="2:65" s="1" customFormat="1" ht="16.5" customHeight="1">
      <c r="B122" s="30"/>
      <c r="C122" s="129" t="s">
        <v>8</v>
      </c>
      <c r="D122" s="129" t="s">
        <v>145</v>
      </c>
      <c r="E122" s="130" t="s">
        <v>1899</v>
      </c>
      <c r="F122" s="131" t="s">
        <v>1900</v>
      </c>
      <c r="G122" s="132" t="s">
        <v>210</v>
      </c>
      <c r="H122" s="133">
        <v>37</v>
      </c>
      <c r="I122" s="134"/>
      <c r="J122" s="135">
        <f>ROUND(I122*H122,2)</f>
        <v>0</v>
      </c>
      <c r="K122" s="131" t="s">
        <v>149</v>
      </c>
      <c r="L122" s="30"/>
      <c r="M122" s="136" t="s">
        <v>19</v>
      </c>
      <c r="N122" s="137" t="s">
        <v>40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150</v>
      </c>
      <c r="AT122" s="140" t="s">
        <v>145</v>
      </c>
      <c r="AU122" s="140" t="s">
        <v>79</v>
      </c>
      <c r="AY122" s="15" t="s">
        <v>143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5" t="s">
        <v>77</v>
      </c>
      <c r="BK122" s="141">
        <f>ROUND(I122*H122,2)</f>
        <v>0</v>
      </c>
      <c r="BL122" s="15" t="s">
        <v>150</v>
      </c>
      <c r="BM122" s="140" t="s">
        <v>1901</v>
      </c>
    </row>
    <row r="123" spans="2:47" s="1" customFormat="1" ht="12">
      <c r="B123" s="30"/>
      <c r="D123" s="142" t="s">
        <v>151</v>
      </c>
      <c r="F123" s="143" t="s">
        <v>1902</v>
      </c>
      <c r="I123" s="144"/>
      <c r="L123" s="30"/>
      <c r="M123" s="145"/>
      <c r="T123" s="51"/>
      <c r="AT123" s="15" t="s">
        <v>151</v>
      </c>
      <c r="AU123" s="15" t="s">
        <v>79</v>
      </c>
    </row>
    <row r="124" spans="2:47" s="1" customFormat="1" ht="12">
      <c r="B124" s="30"/>
      <c r="D124" s="146" t="s">
        <v>153</v>
      </c>
      <c r="F124" s="147" t="s">
        <v>1903</v>
      </c>
      <c r="I124" s="144"/>
      <c r="L124" s="30"/>
      <c r="M124" s="145"/>
      <c r="T124" s="51"/>
      <c r="AT124" s="15" t="s">
        <v>153</v>
      </c>
      <c r="AU124" s="15" t="s">
        <v>79</v>
      </c>
    </row>
    <row r="125" spans="2:65" s="1" customFormat="1" ht="16.5" customHeight="1">
      <c r="B125" s="30"/>
      <c r="C125" s="148" t="s">
        <v>219</v>
      </c>
      <c r="D125" s="148" t="s">
        <v>225</v>
      </c>
      <c r="E125" s="149" t="s">
        <v>1904</v>
      </c>
      <c r="F125" s="150" t="s">
        <v>1905</v>
      </c>
      <c r="G125" s="151" t="s">
        <v>863</v>
      </c>
      <c r="H125" s="152">
        <v>9.25</v>
      </c>
      <c r="I125" s="153"/>
      <c r="J125" s="154">
        <f>ROUND(I125*H125,2)</f>
        <v>0</v>
      </c>
      <c r="K125" s="150" t="s">
        <v>149</v>
      </c>
      <c r="L125" s="155"/>
      <c r="M125" s="156" t="s">
        <v>19</v>
      </c>
      <c r="N125" s="157" t="s">
        <v>40</v>
      </c>
      <c r="P125" s="138">
        <f>O125*H125</f>
        <v>0</v>
      </c>
      <c r="Q125" s="138">
        <v>0.001</v>
      </c>
      <c r="R125" s="138">
        <f>Q125*H125</f>
        <v>0.00925</v>
      </c>
      <c r="S125" s="138">
        <v>0</v>
      </c>
      <c r="T125" s="139">
        <f>S125*H125</f>
        <v>0</v>
      </c>
      <c r="AR125" s="140" t="s">
        <v>167</v>
      </c>
      <c r="AT125" s="140" t="s">
        <v>225</v>
      </c>
      <c r="AU125" s="140" t="s">
        <v>79</v>
      </c>
      <c r="AY125" s="15" t="s">
        <v>143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5" t="s">
        <v>77</v>
      </c>
      <c r="BK125" s="141">
        <f>ROUND(I125*H125,2)</f>
        <v>0</v>
      </c>
      <c r="BL125" s="15" t="s">
        <v>150</v>
      </c>
      <c r="BM125" s="140" t="s">
        <v>1906</v>
      </c>
    </row>
    <row r="126" spans="2:47" s="1" customFormat="1" ht="12">
      <c r="B126" s="30"/>
      <c r="D126" s="142" t="s">
        <v>151</v>
      </c>
      <c r="F126" s="143" t="s">
        <v>1907</v>
      </c>
      <c r="I126" s="144"/>
      <c r="L126" s="30"/>
      <c r="M126" s="145"/>
      <c r="T126" s="51"/>
      <c r="AT126" s="15" t="s">
        <v>151</v>
      </c>
      <c r="AU126" s="15" t="s">
        <v>79</v>
      </c>
    </row>
    <row r="127" spans="2:51" s="12" customFormat="1" ht="12">
      <c r="B127" s="163"/>
      <c r="D127" s="142" t="s">
        <v>1466</v>
      </c>
      <c r="E127" s="164" t="s">
        <v>19</v>
      </c>
      <c r="F127" s="165" t="s">
        <v>1908</v>
      </c>
      <c r="H127" s="166">
        <v>9.25</v>
      </c>
      <c r="I127" s="167"/>
      <c r="L127" s="163"/>
      <c r="M127" s="168"/>
      <c r="T127" s="169"/>
      <c r="AT127" s="164" t="s">
        <v>1466</v>
      </c>
      <c r="AU127" s="164" t="s">
        <v>79</v>
      </c>
      <c r="AV127" s="12" t="s">
        <v>79</v>
      </c>
      <c r="AW127" s="12" t="s">
        <v>31</v>
      </c>
      <c r="AX127" s="12" t="s">
        <v>77</v>
      </c>
      <c r="AY127" s="164" t="s">
        <v>143</v>
      </c>
    </row>
    <row r="128" spans="2:65" s="1" customFormat="1" ht="16.5" customHeight="1">
      <c r="B128" s="30"/>
      <c r="C128" s="129" t="s">
        <v>185</v>
      </c>
      <c r="D128" s="129" t="s">
        <v>145</v>
      </c>
      <c r="E128" s="130" t="s">
        <v>1909</v>
      </c>
      <c r="F128" s="131" t="s">
        <v>1910</v>
      </c>
      <c r="G128" s="132" t="s">
        <v>210</v>
      </c>
      <c r="H128" s="133">
        <v>37</v>
      </c>
      <c r="I128" s="134"/>
      <c r="J128" s="135">
        <f>ROUND(I128*H128,2)</f>
        <v>0</v>
      </c>
      <c r="K128" s="131" t="s">
        <v>19</v>
      </c>
      <c r="L128" s="30"/>
      <c r="M128" s="136" t="s">
        <v>19</v>
      </c>
      <c r="N128" s="137" t="s">
        <v>40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150</v>
      </c>
      <c r="AT128" s="140" t="s">
        <v>145</v>
      </c>
      <c r="AU128" s="140" t="s">
        <v>79</v>
      </c>
      <c r="AY128" s="15" t="s">
        <v>143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5" t="s">
        <v>77</v>
      </c>
      <c r="BK128" s="141">
        <f>ROUND(I128*H128,2)</f>
        <v>0</v>
      </c>
      <c r="BL128" s="15" t="s">
        <v>150</v>
      </c>
      <c r="BM128" s="140" t="s">
        <v>1911</v>
      </c>
    </row>
    <row r="129" spans="2:47" s="1" customFormat="1" ht="12">
      <c r="B129" s="30"/>
      <c r="D129" s="142" t="s">
        <v>151</v>
      </c>
      <c r="F129" s="143" t="s">
        <v>1910</v>
      </c>
      <c r="I129" s="144"/>
      <c r="L129" s="30"/>
      <c r="M129" s="145"/>
      <c r="T129" s="51"/>
      <c r="AT129" s="15" t="s">
        <v>151</v>
      </c>
      <c r="AU129" s="15" t="s">
        <v>79</v>
      </c>
    </row>
    <row r="130" spans="2:63" s="11" customFormat="1" ht="22.95" customHeight="1">
      <c r="B130" s="117"/>
      <c r="D130" s="118" t="s">
        <v>68</v>
      </c>
      <c r="E130" s="127" t="s">
        <v>150</v>
      </c>
      <c r="F130" s="127" t="s">
        <v>1912</v>
      </c>
      <c r="I130" s="120"/>
      <c r="J130" s="128">
        <f>BK130</f>
        <v>0</v>
      </c>
      <c r="L130" s="117"/>
      <c r="M130" s="122"/>
      <c r="P130" s="123">
        <f>SUM(P131:P134)</f>
        <v>0</v>
      </c>
      <c r="R130" s="123">
        <f>SUM(R131:R134)</f>
        <v>5.5966792000000005</v>
      </c>
      <c r="T130" s="124">
        <f>SUM(T131:T134)</f>
        <v>0</v>
      </c>
      <c r="AR130" s="118" t="s">
        <v>77</v>
      </c>
      <c r="AT130" s="125" t="s">
        <v>68</v>
      </c>
      <c r="AU130" s="125" t="s">
        <v>77</v>
      </c>
      <c r="AY130" s="118" t="s">
        <v>143</v>
      </c>
      <c r="BK130" s="126">
        <f>SUM(BK131:BK134)</f>
        <v>0</v>
      </c>
    </row>
    <row r="131" spans="2:65" s="1" customFormat="1" ht="16.5" customHeight="1">
      <c r="B131" s="30"/>
      <c r="C131" s="129" t="s">
        <v>229</v>
      </c>
      <c r="D131" s="129" t="s">
        <v>145</v>
      </c>
      <c r="E131" s="130" t="s">
        <v>1913</v>
      </c>
      <c r="F131" s="131" t="s">
        <v>1914</v>
      </c>
      <c r="G131" s="132" t="s">
        <v>148</v>
      </c>
      <c r="H131" s="133">
        <v>2.96</v>
      </c>
      <c r="I131" s="134"/>
      <c r="J131" s="135">
        <f>ROUND(I131*H131,2)</f>
        <v>0</v>
      </c>
      <c r="K131" s="131" t="s">
        <v>149</v>
      </c>
      <c r="L131" s="30"/>
      <c r="M131" s="136" t="s">
        <v>19</v>
      </c>
      <c r="N131" s="137" t="s">
        <v>40</v>
      </c>
      <c r="P131" s="138">
        <f>O131*H131</f>
        <v>0</v>
      </c>
      <c r="Q131" s="138">
        <v>1.89077</v>
      </c>
      <c r="R131" s="138">
        <f>Q131*H131</f>
        <v>5.5966792000000005</v>
      </c>
      <c r="S131" s="138">
        <v>0</v>
      </c>
      <c r="T131" s="139">
        <f>S131*H131</f>
        <v>0</v>
      </c>
      <c r="AR131" s="140" t="s">
        <v>150</v>
      </c>
      <c r="AT131" s="140" t="s">
        <v>145</v>
      </c>
      <c r="AU131" s="140" t="s">
        <v>79</v>
      </c>
      <c r="AY131" s="15" t="s">
        <v>143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5" t="s">
        <v>77</v>
      </c>
      <c r="BK131" s="141">
        <f>ROUND(I131*H131,2)</f>
        <v>0</v>
      </c>
      <c r="BL131" s="15" t="s">
        <v>150</v>
      </c>
      <c r="BM131" s="140" t="s">
        <v>1915</v>
      </c>
    </row>
    <row r="132" spans="2:47" s="1" customFormat="1" ht="12">
      <c r="B132" s="30"/>
      <c r="D132" s="142" t="s">
        <v>151</v>
      </c>
      <c r="F132" s="143" t="s">
        <v>1916</v>
      </c>
      <c r="I132" s="144"/>
      <c r="L132" s="30"/>
      <c r="M132" s="145"/>
      <c r="T132" s="51"/>
      <c r="AT132" s="15" t="s">
        <v>151</v>
      </c>
      <c r="AU132" s="15" t="s">
        <v>79</v>
      </c>
    </row>
    <row r="133" spans="2:47" s="1" customFormat="1" ht="12">
      <c r="B133" s="30"/>
      <c r="D133" s="146" t="s">
        <v>153</v>
      </c>
      <c r="F133" s="147" t="s">
        <v>1917</v>
      </c>
      <c r="I133" s="144"/>
      <c r="L133" s="30"/>
      <c r="M133" s="145"/>
      <c r="T133" s="51"/>
      <c r="AT133" s="15" t="s">
        <v>153</v>
      </c>
      <c r="AU133" s="15" t="s">
        <v>79</v>
      </c>
    </row>
    <row r="134" spans="2:51" s="12" customFormat="1" ht="12">
      <c r="B134" s="163"/>
      <c r="D134" s="142" t="s">
        <v>1466</v>
      </c>
      <c r="E134" s="164" t="s">
        <v>19</v>
      </c>
      <c r="F134" s="165" t="s">
        <v>1918</v>
      </c>
      <c r="H134" s="166">
        <v>2.96</v>
      </c>
      <c r="I134" s="167"/>
      <c r="L134" s="163"/>
      <c r="M134" s="168"/>
      <c r="T134" s="169"/>
      <c r="AT134" s="164" t="s">
        <v>1466</v>
      </c>
      <c r="AU134" s="164" t="s">
        <v>79</v>
      </c>
      <c r="AV134" s="12" t="s">
        <v>79</v>
      </c>
      <c r="AW134" s="12" t="s">
        <v>31</v>
      </c>
      <c r="AX134" s="12" t="s">
        <v>77</v>
      </c>
      <c r="AY134" s="164" t="s">
        <v>143</v>
      </c>
    </row>
    <row r="135" spans="2:63" s="11" customFormat="1" ht="22.95" customHeight="1">
      <c r="B135" s="117"/>
      <c r="D135" s="118" t="s">
        <v>68</v>
      </c>
      <c r="E135" s="127" t="s">
        <v>170</v>
      </c>
      <c r="F135" s="127" t="s">
        <v>1919</v>
      </c>
      <c r="I135" s="120"/>
      <c r="J135" s="128">
        <f>BK135</f>
        <v>0</v>
      </c>
      <c r="L135" s="117"/>
      <c r="M135" s="122"/>
      <c r="P135" s="123">
        <v>0</v>
      </c>
      <c r="R135" s="123">
        <v>0</v>
      </c>
      <c r="T135" s="124">
        <v>0</v>
      </c>
      <c r="AR135" s="118" t="s">
        <v>77</v>
      </c>
      <c r="AT135" s="125" t="s">
        <v>68</v>
      </c>
      <c r="AU135" s="125" t="s">
        <v>77</v>
      </c>
      <c r="AY135" s="118" t="s">
        <v>143</v>
      </c>
      <c r="BK135" s="126">
        <v>0</v>
      </c>
    </row>
    <row r="136" spans="2:63" s="11" customFormat="1" ht="22.95" customHeight="1">
      <c r="B136" s="117"/>
      <c r="D136" s="118" t="s">
        <v>68</v>
      </c>
      <c r="E136" s="127" t="s">
        <v>167</v>
      </c>
      <c r="F136" s="127" t="s">
        <v>1920</v>
      </c>
      <c r="I136" s="120"/>
      <c r="J136" s="128">
        <f>BK136</f>
        <v>0</v>
      </c>
      <c r="L136" s="117"/>
      <c r="M136" s="122"/>
      <c r="P136" s="123">
        <f>SUM(P137:P150)</f>
        <v>0</v>
      </c>
      <c r="R136" s="123">
        <f>SUM(R137:R150)</f>
        <v>0.05490294999999999</v>
      </c>
      <c r="T136" s="124">
        <f>SUM(T137:T150)</f>
        <v>0</v>
      </c>
      <c r="AR136" s="118" t="s">
        <v>77</v>
      </c>
      <c r="AT136" s="125" t="s">
        <v>68</v>
      </c>
      <c r="AU136" s="125" t="s">
        <v>77</v>
      </c>
      <c r="AY136" s="118" t="s">
        <v>143</v>
      </c>
      <c r="BK136" s="126">
        <f>SUM(BK137:BK150)</f>
        <v>0</v>
      </c>
    </row>
    <row r="137" spans="2:65" s="1" customFormat="1" ht="16.5" customHeight="1">
      <c r="B137" s="30"/>
      <c r="C137" s="148" t="s">
        <v>178</v>
      </c>
      <c r="D137" s="148" t="s">
        <v>225</v>
      </c>
      <c r="E137" s="149" t="s">
        <v>1921</v>
      </c>
      <c r="F137" s="150" t="s">
        <v>1922</v>
      </c>
      <c r="G137" s="151" t="s">
        <v>203</v>
      </c>
      <c r="H137" s="152">
        <v>1</v>
      </c>
      <c r="I137" s="153"/>
      <c r="J137" s="154">
        <f>ROUND(I137*H137,2)</f>
        <v>0</v>
      </c>
      <c r="K137" s="150" t="s">
        <v>149</v>
      </c>
      <c r="L137" s="155"/>
      <c r="M137" s="156" t="s">
        <v>19</v>
      </c>
      <c r="N137" s="157" t="s">
        <v>40</v>
      </c>
      <c r="P137" s="138">
        <f>O137*H137</f>
        <v>0</v>
      </c>
      <c r="Q137" s="138">
        <v>0.00086</v>
      </c>
      <c r="R137" s="138">
        <f>Q137*H137</f>
        <v>0.00086</v>
      </c>
      <c r="S137" s="138">
        <v>0</v>
      </c>
      <c r="T137" s="139">
        <f>S137*H137</f>
        <v>0</v>
      </c>
      <c r="AR137" s="140" t="s">
        <v>167</v>
      </c>
      <c r="AT137" s="140" t="s">
        <v>225</v>
      </c>
      <c r="AU137" s="140" t="s">
        <v>79</v>
      </c>
      <c r="AY137" s="15" t="s">
        <v>143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5" t="s">
        <v>77</v>
      </c>
      <c r="BK137" s="141">
        <f>ROUND(I137*H137,2)</f>
        <v>0</v>
      </c>
      <c r="BL137" s="15" t="s">
        <v>150</v>
      </c>
      <c r="BM137" s="140" t="s">
        <v>1923</v>
      </c>
    </row>
    <row r="138" spans="2:47" s="1" customFormat="1" ht="19.2">
      <c r="B138" s="30"/>
      <c r="D138" s="142" t="s">
        <v>151</v>
      </c>
      <c r="F138" s="143" t="s">
        <v>1924</v>
      </c>
      <c r="I138" s="144"/>
      <c r="L138" s="30"/>
      <c r="M138" s="145"/>
      <c r="T138" s="51"/>
      <c r="AT138" s="15" t="s">
        <v>151</v>
      </c>
      <c r="AU138" s="15" t="s">
        <v>79</v>
      </c>
    </row>
    <row r="139" spans="2:65" s="1" customFormat="1" ht="16.5" customHeight="1">
      <c r="B139" s="30"/>
      <c r="C139" s="148" t="s">
        <v>240</v>
      </c>
      <c r="D139" s="148" t="s">
        <v>225</v>
      </c>
      <c r="E139" s="149" t="s">
        <v>1925</v>
      </c>
      <c r="F139" s="150" t="s">
        <v>1926</v>
      </c>
      <c r="G139" s="151" t="s">
        <v>203</v>
      </c>
      <c r="H139" s="152">
        <v>19</v>
      </c>
      <c r="I139" s="153"/>
      <c r="J139" s="154">
        <f>ROUND(I139*H139,2)</f>
        <v>0</v>
      </c>
      <c r="K139" s="150" t="s">
        <v>149</v>
      </c>
      <c r="L139" s="155"/>
      <c r="M139" s="156" t="s">
        <v>19</v>
      </c>
      <c r="N139" s="157" t="s">
        <v>40</v>
      </c>
      <c r="P139" s="138">
        <f>O139*H139</f>
        <v>0</v>
      </c>
      <c r="Q139" s="138">
        <v>0.00264</v>
      </c>
      <c r="R139" s="138">
        <f>Q139*H139</f>
        <v>0.050159999999999996</v>
      </c>
      <c r="S139" s="138">
        <v>0</v>
      </c>
      <c r="T139" s="139">
        <f>S139*H139</f>
        <v>0</v>
      </c>
      <c r="AR139" s="140" t="s">
        <v>167</v>
      </c>
      <c r="AT139" s="140" t="s">
        <v>225</v>
      </c>
      <c r="AU139" s="140" t="s">
        <v>79</v>
      </c>
      <c r="AY139" s="15" t="s">
        <v>143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5" t="s">
        <v>77</v>
      </c>
      <c r="BK139" s="141">
        <f>ROUND(I139*H139,2)</f>
        <v>0</v>
      </c>
      <c r="BL139" s="15" t="s">
        <v>150</v>
      </c>
      <c r="BM139" s="140" t="s">
        <v>1927</v>
      </c>
    </row>
    <row r="140" spans="2:47" s="1" customFormat="1" ht="19.2">
      <c r="B140" s="30"/>
      <c r="D140" s="142" t="s">
        <v>151</v>
      </c>
      <c r="F140" s="143" t="s">
        <v>1928</v>
      </c>
      <c r="I140" s="144"/>
      <c r="L140" s="30"/>
      <c r="M140" s="145"/>
      <c r="T140" s="51"/>
      <c r="AT140" s="15" t="s">
        <v>151</v>
      </c>
      <c r="AU140" s="15" t="s">
        <v>79</v>
      </c>
    </row>
    <row r="141" spans="2:65" s="1" customFormat="1" ht="16.5" customHeight="1">
      <c r="B141" s="30"/>
      <c r="C141" s="148" t="s">
        <v>198</v>
      </c>
      <c r="D141" s="148" t="s">
        <v>225</v>
      </c>
      <c r="E141" s="149" t="s">
        <v>1929</v>
      </c>
      <c r="F141" s="150" t="s">
        <v>1930</v>
      </c>
      <c r="G141" s="151" t="s">
        <v>203</v>
      </c>
      <c r="H141" s="152">
        <v>6</v>
      </c>
      <c r="I141" s="153"/>
      <c r="J141" s="154">
        <f>ROUND(I141*H141,2)</f>
        <v>0</v>
      </c>
      <c r="K141" s="150" t="s">
        <v>149</v>
      </c>
      <c r="L141" s="155"/>
      <c r="M141" s="156" t="s">
        <v>19</v>
      </c>
      <c r="N141" s="157" t="s">
        <v>40</v>
      </c>
      <c r="P141" s="138">
        <f>O141*H141</f>
        <v>0</v>
      </c>
      <c r="Q141" s="138">
        <v>0.00035</v>
      </c>
      <c r="R141" s="138">
        <f>Q141*H141</f>
        <v>0.0021</v>
      </c>
      <c r="S141" s="138">
        <v>0</v>
      </c>
      <c r="T141" s="139">
        <f>S141*H141</f>
        <v>0</v>
      </c>
      <c r="AR141" s="140" t="s">
        <v>167</v>
      </c>
      <c r="AT141" s="140" t="s">
        <v>225</v>
      </c>
      <c r="AU141" s="140" t="s">
        <v>79</v>
      </c>
      <c r="AY141" s="15" t="s">
        <v>143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5" t="s">
        <v>77</v>
      </c>
      <c r="BK141" s="141">
        <f>ROUND(I141*H141,2)</f>
        <v>0</v>
      </c>
      <c r="BL141" s="15" t="s">
        <v>150</v>
      </c>
      <c r="BM141" s="140" t="s">
        <v>1931</v>
      </c>
    </row>
    <row r="142" spans="2:47" s="1" customFormat="1" ht="12">
      <c r="B142" s="30"/>
      <c r="D142" s="142" t="s">
        <v>151</v>
      </c>
      <c r="F142" s="143" t="s">
        <v>1932</v>
      </c>
      <c r="I142" s="144"/>
      <c r="L142" s="30"/>
      <c r="M142" s="145"/>
      <c r="T142" s="51"/>
      <c r="AT142" s="15" t="s">
        <v>151</v>
      </c>
      <c r="AU142" s="15" t="s">
        <v>79</v>
      </c>
    </row>
    <row r="143" spans="2:65" s="1" customFormat="1" ht="16.5" customHeight="1">
      <c r="B143" s="30"/>
      <c r="C143" s="148" t="s">
        <v>249</v>
      </c>
      <c r="D143" s="148" t="s">
        <v>225</v>
      </c>
      <c r="E143" s="149" t="s">
        <v>1933</v>
      </c>
      <c r="F143" s="150" t="s">
        <v>1934</v>
      </c>
      <c r="G143" s="151" t="s">
        <v>203</v>
      </c>
      <c r="H143" s="152">
        <v>2</v>
      </c>
      <c r="I143" s="153"/>
      <c r="J143" s="154">
        <f>ROUND(I143*H143,2)</f>
        <v>0</v>
      </c>
      <c r="K143" s="150" t="s">
        <v>149</v>
      </c>
      <c r="L143" s="155"/>
      <c r="M143" s="156" t="s">
        <v>19</v>
      </c>
      <c r="N143" s="157" t="s">
        <v>40</v>
      </c>
      <c r="P143" s="138">
        <f>O143*H143</f>
        <v>0</v>
      </c>
      <c r="Q143" s="138">
        <v>0.00088</v>
      </c>
      <c r="R143" s="138">
        <f>Q143*H143</f>
        <v>0.00176</v>
      </c>
      <c r="S143" s="138">
        <v>0</v>
      </c>
      <c r="T143" s="139">
        <f>S143*H143</f>
        <v>0</v>
      </c>
      <c r="AR143" s="140" t="s">
        <v>167</v>
      </c>
      <c r="AT143" s="140" t="s">
        <v>225</v>
      </c>
      <c r="AU143" s="140" t="s">
        <v>79</v>
      </c>
      <c r="AY143" s="15" t="s">
        <v>143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5" t="s">
        <v>77</v>
      </c>
      <c r="BK143" s="141">
        <f>ROUND(I143*H143,2)</f>
        <v>0</v>
      </c>
      <c r="BL143" s="15" t="s">
        <v>150</v>
      </c>
      <c r="BM143" s="140" t="s">
        <v>1935</v>
      </c>
    </row>
    <row r="144" spans="2:47" s="1" customFormat="1" ht="12">
      <c r="B144" s="30"/>
      <c r="D144" s="142" t="s">
        <v>151</v>
      </c>
      <c r="F144" s="143" t="s">
        <v>1936</v>
      </c>
      <c r="I144" s="144"/>
      <c r="L144" s="30"/>
      <c r="M144" s="145"/>
      <c r="T144" s="51"/>
      <c r="AT144" s="15" t="s">
        <v>151</v>
      </c>
      <c r="AU144" s="15" t="s">
        <v>79</v>
      </c>
    </row>
    <row r="145" spans="2:65" s="1" customFormat="1" ht="21.75" customHeight="1">
      <c r="B145" s="30"/>
      <c r="C145" s="129" t="s">
        <v>204</v>
      </c>
      <c r="D145" s="129" t="s">
        <v>145</v>
      </c>
      <c r="E145" s="130" t="s">
        <v>1937</v>
      </c>
      <c r="F145" s="131" t="s">
        <v>1938</v>
      </c>
      <c r="G145" s="132" t="s">
        <v>203</v>
      </c>
      <c r="H145" s="133">
        <v>19</v>
      </c>
      <c r="I145" s="134"/>
      <c r="J145" s="135">
        <f>ROUND(I145*H145,2)</f>
        <v>0</v>
      </c>
      <c r="K145" s="131" t="s">
        <v>149</v>
      </c>
      <c r="L145" s="30"/>
      <c r="M145" s="136" t="s">
        <v>19</v>
      </c>
      <c r="N145" s="137" t="s">
        <v>40</v>
      </c>
      <c r="P145" s="138">
        <f>O145*H145</f>
        <v>0</v>
      </c>
      <c r="Q145" s="138">
        <v>8.5E-07</v>
      </c>
      <c r="R145" s="138">
        <f>Q145*H145</f>
        <v>1.615E-05</v>
      </c>
      <c r="S145" s="138">
        <v>0</v>
      </c>
      <c r="T145" s="139">
        <f>S145*H145</f>
        <v>0</v>
      </c>
      <c r="AR145" s="140" t="s">
        <v>150</v>
      </c>
      <c r="AT145" s="140" t="s">
        <v>145</v>
      </c>
      <c r="AU145" s="140" t="s">
        <v>79</v>
      </c>
      <c r="AY145" s="15" t="s">
        <v>143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5" t="s">
        <v>77</v>
      </c>
      <c r="BK145" s="141">
        <f>ROUND(I145*H145,2)</f>
        <v>0</v>
      </c>
      <c r="BL145" s="15" t="s">
        <v>150</v>
      </c>
      <c r="BM145" s="140" t="s">
        <v>1939</v>
      </c>
    </row>
    <row r="146" spans="2:47" s="1" customFormat="1" ht="19.2">
      <c r="B146" s="30"/>
      <c r="D146" s="142" t="s">
        <v>151</v>
      </c>
      <c r="F146" s="143" t="s">
        <v>1940</v>
      </c>
      <c r="I146" s="144"/>
      <c r="L146" s="30"/>
      <c r="M146" s="145"/>
      <c r="T146" s="51"/>
      <c r="AT146" s="15" t="s">
        <v>151</v>
      </c>
      <c r="AU146" s="15" t="s">
        <v>79</v>
      </c>
    </row>
    <row r="147" spans="2:47" s="1" customFormat="1" ht="12">
      <c r="B147" s="30"/>
      <c r="D147" s="146" t="s">
        <v>153</v>
      </c>
      <c r="F147" s="147" t="s">
        <v>1941</v>
      </c>
      <c r="I147" s="144"/>
      <c r="L147" s="30"/>
      <c r="M147" s="145"/>
      <c r="T147" s="51"/>
      <c r="AT147" s="15" t="s">
        <v>153</v>
      </c>
      <c r="AU147" s="15" t="s">
        <v>79</v>
      </c>
    </row>
    <row r="148" spans="2:65" s="1" customFormat="1" ht="21.75" customHeight="1">
      <c r="B148" s="30"/>
      <c r="C148" s="129" t="s">
        <v>7</v>
      </c>
      <c r="D148" s="129" t="s">
        <v>145</v>
      </c>
      <c r="E148" s="130" t="s">
        <v>1942</v>
      </c>
      <c r="F148" s="131" t="s">
        <v>1943</v>
      </c>
      <c r="G148" s="132" t="s">
        <v>203</v>
      </c>
      <c r="H148" s="133">
        <v>8</v>
      </c>
      <c r="I148" s="134"/>
      <c r="J148" s="135">
        <f>ROUND(I148*H148,2)</f>
        <v>0</v>
      </c>
      <c r="K148" s="131" t="s">
        <v>149</v>
      </c>
      <c r="L148" s="30"/>
      <c r="M148" s="136" t="s">
        <v>19</v>
      </c>
      <c r="N148" s="137" t="s">
        <v>40</v>
      </c>
      <c r="P148" s="138">
        <f>O148*H148</f>
        <v>0</v>
      </c>
      <c r="Q148" s="138">
        <v>8.5E-07</v>
      </c>
      <c r="R148" s="138">
        <f>Q148*H148</f>
        <v>6.8E-06</v>
      </c>
      <c r="S148" s="138">
        <v>0</v>
      </c>
      <c r="T148" s="139">
        <f>S148*H148</f>
        <v>0</v>
      </c>
      <c r="AR148" s="140" t="s">
        <v>150</v>
      </c>
      <c r="AT148" s="140" t="s">
        <v>145</v>
      </c>
      <c r="AU148" s="140" t="s">
        <v>79</v>
      </c>
      <c r="AY148" s="15" t="s">
        <v>143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5" t="s">
        <v>77</v>
      </c>
      <c r="BK148" s="141">
        <f>ROUND(I148*H148,2)</f>
        <v>0</v>
      </c>
      <c r="BL148" s="15" t="s">
        <v>150</v>
      </c>
      <c r="BM148" s="140" t="s">
        <v>1944</v>
      </c>
    </row>
    <row r="149" spans="2:47" s="1" customFormat="1" ht="12">
      <c r="B149" s="30"/>
      <c r="D149" s="142" t="s">
        <v>151</v>
      </c>
      <c r="F149" s="143" t="s">
        <v>1945</v>
      </c>
      <c r="I149" s="144"/>
      <c r="L149" s="30"/>
      <c r="M149" s="145"/>
      <c r="T149" s="51"/>
      <c r="AT149" s="15" t="s">
        <v>151</v>
      </c>
      <c r="AU149" s="15" t="s">
        <v>79</v>
      </c>
    </row>
    <row r="150" spans="2:47" s="1" customFormat="1" ht="12">
      <c r="B150" s="30"/>
      <c r="D150" s="146" t="s">
        <v>153</v>
      </c>
      <c r="F150" s="147" t="s">
        <v>1946</v>
      </c>
      <c r="I150" s="144"/>
      <c r="L150" s="30"/>
      <c r="M150" s="160"/>
      <c r="N150" s="161"/>
      <c r="O150" s="161"/>
      <c r="P150" s="161"/>
      <c r="Q150" s="161"/>
      <c r="R150" s="161"/>
      <c r="S150" s="161"/>
      <c r="T150" s="162"/>
      <c r="AT150" s="15" t="s">
        <v>153</v>
      </c>
      <c r="AU150" s="15" t="s">
        <v>79</v>
      </c>
    </row>
    <row r="151" spans="2:12" s="1" customFormat="1" ht="6.9" customHeight="1">
      <c r="B151" s="39"/>
      <c r="C151" s="40"/>
      <c r="D151" s="40"/>
      <c r="E151" s="40"/>
      <c r="F151" s="40"/>
      <c r="G151" s="40"/>
      <c r="H151" s="40"/>
      <c r="I151" s="40"/>
      <c r="J151" s="40"/>
      <c r="K151" s="40"/>
      <c r="L151" s="30"/>
    </row>
  </sheetData>
  <sheetProtection algorithmName="SHA-512" hashValue="MCc84QZuHkmDWN/6P9XblZ9juARCiDiVBdoLpkUOSqw2YVhwokOpAhpMHwZ7pLZeZUnGrbc7KUZyDa8sMDY/5w==" saltValue="g767M5LyGg5aeHwcwDpnYs3v4vVhu9ET85vFl7j3AewRFK94csY+uvnvKlf2Ns9CfIA61fYsDKLX4JaROgLcTA==" spinCount="100000" sheet="1" objects="1" scenarios="1" formatColumns="0" formatRows="0" autoFilter="0"/>
  <autoFilter ref="C83:K15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132202201"/>
    <hyperlink ref="F92" r:id="rId2" display="https://podminky.urs.cz/item/CS_URS_2024_01/132202209"/>
    <hyperlink ref="F96" r:id="rId3" display="https://podminky.urs.cz/item/CS_URS_2024_01/151101101"/>
    <hyperlink ref="F99" r:id="rId4" display="https://podminky.urs.cz/item/CS_URS_2024_01/151101111"/>
    <hyperlink ref="F102" r:id="rId5" display="https://podminky.urs.cz/item/CS_URS_2024_01/161101101"/>
    <hyperlink ref="F105" r:id="rId6" display="https://podminky.urs.cz/item/CS_URS_2024_01/162601102"/>
    <hyperlink ref="F108" r:id="rId7" display="https://podminky.urs.cz/item/CS_URS_2024_01/171201201"/>
    <hyperlink ref="F111" r:id="rId8" display="https://podminky.urs.cz/item/CS_URS_2024_01/171201211"/>
    <hyperlink ref="F114" r:id="rId9" display="https://podminky.urs.cz/item/CS_URS_2024_01/174101101"/>
    <hyperlink ref="F117" r:id="rId10" display="https://podminky.urs.cz/item/CS_URS_2024_01/175102101"/>
    <hyperlink ref="F124" r:id="rId11" display="https://podminky.urs.cz/item/CS_URS_2024_01/181951102"/>
    <hyperlink ref="F133" r:id="rId12" display="https://podminky.urs.cz/item/CS_URS_2024_01/451572111"/>
    <hyperlink ref="F147" r:id="rId13" display="https://podminky.urs.cz/item/CS_URS_2024_01/877275211"/>
    <hyperlink ref="F150" r:id="rId14" display="https://podminky.urs.cz/item/CS_URS_2024_01/877275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5" t="s">
        <v>90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79</v>
      </c>
    </row>
    <row r="4" spans="2:46" ht="24.9" customHeight="1">
      <c r="B4" s="18"/>
      <c r="D4" s="19" t="s">
        <v>91</v>
      </c>
      <c r="L4" s="18"/>
      <c r="M4" s="88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97" t="str">
        <f>'Rekapitulace stavby'!K6</f>
        <v>Klatovy SÚ objektu čp. 59 na st. p. 6139, k. ú. Klatovy (Rozpočet)</v>
      </c>
      <c r="F7" s="298"/>
      <c r="G7" s="298"/>
      <c r="H7" s="298"/>
      <c r="L7" s="18"/>
    </row>
    <row r="8" spans="2:12" ht="12" customHeight="1">
      <c r="B8" s="18"/>
      <c r="D8" s="25" t="s">
        <v>92</v>
      </c>
      <c r="L8" s="18"/>
    </row>
    <row r="9" spans="2:12" s="1" customFormat="1" ht="16.5" customHeight="1">
      <c r="B9" s="30"/>
      <c r="E9" s="297" t="s">
        <v>1845</v>
      </c>
      <c r="F9" s="296"/>
      <c r="G9" s="296"/>
      <c r="H9" s="296"/>
      <c r="L9" s="30"/>
    </row>
    <row r="10" spans="2:12" s="1" customFormat="1" ht="12" customHeight="1">
      <c r="B10" s="30"/>
      <c r="D10" s="25" t="s">
        <v>1947</v>
      </c>
      <c r="L10" s="30"/>
    </row>
    <row r="11" spans="2:12" s="1" customFormat="1" ht="16.5" customHeight="1">
      <c r="B11" s="30"/>
      <c r="E11" s="287" t="s">
        <v>1948</v>
      </c>
      <c r="F11" s="296"/>
      <c r="G11" s="296"/>
      <c r="H11" s="296"/>
      <c r="L11" s="30"/>
    </row>
    <row r="12" spans="2:12" s="1" customFormat="1" ht="12">
      <c r="B12" s="30"/>
      <c r="L12" s="30"/>
    </row>
    <row r="13" spans="2:12" s="1" customFormat="1" ht="12" customHeight="1">
      <c r="B13" s="30"/>
      <c r="D13" s="25" t="s">
        <v>18</v>
      </c>
      <c r="F13" s="23" t="s">
        <v>19</v>
      </c>
      <c r="I13" s="25" t="s">
        <v>20</v>
      </c>
      <c r="J13" s="23" t="s">
        <v>19</v>
      </c>
      <c r="L13" s="30"/>
    </row>
    <row r="14" spans="2:12" s="1" customFormat="1" ht="12" customHeight="1">
      <c r="B14" s="30"/>
      <c r="D14" s="25" t="s">
        <v>21</v>
      </c>
      <c r="F14" s="23" t="s">
        <v>22</v>
      </c>
      <c r="I14" s="25" t="s">
        <v>23</v>
      </c>
      <c r="J14" s="47" t="str">
        <f>'Rekapitulace stavby'!AN8</f>
        <v>17. 6. 2024</v>
      </c>
      <c r="L14" s="30"/>
    </row>
    <row r="15" spans="2:12" s="1" customFormat="1" ht="10.95" customHeight="1">
      <c r="B15" s="30"/>
      <c r="L15" s="30"/>
    </row>
    <row r="16" spans="2:12" s="1" customFormat="1" ht="12" customHeight="1">
      <c r="B16" s="30"/>
      <c r="D16" s="25" t="s">
        <v>25</v>
      </c>
      <c r="I16" s="25" t="s">
        <v>26</v>
      </c>
      <c r="J16" s="23" t="s">
        <v>19</v>
      </c>
      <c r="L16" s="30"/>
    </row>
    <row r="17" spans="2:12" s="1" customFormat="1" ht="18" customHeight="1">
      <c r="B17" s="30"/>
      <c r="E17" s="23" t="s">
        <v>22</v>
      </c>
      <c r="I17" s="25" t="s">
        <v>27</v>
      </c>
      <c r="J17" s="23" t="s">
        <v>19</v>
      </c>
      <c r="L17" s="30"/>
    </row>
    <row r="18" spans="2:12" s="1" customFormat="1" ht="6.9" customHeight="1">
      <c r="B18" s="30"/>
      <c r="L18" s="30"/>
    </row>
    <row r="19" spans="2:12" s="1" customFormat="1" ht="12" customHeight="1">
      <c r="B19" s="30"/>
      <c r="D19" s="25" t="s">
        <v>28</v>
      </c>
      <c r="I19" s="25" t="s">
        <v>26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99" t="str">
        <f>'Rekapitulace stavby'!E14</f>
        <v>Vyplň údaj</v>
      </c>
      <c r="F20" s="266"/>
      <c r="G20" s="266"/>
      <c r="H20" s="266"/>
      <c r="I20" s="25" t="s">
        <v>27</v>
      </c>
      <c r="J20" s="26" t="str">
        <f>'Rekapitulace stavby'!AN14</f>
        <v>Vyplň údaj</v>
      </c>
      <c r="L20" s="30"/>
    </row>
    <row r="21" spans="2:12" s="1" customFormat="1" ht="6.9" customHeight="1">
      <c r="B21" s="30"/>
      <c r="L21" s="30"/>
    </row>
    <row r="22" spans="2:12" s="1" customFormat="1" ht="12" customHeight="1">
      <c r="B22" s="30"/>
      <c r="D22" s="25" t="s">
        <v>30</v>
      </c>
      <c r="I22" s="25" t="s">
        <v>26</v>
      </c>
      <c r="J22" s="23" t="s">
        <v>19</v>
      </c>
      <c r="L22" s="30"/>
    </row>
    <row r="23" spans="2:12" s="1" customFormat="1" ht="18" customHeight="1">
      <c r="B23" s="30"/>
      <c r="E23" s="23" t="s">
        <v>22</v>
      </c>
      <c r="I23" s="25" t="s">
        <v>27</v>
      </c>
      <c r="J23" s="23" t="s">
        <v>19</v>
      </c>
      <c r="L23" s="30"/>
    </row>
    <row r="24" spans="2:12" s="1" customFormat="1" ht="6.9" customHeight="1">
      <c r="B24" s="30"/>
      <c r="L24" s="30"/>
    </row>
    <row r="25" spans="2:12" s="1" customFormat="1" ht="12" customHeight="1">
      <c r="B25" s="30"/>
      <c r="D25" s="25" t="s">
        <v>32</v>
      </c>
      <c r="I25" s="25" t="s">
        <v>26</v>
      </c>
      <c r="J25" s="23" t="str">
        <f>IF('Rekapitulace stavby'!AN19="","",'Rekapitulace stavby'!AN19)</f>
        <v/>
      </c>
      <c r="L25" s="30"/>
    </row>
    <row r="26" spans="2:12" s="1" customFormat="1" ht="18" customHeight="1">
      <c r="B26" s="30"/>
      <c r="E26" s="23" t="str">
        <f>IF('Rekapitulace stavby'!E20="","",'Rekapitulace stavby'!E20)</f>
        <v xml:space="preserve"> </v>
      </c>
      <c r="I26" s="25" t="s">
        <v>27</v>
      </c>
      <c r="J26" s="23" t="str">
        <f>IF('Rekapitulace stavby'!AN20="","",'Rekapitulace stavby'!AN20)</f>
        <v/>
      </c>
      <c r="L26" s="30"/>
    </row>
    <row r="27" spans="2:12" s="1" customFormat="1" ht="6.9" customHeight="1">
      <c r="B27" s="30"/>
      <c r="L27" s="30"/>
    </row>
    <row r="28" spans="2:12" s="1" customFormat="1" ht="12" customHeight="1">
      <c r="B28" s="30"/>
      <c r="D28" s="25" t="s">
        <v>33</v>
      </c>
      <c r="L28" s="30"/>
    </row>
    <row r="29" spans="2:12" s="7" customFormat="1" ht="16.5" customHeight="1">
      <c r="B29" s="89"/>
      <c r="E29" s="270" t="s">
        <v>19</v>
      </c>
      <c r="F29" s="270"/>
      <c r="G29" s="270"/>
      <c r="H29" s="270"/>
      <c r="L29" s="89"/>
    </row>
    <row r="30" spans="2:12" s="1" customFormat="1" ht="6.9" customHeight="1">
      <c r="B30" s="30"/>
      <c r="L30" s="30"/>
    </row>
    <row r="31" spans="2:12" s="1" customFormat="1" ht="6.9" customHeight="1">
      <c r="B31" s="30"/>
      <c r="D31" s="48"/>
      <c r="E31" s="48"/>
      <c r="F31" s="48"/>
      <c r="G31" s="48"/>
      <c r="H31" s="48"/>
      <c r="I31" s="48"/>
      <c r="J31" s="48"/>
      <c r="K31" s="48"/>
      <c r="L31" s="30"/>
    </row>
    <row r="32" spans="2:12" s="1" customFormat="1" ht="25.35" customHeight="1">
      <c r="B32" s="30"/>
      <c r="D32" s="90" t="s">
        <v>35</v>
      </c>
      <c r="J32" s="61">
        <f>ROUND(J89,2)</f>
        <v>0</v>
      </c>
      <c r="L32" s="30"/>
    </row>
    <row r="33" spans="2:12" s="1" customFormat="1" ht="6.9" customHeight="1">
      <c r="B33" s="30"/>
      <c r="D33" s="48"/>
      <c r="E33" s="48"/>
      <c r="F33" s="48"/>
      <c r="G33" s="48"/>
      <c r="H33" s="48"/>
      <c r="I33" s="48"/>
      <c r="J33" s="48"/>
      <c r="K33" s="48"/>
      <c r="L33" s="30"/>
    </row>
    <row r="34" spans="2:12" s="1" customFormat="1" ht="14.4" customHeight="1">
      <c r="B34" s="30"/>
      <c r="F34" s="33" t="s">
        <v>37</v>
      </c>
      <c r="I34" s="33" t="s">
        <v>36</v>
      </c>
      <c r="J34" s="33" t="s">
        <v>38</v>
      </c>
      <c r="L34" s="30"/>
    </row>
    <row r="35" spans="2:12" s="1" customFormat="1" ht="14.4" customHeight="1">
      <c r="B35" s="30"/>
      <c r="D35" s="50" t="s">
        <v>39</v>
      </c>
      <c r="E35" s="25" t="s">
        <v>40</v>
      </c>
      <c r="F35" s="81">
        <f>ROUND((SUM(BE89:BE163)),2)</f>
        <v>0</v>
      </c>
      <c r="I35" s="91">
        <v>0.21</v>
      </c>
      <c r="J35" s="81">
        <f>ROUND(((SUM(BE89:BE163))*I35),2)</f>
        <v>0</v>
      </c>
      <c r="L35" s="30"/>
    </row>
    <row r="36" spans="2:12" s="1" customFormat="1" ht="14.4" customHeight="1">
      <c r="B36" s="30"/>
      <c r="E36" s="25" t="s">
        <v>41</v>
      </c>
      <c r="F36" s="81">
        <f>ROUND((SUM(BF89:BF163)),2)</f>
        <v>0</v>
      </c>
      <c r="I36" s="91">
        <v>0.12</v>
      </c>
      <c r="J36" s="81">
        <f>ROUND(((SUM(BF89:BF163))*I36),2)</f>
        <v>0</v>
      </c>
      <c r="L36" s="30"/>
    </row>
    <row r="37" spans="2:12" s="1" customFormat="1" ht="14.4" customHeight="1" hidden="1">
      <c r="B37" s="30"/>
      <c r="E37" s="25" t="s">
        <v>42</v>
      </c>
      <c r="F37" s="81">
        <f>ROUND((SUM(BG89:BG163)),2)</f>
        <v>0</v>
      </c>
      <c r="I37" s="91">
        <v>0.21</v>
      </c>
      <c r="J37" s="81">
        <f>0</f>
        <v>0</v>
      </c>
      <c r="L37" s="30"/>
    </row>
    <row r="38" spans="2:12" s="1" customFormat="1" ht="14.4" customHeight="1" hidden="1">
      <c r="B38" s="30"/>
      <c r="E38" s="25" t="s">
        <v>43</v>
      </c>
      <c r="F38" s="81">
        <f>ROUND((SUM(BH89:BH163)),2)</f>
        <v>0</v>
      </c>
      <c r="I38" s="91">
        <v>0.12</v>
      </c>
      <c r="J38" s="81">
        <f>0</f>
        <v>0</v>
      </c>
      <c r="L38" s="30"/>
    </row>
    <row r="39" spans="2:12" s="1" customFormat="1" ht="14.4" customHeight="1" hidden="1">
      <c r="B39" s="30"/>
      <c r="E39" s="25" t="s">
        <v>44</v>
      </c>
      <c r="F39" s="81">
        <f>ROUND((SUM(BI89:BI163)),2)</f>
        <v>0</v>
      </c>
      <c r="I39" s="91">
        <v>0</v>
      </c>
      <c r="J39" s="81">
        <f>0</f>
        <v>0</v>
      </c>
      <c r="L39" s="30"/>
    </row>
    <row r="40" spans="2:12" s="1" customFormat="1" ht="6.9" customHeight="1">
      <c r="B40" s="30"/>
      <c r="L40" s="30"/>
    </row>
    <row r="41" spans="2:12" s="1" customFormat="1" ht="25.35" customHeight="1">
      <c r="B41" s="30"/>
      <c r="C41" s="92"/>
      <c r="D41" s="93" t="s">
        <v>45</v>
      </c>
      <c r="E41" s="52"/>
      <c r="F41" s="52"/>
      <c r="G41" s="94" t="s">
        <v>46</v>
      </c>
      <c r="H41" s="95" t="s">
        <v>47</v>
      </c>
      <c r="I41" s="52"/>
      <c r="J41" s="96">
        <f>SUM(J32:J39)</f>
        <v>0</v>
      </c>
      <c r="K41" s="97"/>
      <c r="L41" s="30"/>
    </row>
    <row r="42" spans="2:12" s="1" customFormat="1" ht="14.4" customHeight="1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30"/>
    </row>
    <row r="46" spans="2:12" s="1" customFormat="1" ht="6.9" customHeight="1"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30"/>
    </row>
    <row r="47" spans="2:12" s="1" customFormat="1" ht="24.9" customHeight="1">
      <c r="B47" s="30"/>
      <c r="C47" s="19" t="s">
        <v>94</v>
      </c>
      <c r="L47" s="30"/>
    </row>
    <row r="48" spans="2:12" s="1" customFormat="1" ht="6.9" customHeight="1">
      <c r="B48" s="30"/>
      <c r="L48" s="30"/>
    </row>
    <row r="49" spans="2:12" s="1" customFormat="1" ht="12" customHeight="1">
      <c r="B49" s="30"/>
      <c r="C49" s="25" t="s">
        <v>16</v>
      </c>
      <c r="L49" s="30"/>
    </row>
    <row r="50" spans="2:12" s="1" customFormat="1" ht="16.5" customHeight="1">
      <c r="B50" s="30"/>
      <c r="E50" s="297" t="str">
        <f>E7</f>
        <v>Klatovy SÚ objektu čp. 59 na st. p. 6139, k. ú. Klatovy (Rozpočet)</v>
      </c>
      <c r="F50" s="298"/>
      <c r="G50" s="298"/>
      <c r="H50" s="298"/>
      <c r="L50" s="30"/>
    </row>
    <row r="51" spans="2:12" ht="12" customHeight="1">
      <c r="B51" s="18"/>
      <c r="C51" s="25" t="s">
        <v>92</v>
      </c>
      <c r="L51" s="18"/>
    </row>
    <row r="52" spans="2:12" s="1" customFormat="1" ht="16.5" customHeight="1">
      <c r="B52" s="30"/>
      <c r="E52" s="297" t="s">
        <v>1845</v>
      </c>
      <c r="F52" s="296"/>
      <c r="G52" s="296"/>
      <c r="H52" s="296"/>
      <c r="L52" s="30"/>
    </row>
    <row r="53" spans="2:12" s="1" customFormat="1" ht="12" customHeight="1">
      <c r="B53" s="30"/>
      <c r="C53" s="25" t="s">
        <v>1947</v>
      </c>
      <c r="L53" s="30"/>
    </row>
    <row r="54" spans="2:12" s="1" customFormat="1" ht="16.5" customHeight="1">
      <c r="B54" s="30"/>
      <c r="E54" s="287" t="str">
        <f>E11</f>
        <v>2015-01 V - venkovní vodovod</v>
      </c>
      <c r="F54" s="296"/>
      <c r="G54" s="296"/>
      <c r="H54" s="296"/>
      <c r="L54" s="30"/>
    </row>
    <row r="55" spans="2:12" s="1" customFormat="1" ht="6.9" customHeight="1">
      <c r="B55" s="30"/>
      <c r="L55" s="30"/>
    </row>
    <row r="56" spans="2:12" s="1" customFormat="1" ht="12" customHeight="1">
      <c r="B56" s="30"/>
      <c r="C56" s="25" t="s">
        <v>21</v>
      </c>
      <c r="F56" s="23" t="str">
        <f>F14</f>
        <v xml:space="preserve"> </v>
      </c>
      <c r="I56" s="25" t="s">
        <v>23</v>
      </c>
      <c r="J56" s="47" t="str">
        <f>IF(J14="","",J14)</f>
        <v>17. 6. 2024</v>
      </c>
      <c r="L56" s="30"/>
    </row>
    <row r="57" spans="2:12" s="1" customFormat="1" ht="6.9" customHeight="1">
      <c r="B57" s="30"/>
      <c r="L57" s="30"/>
    </row>
    <row r="58" spans="2:12" s="1" customFormat="1" ht="15.15" customHeight="1">
      <c r="B58" s="30"/>
      <c r="C58" s="25" t="s">
        <v>25</v>
      </c>
      <c r="F58" s="23" t="str">
        <f>E17</f>
        <v xml:space="preserve"> </v>
      </c>
      <c r="I58" s="25" t="s">
        <v>30</v>
      </c>
      <c r="J58" s="28" t="str">
        <f>E23</f>
        <v xml:space="preserve"> </v>
      </c>
      <c r="L58" s="30"/>
    </row>
    <row r="59" spans="2:12" s="1" customFormat="1" ht="15.15" customHeight="1">
      <c r="B59" s="30"/>
      <c r="C59" s="25" t="s">
        <v>28</v>
      </c>
      <c r="F59" s="23" t="str">
        <f>IF(E20="","",E20)</f>
        <v>Vyplň údaj</v>
      </c>
      <c r="I59" s="25" t="s">
        <v>32</v>
      </c>
      <c r="J59" s="28" t="str">
        <f>E26</f>
        <v xml:space="preserve"> </v>
      </c>
      <c r="L59" s="30"/>
    </row>
    <row r="60" spans="2:12" s="1" customFormat="1" ht="10.35" customHeight="1">
      <c r="B60" s="30"/>
      <c r="L60" s="30"/>
    </row>
    <row r="61" spans="2:12" s="1" customFormat="1" ht="29.25" customHeight="1">
      <c r="B61" s="30"/>
      <c r="C61" s="98" t="s">
        <v>95</v>
      </c>
      <c r="D61" s="92"/>
      <c r="E61" s="92"/>
      <c r="F61" s="92"/>
      <c r="G61" s="92"/>
      <c r="H61" s="92"/>
      <c r="I61" s="92"/>
      <c r="J61" s="99" t="s">
        <v>96</v>
      </c>
      <c r="K61" s="92"/>
      <c r="L61" s="30"/>
    </row>
    <row r="62" spans="2:12" s="1" customFormat="1" ht="10.35" customHeight="1">
      <c r="B62" s="30"/>
      <c r="L62" s="30"/>
    </row>
    <row r="63" spans="2:47" s="1" customFormat="1" ht="22.95" customHeight="1">
      <c r="B63" s="30"/>
      <c r="C63" s="100" t="s">
        <v>67</v>
      </c>
      <c r="J63" s="61">
        <f>J89</f>
        <v>0</v>
      </c>
      <c r="L63" s="30"/>
      <c r="AU63" s="15" t="s">
        <v>97</v>
      </c>
    </row>
    <row r="64" spans="2:12" s="8" customFormat="1" ht="24.9" customHeight="1">
      <c r="B64" s="101"/>
      <c r="D64" s="102" t="s">
        <v>1421</v>
      </c>
      <c r="E64" s="103"/>
      <c r="F64" s="103"/>
      <c r="G64" s="103"/>
      <c r="H64" s="103"/>
      <c r="I64" s="103"/>
      <c r="J64" s="104">
        <f>J90</f>
        <v>0</v>
      </c>
      <c r="L64" s="101"/>
    </row>
    <row r="65" spans="2:12" s="9" customFormat="1" ht="19.95" customHeight="1">
      <c r="B65" s="105"/>
      <c r="D65" s="106" t="s">
        <v>1846</v>
      </c>
      <c r="E65" s="107"/>
      <c r="F65" s="107"/>
      <c r="G65" s="107"/>
      <c r="H65" s="107"/>
      <c r="I65" s="107"/>
      <c r="J65" s="108">
        <f>J91</f>
        <v>0</v>
      </c>
      <c r="L65" s="105"/>
    </row>
    <row r="66" spans="2:12" s="9" customFormat="1" ht="19.95" customHeight="1">
      <c r="B66" s="105"/>
      <c r="D66" s="106" t="s">
        <v>1847</v>
      </c>
      <c r="E66" s="107"/>
      <c r="F66" s="107"/>
      <c r="G66" s="107"/>
      <c r="H66" s="107"/>
      <c r="I66" s="107"/>
      <c r="J66" s="108">
        <f>J139</f>
        <v>0</v>
      </c>
      <c r="L66" s="105"/>
    </row>
    <row r="67" spans="2:12" s="9" customFormat="1" ht="19.95" customHeight="1">
      <c r="B67" s="105"/>
      <c r="D67" s="106" t="s">
        <v>1849</v>
      </c>
      <c r="E67" s="107"/>
      <c r="F67" s="107"/>
      <c r="G67" s="107"/>
      <c r="H67" s="107"/>
      <c r="I67" s="107"/>
      <c r="J67" s="108">
        <f>J144</f>
        <v>0</v>
      </c>
      <c r="L67" s="105"/>
    </row>
    <row r="68" spans="2:12" s="1" customFormat="1" ht="21.75" customHeight="1">
      <c r="B68" s="30"/>
      <c r="L68" s="30"/>
    </row>
    <row r="69" spans="2:12" s="1" customFormat="1" ht="6.9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30"/>
    </row>
    <row r="73" spans="2:12" s="1" customFormat="1" ht="6.9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0"/>
    </row>
    <row r="74" spans="2:12" s="1" customFormat="1" ht="24.9" customHeight="1">
      <c r="B74" s="30"/>
      <c r="C74" s="19" t="s">
        <v>128</v>
      </c>
      <c r="L74" s="30"/>
    </row>
    <row r="75" spans="2:12" s="1" customFormat="1" ht="6.9" customHeight="1">
      <c r="B75" s="30"/>
      <c r="L75" s="30"/>
    </row>
    <row r="76" spans="2:12" s="1" customFormat="1" ht="12" customHeight="1">
      <c r="B76" s="30"/>
      <c r="C76" s="25" t="s">
        <v>16</v>
      </c>
      <c r="L76" s="30"/>
    </row>
    <row r="77" spans="2:12" s="1" customFormat="1" ht="16.5" customHeight="1">
      <c r="B77" s="30"/>
      <c r="E77" s="297" t="str">
        <f>E7</f>
        <v>Klatovy SÚ objektu čp. 59 na st. p. 6139, k. ú. Klatovy (Rozpočet)</v>
      </c>
      <c r="F77" s="298"/>
      <c r="G77" s="298"/>
      <c r="H77" s="298"/>
      <c r="L77" s="30"/>
    </row>
    <row r="78" spans="2:12" ht="12" customHeight="1">
      <c r="B78" s="18"/>
      <c r="C78" s="25" t="s">
        <v>92</v>
      </c>
      <c r="L78" s="18"/>
    </row>
    <row r="79" spans="2:12" s="1" customFormat="1" ht="16.5" customHeight="1">
      <c r="B79" s="30"/>
      <c r="E79" s="297" t="s">
        <v>1845</v>
      </c>
      <c r="F79" s="296"/>
      <c r="G79" s="296"/>
      <c r="H79" s="296"/>
      <c r="L79" s="30"/>
    </row>
    <row r="80" spans="2:12" s="1" customFormat="1" ht="12" customHeight="1">
      <c r="B80" s="30"/>
      <c r="C80" s="25" t="s">
        <v>1947</v>
      </c>
      <c r="L80" s="30"/>
    </row>
    <row r="81" spans="2:12" s="1" customFormat="1" ht="16.5" customHeight="1">
      <c r="B81" s="30"/>
      <c r="E81" s="287" t="str">
        <f>E11</f>
        <v>2015-01 V - venkovní vodovod</v>
      </c>
      <c r="F81" s="296"/>
      <c r="G81" s="296"/>
      <c r="H81" s="296"/>
      <c r="L81" s="30"/>
    </row>
    <row r="82" spans="2:12" s="1" customFormat="1" ht="6.9" customHeight="1">
      <c r="B82" s="30"/>
      <c r="L82" s="30"/>
    </row>
    <row r="83" spans="2:12" s="1" customFormat="1" ht="12" customHeight="1">
      <c r="B83" s="30"/>
      <c r="C83" s="25" t="s">
        <v>21</v>
      </c>
      <c r="F83" s="23" t="str">
        <f>F14</f>
        <v xml:space="preserve"> </v>
      </c>
      <c r="I83" s="25" t="s">
        <v>23</v>
      </c>
      <c r="J83" s="47" t="str">
        <f>IF(J14="","",J14)</f>
        <v>17. 6. 2024</v>
      </c>
      <c r="L83" s="30"/>
    </row>
    <row r="84" spans="2:12" s="1" customFormat="1" ht="6.9" customHeight="1">
      <c r="B84" s="30"/>
      <c r="L84" s="30"/>
    </row>
    <row r="85" spans="2:12" s="1" customFormat="1" ht="15.15" customHeight="1">
      <c r="B85" s="30"/>
      <c r="C85" s="25" t="s">
        <v>25</v>
      </c>
      <c r="F85" s="23" t="str">
        <f>E17</f>
        <v xml:space="preserve"> </v>
      </c>
      <c r="I85" s="25" t="s">
        <v>30</v>
      </c>
      <c r="J85" s="28" t="str">
        <f>E23</f>
        <v xml:space="preserve"> </v>
      </c>
      <c r="L85" s="30"/>
    </row>
    <row r="86" spans="2:12" s="1" customFormat="1" ht="15.15" customHeight="1">
      <c r="B86" s="30"/>
      <c r="C86" s="25" t="s">
        <v>28</v>
      </c>
      <c r="F86" s="23" t="str">
        <f>IF(E20="","",E20)</f>
        <v>Vyplň údaj</v>
      </c>
      <c r="I86" s="25" t="s">
        <v>32</v>
      </c>
      <c r="J86" s="28" t="str">
        <f>E26</f>
        <v xml:space="preserve"> </v>
      </c>
      <c r="L86" s="30"/>
    </row>
    <row r="87" spans="2:12" s="1" customFormat="1" ht="10.35" customHeight="1">
      <c r="B87" s="30"/>
      <c r="L87" s="30"/>
    </row>
    <row r="88" spans="2:20" s="10" customFormat="1" ht="29.25" customHeight="1">
      <c r="B88" s="109"/>
      <c r="C88" s="110" t="s">
        <v>129</v>
      </c>
      <c r="D88" s="111" t="s">
        <v>54</v>
      </c>
      <c r="E88" s="111" t="s">
        <v>50</v>
      </c>
      <c r="F88" s="111" t="s">
        <v>51</v>
      </c>
      <c r="G88" s="111" t="s">
        <v>130</v>
      </c>
      <c r="H88" s="111" t="s">
        <v>131</v>
      </c>
      <c r="I88" s="111" t="s">
        <v>132</v>
      </c>
      <c r="J88" s="111" t="s">
        <v>96</v>
      </c>
      <c r="K88" s="112" t="s">
        <v>133</v>
      </c>
      <c r="L88" s="109"/>
      <c r="M88" s="54" t="s">
        <v>19</v>
      </c>
      <c r="N88" s="55" t="s">
        <v>39</v>
      </c>
      <c r="O88" s="55" t="s">
        <v>134</v>
      </c>
      <c r="P88" s="55" t="s">
        <v>135</v>
      </c>
      <c r="Q88" s="55" t="s">
        <v>136</v>
      </c>
      <c r="R88" s="55" t="s">
        <v>137</v>
      </c>
      <c r="S88" s="55" t="s">
        <v>138</v>
      </c>
      <c r="T88" s="56" t="s">
        <v>139</v>
      </c>
    </row>
    <row r="89" spans="2:63" s="1" customFormat="1" ht="22.95" customHeight="1">
      <c r="B89" s="30"/>
      <c r="C89" s="59" t="s">
        <v>140</v>
      </c>
      <c r="J89" s="113">
        <f>BK89</f>
        <v>0</v>
      </c>
      <c r="L89" s="30"/>
      <c r="M89" s="57"/>
      <c r="N89" s="48"/>
      <c r="O89" s="48"/>
      <c r="P89" s="114">
        <f>P90</f>
        <v>0</v>
      </c>
      <c r="Q89" s="48"/>
      <c r="R89" s="114">
        <f>R90</f>
        <v>22.55025091</v>
      </c>
      <c r="S89" s="48"/>
      <c r="T89" s="115">
        <f>T90</f>
        <v>0</v>
      </c>
      <c r="AT89" s="15" t="s">
        <v>68</v>
      </c>
      <c r="AU89" s="15" t="s">
        <v>97</v>
      </c>
      <c r="BK89" s="116">
        <f>BK90</f>
        <v>0</v>
      </c>
    </row>
    <row r="90" spans="2:63" s="11" customFormat="1" ht="25.95" customHeight="1">
      <c r="B90" s="117"/>
      <c r="D90" s="118" t="s">
        <v>68</v>
      </c>
      <c r="E90" s="119" t="s">
        <v>141</v>
      </c>
      <c r="F90" s="119" t="s">
        <v>1430</v>
      </c>
      <c r="I90" s="120"/>
      <c r="J90" s="121">
        <f>BK90</f>
        <v>0</v>
      </c>
      <c r="L90" s="117"/>
      <c r="M90" s="122"/>
      <c r="P90" s="123">
        <f>P91+P139+P144</f>
        <v>0</v>
      </c>
      <c r="R90" s="123">
        <f>R91+R139+R144</f>
        <v>22.55025091</v>
      </c>
      <c r="T90" s="124">
        <f>T91+T139+T144</f>
        <v>0</v>
      </c>
      <c r="AR90" s="118" t="s">
        <v>77</v>
      </c>
      <c r="AT90" s="125" t="s">
        <v>68</v>
      </c>
      <c r="AU90" s="125" t="s">
        <v>69</v>
      </c>
      <c r="AY90" s="118" t="s">
        <v>143</v>
      </c>
      <c r="BK90" s="126">
        <f>BK91+BK139+BK144</f>
        <v>0</v>
      </c>
    </row>
    <row r="91" spans="2:63" s="11" customFormat="1" ht="22.95" customHeight="1">
      <c r="B91" s="117"/>
      <c r="D91" s="118" t="s">
        <v>68</v>
      </c>
      <c r="E91" s="127" t="s">
        <v>77</v>
      </c>
      <c r="F91" s="127" t="s">
        <v>1850</v>
      </c>
      <c r="I91" s="120"/>
      <c r="J91" s="128">
        <f>BK91</f>
        <v>0</v>
      </c>
      <c r="L91" s="117"/>
      <c r="M91" s="122"/>
      <c r="P91" s="123">
        <f>SUM(P92:P138)</f>
        <v>0</v>
      </c>
      <c r="R91" s="123">
        <f>SUM(R92:R138)</f>
        <v>21.93908067</v>
      </c>
      <c r="T91" s="124">
        <f>SUM(T92:T138)</f>
        <v>0</v>
      </c>
      <c r="AR91" s="118" t="s">
        <v>77</v>
      </c>
      <c r="AT91" s="125" t="s">
        <v>68</v>
      </c>
      <c r="AU91" s="125" t="s">
        <v>77</v>
      </c>
      <c r="AY91" s="118" t="s">
        <v>143</v>
      </c>
      <c r="BK91" s="126">
        <f>SUM(BK92:BK138)</f>
        <v>0</v>
      </c>
    </row>
    <row r="92" spans="2:65" s="1" customFormat="1" ht="21.75" customHeight="1">
      <c r="B92" s="30"/>
      <c r="C92" s="129" t="s">
        <v>77</v>
      </c>
      <c r="D92" s="129" t="s">
        <v>145</v>
      </c>
      <c r="E92" s="130" t="s">
        <v>1851</v>
      </c>
      <c r="F92" s="131" t="s">
        <v>1852</v>
      </c>
      <c r="G92" s="132" t="s">
        <v>148</v>
      </c>
      <c r="H92" s="133">
        <v>47</v>
      </c>
      <c r="I92" s="134"/>
      <c r="J92" s="135">
        <f>ROUND(I92*H92,2)</f>
        <v>0</v>
      </c>
      <c r="K92" s="131" t="s">
        <v>149</v>
      </c>
      <c r="L92" s="30"/>
      <c r="M92" s="136" t="s">
        <v>19</v>
      </c>
      <c r="N92" s="137" t="s">
        <v>40</v>
      </c>
      <c r="P92" s="138">
        <f>O92*H92</f>
        <v>0</v>
      </c>
      <c r="Q92" s="138">
        <v>0</v>
      </c>
      <c r="R92" s="138">
        <f>Q92*H92</f>
        <v>0</v>
      </c>
      <c r="S92" s="138">
        <v>0</v>
      </c>
      <c r="T92" s="139">
        <f>S92*H92</f>
        <v>0</v>
      </c>
      <c r="AR92" s="140" t="s">
        <v>150</v>
      </c>
      <c r="AT92" s="140" t="s">
        <v>145</v>
      </c>
      <c r="AU92" s="140" t="s">
        <v>79</v>
      </c>
      <c r="AY92" s="15" t="s">
        <v>143</v>
      </c>
      <c r="BE92" s="141">
        <f>IF(N92="základní",J92,0)</f>
        <v>0</v>
      </c>
      <c r="BF92" s="141">
        <f>IF(N92="snížená",J92,0)</f>
        <v>0</v>
      </c>
      <c r="BG92" s="141">
        <f>IF(N92="zákl. přenesená",J92,0)</f>
        <v>0</v>
      </c>
      <c r="BH92" s="141">
        <f>IF(N92="sníž. přenesená",J92,0)</f>
        <v>0</v>
      </c>
      <c r="BI92" s="141">
        <f>IF(N92="nulová",J92,0)</f>
        <v>0</v>
      </c>
      <c r="BJ92" s="15" t="s">
        <v>77</v>
      </c>
      <c r="BK92" s="141">
        <f>ROUND(I92*H92,2)</f>
        <v>0</v>
      </c>
      <c r="BL92" s="15" t="s">
        <v>150</v>
      </c>
      <c r="BM92" s="140" t="s">
        <v>1949</v>
      </c>
    </row>
    <row r="93" spans="2:47" s="1" customFormat="1" ht="12">
      <c r="B93" s="30"/>
      <c r="D93" s="142" t="s">
        <v>151</v>
      </c>
      <c r="F93" s="143" t="s">
        <v>1852</v>
      </c>
      <c r="I93" s="144"/>
      <c r="L93" s="30"/>
      <c r="M93" s="145"/>
      <c r="T93" s="51"/>
      <c r="AT93" s="15" t="s">
        <v>151</v>
      </c>
      <c r="AU93" s="15" t="s">
        <v>79</v>
      </c>
    </row>
    <row r="94" spans="2:47" s="1" customFormat="1" ht="12">
      <c r="B94" s="30"/>
      <c r="D94" s="146" t="s">
        <v>153</v>
      </c>
      <c r="F94" s="147" t="s">
        <v>1854</v>
      </c>
      <c r="I94" s="144"/>
      <c r="L94" s="30"/>
      <c r="M94" s="145"/>
      <c r="T94" s="51"/>
      <c r="AT94" s="15" t="s">
        <v>153</v>
      </c>
      <c r="AU94" s="15" t="s">
        <v>79</v>
      </c>
    </row>
    <row r="95" spans="2:65" s="1" customFormat="1" ht="21.75" customHeight="1">
      <c r="B95" s="30"/>
      <c r="C95" s="129" t="s">
        <v>79</v>
      </c>
      <c r="D95" s="129" t="s">
        <v>145</v>
      </c>
      <c r="E95" s="130" t="s">
        <v>1855</v>
      </c>
      <c r="F95" s="131" t="s">
        <v>1856</v>
      </c>
      <c r="G95" s="132" t="s">
        <v>148</v>
      </c>
      <c r="H95" s="133">
        <v>9.4</v>
      </c>
      <c r="I95" s="134"/>
      <c r="J95" s="135">
        <f>ROUND(I95*H95,2)</f>
        <v>0</v>
      </c>
      <c r="K95" s="131" t="s">
        <v>149</v>
      </c>
      <c r="L95" s="30"/>
      <c r="M95" s="136" t="s">
        <v>19</v>
      </c>
      <c r="N95" s="137" t="s">
        <v>40</v>
      </c>
      <c r="P95" s="138">
        <f>O95*H95</f>
        <v>0</v>
      </c>
      <c r="Q95" s="138">
        <v>0</v>
      </c>
      <c r="R95" s="138">
        <f>Q95*H95</f>
        <v>0</v>
      </c>
      <c r="S95" s="138">
        <v>0</v>
      </c>
      <c r="T95" s="139">
        <f>S95*H95</f>
        <v>0</v>
      </c>
      <c r="AR95" s="140" t="s">
        <v>150</v>
      </c>
      <c r="AT95" s="140" t="s">
        <v>145</v>
      </c>
      <c r="AU95" s="140" t="s">
        <v>79</v>
      </c>
      <c r="AY95" s="15" t="s">
        <v>143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5" t="s">
        <v>77</v>
      </c>
      <c r="BK95" s="141">
        <f>ROUND(I95*H95,2)</f>
        <v>0</v>
      </c>
      <c r="BL95" s="15" t="s">
        <v>150</v>
      </c>
      <c r="BM95" s="140" t="s">
        <v>1950</v>
      </c>
    </row>
    <row r="96" spans="2:47" s="1" customFormat="1" ht="12">
      <c r="B96" s="30"/>
      <c r="D96" s="142" t="s">
        <v>151</v>
      </c>
      <c r="F96" s="143" t="s">
        <v>1856</v>
      </c>
      <c r="I96" s="144"/>
      <c r="L96" s="30"/>
      <c r="M96" s="145"/>
      <c r="T96" s="51"/>
      <c r="AT96" s="15" t="s">
        <v>151</v>
      </c>
      <c r="AU96" s="15" t="s">
        <v>79</v>
      </c>
    </row>
    <row r="97" spans="2:47" s="1" customFormat="1" ht="12">
      <c r="B97" s="30"/>
      <c r="D97" s="146" t="s">
        <v>153</v>
      </c>
      <c r="F97" s="147" t="s">
        <v>1858</v>
      </c>
      <c r="I97" s="144"/>
      <c r="L97" s="30"/>
      <c r="M97" s="145"/>
      <c r="T97" s="51"/>
      <c r="AT97" s="15" t="s">
        <v>153</v>
      </c>
      <c r="AU97" s="15" t="s">
        <v>79</v>
      </c>
    </row>
    <row r="98" spans="2:51" s="12" customFormat="1" ht="12">
      <c r="B98" s="163"/>
      <c r="D98" s="142" t="s">
        <v>1466</v>
      </c>
      <c r="E98" s="164" t="s">
        <v>19</v>
      </c>
      <c r="F98" s="165" t="s">
        <v>1951</v>
      </c>
      <c r="H98" s="166">
        <v>9.4</v>
      </c>
      <c r="I98" s="167"/>
      <c r="L98" s="163"/>
      <c r="M98" s="168"/>
      <c r="T98" s="169"/>
      <c r="AT98" s="164" t="s">
        <v>1466</v>
      </c>
      <c r="AU98" s="164" t="s">
        <v>79</v>
      </c>
      <c r="AV98" s="12" t="s">
        <v>79</v>
      </c>
      <c r="AW98" s="12" t="s">
        <v>31</v>
      </c>
      <c r="AX98" s="12" t="s">
        <v>77</v>
      </c>
      <c r="AY98" s="164" t="s">
        <v>143</v>
      </c>
    </row>
    <row r="99" spans="2:65" s="1" customFormat="1" ht="16.5" customHeight="1">
      <c r="B99" s="30"/>
      <c r="C99" s="129" t="s">
        <v>159</v>
      </c>
      <c r="D99" s="129" t="s">
        <v>145</v>
      </c>
      <c r="E99" s="130" t="s">
        <v>1860</v>
      </c>
      <c r="F99" s="131" t="s">
        <v>1861</v>
      </c>
      <c r="G99" s="132" t="s">
        <v>210</v>
      </c>
      <c r="H99" s="133">
        <v>117</v>
      </c>
      <c r="I99" s="134"/>
      <c r="J99" s="135">
        <f>ROUND(I99*H99,2)</f>
        <v>0</v>
      </c>
      <c r="K99" s="131" t="s">
        <v>149</v>
      </c>
      <c r="L99" s="30"/>
      <c r="M99" s="136" t="s">
        <v>19</v>
      </c>
      <c r="N99" s="137" t="s">
        <v>40</v>
      </c>
      <c r="P99" s="138">
        <f>O99*H99</f>
        <v>0</v>
      </c>
      <c r="Q99" s="138">
        <v>0.00083851</v>
      </c>
      <c r="R99" s="138">
        <f>Q99*H99</f>
        <v>0.09810567</v>
      </c>
      <c r="S99" s="138">
        <v>0</v>
      </c>
      <c r="T99" s="139">
        <f>S99*H99</f>
        <v>0</v>
      </c>
      <c r="AR99" s="140" t="s">
        <v>150</v>
      </c>
      <c r="AT99" s="140" t="s">
        <v>145</v>
      </c>
      <c r="AU99" s="140" t="s">
        <v>79</v>
      </c>
      <c r="AY99" s="15" t="s">
        <v>143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5" t="s">
        <v>77</v>
      </c>
      <c r="BK99" s="141">
        <f>ROUND(I99*H99,2)</f>
        <v>0</v>
      </c>
      <c r="BL99" s="15" t="s">
        <v>150</v>
      </c>
      <c r="BM99" s="140" t="s">
        <v>1952</v>
      </c>
    </row>
    <row r="100" spans="2:47" s="1" customFormat="1" ht="12">
      <c r="B100" s="30"/>
      <c r="D100" s="142" t="s">
        <v>151</v>
      </c>
      <c r="F100" s="143" t="s">
        <v>1863</v>
      </c>
      <c r="I100" s="144"/>
      <c r="L100" s="30"/>
      <c r="M100" s="145"/>
      <c r="T100" s="51"/>
      <c r="AT100" s="15" t="s">
        <v>151</v>
      </c>
      <c r="AU100" s="15" t="s">
        <v>79</v>
      </c>
    </row>
    <row r="101" spans="2:47" s="1" customFormat="1" ht="12">
      <c r="B101" s="30"/>
      <c r="D101" s="146" t="s">
        <v>153</v>
      </c>
      <c r="F101" s="147" t="s">
        <v>1864</v>
      </c>
      <c r="I101" s="144"/>
      <c r="L101" s="30"/>
      <c r="M101" s="145"/>
      <c r="T101" s="51"/>
      <c r="AT101" s="15" t="s">
        <v>153</v>
      </c>
      <c r="AU101" s="15" t="s">
        <v>79</v>
      </c>
    </row>
    <row r="102" spans="2:51" s="12" customFormat="1" ht="12">
      <c r="B102" s="163"/>
      <c r="D102" s="142" t="s">
        <v>1466</v>
      </c>
      <c r="E102" s="164" t="s">
        <v>19</v>
      </c>
      <c r="F102" s="165" t="s">
        <v>1953</v>
      </c>
      <c r="H102" s="166">
        <v>117</v>
      </c>
      <c r="I102" s="167"/>
      <c r="L102" s="163"/>
      <c r="M102" s="168"/>
      <c r="T102" s="169"/>
      <c r="AT102" s="164" t="s">
        <v>1466</v>
      </c>
      <c r="AU102" s="164" t="s">
        <v>79</v>
      </c>
      <c r="AV102" s="12" t="s">
        <v>79</v>
      </c>
      <c r="AW102" s="12" t="s">
        <v>31</v>
      </c>
      <c r="AX102" s="12" t="s">
        <v>77</v>
      </c>
      <c r="AY102" s="164" t="s">
        <v>143</v>
      </c>
    </row>
    <row r="103" spans="2:65" s="1" customFormat="1" ht="16.5" customHeight="1">
      <c r="B103" s="30"/>
      <c r="C103" s="129" t="s">
        <v>150</v>
      </c>
      <c r="D103" s="129" t="s">
        <v>145</v>
      </c>
      <c r="E103" s="130" t="s">
        <v>1865</v>
      </c>
      <c r="F103" s="131" t="s">
        <v>1866</v>
      </c>
      <c r="G103" s="132" t="s">
        <v>210</v>
      </c>
      <c r="H103" s="133">
        <v>117</v>
      </c>
      <c r="I103" s="134"/>
      <c r="J103" s="135">
        <f>ROUND(I103*H103,2)</f>
        <v>0</v>
      </c>
      <c r="K103" s="131" t="s">
        <v>149</v>
      </c>
      <c r="L103" s="30"/>
      <c r="M103" s="136" t="s">
        <v>19</v>
      </c>
      <c r="N103" s="137" t="s">
        <v>40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150</v>
      </c>
      <c r="AT103" s="140" t="s">
        <v>145</v>
      </c>
      <c r="AU103" s="140" t="s">
        <v>79</v>
      </c>
      <c r="AY103" s="15" t="s">
        <v>143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5" t="s">
        <v>77</v>
      </c>
      <c r="BK103" s="141">
        <f>ROUND(I103*H103,2)</f>
        <v>0</v>
      </c>
      <c r="BL103" s="15" t="s">
        <v>150</v>
      </c>
      <c r="BM103" s="140" t="s">
        <v>1954</v>
      </c>
    </row>
    <row r="104" spans="2:47" s="1" customFormat="1" ht="19.2">
      <c r="B104" s="30"/>
      <c r="D104" s="142" t="s">
        <v>151</v>
      </c>
      <c r="F104" s="143" t="s">
        <v>1868</v>
      </c>
      <c r="I104" s="144"/>
      <c r="L104" s="30"/>
      <c r="M104" s="145"/>
      <c r="T104" s="51"/>
      <c r="AT104" s="15" t="s">
        <v>151</v>
      </c>
      <c r="AU104" s="15" t="s">
        <v>79</v>
      </c>
    </row>
    <row r="105" spans="2:47" s="1" customFormat="1" ht="12">
      <c r="B105" s="30"/>
      <c r="D105" s="146" t="s">
        <v>153</v>
      </c>
      <c r="F105" s="147" t="s">
        <v>1869</v>
      </c>
      <c r="I105" s="144"/>
      <c r="L105" s="30"/>
      <c r="M105" s="145"/>
      <c r="T105" s="51"/>
      <c r="AT105" s="15" t="s">
        <v>153</v>
      </c>
      <c r="AU105" s="15" t="s">
        <v>79</v>
      </c>
    </row>
    <row r="106" spans="2:65" s="1" customFormat="1" ht="16.5" customHeight="1">
      <c r="B106" s="30"/>
      <c r="C106" s="129" t="s">
        <v>170</v>
      </c>
      <c r="D106" s="129" t="s">
        <v>145</v>
      </c>
      <c r="E106" s="130" t="s">
        <v>1870</v>
      </c>
      <c r="F106" s="131" t="s">
        <v>1871</v>
      </c>
      <c r="G106" s="132" t="s">
        <v>148</v>
      </c>
      <c r="H106" s="133">
        <v>47</v>
      </c>
      <c r="I106" s="134"/>
      <c r="J106" s="135">
        <f>ROUND(I106*H106,2)</f>
        <v>0</v>
      </c>
      <c r="K106" s="131" t="s">
        <v>149</v>
      </c>
      <c r="L106" s="30"/>
      <c r="M106" s="136" t="s">
        <v>19</v>
      </c>
      <c r="N106" s="137" t="s">
        <v>40</v>
      </c>
      <c r="P106" s="138">
        <f>O106*H106</f>
        <v>0</v>
      </c>
      <c r="Q106" s="138">
        <v>0</v>
      </c>
      <c r="R106" s="138">
        <f>Q106*H106</f>
        <v>0</v>
      </c>
      <c r="S106" s="138">
        <v>0</v>
      </c>
      <c r="T106" s="139">
        <f>S106*H106</f>
        <v>0</v>
      </c>
      <c r="AR106" s="140" t="s">
        <v>150</v>
      </c>
      <c r="AT106" s="140" t="s">
        <v>145</v>
      </c>
      <c r="AU106" s="140" t="s">
        <v>79</v>
      </c>
      <c r="AY106" s="15" t="s">
        <v>143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5" t="s">
        <v>77</v>
      </c>
      <c r="BK106" s="141">
        <f>ROUND(I106*H106,2)</f>
        <v>0</v>
      </c>
      <c r="BL106" s="15" t="s">
        <v>150</v>
      </c>
      <c r="BM106" s="140" t="s">
        <v>1955</v>
      </c>
    </row>
    <row r="107" spans="2:47" s="1" customFormat="1" ht="12">
      <c r="B107" s="30"/>
      <c r="D107" s="142" t="s">
        <v>151</v>
      </c>
      <c r="F107" s="143" t="s">
        <v>1871</v>
      </c>
      <c r="I107" s="144"/>
      <c r="L107" s="30"/>
      <c r="M107" s="145"/>
      <c r="T107" s="51"/>
      <c r="AT107" s="15" t="s">
        <v>151</v>
      </c>
      <c r="AU107" s="15" t="s">
        <v>79</v>
      </c>
    </row>
    <row r="108" spans="2:47" s="1" customFormat="1" ht="12">
      <c r="B108" s="30"/>
      <c r="D108" s="146" t="s">
        <v>153</v>
      </c>
      <c r="F108" s="147" t="s">
        <v>1873</v>
      </c>
      <c r="I108" s="144"/>
      <c r="L108" s="30"/>
      <c r="M108" s="145"/>
      <c r="T108" s="51"/>
      <c r="AT108" s="15" t="s">
        <v>153</v>
      </c>
      <c r="AU108" s="15" t="s">
        <v>79</v>
      </c>
    </row>
    <row r="109" spans="2:65" s="1" customFormat="1" ht="16.5" customHeight="1">
      <c r="B109" s="30"/>
      <c r="C109" s="129" t="s">
        <v>162</v>
      </c>
      <c r="D109" s="129" t="s">
        <v>145</v>
      </c>
      <c r="E109" s="130" t="s">
        <v>1874</v>
      </c>
      <c r="F109" s="131" t="s">
        <v>1875</v>
      </c>
      <c r="G109" s="132" t="s">
        <v>148</v>
      </c>
      <c r="H109" s="133">
        <v>11</v>
      </c>
      <c r="I109" s="134"/>
      <c r="J109" s="135">
        <f>ROUND(I109*H109,2)</f>
        <v>0</v>
      </c>
      <c r="K109" s="131" t="s">
        <v>149</v>
      </c>
      <c r="L109" s="30"/>
      <c r="M109" s="136" t="s">
        <v>19</v>
      </c>
      <c r="N109" s="137" t="s">
        <v>40</v>
      </c>
      <c r="P109" s="138">
        <f>O109*H109</f>
        <v>0</v>
      </c>
      <c r="Q109" s="138">
        <v>0</v>
      </c>
      <c r="R109" s="138">
        <f>Q109*H109</f>
        <v>0</v>
      </c>
      <c r="S109" s="138">
        <v>0</v>
      </c>
      <c r="T109" s="139">
        <f>S109*H109</f>
        <v>0</v>
      </c>
      <c r="AR109" s="140" t="s">
        <v>150</v>
      </c>
      <c r="AT109" s="140" t="s">
        <v>145</v>
      </c>
      <c r="AU109" s="140" t="s">
        <v>79</v>
      </c>
      <c r="AY109" s="15" t="s">
        <v>143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5" t="s">
        <v>77</v>
      </c>
      <c r="BK109" s="141">
        <f>ROUND(I109*H109,2)</f>
        <v>0</v>
      </c>
      <c r="BL109" s="15" t="s">
        <v>150</v>
      </c>
      <c r="BM109" s="140" t="s">
        <v>1956</v>
      </c>
    </row>
    <row r="110" spans="2:47" s="1" customFormat="1" ht="12">
      <c r="B110" s="30"/>
      <c r="D110" s="142" t="s">
        <v>151</v>
      </c>
      <c r="F110" s="143" t="s">
        <v>1875</v>
      </c>
      <c r="I110" s="144"/>
      <c r="L110" s="30"/>
      <c r="M110" s="145"/>
      <c r="T110" s="51"/>
      <c r="AT110" s="15" t="s">
        <v>151</v>
      </c>
      <c r="AU110" s="15" t="s">
        <v>79</v>
      </c>
    </row>
    <row r="111" spans="2:47" s="1" customFormat="1" ht="12">
      <c r="B111" s="30"/>
      <c r="D111" s="146" t="s">
        <v>153</v>
      </c>
      <c r="F111" s="147" t="s">
        <v>1877</v>
      </c>
      <c r="I111" s="144"/>
      <c r="L111" s="30"/>
      <c r="M111" s="145"/>
      <c r="T111" s="51"/>
      <c r="AT111" s="15" t="s">
        <v>153</v>
      </c>
      <c r="AU111" s="15" t="s">
        <v>79</v>
      </c>
    </row>
    <row r="112" spans="2:65" s="1" customFormat="1" ht="16.5" customHeight="1">
      <c r="B112" s="30"/>
      <c r="C112" s="129" t="s">
        <v>181</v>
      </c>
      <c r="D112" s="129" t="s">
        <v>145</v>
      </c>
      <c r="E112" s="130" t="s">
        <v>1878</v>
      </c>
      <c r="F112" s="131" t="s">
        <v>1879</v>
      </c>
      <c r="G112" s="132" t="s">
        <v>148</v>
      </c>
      <c r="H112" s="133">
        <v>11</v>
      </c>
      <c r="I112" s="134"/>
      <c r="J112" s="135">
        <f>ROUND(I112*H112,2)</f>
        <v>0</v>
      </c>
      <c r="K112" s="131" t="s">
        <v>149</v>
      </c>
      <c r="L112" s="30"/>
      <c r="M112" s="136" t="s">
        <v>19</v>
      </c>
      <c r="N112" s="137" t="s">
        <v>40</v>
      </c>
      <c r="P112" s="138">
        <f>O112*H112</f>
        <v>0</v>
      </c>
      <c r="Q112" s="138">
        <v>0</v>
      </c>
      <c r="R112" s="138">
        <f>Q112*H112</f>
        <v>0</v>
      </c>
      <c r="S112" s="138">
        <v>0</v>
      </c>
      <c r="T112" s="139">
        <f>S112*H112</f>
        <v>0</v>
      </c>
      <c r="AR112" s="140" t="s">
        <v>150</v>
      </c>
      <c r="AT112" s="140" t="s">
        <v>145</v>
      </c>
      <c r="AU112" s="140" t="s">
        <v>79</v>
      </c>
      <c r="AY112" s="15" t="s">
        <v>143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5" t="s">
        <v>77</v>
      </c>
      <c r="BK112" s="141">
        <f>ROUND(I112*H112,2)</f>
        <v>0</v>
      </c>
      <c r="BL112" s="15" t="s">
        <v>150</v>
      </c>
      <c r="BM112" s="140" t="s">
        <v>1957</v>
      </c>
    </row>
    <row r="113" spans="2:47" s="1" customFormat="1" ht="12">
      <c r="B113" s="30"/>
      <c r="D113" s="142" t="s">
        <v>151</v>
      </c>
      <c r="F113" s="143" t="s">
        <v>1879</v>
      </c>
      <c r="I113" s="144"/>
      <c r="L113" s="30"/>
      <c r="M113" s="145"/>
      <c r="T113" s="51"/>
      <c r="AT113" s="15" t="s">
        <v>151</v>
      </c>
      <c r="AU113" s="15" t="s">
        <v>79</v>
      </c>
    </row>
    <row r="114" spans="2:47" s="1" customFormat="1" ht="12">
      <c r="B114" s="30"/>
      <c r="D114" s="146" t="s">
        <v>153</v>
      </c>
      <c r="F114" s="147" t="s">
        <v>1881</v>
      </c>
      <c r="I114" s="144"/>
      <c r="L114" s="30"/>
      <c r="M114" s="145"/>
      <c r="T114" s="51"/>
      <c r="AT114" s="15" t="s">
        <v>153</v>
      </c>
      <c r="AU114" s="15" t="s">
        <v>79</v>
      </c>
    </row>
    <row r="115" spans="2:65" s="1" customFormat="1" ht="16.5" customHeight="1">
      <c r="B115" s="30"/>
      <c r="C115" s="129" t="s">
        <v>167</v>
      </c>
      <c r="D115" s="129" t="s">
        <v>145</v>
      </c>
      <c r="E115" s="130" t="s">
        <v>1882</v>
      </c>
      <c r="F115" s="131" t="s">
        <v>1883</v>
      </c>
      <c r="G115" s="132" t="s">
        <v>184</v>
      </c>
      <c r="H115" s="133">
        <v>19.8</v>
      </c>
      <c r="I115" s="134"/>
      <c r="J115" s="135">
        <f>ROUND(I115*H115,2)</f>
        <v>0</v>
      </c>
      <c r="K115" s="131" t="s">
        <v>149</v>
      </c>
      <c r="L115" s="30"/>
      <c r="M115" s="136" t="s">
        <v>19</v>
      </c>
      <c r="N115" s="137" t="s">
        <v>40</v>
      </c>
      <c r="P115" s="138">
        <f>O115*H115</f>
        <v>0</v>
      </c>
      <c r="Q115" s="138">
        <v>0</v>
      </c>
      <c r="R115" s="138">
        <f>Q115*H115</f>
        <v>0</v>
      </c>
      <c r="S115" s="138">
        <v>0</v>
      </c>
      <c r="T115" s="139">
        <f>S115*H115</f>
        <v>0</v>
      </c>
      <c r="AR115" s="140" t="s">
        <v>150</v>
      </c>
      <c r="AT115" s="140" t="s">
        <v>145</v>
      </c>
      <c r="AU115" s="140" t="s">
        <v>79</v>
      </c>
      <c r="AY115" s="15" t="s">
        <v>143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5" t="s">
        <v>77</v>
      </c>
      <c r="BK115" s="141">
        <f>ROUND(I115*H115,2)</f>
        <v>0</v>
      </c>
      <c r="BL115" s="15" t="s">
        <v>150</v>
      </c>
      <c r="BM115" s="140" t="s">
        <v>1958</v>
      </c>
    </row>
    <row r="116" spans="2:47" s="1" customFormat="1" ht="12">
      <c r="B116" s="30"/>
      <c r="D116" s="142" t="s">
        <v>151</v>
      </c>
      <c r="F116" s="143" t="s">
        <v>1883</v>
      </c>
      <c r="I116" s="144"/>
      <c r="L116" s="30"/>
      <c r="M116" s="145"/>
      <c r="T116" s="51"/>
      <c r="AT116" s="15" t="s">
        <v>151</v>
      </c>
      <c r="AU116" s="15" t="s">
        <v>79</v>
      </c>
    </row>
    <row r="117" spans="2:47" s="1" customFormat="1" ht="12">
      <c r="B117" s="30"/>
      <c r="D117" s="146" t="s">
        <v>153</v>
      </c>
      <c r="F117" s="147" t="s">
        <v>1885</v>
      </c>
      <c r="I117" s="144"/>
      <c r="L117" s="30"/>
      <c r="M117" s="145"/>
      <c r="T117" s="51"/>
      <c r="AT117" s="15" t="s">
        <v>153</v>
      </c>
      <c r="AU117" s="15" t="s">
        <v>79</v>
      </c>
    </row>
    <row r="118" spans="2:51" s="12" customFormat="1" ht="12">
      <c r="B118" s="163"/>
      <c r="D118" s="142" t="s">
        <v>1466</v>
      </c>
      <c r="E118" s="164" t="s">
        <v>19</v>
      </c>
      <c r="F118" s="165" t="s">
        <v>207</v>
      </c>
      <c r="H118" s="166">
        <v>11</v>
      </c>
      <c r="I118" s="167"/>
      <c r="L118" s="163"/>
      <c r="M118" s="168"/>
      <c r="T118" s="169"/>
      <c r="AT118" s="164" t="s">
        <v>1466</v>
      </c>
      <c r="AU118" s="164" t="s">
        <v>79</v>
      </c>
      <c r="AV118" s="12" t="s">
        <v>79</v>
      </c>
      <c r="AW118" s="12" t="s">
        <v>31</v>
      </c>
      <c r="AX118" s="12" t="s">
        <v>69</v>
      </c>
      <c r="AY118" s="164" t="s">
        <v>143</v>
      </c>
    </row>
    <row r="119" spans="2:51" s="12" customFormat="1" ht="12">
      <c r="B119" s="163"/>
      <c r="D119" s="142" t="s">
        <v>1466</v>
      </c>
      <c r="E119" s="164" t="s">
        <v>19</v>
      </c>
      <c r="F119" s="165" t="s">
        <v>1959</v>
      </c>
      <c r="H119" s="166">
        <v>19.8</v>
      </c>
      <c r="I119" s="167"/>
      <c r="L119" s="163"/>
      <c r="M119" s="168"/>
      <c r="T119" s="169"/>
      <c r="AT119" s="164" t="s">
        <v>1466</v>
      </c>
      <c r="AU119" s="164" t="s">
        <v>79</v>
      </c>
      <c r="AV119" s="12" t="s">
        <v>79</v>
      </c>
      <c r="AW119" s="12" t="s">
        <v>31</v>
      </c>
      <c r="AX119" s="12" t="s">
        <v>77</v>
      </c>
      <c r="AY119" s="164" t="s">
        <v>143</v>
      </c>
    </row>
    <row r="120" spans="2:65" s="1" customFormat="1" ht="16.5" customHeight="1">
      <c r="B120" s="30"/>
      <c r="C120" s="129" t="s">
        <v>195</v>
      </c>
      <c r="D120" s="129" t="s">
        <v>145</v>
      </c>
      <c r="E120" s="130" t="s">
        <v>1886</v>
      </c>
      <c r="F120" s="131" t="s">
        <v>1887</v>
      </c>
      <c r="G120" s="132" t="s">
        <v>148</v>
      </c>
      <c r="H120" s="133">
        <v>36</v>
      </c>
      <c r="I120" s="134"/>
      <c r="J120" s="135">
        <f>ROUND(I120*H120,2)</f>
        <v>0</v>
      </c>
      <c r="K120" s="131" t="s">
        <v>149</v>
      </c>
      <c r="L120" s="30"/>
      <c r="M120" s="136" t="s">
        <v>19</v>
      </c>
      <c r="N120" s="137" t="s">
        <v>40</v>
      </c>
      <c r="P120" s="138">
        <f>O120*H120</f>
        <v>0</v>
      </c>
      <c r="Q120" s="138">
        <v>0</v>
      </c>
      <c r="R120" s="138">
        <f>Q120*H120</f>
        <v>0</v>
      </c>
      <c r="S120" s="138">
        <v>0</v>
      </c>
      <c r="T120" s="139">
        <f>S120*H120</f>
        <v>0</v>
      </c>
      <c r="AR120" s="140" t="s">
        <v>150</v>
      </c>
      <c r="AT120" s="140" t="s">
        <v>145</v>
      </c>
      <c r="AU120" s="140" t="s">
        <v>79</v>
      </c>
      <c r="AY120" s="15" t="s">
        <v>143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5" t="s">
        <v>77</v>
      </c>
      <c r="BK120" s="141">
        <f>ROUND(I120*H120,2)</f>
        <v>0</v>
      </c>
      <c r="BL120" s="15" t="s">
        <v>150</v>
      </c>
      <c r="BM120" s="140" t="s">
        <v>1960</v>
      </c>
    </row>
    <row r="121" spans="2:47" s="1" customFormat="1" ht="12">
      <c r="B121" s="30"/>
      <c r="D121" s="142" t="s">
        <v>151</v>
      </c>
      <c r="F121" s="143" t="s">
        <v>1887</v>
      </c>
      <c r="I121" s="144"/>
      <c r="L121" s="30"/>
      <c r="M121" s="145"/>
      <c r="T121" s="51"/>
      <c r="AT121" s="15" t="s">
        <v>151</v>
      </c>
      <c r="AU121" s="15" t="s">
        <v>79</v>
      </c>
    </row>
    <row r="122" spans="2:47" s="1" customFormat="1" ht="12">
      <c r="B122" s="30"/>
      <c r="D122" s="146" t="s">
        <v>153</v>
      </c>
      <c r="F122" s="147" t="s">
        <v>1889</v>
      </c>
      <c r="I122" s="144"/>
      <c r="L122" s="30"/>
      <c r="M122" s="145"/>
      <c r="T122" s="51"/>
      <c r="AT122" s="15" t="s">
        <v>153</v>
      </c>
      <c r="AU122" s="15" t="s">
        <v>79</v>
      </c>
    </row>
    <row r="123" spans="2:65" s="1" customFormat="1" ht="16.5" customHeight="1">
      <c r="B123" s="30"/>
      <c r="C123" s="129" t="s">
        <v>173</v>
      </c>
      <c r="D123" s="129" t="s">
        <v>145</v>
      </c>
      <c r="E123" s="130" t="s">
        <v>1890</v>
      </c>
      <c r="F123" s="131" t="s">
        <v>1891</v>
      </c>
      <c r="G123" s="132" t="s">
        <v>148</v>
      </c>
      <c r="H123" s="133">
        <v>11</v>
      </c>
      <c r="I123" s="134"/>
      <c r="J123" s="135">
        <f>ROUND(I123*H123,2)</f>
        <v>0</v>
      </c>
      <c r="K123" s="131" t="s">
        <v>149</v>
      </c>
      <c r="L123" s="30"/>
      <c r="M123" s="136" t="s">
        <v>19</v>
      </c>
      <c r="N123" s="137" t="s">
        <v>40</v>
      </c>
      <c r="P123" s="138">
        <f>O123*H123</f>
        <v>0</v>
      </c>
      <c r="Q123" s="138">
        <v>0</v>
      </c>
      <c r="R123" s="138">
        <f>Q123*H123</f>
        <v>0</v>
      </c>
      <c r="S123" s="138">
        <v>0</v>
      </c>
      <c r="T123" s="139">
        <f>S123*H123</f>
        <v>0</v>
      </c>
      <c r="AR123" s="140" t="s">
        <v>150</v>
      </c>
      <c r="AT123" s="140" t="s">
        <v>145</v>
      </c>
      <c r="AU123" s="140" t="s">
        <v>79</v>
      </c>
      <c r="AY123" s="15" t="s">
        <v>143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5" t="s">
        <v>77</v>
      </c>
      <c r="BK123" s="141">
        <f>ROUND(I123*H123,2)</f>
        <v>0</v>
      </c>
      <c r="BL123" s="15" t="s">
        <v>150</v>
      </c>
      <c r="BM123" s="140" t="s">
        <v>1961</v>
      </c>
    </row>
    <row r="124" spans="2:47" s="1" customFormat="1" ht="12">
      <c r="B124" s="30"/>
      <c r="D124" s="142" t="s">
        <v>151</v>
      </c>
      <c r="F124" s="143" t="s">
        <v>1891</v>
      </c>
      <c r="I124" s="144"/>
      <c r="L124" s="30"/>
      <c r="M124" s="145"/>
      <c r="T124" s="51"/>
      <c r="AT124" s="15" t="s">
        <v>151</v>
      </c>
      <c r="AU124" s="15" t="s">
        <v>79</v>
      </c>
    </row>
    <row r="125" spans="2:47" s="1" customFormat="1" ht="12">
      <c r="B125" s="30"/>
      <c r="D125" s="146" t="s">
        <v>153</v>
      </c>
      <c r="F125" s="147" t="s">
        <v>1893</v>
      </c>
      <c r="I125" s="144"/>
      <c r="L125" s="30"/>
      <c r="M125" s="145"/>
      <c r="T125" s="51"/>
      <c r="AT125" s="15" t="s">
        <v>153</v>
      </c>
      <c r="AU125" s="15" t="s">
        <v>79</v>
      </c>
    </row>
    <row r="126" spans="2:65" s="1" customFormat="1" ht="16.5" customHeight="1">
      <c r="B126" s="30"/>
      <c r="C126" s="148" t="s">
        <v>207</v>
      </c>
      <c r="D126" s="148" t="s">
        <v>225</v>
      </c>
      <c r="E126" s="149" t="s">
        <v>1894</v>
      </c>
      <c r="F126" s="150" t="s">
        <v>1895</v>
      </c>
      <c r="G126" s="151" t="s">
        <v>184</v>
      </c>
      <c r="H126" s="152">
        <v>21.84</v>
      </c>
      <c r="I126" s="153"/>
      <c r="J126" s="154">
        <f>ROUND(I126*H126,2)</f>
        <v>0</v>
      </c>
      <c r="K126" s="150" t="s">
        <v>149</v>
      </c>
      <c r="L126" s="155"/>
      <c r="M126" s="156" t="s">
        <v>19</v>
      </c>
      <c r="N126" s="157" t="s">
        <v>40</v>
      </c>
      <c r="P126" s="138">
        <f>O126*H126</f>
        <v>0</v>
      </c>
      <c r="Q126" s="138">
        <v>1</v>
      </c>
      <c r="R126" s="138">
        <f>Q126*H126</f>
        <v>21.84</v>
      </c>
      <c r="S126" s="138">
        <v>0</v>
      </c>
      <c r="T126" s="139">
        <f>S126*H126</f>
        <v>0</v>
      </c>
      <c r="AR126" s="140" t="s">
        <v>167</v>
      </c>
      <c r="AT126" s="140" t="s">
        <v>225</v>
      </c>
      <c r="AU126" s="140" t="s">
        <v>79</v>
      </c>
      <c r="AY126" s="15" t="s">
        <v>143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5" t="s">
        <v>77</v>
      </c>
      <c r="BK126" s="141">
        <f>ROUND(I126*H126,2)</f>
        <v>0</v>
      </c>
      <c r="BL126" s="15" t="s">
        <v>150</v>
      </c>
      <c r="BM126" s="140" t="s">
        <v>1962</v>
      </c>
    </row>
    <row r="127" spans="2:47" s="1" customFormat="1" ht="12">
      <c r="B127" s="30"/>
      <c r="D127" s="142" t="s">
        <v>151</v>
      </c>
      <c r="F127" s="143" t="s">
        <v>1895</v>
      </c>
      <c r="I127" s="144"/>
      <c r="L127" s="30"/>
      <c r="M127" s="145"/>
      <c r="T127" s="51"/>
      <c r="AT127" s="15" t="s">
        <v>151</v>
      </c>
      <c r="AU127" s="15" t="s">
        <v>79</v>
      </c>
    </row>
    <row r="128" spans="2:51" s="12" customFormat="1" ht="12">
      <c r="B128" s="163"/>
      <c r="D128" s="142" t="s">
        <v>1466</v>
      </c>
      <c r="E128" s="164" t="s">
        <v>19</v>
      </c>
      <c r="F128" s="165" t="s">
        <v>1963</v>
      </c>
      <c r="H128" s="166">
        <v>10.92</v>
      </c>
      <c r="I128" s="167"/>
      <c r="L128" s="163"/>
      <c r="M128" s="168"/>
      <c r="T128" s="169"/>
      <c r="AT128" s="164" t="s">
        <v>1466</v>
      </c>
      <c r="AU128" s="164" t="s">
        <v>79</v>
      </c>
      <c r="AV128" s="12" t="s">
        <v>79</v>
      </c>
      <c r="AW128" s="12" t="s">
        <v>31</v>
      </c>
      <c r="AX128" s="12" t="s">
        <v>69</v>
      </c>
      <c r="AY128" s="164" t="s">
        <v>143</v>
      </c>
    </row>
    <row r="129" spans="2:51" s="12" customFormat="1" ht="12">
      <c r="B129" s="163"/>
      <c r="D129" s="142" t="s">
        <v>1466</v>
      </c>
      <c r="E129" s="164" t="s">
        <v>19</v>
      </c>
      <c r="F129" s="165" t="s">
        <v>1964</v>
      </c>
      <c r="H129" s="166">
        <v>21.84</v>
      </c>
      <c r="I129" s="167"/>
      <c r="L129" s="163"/>
      <c r="M129" s="168"/>
      <c r="T129" s="169"/>
      <c r="AT129" s="164" t="s">
        <v>1466</v>
      </c>
      <c r="AU129" s="164" t="s">
        <v>79</v>
      </c>
      <c r="AV129" s="12" t="s">
        <v>79</v>
      </c>
      <c r="AW129" s="12" t="s">
        <v>31</v>
      </c>
      <c r="AX129" s="12" t="s">
        <v>77</v>
      </c>
      <c r="AY129" s="164" t="s">
        <v>143</v>
      </c>
    </row>
    <row r="130" spans="2:65" s="1" customFormat="1" ht="16.5" customHeight="1">
      <c r="B130" s="30"/>
      <c r="C130" s="129" t="s">
        <v>8</v>
      </c>
      <c r="D130" s="129" t="s">
        <v>145</v>
      </c>
      <c r="E130" s="130" t="s">
        <v>1899</v>
      </c>
      <c r="F130" s="131" t="s">
        <v>1900</v>
      </c>
      <c r="G130" s="132" t="s">
        <v>210</v>
      </c>
      <c r="H130" s="133">
        <v>39</v>
      </c>
      <c r="I130" s="134"/>
      <c r="J130" s="135">
        <f>ROUND(I130*H130,2)</f>
        <v>0</v>
      </c>
      <c r="K130" s="131" t="s">
        <v>149</v>
      </c>
      <c r="L130" s="30"/>
      <c r="M130" s="136" t="s">
        <v>19</v>
      </c>
      <c r="N130" s="137" t="s">
        <v>40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150</v>
      </c>
      <c r="AT130" s="140" t="s">
        <v>145</v>
      </c>
      <c r="AU130" s="140" t="s">
        <v>79</v>
      </c>
      <c r="AY130" s="15" t="s">
        <v>143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5" t="s">
        <v>77</v>
      </c>
      <c r="BK130" s="141">
        <f>ROUND(I130*H130,2)</f>
        <v>0</v>
      </c>
      <c r="BL130" s="15" t="s">
        <v>150</v>
      </c>
      <c r="BM130" s="140" t="s">
        <v>1965</v>
      </c>
    </row>
    <row r="131" spans="2:47" s="1" customFormat="1" ht="12">
      <c r="B131" s="30"/>
      <c r="D131" s="142" t="s">
        <v>151</v>
      </c>
      <c r="F131" s="143" t="s">
        <v>1902</v>
      </c>
      <c r="I131" s="144"/>
      <c r="L131" s="30"/>
      <c r="M131" s="145"/>
      <c r="T131" s="51"/>
      <c r="AT131" s="15" t="s">
        <v>151</v>
      </c>
      <c r="AU131" s="15" t="s">
        <v>79</v>
      </c>
    </row>
    <row r="132" spans="2:47" s="1" customFormat="1" ht="12">
      <c r="B132" s="30"/>
      <c r="D132" s="146" t="s">
        <v>153</v>
      </c>
      <c r="F132" s="147" t="s">
        <v>1903</v>
      </c>
      <c r="I132" s="144"/>
      <c r="L132" s="30"/>
      <c r="M132" s="145"/>
      <c r="T132" s="51"/>
      <c r="AT132" s="15" t="s">
        <v>153</v>
      </c>
      <c r="AU132" s="15" t="s">
        <v>79</v>
      </c>
    </row>
    <row r="133" spans="2:65" s="1" customFormat="1" ht="16.5" customHeight="1">
      <c r="B133" s="30"/>
      <c r="C133" s="148" t="s">
        <v>219</v>
      </c>
      <c r="D133" s="148" t="s">
        <v>225</v>
      </c>
      <c r="E133" s="149" t="s">
        <v>1904</v>
      </c>
      <c r="F133" s="150" t="s">
        <v>1905</v>
      </c>
      <c r="G133" s="151" t="s">
        <v>863</v>
      </c>
      <c r="H133" s="152">
        <v>0.975</v>
      </c>
      <c r="I133" s="153"/>
      <c r="J133" s="154">
        <f>ROUND(I133*H133,2)</f>
        <v>0</v>
      </c>
      <c r="K133" s="150" t="s">
        <v>149</v>
      </c>
      <c r="L133" s="155"/>
      <c r="M133" s="156" t="s">
        <v>19</v>
      </c>
      <c r="N133" s="157" t="s">
        <v>40</v>
      </c>
      <c r="P133" s="138">
        <f>O133*H133</f>
        <v>0</v>
      </c>
      <c r="Q133" s="138">
        <v>0.001</v>
      </c>
      <c r="R133" s="138">
        <f>Q133*H133</f>
        <v>0.000975</v>
      </c>
      <c r="S133" s="138">
        <v>0</v>
      </c>
      <c r="T133" s="139">
        <f>S133*H133</f>
        <v>0</v>
      </c>
      <c r="AR133" s="140" t="s">
        <v>167</v>
      </c>
      <c r="AT133" s="140" t="s">
        <v>225</v>
      </c>
      <c r="AU133" s="140" t="s">
        <v>79</v>
      </c>
      <c r="AY133" s="15" t="s">
        <v>143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5" t="s">
        <v>77</v>
      </c>
      <c r="BK133" s="141">
        <f>ROUND(I133*H133,2)</f>
        <v>0</v>
      </c>
      <c r="BL133" s="15" t="s">
        <v>150</v>
      </c>
      <c r="BM133" s="140" t="s">
        <v>1966</v>
      </c>
    </row>
    <row r="134" spans="2:47" s="1" customFormat="1" ht="12">
      <c r="B134" s="30"/>
      <c r="D134" s="142" t="s">
        <v>151</v>
      </c>
      <c r="F134" s="143" t="s">
        <v>1907</v>
      </c>
      <c r="I134" s="144"/>
      <c r="L134" s="30"/>
      <c r="M134" s="145"/>
      <c r="T134" s="51"/>
      <c r="AT134" s="15" t="s">
        <v>151</v>
      </c>
      <c r="AU134" s="15" t="s">
        <v>79</v>
      </c>
    </row>
    <row r="135" spans="2:51" s="12" customFormat="1" ht="12">
      <c r="B135" s="163"/>
      <c r="D135" s="142" t="s">
        <v>1466</v>
      </c>
      <c r="E135" s="164" t="s">
        <v>19</v>
      </c>
      <c r="F135" s="165" t="s">
        <v>1967</v>
      </c>
      <c r="H135" s="166">
        <v>0.975</v>
      </c>
      <c r="I135" s="167"/>
      <c r="L135" s="163"/>
      <c r="M135" s="168"/>
      <c r="T135" s="169"/>
      <c r="AT135" s="164" t="s">
        <v>1466</v>
      </c>
      <c r="AU135" s="164" t="s">
        <v>79</v>
      </c>
      <c r="AV135" s="12" t="s">
        <v>79</v>
      </c>
      <c r="AW135" s="12" t="s">
        <v>31</v>
      </c>
      <c r="AX135" s="12" t="s">
        <v>77</v>
      </c>
      <c r="AY135" s="164" t="s">
        <v>143</v>
      </c>
    </row>
    <row r="136" spans="2:65" s="1" customFormat="1" ht="16.5" customHeight="1">
      <c r="B136" s="30"/>
      <c r="C136" s="129" t="s">
        <v>185</v>
      </c>
      <c r="D136" s="129" t="s">
        <v>145</v>
      </c>
      <c r="E136" s="130" t="s">
        <v>1909</v>
      </c>
      <c r="F136" s="131" t="s">
        <v>1910</v>
      </c>
      <c r="G136" s="132" t="s">
        <v>210</v>
      </c>
      <c r="H136" s="133">
        <v>39</v>
      </c>
      <c r="I136" s="134"/>
      <c r="J136" s="135">
        <f>ROUND(I136*H136,2)</f>
        <v>0</v>
      </c>
      <c r="K136" s="131" t="s">
        <v>149</v>
      </c>
      <c r="L136" s="30"/>
      <c r="M136" s="136" t="s">
        <v>19</v>
      </c>
      <c r="N136" s="137" t="s">
        <v>40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150</v>
      </c>
      <c r="AT136" s="140" t="s">
        <v>145</v>
      </c>
      <c r="AU136" s="140" t="s">
        <v>79</v>
      </c>
      <c r="AY136" s="15" t="s">
        <v>143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5" t="s">
        <v>77</v>
      </c>
      <c r="BK136" s="141">
        <f>ROUND(I136*H136,2)</f>
        <v>0</v>
      </c>
      <c r="BL136" s="15" t="s">
        <v>150</v>
      </c>
      <c r="BM136" s="140" t="s">
        <v>1968</v>
      </c>
    </row>
    <row r="137" spans="2:47" s="1" customFormat="1" ht="12">
      <c r="B137" s="30"/>
      <c r="D137" s="142" t="s">
        <v>151</v>
      </c>
      <c r="F137" s="143" t="s">
        <v>1910</v>
      </c>
      <c r="I137" s="144"/>
      <c r="L137" s="30"/>
      <c r="M137" s="145"/>
      <c r="T137" s="51"/>
      <c r="AT137" s="15" t="s">
        <v>151</v>
      </c>
      <c r="AU137" s="15" t="s">
        <v>79</v>
      </c>
    </row>
    <row r="138" spans="2:47" s="1" customFormat="1" ht="12">
      <c r="B138" s="30"/>
      <c r="D138" s="146" t="s">
        <v>153</v>
      </c>
      <c r="F138" s="147" t="s">
        <v>1969</v>
      </c>
      <c r="I138" s="144"/>
      <c r="L138" s="30"/>
      <c r="M138" s="145"/>
      <c r="T138" s="51"/>
      <c r="AT138" s="15" t="s">
        <v>153</v>
      </c>
      <c r="AU138" s="15" t="s">
        <v>79</v>
      </c>
    </row>
    <row r="139" spans="2:63" s="11" customFormat="1" ht="22.95" customHeight="1">
      <c r="B139" s="117"/>
      <c r="D139" s="118" t="s">
        <v>68</v>
      </c>
      <c r="E139" s="127" t="s">
        <v>150</v>
      </c>
      <c r="F139" s="127" t="s">
        <v>1912</v>
      </c>
      <c r="I139" s="120"/>
      <c r="J139" s="128">
        <f>BK139</f>
        <v>0</v>
      </c>
      <c r="L139" s="117"/>
      <c r="M139" s="122"/>
      <c r="P139" s="123">
        <f>SUM(P140:P143)</f>
        <v>0</v>
      </c>
      <c r="R139" s="123">
        <f>SUM(R140:R143)</f>
        <v>0.58992024</v>
      </c>
      <c r="T139" s="124">
        <f>SUM(T140:T143)</f>
        <v>0</v>
      </c>
      <c r="AR139" s="118" t="s">
        <v>77</v>
      </c>
      <c r="AT139" s="125" t="s">
        <v>68</v>
      </c>
      <c r="AU139" s="125" t="s">
        <v>77</v>
      </c>
      <c r="AY139" s="118" t="s">
        <v>143</v>
      </c>
      <c r="BK139" s="126">
        <f>SUM(BK140:BK143)</f>
        <v>0</v>
      </c>
    </row>
    <row r="140" spans="2:65" s="1" customFormat="1" ht="16.5" customHeight="1">
      <c r="B140" s="30"/>
      <c r="C140" s="129" t="s">
        <v>229</v>
      </c>
      <c r="D140" s="129" t="s">
        <v>145</v>
      </c>
      <c r="E140" s="130" t="s">
        <v>1913</v>
      </c>
      <c r="F140" s="131" t="s">
        <v>1914</v>
      </c>
      <c r="G140" s="132" t="s">
        <v>148</v>
      </c>
      <c r="H140" s="133">
        <v>0.312</v>
      </c>
      <c r="I140" s="134"/>
      <c r="J140" s="135">
        <f>ROUND(I140*H140,2)</f>
        <v>0</v>
      </c>
      <c r="K140" s="131" t="s">
        <v>149</v>
      </c>
      <c r="L140" s="30"/>
      <c r="M140" s="136" t="s">
        <v>19</v>
      </c>
      <c r="N140" s="137" t="s">
        <v>40</v>
      </c>
      <c r="P140" s="138">
        <f>O140*H140</f>
        <v>0</v>
      </c>
      <c r="Q140" s="138">
        <v>1.89077</v>
      </c>
      <c r="R140" s="138">
        <f>Q140*H140</f>
        <v>0.58992024</v>
      </c>
      <c r="S140" s="138">
        <v>0</v>
      </c>
      <c r="T140" s="139">
        <f>S140*H140</f>
        <v>0</v>
      </c>
      <c r="AR140" s="140" t="s">
        <v>150</v>
      </c>
      <c r="AT140" s="140" t="s">
        <v>145</v>
      </c>
      <c r="AU140" s="140" t="s">
        <v>79</v>
      </c>
      <c r="AY140" s="15" t="s">
        <v>143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5" t="s">
        <v>77</v>
      </c>
      <c r="BK140" s="141">
        <f>ROUND(I140*H140,2)</f>
        <v>0</v>
      </c>
      <c r="BL140" s="15" t="s">
        <v>150</v>
      </c>
      <c r="BM140" s="140" t="s">
        <v>1970</v>
      </c>
    </row>
    <row r="141" spans="2:47" s="1" customFormat="1" ht="12">
      <c r="B141" s="30"/>
      <c r="D141" s="142" t="s">
        <v>151</v>
      </c>
      <c r="F141" s="143" t="s">
        <v>1916</v>
      </c>
      <c r="I141" s="144"/>
      <c r="L141" s="30"/>
      <c r="M141" s="145"/>
      <c r="T141" s="51"/>
      <c r="AT141" s="15" t="s">
        <v>151</v>
      </c>
      <c r="AU141" s="15" t="s">
        <v>79</v>
      </c>
    </row>
    <row r="142" spans="2:47" s="1" customFormat="1" ht="12">
      <c r="B142" s="30"/>
      <c r="D142" s="146" t="s">
        <v>153</v>
      </c>
      <c r="F142" s="147" t="s">
        <v>1917</v>
      </c>
      <c r="I142" s="144"/>
      <c r="L142" s="30"/>
      <c r="M142" s="145"/>
      <c r="T142" s="51"/>
      <c r="AT142" s="15" t="s">
        <v>153</v>
      </c>
      <c r="AU142" s="15" t="s">
        <v>79</v>
      </c>
    </row>
    <row r="143" spans="2:51" s="12" customFormat="1" ht="12">
      <c r="B143" s="163"/>
      <c r="D143" s="142" t="s">
        <v>1466</v>
      </c>
      <c r="E143" s="164" t="s">
        <v>19</v>
      </c>
      <c r="F143" s="165" t="s">
        <v>1971</v>
      </c>
      <c r="H143" s="166">
        <v>0.312</v>
      </c>
      <c r="I143" s="167"/>
      <c r="L143" s="163"/>
      <c r="M143" s="168"/>
      <c r="T143" s="169"/>
      <c r="AT143" s="164" t="s">
        <v>1466</v>
      </c>
      <c r="AU143" s="164" t="s">
        <v>79</v>
      </c>
      <c r="AV143" s="12" t="s">
        <v>79</v>
      </c>
      <c r="AW143" s="12" t="s">
        <v>31</v>
      </c>
      <c r="AX143" s="12" t="s">
        <v>77</v>
      </c>
      <c r="AY143" s="164" t="s">
        <v>143</v>
      </c>
    </row>
    <row r="144" spans="2:63" s="11" customFormat="1" ht="22.95" customHeight="1">
      <c r="B144" s="117"/>
      <c r="D144" s="118" t="s">
        <v>68</v>
      </c>
      <c r="E144" s="127" t="s">
        <v>167</v>
      </c>
      <c r="F144" s="127" t="s">
        <v>1920</v>
      </c>
      <c r="I144" s="120"/>
      <c r="J144" s="128">
        <f>BK144</f>
        <v>0</v>
      </c>
      <c r="L144" s="117"/>
      <c r="M144" s="122"/>
      <c r="P144" s="123">
        <f>SUM(P145:P163)</f>
        <v>0</v>
      </c>
      <c r="R144" s="123">
        <f>SUM(R145:R163)</f>
        <v>0.02125</v>
      </c>
      <c r="T144" s="124">
        <f>SUM(T145:T163)</f>
        <v>0</v>
      </c>
      <c r="AR144" s="118" t="s">
        <v>77</v>
      </c>
      <c r="AT144" s="125" t="s">
        <v>68</v>
      </c>
      <c r="AU144" s="125" t="s">
        <v>77</v>
      </c>
      <c r="AY144" s="118" t="s">
        <v>143</v>
      </c>
      <c r="BK144" s="126">
        <f>SUM(BK145:BK163)</f>
        <v>0</v>
      </c>
    </row>
    <row r="145" spans="2:65" s="1" customFormat="1" ht="16.5" customHeight="1">
      <c r="B145" s="30"/>
      <c r="C145" s="129" t="s">
        <v>178</v>
      </c>
      <c r="D145" s="129" t="s">
        <v>145</v>
      </c>
      <c r="E145" s="130" t="s">
        <v>1972</v>
      </c>
      <c r="F145" s="131" t="s">
        <v>1973</v>
      </c>
      <c r="G145" s="132" t="s">
        <v>191</v>
      </c>
      <c r="H145" s="133">
        <v>39</v>
      </c>
      <c r="I145" s="134"/>
      <c r="J145" s="135">
        <f>ROUND(I145*H145,2)</f>
        <v>0</v>
      </c>
      <c r="K145" s="131" t="s">
        <v>149</v>
      </c>
      <c r="L145" s="30"/>
      <c r="M145" s="136" t="s">
        <v>19</v>
      </c>
      <c r="N145" s="137" t="s">
        <v>40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310</v>
      </c>
      <c r="AT145" s="140" t="s">
        <v>145</v>
      </c>
      <c r="AU145" s="140" t="s">
        <v>79</v>
      </c>
      <c r="AY145" s="15" t="s">
        <v>143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5" t="s">
        <v>77</v>
      </c>
      <c r="BK145" s="141">
        <f>ROUND(I145*H145,2)</f>
        <v>0</v>
      </c>
      <c r="BL145" s="15" t="s">
        <v>310</v>
      </c>
      <c r="BM145" s="140" t="s">
        <v>1974</v>
      </c>
    </row>
    <row r="146" spans="2:47" s="1" customFormat="1" ht="12">
      <c r="B146" s="30"/>
      <c r="D146" s="142" t="s">
        <v>151</v>
      </c>
      <c r="F146" s="143" t="s">
        <v>1975</v>
      </c>
      <c r="I146" s="144"/>
      <c r="L146" s="30"/>
      <c r="M146" s="145"/>
      <c r="T146" s="51"/>
      <c r="AT146" s="15" t="s">
        <v>151</v>
      </c>
      <c r="AU146" s="15" t="s">
        <v>79</v>
      </c>
    </row>
    <row r="147" spans="2:47" s="1" customFormat="1" ht="12">
      <c r="B147" s="30"/>
      <c r="D147" s="146" t="s">
        <v>153</v>
      </c>
      <c r="F147" s="147" t="s">
        <v>1976</v>
      </c>
      <c r="I147" s="144"/>
      <c r="L147" s="30"/>
      <c r="M147" s="145"/>
      <c r="T147" s="51"/>
      <c r="AT147" s="15" t="s">
        <v>153</v>
      </c>
      <c r="AU147" s="15" t="s">
        <v>79</v>
      </c>
    </row>
    <row r="148" spans="2:65" s="1" customFormat="1" ht="16.5" customHeight="1">
      <c r="B148" s="30"/>
      <c r="C148" s="129" t="s">
        <v>240</v>
      </c>
      <c r="D148" s="129" t="s">
        <v>145</v>
      </c>
      <c r="E148" s="130" t="s">
        <v>1977</v>
      </c>
      <c r="F148" s="131" t="s">
        <v>1978</v>
      </c>
      <c r="G148" s="132" t="s">
        <v>191</v>
      </c>
      <c r="H148" s="133">
        <v>39</v>
      </c>
      <c r="I148" s="134"/>
      <c r="J148" s="135">
        <f>ROUND(I148*H148,2)</f>
        <v>0</v>
      </c>
      <c r="K148" s="131" t="s">
        <v>149</v>
      </c>
      <c r="L148" s="30"/>
      <c r="M148" s="136" t="s">
        <v>19</v>
      </c>
      <c r="N148" s="137" t="s">
        <v>40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150</v>
      </c>
      <c r="AT148" s="140" t="s">
        <v>145</v>
      </c>
      <c r="AU148" s="140" t="s">
        <v>79</v>
      </c>
      <c r="AY148" s="15" t="s">
        <v>143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5" t="s">
        <v>77</v>
      </c>
      <c r="BK148" s="141">
        <f>ROUND(I148*H148,2)</f>
        <v>0</v>
      </c>
      <c r="BL148" s="15" t="s">
        <v>150</v>
      </c>
      <c r="BM148" s="140" t="s">
        <v>1979</v>
      </c>
    </row>
    <row r="149" spans="2:47" s="1" customFormat="1" ht="12">
      <c r="B149" s="30"/>
      <c r="D149" s="142" t="s">
        <v>151</v>
      </c>
      <c r="F149" s="143" t="s">
        <v>1978</v>
      </c>
      <c r="I149" s="144"/>
      <c r="L149" s="30"/>
      <c r="M149" s="145"/>
      <c r="T149" s="51"/>
      <c r="AT149" s="15" t="s">
        <v>151</v>
      </c>
      <c r="AU149" s="15" t="s">
        <v>79</v>
      </c>
    </row>
    <row r="150" spans="2:47" s="1" customFormat="1" ht="12">
      <c r="B150" s="30"/>
      <c r="D150" s="146" t="s">
        <v>153</v>
      </c>
      <c r="F150" s="147" t="s">
        <v>1980</v>
      </c>
      <c r="I150" s="144"/>
      <c r="L150" s="30"/>
      <c r="M150" s="145"/>
      <c r="T150" s="51"/>
      <c r="AT150" s="15" t="s">
        <v>153</v>
      </c>
      <c r="AU150" s="15" t="s">
        <v>79</v>
      </c>
    </row>
    <row r="151" spans="2:65" s="1" customFormat="1" ht="16.5" customHeight="1">
      <c r="B151" s="30"/>
      <c r="C151" s="148" t="s">
        <v>198</v>
      </c>
      <c r="D151" s="148" t="s">
        <v>225</v>
      </c>
      <c r="E151" s="149" t="s">
        <v>1981</v>
      </c>
      <c r="F151" s="150" t="s">
        <v>1982</v>
      </c>
      <c r="G151" s="151" t="s">
        <v>191</v>
      </c>
      <c r="H151" s="152">
        <v>39</v>
      </c>
      <c r="I151" s="153"/>
      <c r="J151" s="154">
        <f>ROUND(I151*H151,2)</f>
        <v>0</v>
      </c>
      <c r="K151" s="150" t="s">
        <v>149</v>
      </c>
      <c r="L151" s="155"/>
      <c r="M151" s="156" t="s">
        <v>19</v>
      </c>
      <c r="N151" s="157" t="s">
        <v>40</v>
      </c>
      <c r="P151" s="138">
        <f>O151*H151</f>
        <v>0</v>
      </c>
      <c r="Q151" s="138">
        <v>0.00042</v>
      </c>
      <c r="R151" s="138">
        <f>Q151*H151</f>
        <v>0.016380000000000002</v>
      </c>
      <c r="S151" s="138">
        <v>0</v>
      </c>
      <c r="T151" s="139">
        <f>S151*H151</f>
        <v>0</v>
      </c>
      <c r="AR151" s="140" t="s">
        <v>167</v>
      </c>
      <c r="AT151" s="140" t="s">
        <v>225</v>
      </c>
      <c r="AU151" s="140" t="s">
        <v>79</v>
      </c>
      <c r="AY151" s="15" t="s">
        <v>143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5" t="s">
        <v>77</v>
      </c>
      <c r="BK151" s="141">
        <f>ROUND(I151*H151,2)</f>
        <v>0</v>
      </c>
      <c r="BL151" s="15" t="s">
        <v>150</v>
      </c>
      <c r="BM151" s="140" t="s">
        <v>1983</v>
      </c>
    </row>
    <row r="152" spans="2:47" s="1" customFormat="1" ht="12">
      <c r="B152" s="30"/>
      <c r="D152" s="142" t="s">
        <v>151</v>
      </c>
      <c r="F152" s="143" t="s">
        <v>1984</v>
      </c>
      <c r="I152" s="144"/>
      <c r="L152" s="30"/>
      <c r="M152" s="145"/>
      <c r="T152" s="51"/>
      <c r="AT152" s="15" t="s">
        <v>151</v>
      </c>
      <c r="AU152" s="15" t="s">
        <v>79</v>
      </c>
    </row>
    <row r="153" spans="2:65" s="1" customFormat="1" ht="16.5" customHeight="1">
      <c r="B153" s="30"/>
      <c r="C153" s="148" t="s">
        <v>249</v>
      </c>
      <c r="D153" s="148" t="s">
        <v>225</v>
      </c>
      <c r="E153" s="149" t="s">
        <v>1985</v>
      </c>
      <c r="F153" s="150" t="s">
        <v>1986</v>
      </c>
      <c r="G153" s="151" t="s">
        <v>191</v>
      </c>
      <c r="H153" s="152">
        <v>3</v>
      </c>
      <c r="I153" s="153"/>
      <c r="J153" s="154">
        <f>ROUND(I153*H153,2)</f>
        <v>0</v>
      </c>
      <c r="K153" s="150" t="s">
        <v>149</v>
      </c>
      <c r="L153" s="155"/>
      <c r="M153" s="156" t="s">
        <v>19</v>
      </c>
      <c r="N153" s="157" t="s">
        <v>40</v>
      </c>
      <c r="P153" s="138">
        <f>O153*H153</f>
        <v>0</v>
      </c>
      <c r="Q153" s="138">
        <v>0.0014</v>
      </c>
      <c r="R153" s="138">
        <f>Q153*H153</f>
        <v>0.0042</v>
      </c>
      <c r="S153" s="138">
        <v>0</v>
      </c>
      <c r="T153" s="139">
        <f>S153*H153</f>
        <v>0</v>
      </c>
      <c r="AR153" s="140" t="s">
        <v>237</v>
      </c>
      <c r="AT153" s="140" t="s">
        <v>225</v>
      </c>
      <c r="AU153" s="140" t="s">
        <v>79</v>
      </c>
      <c r="AY153" s="15" t="s">
        <v>143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5" t="s">
        <v>77</v>
      </c>
      <c r="BK153" s="141">
        <f>ROUND(I153*H153,2)</f>
        <v>0</v>
      </c>
      <c r="BL153" s="15" t="s">
        <v>178</v>
      </c>
      <c r="BM153" s="140" t="s">
        <v>1987</v>
      </c>
    </row>
    <row r="154" spans="2:47" s="1" customFormat="1" ht="12">
      <c r="B154" s="30"/>
      <c r="D154" s="142" t="s">
        <v>151</v>
      </c>
      <c r="F154" s="143" t="s">
        <v>1986</v>
      </c>
      <c r="I154" s="144"/>
      <c r="L154" s="30"/>
      <c r="M154" s="145"/>
      <c r="T154" s="51"/>
      <c r="AT154" s="15" t="s">
        <v>151</v>
      </c>
      <c r="AU154" s="15" t="s">
        <v>79</v>
      </c>
    </row>
    <row r="155" spans="2:65" s="1" customFormat="1" ht="16.5" customHeight="1">
      <c r="B155" s="30"/>
      <c r="C155" s="129" t="s">
        <v>204</v>
      </c>
      <c r="D155" s="129" t="s">
        <v>145</v>
      </c>
      <c r="E155" s="130" t="s">
        <v>1988</v>
      </c>
      <c r="F155" s="131" t="s">
        <v>1989</v>
      </c>
      <c r="G155" s="132" t="s">
        <v>203</v>
      </c>
      <c r="H155" s="133">
        <v>1</v>
      </c>
      <c r="I155" s="134"/>
      <c r="J155" s="135">
        <f>ROUND(I155*H155,2)</f>
        <v>0</v>
      </c>
      <c r="K155" s="131" t="s">
        <v>149</v>
      </c>
      <c r="L155" s="30"/>
      <c r="M155" s="136" t="s">
        <v>19</v>
      </c>
      <c r="N155" s="137" t="s">
        <v>40</v>
      </c>
      <c r="P155" s="138">
        <f>O155*H155</f>
        <v>0</v>
      </c>
      <c r="Q155" s="138">
        <v>0.00067</v>
      </c>
      <c r="R155" s="138">
        <f>Q155*H155</f>
        <v>0.00067</v>
      </c>
      <c r="S155" s="138">
        <v>0</v>
      </c>
      <c r="T155" s="139">
        <f>S155*H155</f>
        <v>0</v>
      </c>
      <c r="AR155" s="140" t="s">
        <v>310</v>
      </c>
      <c r="AT155" s="140" t="s">
        <v>145</v>
      </c>
      <c r="AU155" s="140" t="s">
        <v>79</v>
      </c>
      <c r="AY155" s="15" t="s">
        <v>143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5" t="s">
        <v>77</v>
      </c>
      <c r="BK155" s="141">
        <f>ROUND(I155*H155,2)</f>
        <v>0</v>
      </c>
      <c r="BL155" s="15" t="s">
        <v>310</v>
      </c>
      <c r="BM155" s="140" t="s">
        <v>1990</v>
      </c>
    </row>
    <row r="156" spans="2:47" s="1" customFormat="1" ht="12">
      <c r="B156" s="30"/>
      <c r="D156" s="142" t="s">
        <v>151</v>
      </c>
      <c r="F156" s="143" t="s">
        <v>1991</v>
      </c>
      <c r="I156" s="144"/>
      <c r="L156" s="30"/>
      <c r="M156" s="145"/>
      <c r="T156" s="51"/>
      <c r="AT156" s="15" t="s">
        <v>151</v>
      </c>
      <c r="AU156" s="15" t="s">
        <v>79</v>
      </c>
    </row>
    <row r="157" spans="2:47" s="1" customFormat="1" ht="12">
      <c r="B157" s="30"/>
      <c r="D157" s="146" t="s">
        <v>153</v>
      </c>
      <c r="F157" s="147" t="s">
        <v>1992</v>
      </c>
      <c r="I157" s="144"/>
      <c r="L157" s="30"/>
      <c r="M157" s="145"/>
      <c r="T157" s="51"/>
      <c r="AT157" s="15" t="s">
        <v>153</v>
      </c>
      <c r="AU157" s="15" t="s">
        <v>79</v>
      </c>
    </row>
    <row r="158" spans="2:65" s="1" customFormat="1" ht="16.5" customHeight="1">
      <c r="B158" s="30"/>
      <c r="C158" s="129" t="s">
        <v>7</v>
      </c>
      <c r="D158" s="129" t="s">
        <v>145</v>
      </c>
      <c r="E158" s="130" t="s">
        <v>1993</v>
      </c>
      <c r="F158" s="131" t="s">
        <v>1994</v>
      </c>
      <c r="G158" s="132" t="s">
        <v>191</v>
      </c>
      <c r="H158" s="133">
        <v>39</v>
      </c>
      <c r="I158" s="134"/>
      <c r="J158" s="135">
        <f>ROUND(I158*H158,2)</f>
        <v>0</v>
      </c>
      <c r="K158" s="131" t="s">
        <v>149</v>
      </c>
      <c r="L158" s="30"/>
      <c r="M158" s="136" t="s">
        <v>19</v>
      </c>
      <c r="N158" s="137" t="s">
        <v>40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150</v>
      </c>
      <c r="AT158" s="140" t="s">
        <v>145</v>
      </c>
      <c r="AU158" s="140" t="s">
        <v>79</v>
      </c>
      <c r="AY158" s="15" t="s">
        <v>143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5" t="s">
        <v>77</v>
      </c>
      <c r="BK158" s="141">
        <f>ROUND(I158*H158,2)</f>
        <v>0</v>
      </c>
      <c r="BL158" s="15" t="s">
        <v>150</v>
      </c>
      <c r="BM158" s="140" t="s">
        <v>1995</v>
      </c>
    </row>
    <row r="159" spans="2:47" s="1" customFormat="1" ht="12">
      <c r="B159" s="30"/>
      <c r="D159" s="142" t="s">
        <v>151</v>
      </c>
      <c r="F159" s="143" t="s">
        <v>1994</v>
      </c>
      <c r="I159" s="144"/>
      <c r="L159" s="30"/>
      <c r="M159" s="145"/>
      <c r="T159" s="51"/>
      <c r="AT159" s="15" t="s">
        <v>151</v>
      </c>
      <c r="AU159" s="15" t="s">
        <v>79</v>
      </c>
    </row>
    <row r="160" spans="2:47" s="1" customFormat="1" ht="12">
      <c r="B160" s="30"/>
      <c r="D160" s="146" t="s">
        <v>153</v>
      </c>
      <c r="F160" s="147" t="s">
        <v>1996</v>
      </c>
      <c r="I160" s="144"/>
      <c r="L160" s="30"/>
      <c r="M160" s="145"/>
      <c r="T160" s="51"/>
      <c r="AT160" s="15" t="s">
        <v>153</v>
      </c>
      <c r="AU160" s="15" t="s">
        <v>79</v>
      </c>
    </row>
    <row r="161" spans="2:65" s="1" customFormat="1" ht="16.5" customHeight="1">
      <c r="B161" s="30"/>
      <c r="C161" s="129" t="s">
        <v>211</v>
      </c>
      <c r="D161" s="129" t="s">
        <v>145</v>
      </c>
      <c r="E161" s="130" t="s">
        <v>1997</v>
      </c>
      <c r="F161" s="131" t="s">
        <v>1998</v>
      </c>
      <c r="G161" s="132" t="s">
        <v>184</v>
      </c>
      <c r="H161" s="133">
        <v>21.956</v>
      </c>
      <c r="I161" s="134"/>
      <c r="J161" s="135">
        <f>ROUND(I161*H161,2)</f>
        <v>0</v>
      </c>
      <c r="K161" s="131" t="s">
        <v>149</v>
      </c>
      <c r="L161" s="30"/>
      <c r="M161" s="136" t="s">
        <v>19</v>
      </c>
      <c r="N161" s="137" t="s">
        <v>40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150</v>
      </c>
      <c r="AT161" s="140" t="s">
        <v>145</v>
      </c>
      <c r="AU161" s="140" t="s">
        <v>79</v>
      </c>
      <c r="AY161" s="15" t="s">
        <v>143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5" t="s">
        <v>77</v>
      </c>
      <c r="BK161" s="141">
        <f>ROUND(I161*H161,2)</f>
        <v>0</v>
      </c>
      <c r="BL161" s="15" t="s">
        <v>150</v>
      </c>
      <c r="BM161" s="140" t="s">
        <v>1999</v>
      </c>
    </row>
    <row r="162" spans="2:47" s="1" customFormat="1" ht="19.2">
      <c r="B162" s="30"/>
      <c r="D162" s="142" t="s">
        <v>151</v>
      </c>
      <c r="F162" s="143" t="s">
        <v>2000</v>
      </c>
      <c r="I162" s="144"/>
      <c r="L162" s="30"/>
      <c r="M162" s="145"/>
      <c r="T162" s="51"/>
      <c r="AT162" s="15" t="s">
        <v>151</v>
      </c>
      <c r="AU162" s="15" t="s">
        <v>79</v>
      </c>
    </row>
    <row r="163" spans="2:47" s="1" customFormat="1" ht="12">
      <c r="B163" s="30"/>
      <c r="D163" s="146" t="s">
        <v>153</v>
      </c>
      <c r="F163" s="147" t="s">
        <v>2001</v>
      </c>
      <c r="I163" s="144"/>
      <c r="L163" s="30"/>
      <c r="M163" s="160"/>
      <c r="N163" s="161"/>
      <c r="O163" s="161"/>
      <c r="P163" s="161"/>
      <c r="Q163" s="161"/>
      <c r="R163" s="161"/>
      <c r="S163" s="161"/>
      <c r="T163" s="162"/>
      <c r="AT163" s="15" t="s">
        <v>153</v>
      </c>
      <c r="AU163" s="15" t="s">
        <v>79</v>
      </c>
    </row>
    <row r="164" spans="2:12" s="1" customFormat="1" ht="6.9" customHeight="1">
      <c r="B164" s="39"/>
      <c r="C164" s="40"/>
      <c r="D164" s="40"/>
      <c r="E164" s="40"/>
      <c r="F164" s="40"/>
      <c r="G164" s="40"/>
      <c r="H164" s="40"/>
      <c r="I164" s="40"/>
      <c r="J164" s="40"/>
      <c r="K164" s="40"/>
      <c r="L164" s="30"/>
    </row>
  </sheetData>
  <sheetProtection algorithmName="SHA-512" hashValue="0BILYQc8ui+0JgE9+s3l0Cz3DGJBDI3o1P2BOnysiy6OQQ/fRXU0ocYbIgtSmYGK6Rn6mc4EkN+t7rBWrjTD3g==" saltValue="2fH81seZCQYkGAdwgd8+/BIaXklf31BQOA5i8SJlrac+TeDqBIjiSrvjdycWUDQV9xSIvS5OjXCLfxtuBldZQA==" spinCount="100000" sheet="1" objects="1" scenarios="1" formatColumns="0" formatRows="0" autoFilter="0"/>
  <autoFilter ref="C88:K163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4" r:id="rId1" display="https://podminky.urs.cz/item/CS_URS_2024_01/132202201"/>
    <hyperlink ref="F97" r:id="rId2" display="https://podminky.urs.cz/item/CS_URS_2024_01/132202209"/>
    <hyperlink ref="F101" r:id="rId3" display="https://podminky.urs.cz/item/CS_URS_2024_01/151101101"/>
    <hyperlink ref="F105" r:id="rId4" display="https://podminky.urs.cz/item/CS_URS_2024_01/151101111"/>
    <hyperlink ref="F108" r:id="rId5" display="https://podminky.urs.cz/item/CS_URS_2024_01/161101101"/>
    <hyperlink ref="F111" r:id="rId6" display="https://podminky.urs.cz/item/CS_URS_2024_01/162601102"/>
    <hyperlink ref="F114" r:id="rId7" display="https://podminky.urs.cz/item/CS_URS_2024_01/171201201"/>
    <hyperlink ref="F117" r:id="rId8" display="https://podminky.urs.cz/item/CS_URS_2024_01/171201211"/>
    <hyperlink ref="F122" r:id="rId9" display="https://podminky.urs.cz/item/CS_URS_2024_01/174101101"/>
    <hyperlink ref="F125" r:id="rId10" display="https://podminky.urs.cz/item/CS_URS_2024_01/175102101"/>
    <hyperlink ref="F132" r:id="rId11" display="https://podminky.urs.cz/item/CS_URS_2024_01/181951102"/>
    <hyperlink ref="F138" r:id="rId12" display="https://podminky.urs.cz/item/CS_URS_2024_01/R18040211"/>
    <hyperlink ref="F142" r:id="rId13" display="https://podminky.urs.cz/item/CS_URS_2024_01/451572111"/>
    <hyperlink ref="F147" r:id="rId14" display="https://podminky.urs.cz/item/CS_URS_2024_01/230170011"/>
    <hyperlink ref="F150" r:id="rId15" display="https://podminky.urs.cz/item/CS_URS_2024_01/871161121"/>
    <hyperlink ref="F157" r:id="rId16" display="https://podminky.urs.cz/item/CS_URS_2024_01/879181111"/>
    <hyperlink ref="F160" r:id="rId17" display="https://podminky.urs.cz/item/CS_URS_2024_01/892233121"/>
    <hyperlink ref="F163" r:id="rId18" display="https://podminky.urs.cz/item/CS_URS_2024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70" customWidth="1"/>
    <col min="2" max="2" width="1.7109375" style="170" customWidth="1"/>
    <col min="3" max="4" width="5.00390625" style="170" customWidth="1"/>
    <col min="5" max="5" width="11.7109375" style="170" customWidth="1"/>
    <col min="6" max="6" width="9.140625" style="170" customWidth="1"/>
    <col min="7" max="7" width="5.00390625" style="170" customWidth="1"/>
    <col min="8" max="8" width="77.8515625" style="170" customWidth="1"/>
    <col min="9" max="10" width="20.00390625" style="170" customWidth="1"/>
    <col min="11" max="11" width="1.7109375" style="170" customWidth="1"/>
  </cols>
  <sheetData>
    <row r="1" ht="37.5" customHeight="1"/>
    <row r="2" spans="2:11" ht="7.5" customHeight="1">
      <c r="B2" s="171"/>
      <c r="C2" s="172"/>
      <c r="D2" s="172"/>
      <c r="E2" s="172"/>
      <c r="F2" s="172"/>
      <c r="G2" s="172"/>
      <c r="H2" s="172"/>
      <c r="I2" s="172"/>
      <c r="J2" s="172"/>
      <c r="K2" s="173"/>
    </row>
    <row r="3" spans="2:11" s="13" customFormat="1" ht="45" customHeight="1">
      <c r="B3" s="174"/>
      <c r="C3" s="302" t="s">
        <v>2002</v>
      </c>
      <c r="D3" s="302"/>
      <c r="E3" s="302"/>
      <c r="F3" s="302"/>
      <c r="G3" s="302"/>
      <c r="H3" s="302"/>
      <c r="I3" s="302"/>
      <c r="J3" s="302"/>
      <c r="K3" s="175"/>
    </row>
    <row r="4" spans="2:11" ht="25.5" customHeight="1">
      <c r="B4" s="176"/>
      <c r="C4" s="307" t="s">
        <v>2003</v>
      </c>
      <c r="D4" s="307"/>
      <c r="E4" s="307"/>
      <c r="F4" s="307"/>
      <c r="G4" s="307"/>
      <c r="H4" s="307"/>
      <c r="I4" s="307"/>
      <c r="J4" s="307"/>
      <c r="K4" s="177"/>
    </row>
    <row r="5" spans="2:11" ht="5.25" customHeight="1">
      <c r="B5" s="176"/>
      <c r="C5" s="178"/>
      <c r="D5" s="178"/>
      <c r="E5" s="178"/>
      <c r="F5" s="178"/>
      <c r="G5" s="178"/>
      <c r="H5" s="178"/>
      <c r="I5" s="178"/>
      <c r="J5" s="178"/>
      <c r="K5" s="177"/>
    </row>
    <row r="6" spans="2:11" ht="15" customHeight="1">
      <c r="B6" s="176"/>
      <c r="C6" s="306" t="s">
        <v>2004</v>
      </c>
      <c r="D6" s="306"/>
      <c r="E6" s="306"/>
      <c r="F6" s="306"/>
      <c r="G6" s="306"/>
      <c r="H6" s="306"/>
      <c r="I6" s="306"/>
      <c r="J6" s="306"/>
      <c r="K6" s="177"/>
    </row>
    <row r="7" spans="2:11" ht="15" customHeight="1">
      <c r="B7" s="180"/>
      <c r="C7" s="306" t="s">
        <v>2005</v>
      </c>
      <c r="D7" s="306"/>
      <c r="E7" s="306"/>
      <c r="F7" s="306"/>
      <c r="G7" s="306"/>
      <c r="H7" s="306"/>
      <c r="I7" s="306"/>
      <c r="J7" s="306"/>
      <c r="K7" s="177"/>
    </row>
    <row r="8" spans="2:11" ht="12.75" customHeight="1">
      <c r="B8" s="180"/>
      <c r="C8" s="179"/>
      <c r="D8" s="179"/>
      <c r="E8" s="179"/>
      <c r="F8" s="179"/>
      <c r="G8" s="179"/>
      <c r="H8" s="179"/>
      <c r="I8" s="179"/>
      <c r="J8" s="179"/>
      <c r="K8" s="177"/>
    </row>
    <row r="9" spans="2:11" ht="15" customHeight="1">
      <c r="B9" s="180"/>
      <c r="C9" s="306" t="s">
        <v>2006</v>
      </c>
      <c r="D9" s="306"/>
      <c r="E9" s="306"/>
      <c r="F9" s="306"/>
      <c r="G9" s="306"/>
      <c r="H9" s="306"/>
      <c r="I9" s="306"/>
      <c r="J9" s="306"/>
      <c r="K9" s="177"/>
    </row>
    <row r="10" spans="2:11" ht="15" customHeight="1">
      <c r="B10" s="180"/>
      <c r="C10" s="179"/>
      <c r="D10" s="306" t="s">
        <v>2007</v>
      </c>
      <c r="E10" s="306"/>
      <c r="F10" s="306"/>
      <c r="G10" s="306"/>
      <c r="H10" s="306"/>
      <c r="I10" s="306"/>
      <c r="J10" s="306"/>
      <c r="K10" s="177"/>
    </row>
    <row r="11" spans="2:11" ht="15" customHeight="1">
      <c r="B11" s="180"/>
      <c r="C11" s="181"/>
      <c r="D11" s="306" t="s">
        <v>2008</v>
      </c>
      <c r="E11" s="306"/>
      <c r="F11" s="306"/>
      <c r="G11" s="306"/>
      <c r="H11" s="306"/>
      <c r="I11" s="306"/>
      <c r="J11" s="306"/>
      <c r="K11" s="177"/>
    </row>
    <row r="12" spans="2:11" ht="15" customHeight="1">
      <c r="B12" s="180"/>
      <c r="C12" s="181"/>
      <c r="D12" s="179"/>
      <c r="E12" s="179"/>
      <c r="F12" s="179"/>
      <c r="G12" s="179"/>
      <c r="H12" s="179"/>
      <c r="I12" s="179"/>
      <c r="J12" s="179"/>
      <c r="K12" s="177"/>
    </row>
    <row r="13" spans="2:11" ht="15" customHeight="1">
      <c r="B13" s="180"/>
      <c r="C13" s="181"/>
      <c r="D13" s="182" t="s">
        <v>2009</v>
      </c>
      <c r="E13" s="179"/>
      <c r="F13" s="179"/>
      <c r="G13" s="179"/>
      <c r="H13" s="179"/>
      <c r="I13" s="179"/>
      <c r="J13" s="179"/>
      <c r="K13" s="177"/>
    </row>
    <row r="14" spans="2:11" ht="12.7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77"/>
    </row>
    <row r="15" spans="2:11" ht="15" customHeight="1">
      <c r="B15" s="180"/>
      <c r="C15" s="181"/>
      <c r="D15" s="306" t="s">
        <v>2010</v>
      </c>
      <c r="E15" s="306"/>
      <c r="F15" s="306"/>
      <c r="G15" s="306"/>
      <c r="H15" s="306"/>
      <c r="I15" s="306"/>
      <c r="J15" s="306"/>
      <c r="K15" s="177"/>
    </row>
    <row r="16" spans="2:11" ht="15" customHeight="1">
      <c r="B16" s="180"/>
      <c r="C16" s="181"/>
      <c r="D16" s="306" t="s">
        <v>2011</v>
      </c>
      <c r="E16" s="306"/>
      <c r="F16" s="306"/>
      <c r="G16" s="306"/>
      <c r="H16" s="306"/>
      <c r="I16" s="306"/>
      <c r="J16" s="306"/>
      <c r="K16" s="177"/>
    </row>
    <row r="17" spans="2:11" ht="15" customHeight="1">
      <c r="B17" s="180"/>
      <c r="C17" s="181"/>
      <c r="D17" s="306" t="s">
        <v>2012</v>
      </c>
      <c r="E17" s="306"/>
      <c r="F17" s="306"/>
      <c r="G17" s="306"/>
      <c r="H17" s="306"/>
      <c r="I17" s="306"/>
      <c r="J17" s="306"/>
      <c r="K17" s="177"/>
    </row>
    <row r="18" spans="2:11" ht="15" customHeight="1">
      <c r="B18" s="180"/>
      <c r="C18" s="181"/>
      <c r="D18" s="181"/>
      <c r="E18" s="183" t="s">
        <v>76</v>
      </c>
      <c r="F18" s="306" t="s">
        <v>2013</v>
      </c>
      <c r="G18" s="306"/>
      <c r="H18" s="306"/>
      <c r="I18" s="306"/>
      <c r="J18" s="306"/>
      <c r="K18" s="177"/>
    </row>
    <row r="19" spans="2:11" ht="15" customHeight="1">
      <c r="B19" s="180"/>
      <c r="C19" s="181"/>
      <c r="D19" s="181"/>
      <c r="E19" s="183" t="s">
        <v>2014</v>
      </c>
      <c r="F19" s="306" t="s">
        <v>2015</v>
      </c>
      <c r="G19" s="306"/>
      <c r="H19" s="306"/>
      <c r="I19" s="306"/>
      <c r="J19" s="306"/>
      <c r="K19" s="177"/>
    </row>
    <row r="20" spans="2:11" ht="15" customHeight="1">
      <c r="B20" s="180"/>
      <c r="C20" s="181"/>
      <c r="D20" s="181"/>
      <c r="E20" s="183" t="s">
        <v>2016</v>
      </c>
      <c r="F20" s="306" t="s">
        <v>2017</v>
      </c>
      <c r="G20" s="306"/>
      <c r="H20" s="306"/>
      <c r="I20" s="306"/>
      <c r="J20" s="306"/>
      <c r="K20" s="177"/>
    </row>
    <row r="21" spans="2:11" ht="15" customHeight="1">
      <c r="B21" s="180"/>
      <c r="C21" s="181"/>
      <c r="D21" s="181"/>
      <c r="E21" s="183" t="s">
        <v>2018</v>
      </c>
      <c r="F21" s="306" t="s">
        <v>2019</v>
      </c>
      <c r="G21" s="306"/>
      <c r="H21" s="306"/>
      <c r="I21" s="306"/>
      <c r="J21" s="306"/>
      <c r="K21" s="177"/>
    </row>
    <row r="22" spans="2:11" ht="15" customHeight="1">
      <c r="B22" s="180"/>
      <c r="C22" s="181"/>
      <c r="D22" s="181"/>
      <c r="E22" s="183" t="s">
        <v>2020</v>
      </c>
      <c r="F22" s="306" t="s">
        <v>2021</v>
      </c>
      <c r="G22" s="306"/>
      <c r="H22" s="306"/>
      <c r="I22" s="306"/>
      <c r="J22" s="306"/>
      <c r="K22" s="177"/>
    </row>
    <row r="23" spans="2:11" ht="15" customHeight="1">
      <c r="B23" s="180"/>
      <c r="C23" s="181"/>
      <c r="D23" s="181"/>
      <c r="E23" s="183" t="s">
        <v>86</v>
      </c>
      <c r="F23" s="306" t="s">
        <v>2022</v>
      </c>
      <c r="G23" s="306"/>
      <c r="H23" s="306"/>
      <c r="I23" s="306"/>
      <c r="J23" s="306"/>
      <c r="K23" s="177"/>
    </row>
    <row r="24" spans="2:11" ht="12.75" customHeight="1">
      <c r="B24" s="180"/>
      <c r="C24" s="181"/>
      <c r="D24" s="181"/>
      <c r="E24" s="181"/>
      <c r="F24" s="181"/>
      <c r="G24" s="181"/>
      <c r="H24" s="181"/>
      <c r="I24" s="181"/>
      <c r="J24" s="181"/>
      <c r="K24" s="177"/>
    </row>
    <row r="25" spans="2:11" ht="15" customHeight="1">
      <c r="B25" s="180"/>
      <c r="C25" s="306" t="s">
        <v>2023</v>
      </c>
      <c r="D25" s="306"/>
      <c r="E25" s="306"/>
      <c r="F25" s="306"/>
      <c r="G25" s="306"/>
      <c r="H25" s="306"/>
      <c r="I25" s="306"/>
      <c r="J25" s="306"/>
      <c r="K25" s="177"/>
    </row>
    <row r="26" spans="2:11" ht="15" customHeight="1">
      <c r="B26" s="180"/>
      <c r="C26" s="306" t="s">
        <v>2024</v>
      </c>
      <c r="D26" s="306"/>
      <c r="E26" s="306"/>
      <c r="F26" s="306"/>
      <c r="G26" s="306"/>
      <c r="H26" s="306"/>
      <c r="I26" s="306"/>
      <c r="J26" s="306"/>
      <c r="K26" s="177"/>
    </row>
    <row r="27" spans="2:11" ht="15" customHeight="1">
      <c r="B27" s="180"/>
      <c r="C27" s="179"/>
      <c r="D27" s="306" t="s">
        <v>2025</v>
      </c>
      <c r="E27" s="306"/>
      <c r="F27" s="306"/>
      <c r="G27" s="306"/>
      <c r="H27" s="306"/>
      <c r="I27" s="306"/>
      <c r="J27" s="306"/>
      <c r="K27" s="177"/>
    </row>
    <row r="28" spans="2:11" ht="15" customHeight="1">
      <c r="B28" s="180"/>
      <c r="C28" s="181"/>
      <c r="D28" s="306" t="s">
        <v>2026</v>
      </c>
      <c r="E28" s="306"/>
      <c r="F28" s="306"/>
      <c r="G28" s="306"/>
      <c r="H28" s="306"/>
      <c r="I28" s="306"/>
      <c r="J28" s="306"/>
      <c r="K28" s="177"/>
    </row>
    <row r="29" spans="2:11" ht="12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77"/>
    </row>
    <row r="30" spans="2:11" ht="15" customHeight="1">
      <c r="B30" s="180"/>
      <c r="C30" s="181"/>
      <c r="D30" s="306" t="s">
        <v>2027</v>
      </c>
      <c r="E30" s="306"/>
      <c r="F30" s="306"/>
      <c r="G30" s="306"/>
      <c r="H30" s="306"/>
      <c r="I30" s="306"/>
      <c r="J30" s="306"/>
      <c r="K30" s="177"/>
    </row>
    <row r="31" spans="2:11" ht="15" customHeight="1">
      <c r="B31" s="180"/>
      <c r="C31" s="181"/>
      <c r="D31" s="306" t="s">
        <v>2028</v>
      </c>
      <c r="E31" s="306"/>
      <c r="F31" s="306"/>
      <c r="G31" s="306"/>
      <c r="H31" s="306"/>
      <c r="I31" s="306"/>
      <c r="J31" s="306"/>
      <c r="K31" s="177"/>
    </row>
    <row r="32" spans="2:11" ht="12.75" customHeight="1">
      <c r="B32" s="180"/>
      <c r="C32" s="181"/>
      <c r="D32" s="181"/>
      <c r="E32" s="181"/>
      <c r="F32" s="181"/>
      <c r="G32" s="181"/>
      <c r="H32" s="181"/>
      <c r="I32" s="181"/>
      <c r="J32" s="181"/>
      <c r="K32" s="177"/>
    </row>
    <row r="33" spans="2:11" ht="15" customHeight="1">
      <c r="B33" s="180"/>
      <c r="C33" s="181"/>
      <c r="D33" s="306" t="s">
        <v>2029</v>
      </c>
      <c r="E33" s="306"/>
      <c r="F33" s="306"/>
      <c r="G33" s="306"/>
      <c r="H33" s="306"/>
      <c r="I33" s="306"/>
      <c r="J33" s="306"/>
      <c r="K33" s="177"/>
    </row>
    <row r="34" spans="2:11" ht="15" customHeight="1">
      <c r="B34" s="180"/>
      <c r="C34" s="181"/>
      <c r="D34" s="306" t="s">
        <v>2030</v>
      </c>
      <c r="E34" s="306"/>
      <c r="F34" s="306"/>
      <c r="G34" s="306"/>
      <c r="H34" s="306"/>
      <c r="I34" s="306"/>
      <c r="J34" s="306"/>
      <c r="K34" s="177"/>
    </row>
    <row r="35" spans="2:11" ht="15" customHeight="1">
      <c r="B35" s="180"/>
      <c r="C35" s="181"/>
      <c r="D35" s="306" t="s">
        <v>2031</v>
      </c>
      <c r="E35" s="306"/>
      <c r="F35" s="306"/>
      <c r="G35" s="306"/>
      <c r="H35" s="306"/>
      <c r="I35" s="306"/>
      <c r="J35" s="306"/>
      <c r="K35" s="177"/>
    </row>
    <row r="36" spans="2:11" ht="15" customHeight="1">
      <c r="B36" s="180"/>
      <c r="C36" s="181"/>
      <c r="D36" s="179"/>
      <c r="E36" s="182" t="s">
        <v>129</v>
      </c>
      <c r="F36" s="179"/>
      <c r="G36" s="306" t="s">
        <v>2032</v>
      </c>
      <c r="H36" s="306"/>
      <c r="I36" s="306"/>
      <c r="J36" s="306"/>
      <c r="K36" s="177"/>
    </row>
    <row r="37" spans="2:11" ht="30.75" customHeight="1">
      <c r="B37" s="180"/>
      <c r="C37" s="181"/>
      <c r="D37" s="179"/>
      <c r="E37" s="182" t="s">
        <v>2033</v>
      </c>
      <c r="F37" s="179"/>
      <c r="G37" s="306" t="s">
        <v>2034</v>
      </c>
      <c r="H37" s="306"/>
      <c r="I37" s="306"/>
      <c r="J37" s="306"/>
      <c r="K37" s="177"/>
    </row>
    <row r="38" spans="2:11" ht="15" customHeight="1">
      <c r="B38" s="180"/>
      <c r="C38" s="181"/>
      <c r="D38" s="179"/>
      <c r="E38" s="182" t="s">
        <v>50</v>
      </c>
      <c r="F38" s="179"/>
      <c r="G38" s="306" t="s">
        <v>2035</v>
      </c>
      <c r="H38" s="306"/>
      <c r="I38" s="306"/>
      <c r="J38" s="306"/>
      <c r="K38" s="177"/>
    </row>
    <row r="39" spans="2:11" ht="15" customHeight="1">
      <c r="B39" s="180"/>
      <c r="C39" s="181"/>
      <c r="D39" s="179"/>
      <c r="E39" s="182" t="s">
        <v>51</v>
      </c>
      <c r="F39" s="179"/>
      <c r="G39" s="306" t="s">
        <v>2036</v>
      </c>
      <c r="H39" s="306"/>
      <c r="I39" s="306"/>
      <c r="J39" s="306"/>
      <c r="K39" s="177"/>
    </row>
    <row r="40" spans="2:11" ht="15" customHeight="1">
      <c r="B40" s="180"/>
      <c r="C40" s="181"/>
      <c r="D40" s="179"/>
      <c r="E40" s="182" t="s">
        <v>130</v>
      </c>
      <c r="F40" s="179"/>
      <c r="G40" s="306" t="s">
        <v>2037</v>
      </c>
      <c r="H40" s="306"/>
      <c r="I40" s="306"/>
      <c r="J40" s="306"/>
      <c r="K40" s="177"/>
    </row>
    <row r="41" spans="2:11" ht="15" customHeight="1">
      <c r="B41" s="180"/>
      <c r="C41" s="181"/>
      <c r="D41" s="179"/>
      <c r="E41" s="182" t="s">
        <v>131</v>
      </c>
      <c r="F41" s="179"/>
      <c r="G41" s="306" t="s">
        <v>2038</v>
      </c>
      <c r="H41" s="306"/>
      <c r="I41" s="306"/>
      <c r="J41" s="306"/>
      <c r="K41" s="177"/>
    </row>
    <row r="42" spans="2:11" ht="15" customHeight="1">
      <c r="B42" s="180"/>
      <c r="C42" s="181"/>
      <c r="D42" s="179"/>
      <c r="E42" s="182" t="s">
        <v>2039</v>
      </c>
      <c r="F42" s="179"/>
      <c r="G42" s="306" t="s">
        <v>2040</v>
      </c>
      <c r="H42" s="306"/>
      <c r="I42" s="306"/>
      <c r="J42" s="306"/>
      <c r="K42" s="177"/>
    </row>
    <row r="43" spans="2:11" ht="15" customHeight="1">
      <c r="B43" s="180"/>
      <c r="C43" s="181"/>
      <c r="D43" s="179"/>
      <c r="E43" s="182"/>
      <c r="F43" s="179"/>
      <c r="G43" s="306" t="s">
        <v>2041</v>
      </c>
      <c r="H43" s="306"/>
      <c r="I43" s="306"/>
      <c r="J43" s="306"/>
      <c r="K43" s="177"/>
    </row>
    <row r="44" spans="2:11" ht="15" customHeight="1">
      <c r="B44" s="180"/>
      <c r="C44" s="181"/>
      <c r="D44" s="179"/>
      <c r="E44" s="182" t="s">
        <v>2042</v>
      </c>
      <c r="F44" s="179"/>
      <c r="G44" s="306" t="s">
        <v>2043</v>
      </c>
      <c r="H44" s="306"/>
      <c r="I44" s="306"/>
      <c r="J44" s="306"/>
      <c r="K44" s="177"/>
    </row>
    <row r="45" spans="2:11" ht="15" customHeight="1">
      <c r="B45" s="180"/>
      <c r="C45" s="181"/>
      <c r="D45" s="179"/>
      <c r="E45" s="182" t="s">
        <v>133</v>
      </c>
      <c r="F45" s="179"/>
      <c r="G45" s="306" t="s">
        <v>2044</v>
      </c>
      <c r="H45" s="306"/>
      <c r="I45" s="306"/>
      <c r="J45" s="306"/>
      <c r="K45" s="177"/>
    </row>
    <row r="46" spans="2:11" ht="12.75" customHeight="1">
      <c r="B46" s="180"/>
      <c r="C46" s="181"/>
      <c r="D46" s="179"/>
      <c r="E46" s="179"/>
      <c r="F46" s="179"/>
      <c r="G46" s="179"/>
      <c r="H46" s="179"/>
      <c r="I46" s="179"/>
      <c r="J46" s="179"/>
      <c r="K46" s="177"/>
    </row>
    <row r="47" spans="2:11" ht="15" customHeight="1">
      <c r="B47" s="180"/>
      <c r="C47" s="181"/>
      <c r="D47" s="306" t="s">
        <v>2045</v>
      </c>
      <c r="E47" s="306"/>
      <c r="F47" s="306"/>
      <c r="G47" s="306"/>
      <c r="H47" s="306"/>
      <c r="I47" s="306"/>
      <c r="J47" s="306"/>
      <c r="K47" s="177"/>
    </row>
    <row r="48" spans="2:11" ht="15" customHeight="1">
      <c r="B48" s="180"/>
      <c r="C48" s="181"/>
      <c r="D48" s="181"/>
      <c r="E48" s="306" t="s">
        <v>2046</v>
      </c>
      <c r="F48" s="306"/>
      <c r="G48" s="306"/>
      <c r="H48" s="306"/>
      <c r="I48" s="306"/>
      <c r="J48" s="306"/>
      <c r="K48" s="177"/>
    </row>
    <row r="49" spans="2:11" ht="15" customHeight="1">
      <c r="B49" s="180"/>
      <c r="C49" s="181"/>
      <c r="D49" s="181"/>
      <c r="E49" s="306" t="s">
        <v>2047</v>
      </c>
      <c r="F49" s="306"/>
      <c r="G49" s="306"/>
      <c r="H49" s="306"/>
      <c r="I49" s="306"/>
      <c r="J49" s="306"/>
      <c r="K49" s="177"/>
    </row>
    <row r="50" spans="2:11" ht="15" customHeight="1">
      <c r="B50" s="180"/>
      <c r="C50" s="181"/>
      <c r="D50" s="181"/>
      <c r="E50" s="306" t="s">
        <v>2048</v>
      </c>
      <c r="F50" s="306"/>
      <c r="G50" s="306"/>
      <c r="H50" s="306"/>
      <c r="I50" s="306"/>
      <c r="J50" s="306"/>
      <c r="K50" s="177"/>
    </row>
    <row r="51" spans="2:11" ht="15" customHeight="1">
      <c r="B51" s="180"/>
      <c r="C51" s="181"/>
      <c r="D51" s="306" t="s">
        <v>2049</v>
      </c>
      <c r="E51" s="306"/>
      <c r="F51" s="306"/>
      <c r="G51" s="306"/>
      <c r="H51" s="306"/>
      <c r="I51" s="306"/>
      <c r="J51" s="306"/>
      <c r="K51" s="177"/>
    </row>
    <row r="52" spans="2:11" ht="25.5" customHeight="1">
      <c r="B52" s="176"/>
      <c r="C52" s="307" t="s">
        <v>2050</v>
      </c>
      <c r="D52" s="307"/>
      <c r="E52" s="307"/>
      <c r="F52" s="307"/>
      <c r="G52" s="307"/>
      <c r="H52" s="307"/>
      <c r="I52" s="307"/>
      <c r="J52" s="307"/>
      <c r="K52" s="177"/>
    </row>
    <row r="53" spans="2:11" ht="5.25" customHeight="1">
      <c r="B53" s="176"/>
      <c r="C53" s="178"/>
      <c r="D53" s="178"/>
      <c r="E53" s="178"/>
      <c r="F53" s="178"/>
      <c r="G53" s="178"/>
      <c r="H53" s="178"/>
      <c r="I53" s="178"/>
      <c r="J53" s="178"/>
      <c r="K53" s="177"/>
    </row>
    <row r="54" spans="2:11" ht="15" customHeight="1">
      <c r="B54" s="176"/>
      <c r="C54" s="306" t="s">
        <v>2051</v>
      </c>
      <c r="D54" s="306"/>
      <c r="E54" s="306"/>
      <c r="F54" s="306"/>
      <c r="G54" s="306"/>
      <c r="H54" s="306"/>
      <c r="I54" s="306"/>
      <c r="J54" s="306"/>
      <c r="K54" s="177"/>
    </row>
    <row r="55" spans="2:11" ht="15" customHeight="1">
      <c r="B55" s="176"/>
      <c r="C55" s="306" t="s">
        <v>2052</v>
      </c>
      <c r="D55" s="306"/>
      <c r="E55" s="306"/>
      <c r="F55" s="306"/>
      <c r="G55" s="306"/>
      <c r="H55" s="306"/>
      <c r="I55" s="306"/>
      <c r="J55" s="306"/>
      <c r="K55" s="177"/>
    </row>
    <row r="56" spans="2:11" ht="12.75" customHeight="1">
      <c r="B56" s="176"/>
      <c r="C56" s="179"/>
      <c r="D56" s="179"/>
      <c r="E56" s="179"/>
      <c r="F56" s="179"/>
      <c r="G56" s="179"/>
      <c r="H56" s="179"/>
      <c r="I56" s="179"/>
      <c r="J56" s="179"/>
      <c r="K56" s="177"/>
    </row>
    <row r="57" spans="2:11" ht="15" customHeight="1">
      <c r="B57" s="176"/>
      <c r="C57" s="306" t="s">
        <v>2053</v>
      </c>
      <c r="D57" s="306"/>
      <c r="E57" s="306"/>
      <c r="F57" s="306"/>
      <c r="G57" s="306"/>
      <c r="H57" s="306"/>
      <c r="I57" s="306"/>
      <c r="J57" s="306"/>
      <c r="K57" s="177"/>
    </row>
    <row r="58" spans="2:11" ht="15" customHeight="1">
      <c r="B58" s="176"/>
      <c r="C58" s="181"/>
      <c r="D58" s="306" t="s">
        <v>2054</v>
      </c>
      <c r="E58" s="306"/>
      <c r="F58" s="306"/>
      <c r="G58" s="306"/>
      <c r="H58" s="306"/>
      <c r="I58" s="306"/>
      <c r="J58" s="306"/>
      <c r="K58" s="177"/>
    </row>
    <row r="59" spans="2:11" ht="15" customHeight="1">
      <c r="B59" s="176"/>
      <c r="C59" s="181"/>
      <c r="D59" s="306" t="s">
        <v>2055</v>
      </c>
      <c r="E59" s="306"/>
      <c r="F59" s="306"/>
      <c r="G59" s="306"/>
      <c r="H59" s="306"/>
      <c r="I59" s="306"/>
      <c r="J59" s="306"/>
      <c r="K59" s="177"/>
    </row>
    <row r="60" spans="2:11" ht="15" customHeight="1">
      <c r="B60" s="176"/>
      <c r="C60" s="181"/>
      <c r="D60" s="306" t="s">
        <v>2056</v>
      </c>
      <c r="E60" s="306"/>
      <c r="F60" s="306"/>
      <c r="G60" s="306"/>
      <c r="H60" s="306"/>
      <c r="I60" s="306"/>
      <c r="J60" s="306"/>
      <c r="K60" s="177"/>
    </row>
    <row r="61" spans="2:11" ht="15" customHeight="1">
      <c r="B61" s="176"/>
      <c r="C61" s="181"/>
      <c r="D61" s="306" t="s">
        <v>2057</v>
      </c>
      <c r="E61" s="306"/>
      <c r="F61" s="306"/>
      <c r="G61" s="306"/>
      <c r="H61" s="306"/>
      <c r="I61" s="306"/>
      <c r="J61" s="306"/>
      <c r="K61" s="177"/>
    </row>
    <row r="62" spans="2:11" ht="15" customHeight="1">
      <c r="B62" s="176"/>
      <c r="C62" s="181"/>
      <c r="D62" s="305" t="s">
        <v>2058</v>
      </c>
      <c r="E62" s="305"/>
      <c r="F62" s="305"/>
      <c r="G62" s="305"/>
      <c r="H62" s="305"/>
      <c r="I62" s="305"/>
      <c r="J62" s="305"/>
      <c r="K62" s="177"/>
    </row>
    <row r="63" spans="2:11" ht="15" customHeight="1">
      <c r="B63" s="176"/>
      <c r="C63" s="181"/>
      <c r="D63" s="306" t="s">
        <v>2059</v>
      </c>
      <c r="E63" s="306"/>
      <c r="F63" s="306"/>
      <c r="G63" s="306"/>
      <c r="H63" s="306"/>
      <c r="I63" s="306"/>
      <c r="J63" s="306"/>
      <c r="K63" s="177"/>
    </row>
    <row r="64" spans="2:11" ht="12.75" customHeight="1">
      <c r="B64" s="176"/>
      <c r="C64" s="181"/>
      <c r="D64" s="181"/>
      <c r="E64" s="184"/>
      <c r="F64" s="181"/>
      <c r="G64" s="181"/>
      <c r="H64" s="181"/>
      <c r="I64" s="181"/>
      <c r="J64" s="181"/>
      <c r="K64" s="177"/>
    </row>
    <row r="65" spans="2:11" ht="15" customHeight="1">
      <c r="B65" s="176"/>
      <c r="C65" s="181"/>
      <c r="D65" s="306" t="s">
        <v>2060</v>
      </c>
      <c r="E65" s="306"/>
      <c r="F65" s="306"/>
      <c r="G65" s="306"/>
      <c r="H65" s="306"/>
      <c r="I65" s="306"/>
      <c r="J65" s="306"/>
      <c r="K65" s="177"/>
    </row>
    <row r="66" spans="2:11" ht="15" customHeight="1">
      <c r="B66" s="176"/>
      <c r="C66" s="181"/>
      <c r="D66" s="305" t="s">
        <v>2061</v>
      </c>
      <c r="E66" s="305"/>
      <c r="F66" s="305"/>
      <c r="G66" s="305"/>
      <c r="H66" s="305"/>
      <c r="I66" s="305"/>
      <c r="J66" s="305"/>
      <c r="K66" s="177"/>
    </row>
    <row r="67" spans="2:11" ht="15" customHeight="1">
      <c r="B67" s="176"/>
      <c r="C67" s="181"/>
      <c r="D67" s="306" t="s">
        <v>2062</v>
      </c>
      <c r="E67" s="306"/>
      <c r="F67" s="306"/>
      <c r="G67" s="306"/>
      <c r="H67" s="306"/>
      <c r="I67" s="306"/>
      <c r="J67" s="306"/>
      <c r="K67" s="177"/>
    </row>
    <row r="68" spans="2:11" ht="15" customHeight="1">
      <c r="B68" s="176"/>
      <c r="C68" s="181"/>
      <c r="D68" s="306" t="s">
        <v>2063</v>
      </c>
      <c r="E68" s="306"/>
      <c r="F68" s="306"/>
      <c r="G68" s="306"/>
      <c r="H68" s="306"/>
      <c r="I68" s="306"/>
      <c r="J68" s="306"/>
      <c r="K68" s="177"/>
    </row>
    <row r="69" spans="2:11" ht="15" customHeight="1">
      <c r="B69" s="176"/>
      <c r="C69" s="181"/>
      <c r="D69" s="306" t="s">
        <v>2064</v>
      </c>
      <c r="E69" s="306"/>
      <c r="F69" s="306"/>
      <c r="G69" s="306"/>
      <c r="H69" s="306"/>
      <c r="I69" s="306"/>
      <c r="J69" s="306"/>
      <c r="K69" s="177"/>
    </row>
    <row r="70" spans="2:11" ht="15" customHeight="1">
      <c r="B70" s="176"/>
      <c r="C70" s="181"/>
      <c r="D70" s="306" t="s">
        <v>2065</v>
      </c>
      <c r="E70" s="306"/>
      <c r="F70" s="306"/>
      <c r="G70" s="306"/>
      <c r="H70" s="306"/>
      <c r="I70" s="306"/>
      <c r="J70" s="306"/>
      <c r="K70" s="177"/>
    </row>
    <row r="71" spans="2:11" ht="12.75" customHeight="1">
      <c r="B71" s="185"/>
      <c r="C71" s="186"/>
      <c r="D71" s="186"/>
      <c r="E71" s="186"/>
      <c r="F71" s="186"/>
      <c r="G71" s="186"/>
      <c r="H71" s="186"/>
      <c r="I71" s="186"/>
      <c r="J71" s="186"/>
      <c r="K71" s="187"/>
    </row>
    <row r="72" spans="2:11" ht="18.75" customHeight="1">
      <c r="B72" s="188"/>
      <c r="C72" s="188"/>
      <c r="D72" s="188"/>
      <c r="E72" s="188"/>
      <c r="F72" s="188"/>
      <c r="G72" s="188"/>
      <c r="H72" s="188"/>
      <c r="I72" s="188"/>
      <c r="J72" s="188"/>
      <c r="K72" s="189"/>
    </row>
    <row r="73" spans="2:11" ht="18.75" customHeight="1">
      <c r="B73" s="189"/>
      <c r="C73" s="189"/>
      <c r="D73" s="189"/>
      <c r="E73" s="189"/>
      <c r="F73" s="189"/>
      <c r="G73" s="189"/>
      <c r="H73" s="189"/>
      <c r="I73" s="189"/>
      <c r="J73" s="189"/>
      <c r="K73" s="189"/>
    </row>
    <row r="74" spans="2:11" ht="7.5" customHeight="1">
      <c r="B74" s="190"/>
      <c r="C74" s="191"/>
      <c r="D74" s="191"/>
      <c r="E74" s="191"/>
      <c r="F74" s="191"/>
      <c r="G74" s="191"/>
      <c r="H74" s="191"/>
      <c r="I74" s="191"/>
      <c r="J74" s="191"/>
      <c r="K74" s="192"/>
    </row>
    <row r="75" spans="2:11" ht="45" customHeight="1">
      <c r="B75" s="193"/>
      <c r="C75" s="304" t="s">
        <v>2066</v>
      </c>
      <c r="D75" s="304"/>
      <c r="E75" s="304"/>
      <c r="F75" s="304"/>
      <c r="G75" s="304"/>
      <c r="H75" s="304"/>
      <c r="I75" s="304"/>
      <c r="J75" s="304"/>
      <c r="K75" s="194"/>
    </row>
    <row r="76" spans="2:11" ht="17.25" customHeight="1">
      <c r="B76" s="193"/>
      <c r="C76" s="195" t="s">
        <v>2067</v>
      </c>
      <c r="D76" s="195"/>
      <c r="E76" s="195"/>
      <c r="F76" s="195" t="s">
        <v>2068</v>
      </c>
      <c r="G76" s="196"/>
      <c r="H76" s="195" t="s">
        <v>51</v>
      </c>
      <c r="I76" s="195" t="s">
        <v>54</v>
      </c>
      <c r="J76" s="195" t="s">
        <v>2069</v>
      </c>
      <c r="K76" s="194"/>
    </row>
    <row r="77" spans="2:11" ht="17.25" customHeight="1">
      <c r="B77" s="193"/>
      <c r="C77" s="197" t="s">
        <v>2070</v>
      </c>
      <c r="D77" s="197"/>
      <c r="E77" s="197"/>
      <c r="F77" s="198" t="s">
        <v>2071</v>
      </c>
      <c r="G77" s="199"/>
      <c r="H77" s="197"/>
      <c r="I77" s="197"/>
      <c r="J77" s="197" t="s">
        <v>2072</v>
      </c>
      <c r="K77" s="194"/>
    </row>
    <row r="78" spans="2:11" ht="5.25" customHeight="1">
      <c r="B78" s="193"/>
      <c r="C78" s="200"/>
      <c r="D78" s="200"/>
      <c r="E78" s="200"/>
      <c r="F78" s="200"/>
      <c r="G78" s="201"/>
      <c r="H78" s="200"/>
      <c r="I78" s="200"/>
      <c r="J78" s="200"/>
      <c r="K78" s="194"/>
    </row>
    <row r="79" spans="2:11" ht="15" customHeight="1">
      <c r="B79" s="193"/>
      <c r="C79" s="182" t="s">
        <v>50</v>
      </c>
      <c r="D79" s="202"/>
      <c r="E79" s="202"/>
      <c r="F79" s="203" t="s">
        <v>2073</v>
      </c>
      <c r="G79" s="204"/>
      <c r="H79" s="182" t="s">
        <v>2074</v>
      </c>
      <c r="I79" s="182" t="s">
        <v>2075</v>
      </c>
      <c r="J79" s="182">
        <v>20</v>
      </c>
      <c r="K79" s="194"/>
    </row>
    <row r="80" spans="2:11" ht="15" customHeight="1">
      <c r="B80" s="193"/>
      <c r="C80" s="182" t="s">
        <v>2076</v>
      </c>
      <c r="D80" s="182"/>
      <c r="E80" s="182"/>
      <c r="F80" s="203" t="s">
        <v>2073</v>
      </c>
      <c r="G80" s="204"/>
      <c r="H80" s="182" t="s">
        <v>2077</v>
      </c>
      <c r="I80" s="182" t="s">
        <v>2075</v>
      </c>
      <c r="J80" s="182">
        <v>120</v>
      </c>
      <c r="K80" s="194"/>
    </row>
    <row r="81" spans="2:11" ht="15" customHeight="1">
      <c r="B81" s="205"/>
      <c r="C81" s="182" t="s">
        <v>2078</v>
      </c>
      <c r="D81" s="182"/>
      <c r="E81" s="182"/>
      <c r="F81" s="203" t="s">
        <v>2079</v>
      </c>
      <c r="G81" s="204"/>
      <c r="H81" s="182" t="s">
        <v>2080</v>
      </c>
      <c r="I81" s="182" t="s">
        <v>2075</v>
      </c>
      <c r="J81" s="182">
        <v>50</v>
      </c>
      <c r="K81" s="194"/>
    </row>
    <row r="82" spans="2:11" ht="15" customHeight="1">
      <c r="B82" s="205"/>
      <c r="C82" s="182" t="s">
        <v>2081</v>
      </c>
      <c r="D82" s="182"/>
      <c r="E82" s="182"/>
      <c r="F82" s="203" t="s">
        <v>2073</v>
      </c>
      <c r="G82" s="204"/>
      <c r="H82" s="182" t="s">
        <v>2082</v>
      </c>
      <c r="I82" s="182" t="s">
        <v>2083</v>
      </c>
      <c r="J82" s="182"/>
      <c r="K82" s="194"/>
    </row>
    <row r="83" spans="2:11" ht="15" customHeight="1">
      <c r="B83" s="205"/>
      <c r="C83" s="182" t="s">
        <v>2084</v>
      </c>
      <c r="D83" s="182"/>
      <c r="E83" s="182"/>
      <c r="F83" s="203" t="s">
        <v>2079</v>
      </c>
      <c r="G83" s="182"/>
      <c r="H83" s="182" t="s">
        <v>2085</v>
      </c>
      <c r="I83" s="182" t="s">
        <v>2075</v>
      </c>
      <c r="J83" s="182">
        <v>15</v>
      </c>
      <c r="K83" s="194"/>
    </row>
    <row r="84" spans="2:11" ht="15" customHeight="1">
      <c r="B84" s="205"/>
      <c r="C84" s="182" t="s">
        <v>2086</v>
      </c>
      <c r="D84" s="182"/>
      <c r="E84" s="182"/>
      <c r="F84" s="203" t="s">
        <v>2079</v>
      </c>
      <c r="G84" s="182"/>
      <c r="H84" s="182" t="s">
        <v>2087</v>
      </c>
      <c r="I84" s="182" t="s">
        <v>2075</v>
      </c>
      <c r="J84" s="182">
        <v>15</v>
      </c>
      <c r="K84" s="194"/>
    </row>
    <row r="85" spans="2:11" ht="15" customHeight="1">
      <c r="B85" s="205"/>
      <c r="C85" s="182" t="s">
        <v>2088</v>
      </c>
      <c r="D85" s="182"/>
      <c r="E85" s="182"/>
      <c r="F85" s="203" t="s">
        <v>2079</v>
      </c>
      <c r="G85" s="182"/>
      <c r="H85" s="182" t="s">
        <v>2089</v>
      </c>
      <c r="I85" s="182" t="s">
        <v>2075</v>
      </c>
      <c r="J85" s="182">
        <v>20</v>
      </c>
      <c r="K85" s="194"/>
    </row>
    <row r="86" spans="2:11" ht="15" customHeight="1">
      <c r="B86" s="205"/>
      <c r="C86" s="182" t="s">
        <v>2090</v>
      </c>
      <c r="D86" s="182"/>
      <c r="E86" s="182"/>
      <c r="F86" s="203" t="s">
        <v>2079</v>
      </c>
      <c r="G86" s="182"/>
      <c r="H86" s="182" t="s">
        <v>2091</v>
      </c>
      <c r="I86" s="182" t="s">
        <v>2075</v>
      </c>
      <c r="J86" s="182">
        <v>20</v>
      </c>
      <c r="K86" s="194"/>
    </row>
    <row r="87" spans="2:11" ht="15" customHeight="1">
      <c r="B87" s="205"/>
      <c r="C87" s="182" t="s">
        <v>2092</v>
      </c>
      <c r="D87" s="182"/>
      <c r="E87" s="182"/>
      <c r="F87" s="203" t="s">
        <v>2079</v>
      </c>
      <c r="G87" s="204"/>
      <c r="H87" s="182" t="s">
        <v>2093</v>
      </c>
      <c r="I87" s="182" t="s">
        <v>2075</v>
      </c>
      <c r="J87" s="182">
        <v>50</v>
      </c>
      <c r="K87" s="194"/>
    </row>
    <row r="88" spans="2:11" ht="15" customHeight="1">
      <c r="B88" s="205"/>
      <c r="C88" s="182" t="s">
        <v>2094</v>
      </c>
      <c r="D88" s="182"/>
      <c r="E88" s="182"/>
      <c r="F88" s="203" t="s">
        <v>2079</v>
      </c>
      <c r="G88" s="204"/>
      <c r="H88" s="182" t="s">
        <v>2095</v>
      </c>
      <c r="I88" s="182" t="s">
        <v>2075</v>
      </c>
      <c r="J88" s="182">
        <v>20</v>
      </c>
      <c r="K88" s="194"/>
    </row>
    <row r="89" spans="2:11" ht="15" customHeight="1">
      <c r="B89" s="205"/>
      <c r="C89" s="182" t="s">
        <v>2096</v>
      </c>
      <c r="D89" s="182"/>
      <c r="E89" s="182"/>
      <c r="F89" s="203" t="s">
        <v>2079</v>
      </c>
      <c r="G89" s="204"/>
      <c r="H89" s="182" t="s">
        <v>2097</v>
      </c>
      <c r="I89" s="182" t="s">
        <v>2075</v>
      </c>
      <c r="J89" s="182">
        <v>20</v>
      </c>
      <c r="K89" s="194"/>
    </row>
    <row r="90" spans="2:11" ht="15" customHeight="1">
      <c r="B90" s="205"/>
      <c r="C90" s="182" t="s">
        <v>2098</v>
      </c>
      <c r="D90" s="182"/>
      <c r="E90" s="182"/>
      <c r="F90" s="203" t="s">
        <v>2079</v>
      </c>
      <c r="G90" s="204"/>
      <c r="H90" s="182" t="s">
        <v>2099</v>
      </c>
      <c r="I90" s="182" t="s">
        <v>2075</v>
      </c>
      <c r="J90" s="182">
        <v>50</v>
      </c>
      <c r="K90" s="194"/>
    </row>
    <row r="91" spans="2:11" ht="15" customHeight="1">
      <c r="B91" s="205"/>
      <c r="C91" s="182" t="s">
        <v>2100</v>
      </c>
      <c r="D91" s="182"/>
      <c r="E91" s="182"/>
      <c r="F91" s="203" t="s">
        <v>2079</v>
      </c>
      <c r="G91" s="204"/>
      <c r="H91" s="182" t="s">
        <v>2100</v>
      </c>
      <c r="I91" s="182" t="s">
        <v>2075</v>
      </c>
      <c r="J91" s="182">
        <v>50</v>
      </c>
      <c r="K91" s="194"/>
    </row>
    <row r="92" spans="2:11" ht="15" customHeight="1">
      <c r="B92" s="205"/>
      <c r="C92" s="182" t="s">
        <v>2101</v>
      </c>
      <c r="D92" s="182"/>
      <c r="E92" s="182"/>
      <c r="F92" s="203" t="s">
        <v>2079</v>
      </c>
      <c r="G92" s="204"/>
      <c r="H92" s="182" t="s">
        <v>2102</v>
      </c>
      <c r="I92" s="182" t="s">
        <v>2075</v>
      </c>
      <c r="J92" s="182">
        <v>255</v>
      </c>
      <c r="K92" s="194"/>
    </row>
    <row r="93" spans="2:11" ht="15" customHeight="1">
      <c r="B93" s="205"/>
      <c r="C93" s="182" t="s">
        <v>2103</v>
      </c>
      <c r="D93" s="182"/>
      <c r="E93" s="182"/>
      <c r="F93" s="203" t="s">
        <v>2073</v>
      </c>
      <c r="G93" s="204"/>
      <c r="H93" s="182" t="s">
        <v>2104</v>
      </c>
      <c r="I93" s="182" t="s">
        <v>2105</v>
      </c>
      <c r="J93" s="182"/>
      <c r="K93" s="194"/>
    </row>
    <row r="94" spans="2:11" ht="15" customHeight="1">
      <c r="B94" s="205"/>
      <c r="C94" s="182" t="s">
        <v>2106</v>
      </c>
      <c r="D94" s="182"/>
      <c r="E94" s="182"/>
      <c r="F94" s="203" t="s">
        <v>2073</v>
      </c>
      <c r="G94" s="204"/>
      <c r="H94" s="182" t="s">
        <v>2107</v>
      </c>
      <c r="I94" s="182" t="s">
        <v>2108</v>
      </c>
      <c r="J94" s="182"/>
      <c r="K94" s="194"/>
    </row>
    <row r="95" spans="2:11" ht="15" customHeight="1">
      <c r="B95" s="205"/>
      <c r="C95" s="182" t="s">
        <v>2109</v>
      </c>
      <c r="D95" s="182"/>
      <c r="E95" s="182"/>
      <c r="F95" s="203" t="s">
        <v>2073</v>
      </c>
      <c r="G95" s="204"/>
      <c r="H95" s="182" t="s">
        <v>2109</v>
      </c>
      <c r="I95" s="182" t="s">
        <v>2108</v>
      </c>
      <c r="J95" s="182"/>
      <c r="K95" s="194"/>
    </row>
    <row r="96" spans="2:11" ht="15" customHeight="1">
      <c r="B96" s="205"/>
      <c r="C96" s="182" t="s">
        <v>35</v>
      </c>
      <c r="D96" s="182"/>
      <c r="E96" s="182"/>
      <c r="F96" s="203" t="s">
        <v>2073</v>
      </c>
      <c r="G96" s="204"/>
      <c r="H96" s="182" t="s">
        <v>2110</v>
      </c>
      <c r="I96" s="182" t="s">
        <v>2108</v>
      </c>
      <c r="J96" s="182"/>
      <c r="K96" s="194"/>
    </row>
    <row r="97" spans="2:11" ht="15" customHeight="1">
      <c r="B97" s="205"/>
      <c r="C97" s="182" t="s">
        <v>45</v>
      </c>
      <c r="D97" s="182"/>
      <c r="E97" s="182"/>
      <c r="F97" s="203" t="s">
        <v>2073</v>
      </c>
      <c r="G97" s="204"/>
      <c r="H97" s="182" t="s">
        <v>2111</v>
      </c>
      <c r="I97" s="182" t="s">
        <v>2108</v>
      </c>
      <c r="J97" s="182"/>
      <c r="K97" s="194"/>
    </row>
    <row r="98" spans="2:11" ht="15" customHeight="1">
      <c r="B98" s="206"/>
      <c r="C98" s="207"/>
      <c r="D98" s="207"/>
      <c r="E98" s="207"/>
      <c r="F98" s="207"/>
      <c r="G98" s="207"/>
      <c r="H98" s="207"/>
      <c r="I98" s="207"/>
      <c r="J98" s="207"/>
      <c r="K98" s="208"/>
    </row>
    <row r="99" spans="2:11" ht="18.75" customHeight="1">
      <c r="B99" s="209"/>
      <c r="C99" s="210"/>
      <c r="D99" s="210"/>
      <c r="E99" s="210"/>
      <c r="F99" s="210"/>
      <c r="G99" s="210"/>
      <c r="H99" s="210"/>
      <c r="I99" s="210"/>
      <c r="J99" s="210"/>
      <c r="K99" s="209"/>
    </row>
    <row r="100" spans="2:11" ht="18.75" customHeight="1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</row>
    <row r="101" spans="2:11" ht="7.5" customHeight="1">
      <c r="B101" s="190"/>
      <c r="C101" s="191"/>
      <c r="D101" s="191"/>
      <c r="E101" s="191"/>
      <c r="F101" s="191"/>
      <c r="G101" s="191"/>
      <c r="H101" s="191"/>
      <c r="I101" s="191"/>
      <c r="J101" s="191"/>
      <c r="K101" s="192"/>
    </row>
    <row r="102" spans="2:11" ht="45" customHeight="1">
      <c r="B102" s="193"/>
      <c r="C102" s="304" t="s">
        <v>2112</v>
      </c>
      <c r="D102" s="304"/>
      <c r="E102" s="304"/>
      <c r="F102" s="304"/>
      <c r="G102" s="304"/>
      <c r="H102" s="304"/>
      <c r="I102" s="304"/>
      <c r="J102" s="304"/>
      <c r="K102" s="194"/>
    </row>
    <row r="103" spans="2:11" ht="17.25" customHeight="1">
      <c r="B103" s="193"/>
      <c r="C103" s="195" t="s">
        <v>2067</v>
      </c>
      <c r="D103" s="195"/>
      <c r="E103" s="195"/>
      <c r="F103" s="195" t="s">
        <v>2068</v>
      </c>
      <c r="G103" s="196"/>
      <c r="H103" s="195" t="s">
        <v>51</v>
      </c>
      <c r="I103" s="195" t="s">
        <v>54</v>
      </c>
      <c r="J103" s="195" t="s">
        <v>2069</v>
      </c>
      <c r="K103" s="194"/>
    </row>
    <row r="104" spans="2:11" ht="17.25" customHeight="1">
      <c r="B104" s="193"/>
      <c r="C104" s="197" t="s">
        <v>2070</v>
      </c>
      <c r="D104" s="197"/>
      <c r="E104" s="197"/>
      <c r="F104" s="198" t="s">
        <v>2071</v>
      </c>
      <c r="G104" s="199"/>
      <c r="H104" s="197"/>
      <c r="I104" s="197"/>
      <c r="J104" s="197" t="s">
        <v>2072</v>
      </c>
      <c r="K104" s="194"/>
    </row>
    <row r="105" spans="2:11" ht="5.25" customHeight="1">
      <c r="B105" s="193"/>
      <c r="C105" s="195"/>
      <c r="D105" s="195"/>
      <c r="E105" s="195"/>
      <c r="F105" s="195"/>
      <c r="G105" s="211"/>
      <c r="H105" s="195"/>
      <c r="I105" s="195"/>
      <c r="J105" s="195"/>
      <c r="K105" s="194"/>
    </row>
    <row r="106" spans="2:11" ht="15" customHeight="1">
      <c r="B106" s="193"/>
      <c r="C106" s="182" t="s">
        <v>50</v>
      </c>
      <c r="D106" s="202"/>
      <c r="E106" s="202"/>
      <c r="F106" s="203" t="s">
        <v>2073</v>
      </c>
      <c r="G106" s="182"/>
      <c r="H106" s="182" t="s">
        <v>2113</v>
      </c>
      <c r="I106" s="182" t="s">
        <v>2075</v>
      </c>
      <c r="J106" s="182">
        <v>20</v>
      </c>
      <c r="K106" s="194"/>
    </row>
    <row r="107" spans="2:11" ht="15" customHeight="1">
      <c r="B107" s="193"/>
      <c r="C107" s="182" t="s">
        <v>2076</v>
      </c>
      <c r="D107" s="182"/>
      <c r="E107" s="182"/>
      <c r="F107" s="203" t="s">
        <v>2073</v>
      </c>
      <c r="G107" s="182"/>
      <c r="H107" s="182" t="s">
        <v>2113</v>
      </c>
      <c r="I107" s="182" t="s">
        <v>2075</v>
      </c>
      <c r="J107" s="182">
        <v>120</v>
      </c>
      <c r="K107" s="194"/>
    </row>
    <row r="108" spans="2:11" ht="15" customHeight="1">
      <c r="B108" s="205"/>
      <c r="C108" s="182" t="s">
        <v>2078</v>
      </c>
      <c r="D108" s="182"/>
      <c r="E108" s="182"/>
      <c r="F108" s="203" t="s">
        <v>2079</v>
      </c>
      <c r="G108" s="182"/>
      <c r="H108" s="182" t="s">
        <v>2113</v>
      </c>
      <c r="I108" s="182" t="s">
        <v>2075</v>
      </c>
      <c r="J108" s="182">
        <v>50</v>
      </c>
      <c r="K108" s="194"/>
    </row>
    <row r="109" spans="2:11" ht="15" customHeight="1">
      <c r="B109" s="205"/>
      <c r="C109" s="182" t="s">
        <v>2081</v>
      </c>
      <c r="D109" s="182"/>
      <c r="E109" s="182"/>
      <c r="F109" s="203" t="s">
        <v>2073</v>
      </c>
      <c r="G109" s="182"/>
      <c r="H109" s="182" t="s">
        <v>2113</v>
      </c>
      <c r="I109" s="182" t="s">
        <v>2083</v>
      </c>
      <c r="J109" s="182"/>
      <c r="K109" s="194"/>
    </row>
    <row r="110" spans="2:11" ht="15" customHeight="1">
      <c r="B110" s="205"/>
      <c r="C110" s="182" t="s">
        <v>2092</v>
      </c>
      <c r="D110" s="182"/>
      <c r="E110" s="182"/>
      <c r="F110" s="203" t="s">
        <v>2079</v>
      </c>
      <c r="G110" s="182"/>
      <c r="H110" s="182" t="s">
        <v>2113</v>
      </c>
      <c r="I110" s="182" t="s">
        <v>2075</v>
      </c>
      <c r="J110" s="182">
        <v>50</v>
      </c>
      <c r="K110" s="194"/>
    </row>
    <row r="111" spans="2:11" ht="15" customHeight="1">
      <c r="B111" s="205"/>
      <c r="C111" s="182" t="s">
        <v>2100</v>
      </c>
      <c r="D111" s="182"/>
      <c r="E111" s="182"/>
      <c r="F111" s="203" t="s">
        <v>2079</v>
      </c>
      <c r="G111" s="182"/>
      <c r="H111" s="182" t="s">
        <v>2113</v>
      </c>
      <c r="I111" s="182" t="s">
        <v>2075</v>
      </c>
      <c r="J111" s="182">
        <v>50</v>
      </c>
      <c r="K111" s="194"/>
    </row>
    <row r="112" spans="2:11" ht="15" customHeight="1">
      <c r="B112" s="205"/>
      <c r="C112" s="182" t="s">
        <v>2098</v>
      </c>
      <c r="D112" s="182"/>
      <c r="E112" s="182"/>
      <c r="F112" s="203" t="s">
        <v>2079</v>
      </c>
      <c r="G112" s="182"/>
      <c r="H112" s="182" t="s">
        <v>2113</v>
      </c>
      <c r="I112" s="182" t="s">
        <v>2075</v>
      </c>
      <c r="J112" s="182">
        <v>50</v>
      </c>
      <c r="K112" s="194"/>
    </row>
    <row r="113" spans="2:11" ht="15" customHeight="1">
      <c r="B113" s="205"/>
      <c r="C113" s="182" t="s">
        <v>50</v>
      </c>
      <c r="D113" s="182"/>
      <c r="E113" s="182"/>
      <c r="F113" s="203" t="s">
        <v>2073</v>
      </c>
      <c r="G113" s="182"/>
      <c r="H113" s="182" t="s">
        <v>2114</v>
      </c>
      <c r="I113" s="182" t="s">
        <v>2075</v>
      </c>
      <c r="J113" s="182">
        <v>20</v>
      </c>
      <c r="K113" s="194"/>
    </row>
    <row r="114" spans="2:11" ht="15" customHeight="1">
      <c r="B114" s="205"/>
      <c r="C114" s="182" t="s">
        <v>2115</v>
      </c>
      <c r="D114" s="182"/>
      <c r="E114" s="182"/>
      <c r="F114" s="203" t="s">
        <v>2073</v>
      </c>
      <c r="G114" s="182"/>
      <c r="H114" s="182" t="s">
        <v>2116</v>
      </c>
      <c r="I114" s="182" t="s">
        <v>2075</v>
      </c>
      <c r="J114" s="182">
        <v>120</v>
      </c>
      <c r="K114" s="194"/>
    </row>
    <row r="115" spans="2:11" ht="15" customHeight="1">
      <c r="B115" s="205"/>
      <c r="C115" s="182" t="s">
        <v>35</v>
      </c>
      <c r="D115" s="182"/>
      <c r="E115" s="182"/>
      <c r="F115" s="203" t="s">
        <v>2073</v>
      </c>
      <c r="G115" s="182"/>
      <c r="H115" s="182" t="s">
        <v>2117</v>
      </c>
      <c r="I115" s="182" t="s">
        <v>2108</v>
      </c>
      <c r="J115" s="182"/>
      <c r="K115" s="194"/>
    </row>
    <row r="116" spans="2:11" ht="15" customHeight="1">
      <c r="B116" s="205"/>
      <c r="C116" s="182" t="s">
        <v>45</v>
      </c>
      <c r="D116" s="182"/>
      <c r="E116" s="182"/>
      <c r="F116" s="203" t="s">
        <v>2073</v>
      </c>
      <c r="G116" s="182"/>
      <c r="H116" s="182" t="s">
        <v>2118</v>
      </c>
      <c r="I116" s="182" t="s">
        <v>2108</v>
      </c>
      <c r="J116" s="182"/>
      <c r="K116" s="194"/>
    </row>
    <row r="117" spans="2:11" ht="15" customHeight="1">
      <c r="B117" s="205"/>
      <c r="C117" s="182" t="s">
        <v>54</v>
      </c>
      <c r="D117" s="182"/>
      <c r="E117" s="182"/>
      <c r="F117" s="203" t="s">
        <v>2073</v>
      </c>
      <c r="G117" s="182"/>
      <c r="H117" s="182" t="s">
        <v>2119</v>
      </c>
      <c r="I117" s="182" t="s">
        <v>2120</v>
      </c>
      <c r="J117" s="182"/>
      <c r="K117" s="194"/>
    </row>
    <row r="118" spans="2:11" ht="15" customHeight="1">
      <c r="B118" s="206"/>
      <c r="C118" s="212"/>
      <c r="D118" s="212"/>
      <c r="E118" s="212"/>
      <c r="F118" s="212"/>
      <c r="G118" s="212"/>
      <c r="H118" s="212"/>
      <c r="I118" s="212"/>
      <c r="J118" s="212"/>
      <c r="K118" s="208"/>
    </row>
    <row r="119" spans="2:11" ht="18.75" customHeight="1">
      <c r="B119" s="213"/>
      <c r="C119" s="214"/>
      <c r="D119" s="214"/>
      <c r="E119" s="214"/>
      <c r="F119" s="215"/>
      <c r="G119" s="214"/>
      <c r="H119" s="214"/>
      <c r="I119" s="214"/>
      <c r="J119" s="214"/>
      <c r="K119" s="213"/>
    </row>
    <row r="120" spans="2:11" ht="18.75" customHeight="1"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</row>
    <row r="121" spans="2:11" ht="7.5" customHeight="1">
      <c r="B121" s="216"/>
      <c r="C121" s="217"/>
      <c r="D121" s="217"/>
      <c r="E121" s="217"/>
      <c r="F121" s="217"/>
      <c r="G121" s="217"/>
      <c r="H121" s="217"/>
      <c r="I121" s="217"/>
      <c r="J121" s="217"/>
      <c r="K121" s="218"/>
    </row>
    <row r="122" spans="2:11" ht="45" customHeight="1">
      <c r="B122" s="219"/>
      <c r="C122" s="302" t="s">
        <v>2121</v>
      </c>
      <c r="D122" s="302"/>
      <c r="E122" s="302"/>
      <c r="F122" s="302"/>
      <c r="G122" s="302"/>
      <c r="H122" s="302"/>
      <c r="I122" s="302"/>
      <c r="J122" s="302"/>
      <c r="K122" s="220"/>
    </row>
    <row r="123" spans="2:11" ht="17.25" customHeight="1">
      <c r="B123" s="221"/>
      <c r="C123" s="195" t="s">
        <v>2067</v>
      </c>
      <c r="D123" s="195"/>
      <c r="E123" s="195"/>
      <c r="F123" s="195" t="s">
        <v>2068</v>
      </c>
      <c r="G123" s="196"/>
      <c r="H123" s="195" t="s">
        <v>51</v>
      </c>
      <c r="I123" s="195" t="s">
        <v>54</v>
      </c>
      <c r="J123" s="195" t="s">
        <v>2069</v>
      </c>
      <c r="K123" s="222"/>
    </row>
    <row r="124" spans="2:11" ht="17.25" customHeight="1">
      <c r="B124" s="221"/>
      <c r="C124" s="197" t="s">
        <v>2070</v>
      </c>
      <c r="D124" s="197"/>
      <c r="E124" s="197"/>
      <c r="F124" s="198" t="s">
        <v>2071</v>
      </c>
      <c r="G124" s="199"/>
      <c r="H124" s="197"/>
      <c r="I124" s="197"/>
      <c r="J124" s="197" t="s">
        <v>2072</v>
      </c>
      <c r="K124" s="222"/>
    </row>
    <row r="125" spans="2:11" ht="5.25" customHeight="1">
      <c r="B125" s="223"/>
      <c r="C125" s="200"/>
      <c r="D125" s="200"/>
      <c r="E125" s="200"/>
      <c r="F125" s="200"/>
      <c r="G125" s="224"/>
      <c r="H125" s="200"/>
      <c r="I125" s="200"/>
      <c r="J125" s="200"/>
      <c r="K125" s="225"/>
    </row>
    <row r="126" spans="2:11" ht="15" customHeight="1">
      <c r="B126" s="223"/>
      <c r="C126" s="182" t="s">
        <v>2076</v>
      </c>
      <c r="D126" s="202"/>
      <c r="E126" s="202"/>
      <c r="F126" s="203" t="s">
        <v>2073</v>
      </c>
      <c r="G126" s="182"/>
      <c r="H126" s="182" t="s">
        <v>2113</v>
      </c>
      <c r="I126" s="182" t="s">
        <v>2075</v>
      </c>
      <c r="J126" s="182">
        <v>120</v>
      </c>
      <c r="K126" s="226"/>
    </row>
    <row r="127" spans="2:11" ht="15" customHeight="1">
      <c r="B127" s="223"/>
      <c r="C127" s="182" t="s">
        <v>2122</v>
      </c>
      <c r="D127" s="182"/>
      <c r="E127" s="182"/>
      <c r="F127" s="203" t="s">
        <v>2073</v>
      </c>
      <c r="G127" s="182"/>
      <c r="H127" s="182" t="s">
        <v>2123</v>
      </c>
      <c r="I127" s="182" t="s">
        <v>2075</v>
      </c>
      <c r="J127" s="182" t="s">
        <v>2124</v>
      </c>
      <c r="K127" s="226"/>
    </row>
    <row r="128" spans="2:11" ht="15" customHeight="1">
      <c r="B128" s="223"/>
      <c r="C128" s="182" t="s">
        <v>86</v>
      </c>
      <c r="D128" s="182"/>
      <c r="E128" s="182"/>
      <c r="F128" s="203" t="s">
        <v>2073</v>
      </c>
      <c r="G128" s="182"/>
      <c r="H128" s="182" t="s">
        <v>2125</v>
      </c>
      <c r="I128" s="182" t="s">
        <v>2075</v>
      </c>
      <c r="J128" s="182" t="s">
        <v>2124</v>
      </c>
      <c r="K128" s="226"/>
    </row>
    <row r="129" spans="2:11" ht="15" customHeight="1">
      <c r="B129" s="223"/>
      <c r="C129" s="182" t="s">
        <v>2084</v>
      </c>
      <c r="D129" s="182"/>
      <c r="E129" s="182"/>
      <c r="F129" s="203" t="s">
        <v>2079</v>
      </c>
      <c r="G129" s="182"/>
      <c r="H129" s="182" t="s">
        <v>2085</v>
      </c>
      <c r="I129" s="182" t="s">
        <v>2075</v>
      </c>
      <c r="J129" s="182">
        <v>15</v>
      </c>
      <c r="K129" s="226"/>
    </row>
    <row r="130" spans="2:11" ht="15" customHeight="1">
      <c r="B130" s="223"/>
      <c r="C130" s="182" t="s">
        <v>2086</v>
      </c>
      <c r="D130" s="182"/>
      <c r="E130" s="182"/>
      <c r="F130" s="203" t="s">
        <v>2079</v>
      </c>
      <c r="G130" s="182"/>
      <c r="H130" s="182" t="s">
        <v>2087</v>
      </c>
      <c r="I130" s="182" t="s">
        <v>2075</v>
      </c>
      <c r="J130" s="182">
        <v>15</v>
      </c>
      <c r="K130" s="226"/>
    </row>
    <row r="131" spans="2:11" ht="15" customHeight="1">
      <c r="B131" s="223"/>
      <c r="C131" s="182" t="s">
        <v>2088</v>
      </c>
      <c r="D131" s="182"/>
      <c r="E131" s="182"/>
      <c r="F131" s="203" t="s">
        <v>2079</v>
      </c>
      <c r="G131" s="182"/>
      <c r="H131" s="182" t="s">
        <v>2089</v>
      </c>
      <c r="I131" s="182" t="s">
        <v>2075</v>
      </c>
      <c r="J131" s="182">
        <v>20</v>
      </c>
      <c r="K131" s="226"/>
    </row>
    <row r="132" spans="2:11" ht="15" customHeight="1">
      <c r="B132" s="223"/>
      <c r="C132" s="182" t="s">
        <v>2090</v>
      </c>
      <c r="D132" s="182"/>
      <c r="E132" s="182"/>
      <c r="F132" s="203" t="s">
        <v>2079</v>
      </c>
      <c r="G132" s="182"/>
      <c r="H132" s="182" t="s">
        <v>2091</v>
      </c>
      <c r="I132" s="182" t="s">
        <v>2075</v>
      </c>
      <c r="J132" s="182">
        <v>20</v>
      </c>
      <c r="K132" s="226"/>
    </row>
    <row r="133" spans="2:11" ht="15" customHeight="1">
      <c r="B133" s="223"/>
      <c r="C133" s="182" t="s">
        <v>2078</v>
      </c>
      <c r="D133" s="182"/>
      <c r="E133" s="182"/>
      <c r="F133" s="203" t="s">
        <v>2079</v>
      </c>
      <c r="G133" s="182"/>
      <c r="H133" s="182" t="s">
        <v>2113</v>
      </c>
      <c r="I133" s="182" t="s">
        <v>2075</v>
      </c>
      <c r="J133" s="182">
        <v>50</v>
      </c>
      <c r="K133" s="226"/>
    </row>
    <row r="134" spans="2:11" ht="15" customHeight="1">
      <c r="B134" s="223"/>
      <c r="C134" s="182" t="s">
        <v>2092</v>
      </c>
      <c r="D134" s="182"/>
      <c r="E134" s="182"/>
      <c r="F134" s="203" t="s">
        <v>2079</v>
      </c>
      <c r="G134" s="182"/>
      <c r="H134" s="182" t="s">
        <v>2113</v>
      </c>
      <c r="I134" s="182" t="s">
        <v>2075</v>
      </c>
      <c r="J134" s="182">
        <v>50</v>
      </c>
      <c r="K134" s="226"/>
    </row>
    <row r="135" spans="2:11" ht="15" customHeight="1">
      <c r="B135" s="223"/>
      <c r="C135" s="182" t="s">
        <v>2098</v>
      </c>
      <c r="D135" s="182"/>
      <c r="E135" s="182"/>
      <c r="F135" s="203" t="s">
        <v>2079</v>
      </c>
      <c r="G135" s="182"/>
      <c r="H135" s="182" t="s">
        <v>2113</v>
      </c>
      <c r="I135" s="182" t="s">
        <v>2075</v>
      </c>
      <c r="J135" s="182">
        <v>50</v>
      </c>
      <c r="K135" s="226"/>
    </row>
    <row r="136" spans="2:11" ht="15" customHeight="1">
      <c r="B136" s="223"/>
      <c r="C136" s="182" t="s">
        <v>2100</v>
      </c>
      <c r="D136" s="182"/>
      <c r="E136" s="182"/>
      <c r="F136" s="203" t="s">
        <v>2079</v>
      </c>
      <c r="G136" s="182"/>
      <c r="H136" s="182" t="s">
        <v>2113</v>
      </c>
      <c r="I136" s="182" t="s">
        <v>2075</v>
      </c>
      <c r="J136" s="182">
        <v>50</v>
      </c>
      <c r="K136" s="226"/>
    </row>
    <row r="137" spans="2:11" ht="15" customHeight="1">
      <c r="B137" s="223"/>
      <c r="C137" s="182" t="s">
        <v>2101</v>
      </c>
      <c r="D137" s="182"/>
      <c r="E137" s="182"/>
      <c r="F137" s="203" t="s">
        <v>2079</v>
      </c>
      <c r="G137" s="182"/>
      <c r="H137" s="182" t="s">
        <v>2126</v>
      </c>
      <c r="I137" s="182" t="s">
        <v>2075</v>
      </c>
      <c r="J137" s="182">
        <v>255</v>
      </c>
      <c r="K137" s="226"/>
    </row>
    <row r="138" spans="2:11" ht="15" customHeight="1">
      <c r="B138" s="223"/>
      <c r="C138" s="182" t="s">
        <v>2103</v>
      </c>
      <c r="D138" s="182"/>
      <c r="E138" s="182"/>
      <c r="F138" s="203" t="s">
        <v>2073</v>
      </c>
      <c r="G138" s="182"/>
      <c r="H138" s="182" t="s">
        <v>2127</v>
      </c>
      <c r="I138" s="182" t="s">
        <v>2105</v>
      </c>
      <c r="J138" s="182"/>
      <c r="K138" s="226"/>
    </row>
    <row r="139" spans="2:11" ht="15" customHeight="1">
      <c r="B139" s="223"/>
      <c r="C139" s="182" t="s">
        <v>2106</v>
      </c>
      <c r="D139" s="182"/>
      <c r="E139" s="182"/>
      <c r="F139" s="203" t="s">
        <v>2073</v>
      </c>
      <c r="G139" s="182"/>
      <c r="H139" s="182" t="s">
        <v>2128</v>
      </c>
      <c r="I139" s="182" t="s">
        <v>2108</v>
      </c>
      <c r="J139" s="182"/>
      <c r="K139" s="226"/>
    </row>
    <row r="140" spans="2:11" ht="15" customHeight="1">
      <c r="B140" s="223"/>
      <c r="C140" s="182" t="s">
        <v>2109</v>
      </c>
      <c r="D140" s="182"/>
      <c r="E140" s="182"/>
      <c r="F140" s="203" t="s">
        <v>2073</v>
      </c>
      <c r="G140" s="182"/>
      <c r="H140" s="182" t="s">
        <v>2109</v>
      </c>
      <c r="I140" s="182" t="s">
        <v>2108</v>
      </c>
      <c r="J140" s="182"/>
      <c r="K140" s="226"/>
    </row>
    <row r="141" spans="2:11" ht="15" customHeight="1">
      <c r="B141" s="223"/>
      <c r="C141" s="182" t="s">
        <v>35</v>
      </c>
      <c r="D141" s="182"/>
      <c r="E141" s="182"/>
      <c r="F141" s="203" t="s">
        <v>2073</v>
      </c>
      <c r="G141" s="182"/>
      <c r="H141" s="182" t="s">
        <v>2129</v>
      </c>
      <c r="I141" s="182" t="s">
        <v>2108</v>
      </c>
      <c r="J141" s="182"/>
      <c r="K141" s="226"/>
    </row>
    <row r="142" spans="2:11" ht="15" customHeight="1">
      <c r="B142" s="223"/>
      <c r="C142" s="182" t="s">
        <v>2130</v>
      </c>
      <c r="D142" s="182"/>
      <c r="E142" s="182"/>
      <c r="F142" s="203" t="s">
        <v>2073</v>
      </c>
      <c r="G142" s="182"/>
      <c r="H142" s="182" t="s">
        <v>2131</v>
      </c>
      <c r="I142" s="182" t="s">
        <v>2108</v>
      </c>
      <c r="J142" s="182"/>
      <c r="K142" s="226"/>
    </row>
    <row r="143" spans="2:11" ht="15" customHeight="1">
      <c r="B143" s="227"/>
      <c r="C143" s="228"/>
      <c r="D143" s="228"/>
      <c r="E143" s="228"/>
      <c r="F143" s="228"/>
      <c r="G143" s="228"/>
      <c r="H143" s="228"/>
      <c r="I143" s="228"/>
      <c r="J143" s="228"/>
      <c r="K143" s="229"/>
    </row>
    <row r="144" spans="2:11" ht="18.75" customHeight="1">
      <c r="B144" s="214"/>
      <c r="C144" s="214"/>
      <c r="D144" s="214"/>
      <c r="E144" s="214"/>
      <c r="F144" s="215"/>
      <c r="G144" s="214"/>
      <c r="H144" s="214"/>
      <c r="I144" s="214"/>
      <c r="J144" s="214"/>
      <c r="K144" s="214"/>
    </row>
    <row r="145" spans="2:11" ht="18.75" customHeight="1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</row>
    <row r="146" spans="2:11" ht="7.5" customHeight="1">
      <c r="B146" s="190"/>
      <c r="C146" s="191"/>
      <c r="D146" s="191"/>
      <c r="E146" s="191"/>
      <c r="F146" s="191"/>
      <c r="G146" s="191"/>
      <c r="H146" s="191"/>
      <c r="I146" s="191"/>
      <c r="J146" s="191"/>
      <c r="K146" s="192"/>
    </row>
    <row r="147" spans="2:11" ht="45" customHeight="1">
      <c r="B147" s="193"/>
      <c r="C147" s="304" t="s">
        <v>2132</v>
      </c>
      <c r="D147" s="304"/>
      <c r="E147" s="304"/>
      <c r="F147" s="304"/>
      <c r="G147" s="304"/>
      <c r="H147" s="304"/>
      <c r="I147" s="304"/>
      <c r="J147" s="304"/>
      <c r="K147" s="194"/>
    </row>
    <row r="148" spans="2:11" ht="17.25" customHeight="1">
      <c r="B148" s="193"/>
      <c r="C148" s="195" t="s">
        <v>2067</v>
      </c>
      <c r="D148" s="195"/>
      <c r="E148" s="195"/>
      <c r="F148" s="195" t="s">
        <v>2068</v>
      </c>
      <c r="G148" s="196"/>
      <c r="H148" s="195" t="s">
        <v>51</v>
      </c>
      <c r="I148" s="195" t="s">
        <v>54</v>
      </c>
      <c r="J148" s="195" t="s">
        <v>2069</v>
      </c>
      <c r="K148" s="194"/>
    </row>
    <row r="149" spans="2:11" ht="17.25" customHeight="1">
      <c r="B149" s="193"/>
      <c r="C149" s="197" t="s">
        <v>2070</v>
      </c>
      <c r="D149" s="197"/>
      <c r="E149" s="197"/>
      <c r="F149" s="198" t="s">
        <v>2071</v>
      </c>
      <c r="G149" s="199"/>
      <c r="H149" s="197"/>
      <c r="I149" s="197"/>
      <c r="J149" s="197" t="s">
        <v>2072</v>
      </c>
      <c r="K149" s="194"/>
    </row>
    <row r="150" spans="2:11" ht="5.25" customHeight="1">
      <c r="B150" s="205"/>
      <c r="C150" s="200"/>
      <c r="D150" s="200"/>
      <c r="E150" s="200"/>
      <c r="F150" s="200"/>
      <c r="G150" s="201"/>
      <c r="H150" s="200"/>
      <c r="I150" s="200"/>
      <c r="J150" s="200"/>
      <c r="K150" s="226"/>
    </row>
    <row r="151" spans="2:11" ht="15" customHeight="1">
      <c r="B151" s="205"/>
      <c r="C151" s="230" t="s">
        <v>2076</v>
      </c>
      <c r="D151" s="182"/>
      <c r="E151" s="182"/>
      <c r="F151" s="231" t="s">
        <v>2073</v>
      </c>
      <c r="G151" s="182"/>
      <c r="H151" s="230" t="s">
        <v>2113</v>
      </c>
      <c r="I151" s="230" t="s">
        <v>2075</v>
      </c>
      <c r="J151" s="230">
        <v>120</v>
      </c>
      <c r="K151" s="226"/>
    </row>
    <row r="152" spans="2:11" ht="15" customHeight="1">
      <c r="B152" s="205"/>
      <c r="C152" s="230" t="s">
        <v>2122</v>
      </c>
      <c r="D152" s="182"/>
      <c r="E152" s="182"/>
      <c r="F152" s="231" t="s">
        <v>2073</v>
      </c>
      <c r="G152" s="182"/>
      <c r="H152" s="230" t="s">
        <v>2133</v>
      </c>
      <c r="I152" s="230" t="s">
        <v>2075</v>
      </c>
      <c r="J152" s="230" t="s">
        <v>2124</v>
      </c>
      <c r="K152" s="226"/>
    </row>
    <row r="153" spans="2:11" ht="15" customHeight="1">
      <c r="B153" s="205"/>
      <c r="C153" s="230" t="s">
        <v>86</v>
      </c>
      <c r="D153" s="182"/>
      <c r="E153" s="182"/>
      <c r="F153" s="231" t="s">
        <v>2073</v>
      </c>
      <c r="G153" s="182"/>
      <c r="H153" s="230" t="s">
        <v>2134</v>
      </c>
      <c r="I153" s="230" t="s">
        <v>2075</v>
      </c>
      <c r="J153" s="230" t="s">
        <v>2124</v>
      </c>
      <c r="K153" s="226"/>
    </row>
    <row r="154" spans="2:11" ht="15" customHeight="1">
      <c r="B154" s="205"/>
      <c r="C154" s="230" t="s">
        <v>2078</v>
      </c>
      <c r="D154" s="182"/>
      <c r="E154" s="182"/>
      <c r="F154" s="231" t="s">
        <v>2079</v>
      </c>
      <c r="G154" s="182"/>
      <c r="H154" s="230" t="s">
        <v>2113</v>
      </c>
      <c r="I154" s="230" t="s">
        <v>2075</v>
      </c>
      <c r="J154" s="230">
        <v>50</v>
      </c>
      <c r="K154" s="226"/>
    </row>
    <row r="155" spans="2:11" ht="15" customHeight="1">
      <c r="B155" s="205"/>
      <c r="C155" s="230" t="s">
        <v>2081</v>
      </c>
      <c r="D155" s="182"/>
      <c r="E155" s="182"/>
      <c r="F155" s="231" t="s">
        <v>2073</v>
      </c>
      <c r="G155" s="182"/>
      <c r="H155" s="230" t="s">
        <v>2113</v>
      </c>
      <c r="I155" s="230" t="s">
        <v>2083</v>
      </c>
      <c r="J155" s="230"/>
      <c r="K155" s="226"/>
    </row>
    <row r="156" spans="2:11" ht="15" customHeight="1">
      <c r="B156" s="205"/>
      <c r="C156" s="230" t="s">
        <v>2092</v>
      </c>
      <c r="D156" s="182"/>
      <c r="E156" s="182"/>
      <c r="F156" s="231" t="s">
        <v>2079</v>
      </c>
      <c r="G156" s="182"/>
      <c r="H156" s="230" t="s">
        <v>2113</v>
      </c>
      <c r="I156" s="230" t="s">
        <v>2075</v>
      </c>
      <c r="J156" s="230">
        <v>50</v>
      </c>
      <c r="K156" s="226"/>
    </row>
    <row r="157" spans="2:11" ht="15" customHeight="1">
      <c r="B157" s="205"/>
      <c r="C157" s="230" t="s">
        <v>2100</v>
      </c>
      <c r="D157" s="182"/>
      <c r="E157" s="182"/>
      <c r="F157" s="231" t="s">
        <v>2079</v>
      </c>
      <c r="G157" s="182"/>
      <c r="H157" s="230" t="s">
        <v>2113</v>
      </c>
      <c r="I157" s="230" t="s">
        <v>2075</v>
      </c>
      <c r="J157" s="230">
        <v>50</v>
      </c>
      <c r="K157" s="226"/>
    </row>
    <row r="158" spans="2:11" ht="15" customHeight="1">
      <c r="B158" s="205"/>
      <c r="C158" s="230" t="s">
        <v>2098</v>
      </c>
      <c r="D158" s="182"/>
      <c r="E158" s="182"/>
      <c r="F158" s="231" t="s">
        <v>2079</v>
      </c>
      <c r="G158" s="182"/>
      <c r="H158" s="230" t="s">
        <v>2113</v>
      </c>
      <c r="I158" s="230" t="s">
        <v>2075</v>
      </c>
      <c r="J158" s="230">
        <v>50</v>
      </c>
      <c r="K158" s="226"/>
    </row>
    <row r="159" spans="2:11" ht="15" customHeight="1">
      <c r="B159" s="205"/>
      <c r="C159" s="230" t="s">
        <v>95</v>
      </c>
      <c r="D159" s="182"/>
      <c r="E159" s="182"/>
      <c r="F159" s="231" t="s">
        <v>2073</v>
      </c>
      <c r="G159" s="182"/>
      <c r="H159" s="230" t="s">
        <v>2135</v>
      </c>
      <c r="I159" s="230" t="s">
        <v>2075</v>
      </c>
      <c r="J159" s="230" t="s">
        <v>2136</v>
      </c>
      <c r="K159" s="226"/>
    </row>
    <row r="160" spans="2:11" ht="15" customHeight="1">
      <c r="B160" s="205"/>
      <c r="C160" s="230" t="s">
        <v>2137</v>
      </c>
      <c r="D160" s="182"/>
      <c r="E160" s="182"/>
      <c r="F160" s="231" t="s">
        <v>2073</v>
      </c>
      <c r="G160" s="182"/>
      <c r="H160" s="230" t="s">
        <v>2138</v>
      </c>
      <c r="I160" s="230" t="s">
        <v>2108</v>
      </c>
      <c r="J160" s="230"/>
      <c r="K160" s="226"/>
    </row>
    <row r="161" spans="2:11" ht="15" customHeight="1">
      <c r="B161" s="232"/>
      <c r="C161" s="212"/>
      <c r="D161" s="212"/>
      <c r="E161" s="212"/>
      <c r="F161" s="212"/>
      <c r="G161" s="212"/>
      <c r="H161" s="212"/>
      <c r="I161" s="212"/>
      <c r="J161" s="212"/>
      <c r="K161" s="233"/>
    </row>
    <row r="162" spans="2:11" ht="18.75" customHeight="1">
      <c r="B162" s="214"/>
      <c r="C162" s="224"/>
      <c r="D162" s="224"/>
      <c r="E162" s="224"/>
      <c r="F162" s="234"/>
      <c r="G162" s="224"/>
      <c r="H162" s="224"/>
      <c r="I162" s="224"/>
      <c r="J162" s="224"/>
      <c r="K162" s="214"/>
    </row>
    <row r="163" spans="2:11" ht="18.75" customHeight="1"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</row>
    <row r="164" spans="2:11" ht="7.5" customHeight="1">
      <c r="B164" s="171"/>
      <c r="C164" s="172"/>
      <c r="D164" s="172"/>
      <c r="E164" s="172"/>
      <c r="F164" s="172"/>
      <c r="G164" s="172"/>
      <c r="H164" s="172"/>
      <c r="I164" s="172"/>
      <c r="J164" s="172"/>
      <c r="K164" s="173"/>
    </row>
    <row r="165" spans="2:11" ht="45" customHeight="1">
      <c r="B165" s="174"/>
      <c r="C165" s="302" t="s">
        <v>2139</v>
      </c>
      <c r="D165" s="302"/>
      <c r="E165" s="302"/>
      <c r="F165" s="302"/>
      <c r="G165" s="302"/>
      <c r="H165" s="302"/>
      <c r="I165" s="302"/>
      <c r="J165" s="302"/>
      <c r="K165" s="175"/>
    </row>
    <row r="166" spans="2:11" ht="17.25" customHeight="1">
      <c r="B166" s="174"/>
      <c r="C166" s="195" t="s">
        <v>2067</v>
      </c>
      <c r="D166" s="195"/>
      <c r="E166" s="195"/>
      <c r="F166" s="195" t="s">
        <v>2068</v>
      </c>
      <c r="G166" s="235"/>
      <c r="H166" s="236" t="s">
        <v>51</v>
      </c>
      <c r="I166" s="236" t="s">
        <v>54</v>
      </c>
      <c r="J166" s="195" t="s">
        <v>2069</v>
      </c>
      <c r="K166" s="175"/>
    </row>
    <row r="167" spans="2:11" ht="17.25" customHeight="1">
      <c r="B167" s="176"/>
      <c r="C167" s="197" t="s">
        <v>2070</v>
      </c>
      <c r="D167" s="197"/>
      <c r="E167" s="197"/>
      <c r="F167" s="198" t="s">
        <v>2071</v>
      </c>
      <c r="G167" s="237"/>
      <c r="H167" s="238"/>
      <c r="I167" s="238"/>
      <c r="J167" s="197" t="s">
        <v>2072</v>
      </c>
      <c r="K167" s="177"/>
    </row>
    <row r="168" spans="2:11" ht="5.25" customHeight="1">
      <c r="B168" s="205"/>
      <c r="C168" s="200"/>
      <c r="D168" s="200"/>
      <c r="E168" s="200"/>
      <c r="F168" s="200"/>
      <c r="G168" s="201"/>
      <c r="H168" s="200"/>
      <c r="I168" s="200"/>
      <c r="J168" s="200"/>
      <c r="K168" s="226"/>
    </row>
    <row r="169" spans="2:11" ht="15" customHeight="1">
      <c r="B169" s="205"/>
      <c r="C169" s="182" t="s">
        <v>2076</v>
      </c>
      <c r="D169" s="182"/>
      <c r="E169" s="182"/>
      <c r="F169" s="203" t="s">
        <v>2073</v>
      </c>
      <c r="G169" s="182"/>
      <c r="H169" s="182" t="s">
        <v>2113</v>
      </c>
      <c r="I169" s="182" t="s">
        <v>2075</v>
      </c>
      <c r="J169" s="182">
        <v>120</v>
      </c>
      <c r="K169" s="226"/>
    </row>
    <row r="170" spans="2:11" ht="15" customHeight="1">
      <c r="B170" s="205"/>
      <c r="C170" s="182" t="s">
        <v>2122</v>
      </c>
      <c r="D170" s="182"/>
      <c r="E170" s="182"/>
      <c r="F170" s="203" t="s">
        <v>2073</v>
      </c>
      <c r="G170" s="182"/>
      <c r="H170" s="182" t="s">
        <v>2123</v>
      </c>
      <c r="I170" s="182" t="s">
        <v>2075</v>
      </c>
      <c r="J170" s="182" t="s">
        <v>2124</v>
      </c>
      <c r="K170" s="226"/>
    </row>
    <row r="171" spans="2:11" ht="15" customHeight="1">
      <c r="B171" s="205"/>
      <c r="C171" s="182" t="s">
        <v>86</v>
      </c>
      <c r="D171" s="182"/>
      <c r="E171" s="182"/>
      <c r="F171" s="203" t="s">
        <v>2073</v>
      </c>
      <c r="G171" s="182"/>
      <c r="H171" s="182" t="s">
        <v>2140</v>
      </c>
      <c r="I171" s="182" t="s">
        <v>2075</v>
      </c>
      <c r="J171" s="182" t="s">
        <v>2124</v>
      </c>
      <c r="K171" s="226"/>
    </row>
    <row r="172" spans="2:11" ht="15" customHeight="1">
      <c r="B172" s="205"/>
      <c r="C172" s="182" t="s">
        <v>2078</v>
      </c>
      <c r="D172" s="182"/>
      <c r="E172" s="182"/>
      <c r="F172" s="203" t="s">
        <v>2079</v>
      </c>
      <c r="G172" s="182"/>
      <c r="H172" s="182" t="s">
        <v>2140</v>
      </c>
      <c r="I172" s="182" t="s">
        <v>2075</v>
      </c>
      <c r="J172" s="182">
        <v>50</v>
      </c>
      <c r="K172" s="226"/>
    </row>
    <row r="173" spans="2:11" ht="15" customHeight="1">
      <c r="B173" s="205"/>
      <c r="C173" s="182" t="s">
        <v>2081</v>
      </c>
      <c r="D173" s="182"/>
      <c r="E173" s="182"/>
      <c r="F173" s="203" t="s">
        <v>2073</v>
      </c>
      <c r="G173" s="182"/>
      <c r="H173" s="182" t="s">
        <v>2140</v>
      </c>
      <c r="I173" s="182" t="s">
        <v>2083</v>
      </c>
      <c r="J173" s="182"/>
      <c r="K173" s="226"/>
    </row>
    <row r="174" spans="2:11" ht="15" customHeight="1">
      <c r="B174" s="205"/>
      <c r="C174" s="182" t="s">
        <v>2092</v>
      </c>
      <c r="D174" s="182"/>
      <c r="E174" s="182"/>
      <c r="F174" s="203" t="s">
        <v>2079</v>
      </c>
      <c r="G174" s="182"/>
      <c r="H174" s="182" t="s">
        <v>2140</v>
      </c>
      <c r="I174" s="182" t="s">
        <v>2075</v>
      </c>
      <c r="J174" s="182">
        <v>50</v>
      </c>
      <c r="K174" s="226"/>
    </row>
    <row r="175" spans="2:11" ht="15" customHeight="1">
      <c r="B175" s="205"/>
      <c r="C175" s="182" t="s">
        <v>2100</v>
      </c>
      <c r="D175" s="182"/>
      <c r="E175" s="182"/>
      <c r="F175" s="203" t="s">
        <v>2079</v>
      </c>
      <c r="G175" s="182"/>
      <c r="H175" s="182" t="s">
        <v>2140</v>
      </c>
      <c r="I175" s="182" t="s">
        <v>2075</v>
      </c>
      <c r="J175" s="182">
        <v>50</v>
      </c>
      <c r="K175" s="226"/>
    </row>
    <row r="176" spans="2:11" ht="15" customHeight="1">
      <c r="B176" s="205"/>
      <c r="C176" s="182" t="s">
        <v>2098</v>
      </c>
      <c r="D176" s="182"/>
      <c r="E176" s="182"/>
      <c r="F176" s="203" t="s">
        <v>2079</v>
      </c>
      <c r="G176" s="182"/>
      <c r="H176" s="182" t="s">
        <v>2140</v>
      </c>
      <c r="I176" s="182" t="s">
        <v>2075</v>
      </c>
      <c r="J176" s="182">
        <v>50</v>
      </c>
      <c r="K176" s="226"/>
    </row>
    <row r="177" spans="2:11" ht="15" customHeight="1">
      <c r="B177" s="205"/>
      <c r="C177" s="182" t="s">
        <v>129</v>
      </c>
      <c r="D177" s="182"/>
      <c r="E177" s="182"/>
      <c r="F177" s="203" t="s">
        <v>2073</v>
      </c>
      <c r="G177" s="182"/>
      <c r="H177" s="182" t="s">
        <v>2141</v>
      </c>
      <c r="I177" s="182" t="s">
        <v>2142</v>
      </c>
      <c r="J177" s="182"/>
      <c r="K177" s="226"/>
    </row>
    <row r="178" spans="2:11" ht="15" customHeight="1">
      <c r="B178" s="205"/>
      <c r="C178" s="182" t="s">
        <v>54</v>
      </c>
      <c r="D178" s="182"/>
      <c r="E178" s="182"/>
      <c r="F178" s="203" t="s">
        <v>2073</v>
      </c>
      <c r="G178" s="182"/>
      <c r="H178" s="182" t="s">
        <v>2143</v>
      </c>
      <c r="I178" s="182" t="s">
        <v>2144</v>
      </c>
      <c r="J178" s="182">
        <v>1</v>
      </c>
      <c r="K178" s="226"/>
    </row>
    <row r="179" spans="2:11" ht="15" customHeight="1">
      <c r="B179" s="205"/>
      <c r="C179" s="182" t="s">
        <v>50</v>
      </c>
      <c r="D179" s="182"/>
      <c r="E179" s="182"/>
      <c r="F179" s="203" t="s">
        <v>2073</v>
      </c>
      <c r="G179" s="182"/>
      <c r="H179" s="182" t="s">
        <v>2145</v>
      </c>
      <c r="I179" s="182" t="s">
        <v>2075</v>
      </c>
      <c r="J179" s="182">
        <v>20</v>
      </c>
      <c r="K179" s="226"/>
    </row>
    <row r="180" spans="2:11" ht="15" customHeight="1">
      <c r="B180" s="205"/>
      <c r="C180" s="182" t="s">
        <v>51</v>
      </c>
      <c r="D180" s="182"/>
      <c r="E180" s="182"/>
      <c r="F180" s="203" t="s">
        <v>2073</v>
      </c>
      <c r="G180" s="182"/>
      <c r="H180" s="182" t="s">
        <v>2146</v>
      </c>
      <c r="I180" s="182" t="s">
        <v>2075</v>
      </c>
      <c r="J180" s="182">
        <v>255</v>
      </c>
      <c r="K180" s="226"/>
    </row>
    <row r="181" spans="2:11" ht="15" customHeight="1">
      <c r="B181" s="205"/>
      <c r="C181" s="182" t="s">
        <v>130</v>
      </c>
      <c r="D181" s="182"/>
      <c r="E181" s="182"/>
      <c r="F181" s="203" t="s">
        <v>2073</v>
      </c>
      <c r="G181" s="182"/>
      <c r="H181" s="182" t="s">
        <v>2037</v>
      </c>
      <c r="I181" s="182" t="s">
        <v>2075</v>
      </c>
      <c r="J181" s="182">
        <v>10</v>
      </c>
      <c r="K181" s="226"/>
    </row>
    <row r="182" spans="2:11" ht="15" customHeight="1">
      <c r="B182" s="205"/>
      <c r="C182" s="182" t="s">
        <v>131</v>
      </c>
      <c r="D182" s="182"/>
      <c r="E182" s="182"/>
      <c r="F182" s="203" t="s">
        <v>2073</v>
      </c>
      <c r="G182" s="182"/>
      <c r="H182" s="182" t="s">
        <v>2147</v>
      </c>
      <c r="I182" s="182" t="s">
        <v>2108</v>
      </c>
      <c r="J182" s="182"/>
      <c r="K182" s="226"/>
    </row>
    <row r="183" spans="2:11" ht="15" customHeight="1">
      <c r="B183" s="205"/>
      <c r="C183" s="182" t="s">
        <v>2148</v>
      </c>
      <c r="D183" s="182"/>
      <c r="E183" s="182"/>
      <c r="F183" s="203" t="s">
        <v>2073</v>
      </c>
      <c r="G183" s="182"/>
      <c r="H183" s="182" t="s">
        <v>2149</v>
      </c>
      <c r="I183" s="182" t="s">
        <v>2108</v>
      </c>
      <c r="J183" s="182"/>
      <c r="K183" s="226"/>
    </row>
    <row r="184" spans="2:11" ht="15" customHeight="1">
      <c r="B184" s="205"/>
      <c r="C184" s="182" t="s">
        <v>2137</v>
      </c>
      <c r="D184" s="182"/>
      <c r="E184" s="182"/>
      <c r="F184" s="203" t="s">
        <v>2073</v>
      </c>
      <c r="G184" s="182"/>
      <c r="H184" s="182" t="s">
        <v>2150</v>
      </c>
      <c r="I184" s="182" t="s">
        <v>2108</v>
      </c>
      <c r="J184" s="182"/>
      <c r="K184" s="226"/>
    </row>
    <row r="185" spans="2:11" ht="15" customHeight="1">
      <c r="B185" s="205"/>
      <c r="C185" s="182" t="s">
        <v>133</v>
      </c>
      <c r="D185" s="182"/>
      <c r="E185" s="182"/>
      <c r="F185" s="203" t="s">
        <v>2079</v>
      </c>
      <c r="G185" s="182"/>
      <c r="H185" s="182" t="s">
        <v>2151</v>
      </c>
      <c r="I185" s="182" t="s">
        <v>2075</v>
      </c>
      <c r="J185" s="182">
        <v>50</v>
      </c>
      <c r="K185" s="226"/>
    </row>
    <row r="186" spans="2:11" ht="15" customHeight="1">
      <c r="B186" s="205"/>
      <c r="C186" s="182" t="s">
        <v>2152</v>
      </c>
      <c r="D186" s="182"/>
      <c r="E186" s="182"/>
      <c r="F186" s="203" t="s">
        <v>2079</v>
      </c>
      <c r="G186" s="182"/>
      <c r="H186" s="182" t="s">
        <v>2153</v>
      </c>
      <c r="I186" s="182" t="s">
        <v>2154</v>
      </c>
      <c r="J186" s="182"/>
      <c r="K186" s="226"/>
    </row>
    <row r="187" spans="2:11" ht="15" customHeight="1">
      <c r="B187" s="205"/>
      <c r="C187" s="182" t="s">
        <v>2155</v>
      </c>
      <c r="D187" s="182"/>
      <c r="E187" s="182"/>
      <c r="F187" s="203" t="s">
        <v>2079</v>
      </c>
      <c r="G187" s="182"/>
      <c r="H187" s="182" t="s">
        <v>2156</v>
      </c>
      <c r="I187" s="182" t="s">
        <v>2154</v>
      </c>
      <c r="J187" s="182"/>
      <c r="K187" s="226"/>
    </row>
    <row r="188" spans="2:11" ht="15" customHeight="1">
      <c r="B188" s="205"/>
      <c r="C188" s="182" t="s">
        <v>2157</v>
      </c>
      <c r="D188" s="182"/>
      <c r="E188" s="182"/>
      <c r="F188" s="203" t="s">
        <v>2079</v>
      </c>
      <c r="G188" s="182"/>
      <c r="H188" s="182" t="s">
        <v>2158</v>
      </c>
      <c r="I188" s="182" t="s">
        <v>2154</v>
      </c>
      <c r="J188" s="182"/>
      <c r="K188" s="226"/>
    </row>
    <row r="189" spans="2:11" ht="15" customHeight="1">
      <c r="B189" s="205"/>
      <c r="C189" s="239" t="s">
        <v>2159</v>
      </c>
      <c r="D189" s="182"/>
      <c r="E189" s="182"/>
      <c r="F189" s="203" t="s">
        <v>2079</v>
      </c>
      <c r="G189" s="182"/>
      <c r="H189" s="182" t="s">
        <v>2160</v>
      </c>
      <c r="I189" s="182" t="s">
        <v>2161</v>
      </c>
      <c r="J189" s="240" t="s">
        <v>2162</v>
      </c>
      <c r="K189" s="226"/>
    </row>
    <row r="190" spans="2:11" ht="15" customHeight="1">
      <c r="B190" s="241"/>
      <c r="C190" s="242" t="s">
        <v>2163</v>
      </c>
      <c r="D190" s="243"/>
      <c r="E190" s="243"/>
      <c r="F190" s="244" t="s">
        <v>2079</v>
      </c>
      <c r="G190" s="243"/>
      <c r="H190" s="243" t="s">
        <v>2164</v>
      </c>
      <c r="I190" s="243" t="s">
        <v>2161</v>
      </c>
      <c r="J190" s="245" t="s">
        <v>2162</v>
      </c>
      <c r="K190" s="246"/>
    </row>
    <row r="191" spans="2:11" ht="15" customHeight="1">
      <c r="B191" s="205"/>
      <c r="C191" s="239" t="s">
        <v>39</v>
      </c>
      <c r="D191" s="182"/>
      <c r="E191" s="182"/>
      <c r="F191" s="203" t="s">
        <v>2073</v>
      </c>
      <c r="G191" s="182"/>
      <c r="H191" s="179" t="s">
        <v>2165</v>
      </c>
      <c r="I191" s="182" t="s">
        <v>2166</v>
      </c>
      <c r="J191" s="182"/>
      <c r="K191" s="226"/>
    </row>
    <row r="192" spans="2:11" ht="15" customHeight="1">
      <c r="B192" s="205"/>
      <c r="C192" s="239" t="s">
        <v>2167</v>
      </c>
      <c r="D192" s="182"/>
      <c r="E192" s="182"/>
      <c r="F192" s="203" t="s">
        <v>2073</v>
      </c>
      <c r="G192" s="182"/>
      <c r="H192" s="182" t="s">
        <v>2168</v>
      </c>
      <c r="I192" s="182" t="s">
        <v>2108</v>
      </c>
      <c r="J192" s="182"/>
      <c r="K192" s="226"/>
    </row>
    <row r="193" spans="2:11" ht="15" customHeight="1">
      <c r="B193" s="205"/>
      <c r="C193" s="239" t="s">
        <v>2169</v>
      </c>
      <c r="D193" s="182"/>
      <c r="E193" s="182"/>
      <c r="F193" s="203" t="s">
        <v>2073</v>
      </c>
      <c r="G193" s="182"/>
      <c r="H193" s="182" t="s">
        <v>2170</v>
      </c>
      <c r="I193" s="182" t="s">
        <v>2108</v>
      </c>
      <c r="J193" s="182"/>
      <c r="K193" s="226"/>
    </row>
    <row r="194" spans="2:11" ht="15" customHeight="1">
      <c r="B194" s="205"/>
      <c r="C194" s="239" t="s">
        <v>2171</v>
      </c>
      <c r="D194" s="182"/>
      <c r="E194" s="182"/>
      <c r="F194" s="203" t="s">
        <v>2079</v>
      </c>
      <c r="G194" s="182"/>
      <c r="H194" s="182" t="s">
        <v>2172</v>
      </c>
      <c r="I194" s="182" t="s">
        <v>2108</v>
      </c>
      <c r="J194" s="182"/>
      <c r="K194" s="226"/>
    </row>
    <row r="195" spans="2:11" ht="15" customHeight="1">
      <c r="B195" s="232"/>
      <c r="C195" s="247"/>
      <c r="D195" s="212"/>
      <c r="E195" s="212"/>
      <c r="F195" s="212"/>
      <c r="G195" s="212"/>
      <c r="H195" s="212"/>
      <c r="I195" s="212"/>
      <c r="J195" s="212"/>
      <c r="K195" s="233"/>
    </row>
    <row r="196" spans="2:11" ht="18.75" customHeight="1">
      <c r="B196" s="214"/>
      <c r="C196" s="224"/>
      <c r="D196" s="224"/>
      <c r="E196" s="224"/>
      <c r="F196" s="234"/>
      <c r="G196" s="224"/>
      <c r="H196" s="224"/>
      <c r="I196" s="224"/>
      <c r="J196" s="224"/>
      <c r="K196" s="214"/>
    </row>
    <row r="197" spans="2:11" ht="18.75" customHeight="1">
      <c r="B197" s="214"/>
      <c r="C197" s="224"/>
      <c r="D197" s="224"/>
      <c r="E197" s="224"/>
      <c r="F197" s="234"/>
      <c r="G197" s="224"/>
      <c r="H197" s="224"/>
      <c r="I197" s="224"/>
      <c r="J197" s="224"/>
      <c r="K197" s="214"/>
    </row>
    <row r="198" spans="2:11" ht="18.75" customHeight="1"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</row>
    <row r="199" spans="2:11" ht="12">
      <c r="B199" s="171"/>
      <c r="C199" s="172"/>
      <c r="D199" s="172"/>
      <c r="E199" s="172"/>
      <c r="F199" s="172"/>
      <c r="G199" s="172"/>
      <c r="H199" s="172"/>
      <c r="I199" s="172"/>
      <c r="J199" s="172"/>
      <c r="K199" s="173"/>
    </row>
    <row r="200" spans="2:11" ht="22.2">
      <c r="B200" s="174"/>
      <c r="C200" s="302" t="s">
        <v>2173</v>
      </c>
      <c r="D200" s="302"/>
      <c r="E200" s="302"/>
      <c r="F200" s="302"/>
      <c r="G200" s="302"/>
      <c r="H200" s="302"/>
      <c r="I200" s="302"/>
      <c r="J200" s="302"/>
      <c r="K200" s="175"/>
    </row>
    <row r="201" spans="2:11" ht="25.5" customHeight="1">
      <c r="B201" s="174"/>
      <c r="C201" s="248" t="s">
        <v>2174</v>
      </c>
      <c r="D201" s="248"/>
      <c r="E201" s="248"/>
      <c r="F201" s="248" t="s">
        <v>2175</v>
      </c>
      <c r="G201" s="249"/>
      <c r="H201" s="303" t="s">
        <v>2176</v>
      </c>
      <c r="I201" s="303"/>
      <c r="J201" s="303"/>
      <c r="K201" s="175"/>
    </row>
    <row r="202" spans="2:11" ht="5.25" customHeight="1">
      <c r="B202" s="205"/>
      <c r="C202" s="200"/>
      <c r="D202" s="200"/>
      <c r="E202" s="200"/>
      <c r="F202" s="200"/>
      <c r="G202" s="224"/>
      <c r="H202" s="200"/>
      <c r="I202" s="200"/>
      <c r="J202" s="200"/>
      <c r="K202" s="226"/>
    </row>
    <row r="203" spans="2:11" ht="15" customHeight="1">
      <c r="B203" s="205"/>
      <c r="C203" s="182" t="s">
        <v>2166</v>
      </c>
      <c r="D203" s="182"/>
      <c r="E203" s="182"/>
      <c r="F203" s="203" t="s">
        <v>40</v>
      </c>
      <c r="G203" s="182"/>
      <c r="H203" s="301" t="s">
        <v>2177</v>
      </c>
      <c r="I203" s="301"/>
      <c r="J203" s="301"/>
      <c r="K203" s="226"/>
    </row>
    <row r="204" spans="2:11" ht="15" customHeight="1">
      <c r="B204" s="205"/>
      <c r="C204" s="182"/>
      <c r="D204" s="182"/>
      <c r="E204" s="182"/>
      <c r="F204" s="203" t="s">
        <v>41</v>
      </c>
      <c r="G204" s="182"/>
      <c r="H204" s="301" t="s">
        <v>2178</v>
      </c>
      <c r="I204" s="301"/>
      <c r="J204" s="301"/>
      <c r="K204" s="226"/>
    </row>
    <row r="205" spans="2:11" ht="15" customHeight="1">
      <c r="B205" s="205"/>
      <c r="C205" s="182"/>
      <c r="D205" s="182"/>
      <c r="E205" s="182"/>
      <c r="F205" s="203" t="s">
        <v>44</v>
      </c>
      <c r="G205" s="182"/>
      <c r="H205" s="301" t="s">
        <v>2179</v>
      </c>
      <c r="I205" s="301"/>
      <c r="J205" s="301"/>
      <c r="K205" s="226"/>
    </row>
    <row r="206" spans="2:11" ht="15" customHeight="1">
      <c r="B206" s="205"/>
      <c r="C206" s="182"/>
      <c r="D206" s="182"/>
      <c r="E206" s="182"/>
      <c r="F206" s="203" t="s">
        <v>42</v>
      </c>
      <c r="G206" s="182"/>
      <c r="H206" s="301" t="s">
        <v>2180</v>
      </c>
      <c r="I206" s="301"/>
      <c r="J206" s="301"/>
      <c r="K206" s="226"/>
    </row>
    <row r="207" spans="2:11" ht="15" customHeight="1">
      <c r="B207" s="205"/>
      <c r="C207" s="182"/>
      <c r="D207" s="182"/>
      <c r="E207" s="182"/>
      <c r="F207" s="203" t="s">
        <v>43</v>
      </c>
      <c r="G207" s="182"/>
      <c r="H207" s="301" t="s">
        <v>2181</v>
      </c>
      <c r="I207" s="301"/>
      <c r="J207" s="301"/>
      <c r="K207" s="226"/>
    </row>
    <row r="208" spans="2:11" ht="15" customHeight="1">
      <c r="B208" s="205"/>
      <c r="C208" s="182"/>
      <c r="D208" s="182"/>
      <c r="E208" s="182"/>
      <c r="F208" s="203"/>
      <c r="G208" s="182"/>
      <c r="H208" s="182"/>
      <c r="I208" s="182"/>
      <c r="J208" s="182"/>
      <c r="K208" s="226"/>
    </row>
    <row r="209" spans="2:11" ht="15" customHeight="1">
      <c r="B209" s="205"/>
      <c r="C209" s="182" t="s">
        <v>2120</v>
      </c>
      <c r="D209" s="182"/>
      <c r="E209" s="182"/>
      <c r="F209" s="203" t="s">
        <v>76</v>
      </c>
      <c r="G209" s="182"/>
      <c r="H209" s="301" t="s">
        <v>2182</v>
      </c>
      <c r="I209" s="301"/>
      <c r="J209" s="301"/>
      <c r="K209" s="226"/>
    </row>
    <row r="210" spans="2:11" ht="15" customHeight="1">
      <c r="B210" s="205"/>
      <c r="C210" s="182"/>
      <c r="D210" s="182"/>
      <c r="E210" s="182"/>
      <c r="F210" s="203" t="s">
        <v>2016</v>
      </c>
      <c r="G210" s="182"/>
      <c r="H210" s="301" t="s">
        <v>2017</v>
      </c>
      <c r="I210" s="301"/>
      <c r="J210" s="301"/>
      <c r="K210" s="226"/>
    </row>
    <row r="211" spans="2:11" ht="15" customHeight="1">
      <c r="B211" s="205"/>
      <c r="C211" s="182"/>
      <c r="D211" s="182"/>
      <c r="E211" s="182"/>
      <c r="F211" s="203" t="s">
        <v>2014</v>
      </c>
      <c r="G211" s="182"/>
      <c r="H211" s="301" t="s">
        <v>2183</v>
      </c>
      <c r="I211" s="301"/>
      <c r="J211" s="301"/>
      <c r="K211" s="226"/>
    </row>
    <row r="212" spans="2:11" ht="15" customHeight="1">
      <c r="B212" s="250"/>
      <c r="C212" s="182"/>
      <c r="D212" s="182"/>
      <c r="E212" s="182"/>
      <c r="F212" s="203" t="s">
        <v>2018</v>
      </c>
      <c r="G212" s="239"/>
      <c r="H212" s="300" t="s">
        <v>2019</v>
      </c>
      <c r="I212" s="300"/>
      <c r="J212" s="300"/>
      <c r="K212" s="251"/>
    </row>
    <row r="213" spans="2:11" ht="15" customHeight="1">
      <c r="B213" s="250"/>
      <c r="C213" s="182"/>
      <c r="D213" s="182"/>
      <c r="E213" s="182"/>
      <c r="F213" s="203" t="s">
        <v>2020</v>
      </c>
      <c r="G213" s="239"/>
      <c r="H213" s="300" t="s">
        <v>2184</v>
      </c>
      <c r="I213" s="300"/>
      <c r="J213" s="300"/>
      <c r="K213" s="251"/>
    </row>
    <row r="214" spans="2:11" ht="15" customHeight="1">
      <c r="B214" s="250"/>
      <c r="C214" s="182"/>
      <c r="D214" s="182"/>
      <c r="E214" s="182"/>
      <c r="F214" s="203"/>
      <c r="G214" s="239"/>
      <c r="H214" s="230"/>
      <c r="I214" s="230"/>
      <c r="J214" s="230"/>
      <c r="K214" s="251"/>
    </row>
    <row r="215" spans="2:11" ht="15" customHeight="1">
      <c r="B215" s="250"/>
      <c r="C215" s="182" t="s">
        <v>2144</v>
      </c>
      <c r="D215" s="182"/>
      <c r="E215" s="182"/>
      <c r="F215" s="203">
        <v>1</v>
      </c>
      <c r="G215" s="239"/>
      <c r="H215" s="300" t="s">
        <v>2185</v>
      </c>
      <c r="I215" s="300"/>
      <c r="J215" s="300"/>
      <c r="K215" s="251"/>
    </row>
    <row r="216" spans="2:11" ht="15" customHeight="1">
      <c r="B216" s="250"/>
      <c r="C216" s="182"/>
      <c r="D216" s="182"/>
      <c r="E216" s="182"/>
      <c r="F216" s="203">
        <v>2</v>
      </c>
      <c r="G216" s="239"/>
      <c r="H216" s="300" t="s">
        <v>2186</v>
      </c>
      <c r="I216" s="300"/>
      <c r="J216" s="300"/>
      <c r="K216" s="251"/>
    </row>
    <row r="217" spans="2:11" ht="15" customHeight="1">
      <c r="B217" s="250"/>
      <c r="C217" s="182"/>
      <c r="D217" s="182"/>
      <c r="E217" s="182"/>
      <c r="F217" s="203">
        <v>3</v>
      </c>
      <c r="G217" s="239"/>
      <c r="H217" s="300" t="s">
        <v>2187</v>
      </c>
      <c r="I217" s="300"/>
      <c r="J217" s="300"/>
      <c r="K217" s="251"/>
    </row>
    <row r="218" spans="2:11" ht="15" customHeight="1">
      <c r="B218" s="250"/>
      <c r="C218" s="182"/>
      <c r="D218" s="182"/>
      <c r="E218" s="182"/>
      <c r="F218" s="203">
        <v>4</v>
      </c>
      <c r="G218" s="239"/>
      <c r="H218" s="300" t="s">
        <v>2188</v>
      </c>
      <c r="I218" s="300"/>
      <c r="J218" s="300"/>
      <c r="K218" s="251"/>
    </row>
    <row r="219" spans="2:11" ht="12.75" customHeight="1">
      <c r="B219" s="252"/>
      <c r="C219" s="253"/>
      <c r="D219" s="253"/>
      <c r="E219" s="253"/>
      <c r="F219" s="253"/>
      <c r="G219" s="253"/>
      <c r="H219" s="253"/>
      <c r="I219" s="253"/>
      <c r="J219" s="253"/>
      <c r="K219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ASUS-B2\Rozpocty</dc:creator>
  <cp:keywords/>
  <dc:description/>
  <cp:lastModifiedBy>Jana Valečková</cp:lastModifiedBy>
  <dcterms:created xsi:type="dcterms:W3CDTF">2024-07-02T14:47:01Z</dcterms:created>
  <dcterms:modified xsi:type="dcterms:W3CDTF">2024-07-03T09:01:42Z</dcterms:modified>
  <cp:category/>
  <cp:version/>
  <cp:contentType/>
  <cp:contentStatus/>
</cp:coreProperties>
</file>