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520" yWindow="555" windowWidth="26145" windowHeight="16410" firstSheet="9"/>
  </bookViews>
  <sheets>
    <sheet name="Rekapitulace stavby" sheetId="1" r:id="rId1"/>
    <sheet name="25-050201.1 - Bourací práce" sheetId="2" r:id="rId2"/>
    <sheet name="25-050201.2 - Nové konstr..." sheetId="3" r:id="rId3"/>
    <sheet name="25-050201.3 - EI" sheetId="4" r:id="rId4"/>
    <sheet name="25-050201.4 - ÚT" sheetId="5" r:id="rId5"/>
    <sheet name="25-050201.5.1 - VZT-1" sheetId="6" r:id="rId6"/>
    <sheet name="25-050201.5.2 - VZT-2" sheetId="7" r:id="rId7"/>
    <sheet name="25-050201.5.3 - VZT-3" sheetId="8" r:id="rId8"/>
    <sheet name="25-050201.5.4 - V-01" sheetId="9" r:id="rId9"/>
    <sheet name="25-050201.5.5 - Demontáž" sheetId="10" r:id="rId10"/>
    <sheet name="25-050201.5.6 - Společné" sheetId="11" r:id="rId11"/>
    <sheet name="25-050201.6 - ZTI" sheetId="12" r:id="rId12"/>
    <sheet name="25-050201.7 - Gastro" sheetId="13" r:id="rId13"/>
    <sheet name="List1" sheetId="14" r:id="rId14"/>
  </sheets>
  <definedNames>
    <definedName name="_xlnm._FilterDatabase" localSheetId="1" hidden="1">'25-050201.1 - Bourací práce'!$C$120:$K$362</definedName>
    <definedName name="_xlnm._FilterDatabase" localSheetId="2" hidden="1">'25-050201.2 - Nové konstr...'!$C$125:$K$610</definedName>
    <definedName name="_xlnm._FilterDatabase" localSheetId="3" hidden="1">'25-050201.3 - EI'!$C$118:$K$145</definedName>
    <definedName name="_xlnm._FilterDatabase" localSheetId="4" hidden="1">'25-050201.4 - ÚT'!$C$124:$K$171</definedName>
    <definedName name="_xlnm._FilterDatabase" localSheetId="5" hidden="1">'25-050201.5.1 - VZT-1'!$C$121:$K$161</definedName>
    <definedName name="_xlnm._FilterDatabase" localSheetId="6" hidden="1">'25-050201.5.2 - VZT-2'!$C$121:$K$139</definedName>
    <definedName name="_xlnm._FilterDatabase" localSheetId="7" hidden="1">'25-050201.5.3 - VZT-3'!$C$121:$K$140</definedName>
    <definedName name="_xlnm._FilterDatabase" localSheetId="8" hidden="1">'25-050201.5.4 - V-01'!$C$121:$K$130</definedName>
    <definedName name="_xlnm._FilterDatabase" localSheetId="9" hidden="1">'25-050201.5.5 - Demontáž'!$C$120:$K$129</definedName>
    <definedName name="_xlnm._FilterDatabase" localSheetId="10" hidden="1">'25-050201.5.6 - Společné'!$C$121:$K$130</definedName>
    <definedName name="_xlnm._FilterDatabase" localSheetId="11" hidden="1">'25-050201.6 - ZTI'!$C$118:$K$143</definedName>
    <definedName name="_xlnm._FilterDatabase" localSheetId="12" hidden="1">'25-050201.7 - Gastro'!$C$116:$K$146</definedName>
    <definedName name="_xlnm.Print_Titles" localSheetId="1">'25-050201.1 - Bourací práce'!$120:$120</definedName>
    <definedName name="_xlnm.Print_Titles" localSheetId="2">'25-050201.2 - Nové konstr...'!$125:$125</definedName>
    <definedName name="_xlnm.Print_Titles" localSheetId="3">'25-050201.3 - EI'!$118:$118</definedName>
    <definedName name="_xlnm.Print_Titles" localSheetId="4">'25-050201.4 - ÚT'!$124:$124</definedName>
    <definedName name="_xlnm.Print_Titles" localSheetId="5">'25-050201.5.1 - VZT-1'!$121:$121</definedName>
    <definedName name="_xlnm.Print_Titles" localSheetId="6">'25-050201.5.2 - VZT-2'!$121:$121</definedName>
    <definedName name="_xlnm.Print_Titles" localSheetId="7">'25-050201.5.3 - VZT-3'!$121:$121</definedName>
    <definedName name="_xlnm.Print_Titles" localSheetId="8">'25-050201.5.4 - V-01'!$121:$121</definedName>
    <definedName name="_xlnm.Print_Titles" localSheetId="9">'25-050201.5.5 - Demontáž'!$120:$120</definedName>
    <definedName name="_xlnm.Print_Titles" localSheetId="10">'25-050201.5.6 - Společné'!$121:$121</definedName>
    <definedName name="_xlnm.Print_Titles" localSheetId="11">'25-050201.6 - ZTI'!$118:$118</definedName>
    <definedName name="_xlnm.Print_Titles" localSheetId="12">'25-050201.7 - Gastro'!$116:$116</definedName>
    <definedName name="_xlnm.Print_Titles" localSheetId="0">'Rekapitulace stavby'!$92:$92</definedName>
    <definedName name="_xlnm.Print_Area" localSheetId="1">'25-050201.1 - Bourací práce'!$C$4:$J$39,'25-050201.1 - Bourací práce'!$C$50:$J$76,'25-050201.1 - Bourací práce'!$C$82:$J$102,'25-050201.1 - Bourací práce'!$C$108:$K$362</definedName>
    <definedName name="_xlnm.Print_Area" localSheetId="2">'25-050201.2 - Nové konstr...'!$C$4:$J$39,'25-050201.2 - Nové konstr...'!$C$50:$J$76,'25-050201.2 - Nové konstr...'!$C$82:$J$107,'25-050201.2 - Nové konstr...'!$C$113:$K$610</definedName>
    <definedName name="_xlnm.Print_Area" localSheetId="3">'25-050201.3 - EI'!$C$4:$J$39,'25-050201.3 - EI'!$C$50:$J$76,'25-050201.3 - EI'!$C$82:$J$100,'25-050201.3 - EI'!$C$106:$K$145</definedName>
    <definedName name="_xlnm.Print_Area" localSheetId="4">'25-050201.4 - ÚT'!$C$4:$J$39,'25-050201.4 - ÚT'!$C$50:$J$76,'25-050201.4 - ÚT'!$C$82:$J$106,'25-050201.4 - ÚT'!$C$112:$K$171</definedName>
    <definedName name="_xlnm.Print_Area" localSheetId="5">'25-050201.5.1 - VZT-1'!$C$4:$J$41,'25-050201.5.1 - VZT-1'!$C$50:$J$76,'25-050201.5.1 - VZT-1'!$C$82:$J$101,'25-050201.5.1 - VZT-1'!$C$107:$K$161</definedName>
    <definedName name="_xlnm.Print_Area" localSheetId="6">'25-050201.5.2 - VZT-2'!$C$4:$J$41,'25-050201.5.2 - VZT-2'!$C$50:$J$76,'25-050201.5.2 - VZT-2'!$C$82:$J$101,'25-050201.5.2 - VZT-2'!$C$107:$K$139</definedName>
    <definedName name="_xlnm.Print_Area" localSheetId="7">'25-050201.5.3 - VZT-3'!$C$4:$J$41,'25-050201.5.3 - VZT-3'!$C$50:$J$76,'25-050201.5.3 - VZT-3'!$C$82:$J$101,'25-050201.5.3 - VZT-3'!$C$107:$K$140</definedName>
    <definedName name="_xlnm.Print_Area" localSheetId="8">'25-050201.5.4 - V-01'!$C$4:$J$41,'25-050201.5.4 - V-01'!$C$50:$J$76,'25-050201.5.4 - V-01'!$C$82:$J$101,'25-050201.5.4 - V-01'!$C$107:$K$130</definedName>
    <definedName name="_xlnm.Print_Area" localSheetId="9">'25-050201.5.5 - Demontáž'!$C$4:$J$41,'25-050201.5.5 - Demontáž'!$C$50:$J$76,'25-050201.5.5 - Demontáž'!$C$82:$J$100,'25-050201.5.5 - Demontáž'!$C$106:$K$129</definedName>
    <definedName name="_xlnm.Print_Area" localSheetId="10">'25-050201.5.6 - Společné'!$C$4:$J$41,'25-050201.5.6 - Společné'!$C$50:$J$76,'25-050201.5.6 - Společné'!$C$82:$J$101,'25-050201.5.6 - Společné'!$C$107:$K$130</definedName>
    <definedName name="_xlnm.Print_Area" localSheetId="11">'25-050201.6 - ZTI'!$C$4:$J$39,'25-050201.6 - ZTI'!$C$50:$J$76,'25-050201.6 - ZTI'!$C$82:$J$100,'25-050201.6 - ZTI'!$C$106:$K$143</definedName>
    <definedName name="_xlnm.Print_Area" localSheetId="12">'25-050201.7 - Gastro'!$C$4:$J$39,'25-050201.7 - Gastro'!$C$50:$J$76,'25-050201.7 - Gastro'!$C$82:$J$98,'25-050201.7 - Gastro'!$C$104:$K$146</definedName>
    <definedName name="_xlnm.Print_Area" localSheetId="0">'Rekapitulace stavby'!$D$4:$AO$76,'Rekapitulace stavby'!$C$82:$AQ$108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AY107" i="1" s="1"/>
  <c r="J35" i="13"/>
  <c r="AX107" i="1"/>
  <c r="BI145" i="13"/>
  <c r="BH145" i="13"/>
  <c r="BG145" i="13"/>
  <c r="BF145" i="13"/>
  <c r="T145" i="13"/>
  <c r="R145" i="13"/>
  <c r="P145" i="13"/>
  <c r="BI143" i="13"/>
  <c r="BH143" i="13"/>
  <c r="BG143" i="13"/>
  <c r="BF143" i="13"/>
  <c r="T143" i="13"/>
  <c r="R143" i="13"/>
  <c r="P143" i="13"/>
  <c r="BI141" i="13"/>
  <c r="BH141" i="13"/>
  <c r="BG141" i="13"/>
  <c r="BF141" i="13"/>
  <c r="T141" i="13"/>
  <c r="R141" i="13"/>
  <c r="P141" i="13"/>
  <c r="BI139" i="13"/>
  <c r="BH139" i="13"/>
  <c r="BG139" i="13"/>
  <c r="BF139" i="13"/>
  <c r="T139" i="13"/>
  <c r="R139" i="13"/>
  <c r="P139" i="13"/>
  <c r="BI137" i="13"/>
  <c r="BH137" i="13"/>
  <c r="BG137" i="13"/>
  <c r="BF137" i="13"/>
  <c r="T137" i="13"/>
  <c r="R137" i="13"/>
  <c r="P137" i="13"/>
  <c r="BI135" i="13"/>
  <c r="BH135" i="13"/>
  <c r="BG135" i="13"/>
  <c r="BF135" i="13"/>
  <c r="T135" i="13"/>
  <c r="R135" i="13"/>
  <c r="P135" i="13"/>
  <c r="BI133" i="13"/>
  <c r="BH133" i="13"/>
  <c r="BG133" i="13"/>
  <c r="BF133" i="13"/>
  <c r="T133" i="13"/>
  <c r="R133" i="13"/>
  <c r="P133" i="13"/>
  <c r="BI131" i="13"/>
  <c r="BH131" i="13"/>
  <c r="BG131" i="13"/>
  <c r="BF131" i="13"/>
  <c r="T131" i="13"/>
  <c r="R131" i="13"/>
  <c r="P131" i="13"/>
  <c r="BI129" i="13"/>
  <c r="BH129" i="13"/>
  <c r="BG129" i="13"/>
  <c r="BF129" i="13"/>
  <c r="T129" i="13"/>
  <c r="R129" i="13"/>
  <c r="P129" i="13"/>
  <c r="BI127" i="13"/>
  <c r="BH127" i="13"/>
  <c r="BG127" i="13"/>
  <c r="BF127" i="13"/>
  <c r="T127" i="13"/>
  <c r="R127" i="13"/>
  <c r="P127" i="13"/>
  <c r="BI125" i="13"/>
  <c r="BH125" i="13"/>
  <c r="BG125" i="13"/>
  <c r="BF125" i="13"/>
  <c r="T125" i="13"/>
  <c r="R125" i="13"/>
  <c r="P125" i="13"/>
  <c r="BI123" i="13"/>
  <c r="BH123" i="13"/>
  <c r="BG123" i="13"/>
  <c r="BF123" i="13"/>
  <c r="T123" i="13"/>
  <c r="R123" i="13"/>
  <c r="P123" i="13"/>
  <c r="BI121" i="13"/>
  <c r="BH121" i="13"/>
  <c r="BG121" i="13"/>
  <c r="BF121" i="13"/>
  <c r="T121" i="13"/>
  <c r="R121" i="13"/>
  <c r="P121" i="13"/>
  <c r="BI119" i="13"/>
  <c r="BH119" i="13"/>
  <c r="BG119" i="13"/>
  <c r="BF119" i="13"/>
  <c r="T119" i="13"/>
  <c r="R119" i="13"/>
  <c r="P119" i="13"/>
  <c r="J114" i="13"/>
  <c r="J113" i="13"/>
  <c r="F113" i="13"/>
  <c r="F111" i="13"/>
  <c r="E109" i="13"/>
  <c r="J92" i="13"/>
  <c r="J91" i="13"/>
  <c r="F91" i="13"/>
  <c r="F89" i="13"/>
  <c r="E87" i="13"/>
  <c r="J18" i="13"/>
  <c r="E18" i="13"/>
  <c r="F92" i="13"/>
  <c r="J17" i="13"/>
  <c r="J12" i="13"/>
  <c r="J111" i="13" s="1"/>
  <c r="E7" i="13"/>
  <c r="E107" i="13"/>
  <c r="J37" i="12"/>
  <c r="J36" i="12"/>
  <c r="AY106" i="1"/>
  <c r="J35" i="12"/>
  <c r="AX106" i="1" s="1"/>
  <c r="BI143" i="12"/>
  <c r="BH143" i="12"/>
  <c r="BG143" i="12"/>
  <c r="BF143" i="12"/>
  <c r="T143" i="12"/>
  <c r="T142" i="12"/>
  <c r="R143" i="12"/>
  <c r="R142" i="12" s="1"/>
  <c r="P143" i="12"/>
  <c r="P142" i="12"/>
  <c r="BI141" i="12"/>
  <c r="BH141" i="12"/>
  <c r="BG141" i="12"/>
  <c r="BF141" i="12"/>
  <c r="T141" i="12"/>
  <c r="R141" i="12"/>
  <c r="P141" i="12"/>
  <c r="BI140" i="12"/>
  <c r="BH140" i="12"/>
  <c r="BG140" i="12"/>
  <c r="BF140" i="12"/>
  <c r="T140" i="12"/>
  <c r="R140" i="12"/>
  <c r="P140" i="12"/>
  <c r="BI139" i="12"/>
  <c r="BH139" i="12"/>
  <c r="BG139" i="12"/>
  <c r="BF139" i="12"/>
  <c r="T139" i="12"/>
  <c r="R139" i="12"/>
  <c r="P139" i="12"/>
  <c r="BI138" i="12"/>
  <c r="BH138" i="12"/>
  <c r="BG138" i="12"/>
  <c r="BF138" i="12"/>
  <c r="T138" i="12"/>
  <c r="R138" i="12"/>
  <c r="P138" i="12"/>
  <c r="BI137" i="12"/>
  <c r="BH137" i="12"/>
  <c r="BG137" i="12"/>
  <c r="BF137" i="12"/>
  <c r="T137" i="12"/>
  <c r="R137" i="12"/>
  <c r="P137" i="12"/>
  <c r="BI136" i="12"/>
  <c r="BH136" i="12"/>
  <c r="BG136" i="12"/>
  <c r="BF136" i="12"/>
  <c r="T136" i="12"/>
  <c r="R136" i="12"/>
  <c r="P136" i="12"/>
  <c r="BI135" i="12"/>
  <c r="BH135" i="12"/>
  <c r="BG135" i="12"/>
  <c r="BF135" i="12"/>
  <c r="T135" i="12"/>
  <c r="R135" i="12"/>
  <c r="P135" i="12"/>
  <c r="BI133" i="12"/>
  <c r="BH133" i="12"/>
  <c r="BG133" i="12"/>
  <c r="BF133" i="12"/>
  <c r="T133" i="12"/>
  <c r="R133" i="12"/>
  <c r="P133" i="12"/>
  <c r="BI132" i="12"/>
  <c r="BH132" i="12"/>
  <c r="BG132" i="12"/>
  <c r="BF132" i="12"/>
  <c r="T132" i="12"/>
  <c r="R132" i="12"/>
  <c r="P132" i="12"/>
  <c r="BI131" i="12"/>
  <c r="BH131" i="12"/>
  <c r="BG131" i="12"/>
  <c r="BF131" i="12"/>
  <c r="T131" i="12"/>
  <c r="R131" i="12"/>
  <c r="P131" i="12"/>
  <c r="BI130" i="12"/>
  <c r="BH130" i="12"/>
  <c r="BG130" i="12"/>
  <c r="BF130" i="12"/>
  <c r="T130" i="12"/>
  <c r="R130" i="12"/>
  <c r="P130" i="12"/>
  <c r="BI129" i="12"/>
  <c r="BH129" i="12"/>
  <c r="BG129" i="12"/>
  <c r="BF129" i="12"/>
  <c r="T129" i="12"/>
  <c r="R129" i="12"/>
  <c r="P129" i="12"/>
  <c r="BI128" i="12"/>
  <c r="BH128" i="12"/>
  <c r="BG128" i="12"/>
  <c r="BF128" i="12"/>
  <c r="T128" i="12"/>
  <c r="R128" i="12"/>
  <c r="P128" i="12"/>
  <c r="BI127" i="12"/>
  <c r="BH127" i="12"/>
  <c r="BG127" i="12"/>
  <c r="BF127" i="12"/>
  <c r="T127" i="12"/>
  <c r="R127" i="12"/>
  <c r="P127" i="12"/>
  <c r="BI126" i="12"/>
  <c r="BH126" i="12"/>
  <c r="BG126" i="12"/>
  <c r="BF126" i="12"/>
  <c r="T126" i="12"/>
  <c r="R126" i="12"/>
  <c r="P126" i="12"/>
  <c r="BI125" i="12"/>
  <c r="BH125" i="12"/>
  <c r="BG125" i="12"/>
  <c r="BF125" i="12"/>
  <c r="T125" i="12"/>
  <c r="R125" i="12"/>
  <c r="P125" i="12"/>
  <c r="BI124" i="12"/>
  <c r="BH124" i="12"/>
  <c r="BG124" i="12"/>
  <c r="BF124" i="12"/>
  <c r="T124" i="12"/>
  <c r="R124" i="12"/>
  <c r="P124" i="12"/>
  <c r="BI123" i="12"/>
  <c r="BH123" i="12"/>
  <c r="BG123" i="12"/>
  <c r="BF123" i="12"/>
  <c r="T123" i="12"/>
  <c r="R123" i="12"/>
  <c r="P123" i="12"/>
  <c r="BI122" i="12"/>
  <c r="BH122" i="12"/>
  <c r="BG122" i="12"/>
  <c r="BF122" i="12"/>
  <c r="T122" i="12"/>
  <c r="R122" i="12"/>
  <c r="P122" i="12"/>
  <c r="BI121" i="12"/>
  <c r="BH121" i="12"/>
  <c r="BG121" i="12"/>
  <c r="BF121" i="12"/>
  <c r="T121" i="12"/>
  <c r="R121" i="12"/>
  <c r="P121" i="12"/>
  <c r="J116" i="12"/>
  <c r="J115" i="12"/>
  <c r="F115" i="12"/>
  <c r="F113" i="12"/>
  <c r="E111" i="12"/>
  <c r="J92" i="12"/>
  <c r="J91" i="12"/>
  <c r="F91" i="12"/>
  <c r="F89" i="12"/>
  <c r="E87" i="12"/>
  <c r="J18" i="12"/>
  <c r="E18" i="12"/>
  <c r="F116" i="12"/>
  <c r="J17" i="12"/>
  <c r="J12" i="12"/>
  <c r="J113" i="12"/>
  <c r="E7" i="12"/>
  <c r="E109" i="12" s="1"/>
  <c r="J39" i="11"/>
  <c r="J38" i="11"/>
  <c r="AY105" i="1"/>
  <c r="J37" i="11"/>
  <c r="AX105" i="1" s="1"/>
  <c r="BI130" i="11"/>
  <c r="BH130" i="11"/>
  <c r="BG130" i="11"/>
  <c r="BF130" i="11"/>
  <c r="T130" i="11"/>
  <c r="R130" i="11"/>
  <c r="P130" i="11"/>
  <c r="BI129" i="11"/>
  <c r="BH129" i="11"/>
  <c r="BG129" i="11"/>
  <c r="BF129" i="11"/>
  <c r="T129" i="11"/>
  <c r="R129" i="11"/>
  <c r="P129" i="11"/>
  <c r="BI128" i="11"/>
  <c r="BH128" i="11"/>
  <c r="BG128" i="11"/>
  <c r="BF128" i="11"/>
  <c r="T128" i="11"/>
  <c r="R128" i="11"/>
  <c r="P128" i="11"/>
  <c r="BI126" i="11"/>
  <c r="BH126" i="11"/>
  <c r="BG126" i="11"/>
  <c r="BF126" i="11"/>
  <c r="T126" i="11"/>
  <c r="R126" i="11"/>
  <c r="P126" i="11"/>
  <c r="BI125" i="11"/>
  <c r="BH125" i="11"/>
  <c r="BG125" i="11"/>
  <c r="BF125" i="11"/>
  <c r="T125" i="11"/>
  <c r="R125" i="11"/>
  <c r="P125" i="11"/>
  <c r="BI124" i="11"/>
  <c r="BH124" i="11"/>
  <c r="BG124" i="11"/>
  <c r="BF124" i="11"/>
  <c r="T124" i="11"/>
  <c r="R124" i="11"/>
  <c r="P124" i="11"/>
  <c r="J119" i="11"/>
  <c r="J118" i="11"/>
  <c r="F118" i="11"/>
  <c r="F116" i="11"/>
  <c r="E114" i="11"/>
  <c r="J94" i="11"/>
  <c r="J93" i="11"/>
  <c r="F93" i="11"/>
  <c r="F91" i="11"/>
  <c r="E89" i="11"/>
  <c r="J20" i="11"/>
  <c r="E20" i="11"/>
  <c r="F94" i="11" s="1"/>
  <c r="J19" i="11"/>
  <c r="J14" i="11"/>
  <c r="J116" i="11"/>
  <c r="E7" i="11"/>
  <c r="E110" i="11" s="1"/>
  <c r="J39" i="10"/>
  <c r="J38" i="10"/>
  <c r="AY104" i="1" s="1"/>
  <c r="J37" i="10"/>
  <c r="AX104" i="1"/>
  <c r="BI129" i="10"/>
  <c r="BH129" i="10"/>
  <c r="BG129" i="10"/>
  <c r="BF129" i="10"/>
  <c r="T129" i="10"/>
  <c r="R129" i="10"/>
  <c r="P129" i="10"/>
  <c r="BI128" i="10"/>
  <c r="BH128" i="10"/>
  <c r="BG128" i="10"/>
  <c r="BF128" i="10"/>
  <c r="T128" i="10"/>
  <c r="R128" i="10"/>
  <c r="P128" i="10"/>
  <c r="BI127" i="10"/>
  <c r="BH127" i="10"/>
  <c r="BG127" i="10"/>
  <c r="BF127" i="10"/>
  <c r="T127" i="10"/>
  <c r="R127" i="10"/>
  <c r="P127" i="10"/>
  <c r="BI126" i="10"/>
  <c r="BH126" i="10"/>
  <c r="BG126" i="10"/>
  <c r="BF126" i="10"/>
  <c r="T126" i="10"/>
  <c r="R126" i="10"/>
  <c r="P126" i="10"/>
  <c r="BI125" i="10"/>
  <c r="BH125" i="10"/>
  <c r="BG125" i="10"/>
  <c r="BF125" i="10"/>
  <c r="T125" i="10"/>
  <c r="R125" i="10"/>
  <c r="P125" i="10"/>
  <c r="BI124" i="10"/>
  <c r="BH124" i="10"/>
  <c r="BG124" i="10"/>
  <c r="BF124" i="10"/>
  <c r="T124" i="10"/>
  <c r="R124" i="10"/>
  <c r="P124" i="10"/>
  <c r="BI123" i="10"/>
  <c r="BH123" i="10"/>
  <c r="BG123" i="10"/>
  <c r="BF123" i="10"/>
  <c r="T123" i="10"/>
  <c r="R123" i="10"/>
  <c r="P123" i="10"/>
  <c r="J118" i="10"/>
  <c r="J117" i="10"/>
  <c r="F117" i="10"/>
  <c r="F115" i="10"/>
  <c r="E113" i="10"/>
  <c r="J94" i="10"/>
  <c r="J93" i="10"/>
  <c r="F93" i="10"/>
  <c r="F91" i="10"/>
  <c r="E89" i="10"/>
  <c r="J20" i="10"/>
  <c r="E20" i="10"/>
  <c r="F118" i="10" s="1"/>
  <c r="J19" i="10"/>
  <c r="J14" i="10"/>
  <c r="J115" i="10"/>
  <c r="E7" i="10"/>
  <c r="E109" i="10"/>
  <c r="J39" i="9"/>
  <c r="J38" i="9"/>
  <c r="AY103" i="1" s="1"/>
  <c r="J37" i="9"/>
  <c r="AX103" i="1"/>
  <c r="BI130" i="9"/>
  <c r="BH130" i="9"/>
  <c r="BG130" i="9"/>
  <c r="BF130" i="9"/>
  <c r="T130" i="9"/>
  <c r="R130" i="9"/>
  <c r="P130" i="9"/>
  <c r="BI129" i="9"/>
  <c r="BH129" i="9"/>
  <c r="BG129" i="9"/>
  <c r="BF129" i="9"/>
  <c r="T129" i="9"/>
  <c r="R129" i="9"/>
  <c r="P129" i="9"/>
  <c r="BI127" i="9"/>
  <c r="BH127" i="9"/>
  <c r="BG127" i="9"/>
  <c r="BF127" i="9"/>
  <c r="T127" i="9"/>
  <c r="R127" i="9"/>
  <c r="P127" i="9"/>
  <c r="BI126" i="9"/>
  <c r="BH126" i="9"/>
  <c r="BG126" i="9"/>
  <c r="BF126" i="9"/>
  <c r="T126" i="9"/>
  <c r="R126" i="9"/>
  <c r="P126" i="9"/>
  <c r="BI125" i="9"/>
  <c r="BH125" i="9"/>
  <c r="BG125" i="9"/>
  <c r="BF125" i="9"/>
  <c r="T125" i="9"/>
  <c r="R125" i="9"/>
  <c r="P125" i="9"/>
  <c r="BI124" i="9"/>
  <c r="BH124" i="9"/>
  <c r="BG124" i="9"/>
  <c r="BF124" i="9"/>
  <c r="T124" i="9"/>
  <c r="R124" i="9"/>
  <c r="P124" i="9"/>
  <c r="J119" i="9"/>
  <c r="J118" i="9"/>
  <c r="F118" i="9"/>
  <c r="F116" i="9"/>
  <c r="E114" i="9"/>
  <c r="J94" i="9"/>
  <c r="J93" i="9"/>
  <c r="F93" i="9"/>
  <c r="F91" i="9"/>
  <c r="E89" i="9"/>
  <c r="J20" i="9"/>
  <c r="E20" i="9"/>
  <c r="F119" i="9"/>
  <c r="J19" i="9"/>
  <c r="J14" i="9"/>
  <c r="J116" i="9" s="1"/>
  <c r="E7" i="9"/>
  <c r="E110" i="9"/>
  <c r="J39" i="8"/>
  <c r="J38" i="8"/>
  <c r="AY102" i="1"/>
  <c r="J37" i="8"/>
  <c r="AX102" i="1"/>
  <c r="BI140" i="8"/>
  <c r="BH140" i="8"/>
  <c r="BG140" i="8"/>
  <c r="BF140" i="8"/>
  <c r="T140" i="8"/>
  <c r="R140" i="8"/>
  <c r="P140" i="8"/>
  <c r="BI139" i="8"/>
  <c r="BH139" i="8"/>
  <c r="BG139" i="8"/>
  <c r="BF139" i="8"/>
  <c r="T139" i="8"/>
  <c r="R139" i="8"/>
  <c r="P139" i="8"/>
  <c r="BI137" i="8"/>
  <c r="BH137" i="8"/>
  <c r="BG137" i="8"/>
  <c r="BF137" i="8"/>
  <c r="T137" i="8"/>
  <c r="R137" i="8"/>
  <c r="P137" i="8"/>
  <c r="BI136" i="8"/>
  <c r="BH136" i="8"/>
  <c r="BG136" i="8"/>
  <c r="BF136" i="8"/>
  <c r="T136" i="8"/>
  <c r="R136" i="8"/>
  <c r="P136" i="8"/>
  <c r="BI135" i="8"/>
  <c r="BH135" i="8"/>
  <c r="BG135" i="8"/>
  <c r="BF135" i="8"/>
  <c r="T135" i="8"/>
  <c r="R135"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BI128" i="8"/>
  <c r="BH128" i="8"/>
  <c r="BG128" i="8"/>
  <c r="BF128" i="8"/>
  <c r="T128" i="8"/>
  <c r="R128" i="8"/>
  <c r="P128" i="8"/>
  <c r="BI127" i="8"/>
  <c r="BH127" i="8"/>
  <c r="BG127" i="8"/>
  <c r="BF127" i="8"/>
  <c r="T127" i="8"/>
  <c r="R127" i="8"/>
  <c r="P127" i="8"/>
  <c r="BI126" i="8"/>
  <c r="BH126" i="8"/>
  <c r="BG126" i="8"/>
  <c r="BF126" i="8"/>
  <c r="T126" i="8"/>
  <c r="R126" i="8"/>
  <c r="P126" i="8"/>
  <c r="BI125" i="8"/>
  <c r="BH125" i="8"/>
  <c r="BG125" i="8"/>
  <c r="BF125" i="8"/>
  <c r="T125" i="8"/>
  <c r="R125" i="8"/>
  <c r="P125" i="8"/>
  <c r="BI124" i="8"/>
  <c r="BH124" i="8"/>
  <c r="BG124" i="8"/>
  <c r="BF124" i="8"/>
  <c r="T124" i="8"/>
  <c r="R124" i="8"/>
  <c r="P124" i="8"/>
  <c r="J119" i="8"/>
  <c r="J118" i="8"/>
  <c r="F118" i="8"/>
  <c r="F116" i="8"/>
  <c r="E114" i="8"/>
  <c r="J94" i="8"/>
  <c r="J93" i="8"/>
  <c r="F93" i="8"/>
  <c r="F91" i="8"/>
  <c r="E89" i="8"/>
  <c r="J20" i="8"/>
  <c r="E20" i="8"/>
  <c r="F119" i="8" s="1"/>
  <c r="J19" i="8"/>
  <c r="J14" i="8"/>
  <c r="J116" i="8"/>
  <c r="E7" i="8"/>
  <c r="E110" i="8"/>
  <c r="J39" i="7"/>
  <c r="J38" i="7"/>
  <c r="AY101" i="1" s="1"/>
  <c r="J37" i="7"/>
  <c r="AX101" i="1"/>
  <c r="BI139" i="7"/>
  <c r="BH139" i="7"/>
  <c r="BG139" i="7"/>
  <c r="BF139" i="7"/>
  <c r="T139" i="7"/>
  <c r="R139" i="7"/>
  <c r="P139" i="7"/>
  <c r="BI138" i="7"/>
  <c r="BH138" i="7"/>
  <c r="BG138" i="7"/>
  <c r="BF138" i="7"/>
  <c r="T138" i="7"/>
  <c r="R138" i="7"/>
  <c r="P138"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8" i="7"/>
  <c r="BH128" i="7"/>
  <c r="BG128" i="7"/>
  <c r="BF128" i="7"/>
  <c r="T128" i="7"/>
  <c r="R128" i="7"/>
  <c r="P128" i="7"/>
  <c r="BI127" i="7"/>
  <c r="BH127" i="7"/>
  <c r="BG127" i="7"/>
  <c r="BF127" i="7"/>
  <c r="T127" i="7"/>
  <c r="R127" i="7"/>
  <c r="P127" i="7"/>
  <c r="BI126" i="7"/>
  <c r="BH126" i="7"/>
  <c r="BG126" i="7"/>
  <c r="BF126" i="7"/>
  <c r="T126" i="7"/>
  <c r="R126" i="7"/>
  <c r="P126" i="7"/>
  <c r="BI125" i="7"/>
  <c r="BH125" i="7"/>
  <c r="BG125" i="7"/>
  <c r="BF125" i="7"/>
  <c r="T125" i="7"/>
  <c r="R125" i="7"/>
  <c r="P125" i="7"/>
  <c r="BI124" i="7"/>
  <c r="BH124" i="7"/>
  <c r="BG124" i="7"/>
  <c r="BF124" i="7"/>
  <c r="T124" i="7"/>
  <c r="R124" i="7"/>
  <c r="P124" i="7"/>
  <c r="J119" i="7"/>
  <c r="J118" i="7"/>
  <c r="F118" i="7"/>
  <c r="F116" i="7"/>
  <c r="E114" i="7"/>
  <c r="J94" i="7"/>
  <c r="J93" i="7"/>
  <c r="F93" i="7"/>
  <c r="F91" i="7"/>
  <c r="E89" i="7"/>
  <c r="J20" i="7"/>
  <c r="E20" i="7"/>
  <c r="F119" i="7" s="1"/>
  <c r="J19" i="7"/>
  <c r="J14" i="7"/>
  <c r="J116" i="7"/>
  <c r="E7" i="7"/>
  <c r="E85" i="7" s="1"/>
  <c r="J39" i="6"/>
  <c r="J38" i="6"/>
  <c r="AY100" i="1" s="1"/>
  <c r="J37" i="6"/>
  <c r="AX100" i="1"/>
  <c r="BI161" i="6"/>
  <c r="BH161" i="6"/>
  <c r="BG161" i="6"/>
  <c r="BF161" i="6"/>
  <c r="T161" i="6"/>
  <c r="R161" i="6"/>
  <c r="P161" i="6"/>
  <c r="BI160" i="6"/>
  <c r="BH160" i="6"/>
  <c r="BG160" i="6"/>
  <c r="BF160" i="6"/>
  <c r="T160" i="6"/>
  <c r="R160" i="6"/>
  <c r="P160" i="6"/>
  <c r="BI158" i="6"/>
  <c r="BH158" i="6"/>
  <c r="BG158" i="6"/>
  <c r="BF158" i="6"/>
  <c r="T158" i="6"/>
  <c r="R158" i="6"/>
  <c r="P158" i="6"/>
  <c r="BI157" i="6"/>
  <c r="BH157" i="6"/>
  <c r="BG157" i="6"/>
  <c r="BF157" i="6"/>
  <c r="T157" i="6"/>
  <c r="R157" i="6"/>
  <c r="P157" i="6"/>
  <c r="BI156" i="6"/>
  <c r="BH156" i="6"/>
  <c r="BG156" i="6"/>
  <c r="BF156" i="6"/>
  <c r="T156" i="6"/>
  <c r="R156" i="6"/>
  <c r="P156" i="6"/>
  <c r="BI155" i="6"/>
  <c r="BH155" i="6"/>
  <c r="BG155" i="6"/>
  <c r="BF155" i="6"/>
  <c r="T155" i="6"/>
  <c r="R155" i="6"/>
  <c r="P155" i="6"/>
  <c r="BI154" i="6"/>
  <c r="BH154" i="6"/>
  <c r="BG154" i="6"/>
  <c r="BF154" i="6"/>
  <c r="T154" i="6"/>
  <c r="R154" i="6"/>
  <c r="P154" i="6"/>
  <c r="BI153" i="6"/>
  <c r="BH153" i="6"/>
  <c r="BG153" i="6"/>
  <c r="BF153" i="6"/>
  <c r="T153" i="6"/>
  <c r="R153" i="6"/>
  <c r="P153" i="6"/>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9" i="6"/>
  <c r="BH139" i="6"/>
  <c r="BG139" i="6"/>
  <c r="BF139" i="6"/>
  <c r="T139" i="6"/>
  <c r="R139" i="6"/>
  <c r="P139"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2" i="6"/>
  <c r="BH132" i="6"/>
  <c r="BG132" i="6"/>
  <c r="BF132" i="6"/>
  <c r="T132" i="6"/>
  <c r="R132" i="6"/>
  <c r="P132" i="6"/>
  <c r="BI131" i="6"/>
  <c r="BH131" i="6"/>
  <c r="BG131" i="6"/>
  <c r="BF131" i="6"/>
  <c r="T131" i="6"/>
  <c r="R131" i="6"/>
  <c r="P131" i="6"/>
  <c r="BI130" i="6"/>
  <c r="BH130" i="6"/>
  <c r="BG130" i="6"/>
  <c r="BF130" i="6"/>
  <c r="T130" i="6"/>
  <c r="R130" i="6"/>
  <c r="P130" i="6"/>
  <c r="BI129" i="6"/>
  <c r="BH129" i="6"/>
  <c r="BG129" i="6"/>
  <c r="BF129" i="6"/>
  <c r="T129" i="6"/>
  <c r="R129" i="6"/>
  <c r="P129" i="6"/>
  <c r="BI128" i="6"/>
  <c r="BH128" i="6"/>
  <c r="BG128" i="6"/>
  <c r="BF128" i="6"/>
  <c r="T128" i="6"/>
  <c r="R128" i="6"/>
  <c r="P128" i="6"/>
  <c r="BI127" i="6"/>
  <c r="BH127" i="6"/>
  <c r="BG127" i="6"/>
  <c r="BF127" i="6"/>
  <c r="T127" i="6"/>
  <c r="R127" i="6"/>
  <c r="P127" i="6"/>
  <c r="BI126" i="6"/>
  <c r="BH126" i="6"/>
  <c r="BG126" i="6"/>
  <c r="BF126" i="6"/>
  <c r="T126" i="6"/>
  <c r="R126" i="6"/>
  <c r="P126" i="6"/>
  <c r="BI125" i="6"/>
  <c r="BH125" i="6"/>
  <c r="BG125" i="6"/>
  <c r="BF125" i="6"/>
  <c r="T125" i="6"/>
  <c r="R125" i="6"/>
  <c r="P125" i="6"/>
  <c r="BI124" i="6"/>
  <c r="BH124" i="6"/>
  <c r="BG124" i="6"/>
  <c r="BF124" i="6"/>
  <c r="T124" i="6"/>
  <c r="R124" i="6"/>
  <c r="P124" i="6"/>
  <c r="J119" i="6"/>
  <c r="J118" i="6"/>
  <c r="F118" i="6"/>
  <c r="F116" i="6"/>
  <c r="E114" i="6"/>
  <c r="J94" i="6"/>
  <c r="J93" i="6"/>
  <c r="F93" i="6"/>
  <c r="F91" i="6"/>
  <c r="E89" i="6"/>
  <c r="J20" i="6"/>
  <c r="E20" i="6"/>
  <c r="F119" i="6"/>
  <c r="J19" i="6"/>
  <c r="J14" i="6"/>
  <c r="J116" i="6"/>
  <c r="E7" i="6"/>
  <c r="E110" i="6"/>
  <c r="J37" i="5"/>
  <c r="J36" i="5"/>
  <c r="AY98" i="1"/>
  <c r="J35" i="5"/>
  <c r="AX98" i="1" s="1"/>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2" i="5"/>
  <c r="BH162" i="5"/>
  <c r="BG162" i="5"/>
  <c r="BF162" i="5"/>
  <c r="T162" i="5"/>
  <c r="R162" i="5"/>
  <c r="P162" i="5"/>
  <c r="BI161" i="5"/>
  <c r="BH161" i="5"/>
  <c r="BG161" i="5"/>
  <c r="BF161" i="5"/>
  <c r="T161" i="5"/>
  <c r="R161" i="5"/>
  <c r="P161" i="5"/>
  <c r="BI160" i="5"/>
  <c r="BH160" i="5"/>
  <c r="BG160" i="5"/>
  <c r="BF160" i="5"/>
  <c r="T160" i="5"/>
  <c r="R160" i="5"/>
  <c r="P160" i="5"/>
  <c r="BI158" i="5"/>
  <c r="BH158" i="5"/>
  <c r="BG158" i="5"/>
  <c r="BF158" i="5"/>
  <c r="T158" i="5"/>
  <c r="R158" i="5"/>
  <c r="P158" i="5"/>
  <c r="BI157" i="5"/>
  <c r="BH157" i="5"/>
  <c r="BG157" i="5"/>
  <c r="BF157" i="5"/>
  <c r="T157" i="5"/>
  <c r="R157" i="5"/>
  <c r="P157" i="5"/>
  <c r="BI156" i="5"/>
  <c r="BH156" i="5"/>
  <c r="BG156" i="5"/>
  <c r="BF156" i="5"/>
  <c r="T156" i="5"/>
  <c r="R156" i="5"/>
  <c r="P156" i="5"/>
  <c r="BI154" i="5"/>
  <c r="BH154" i="5"/>
  <c r="BG154" i="5"/>
  <c r="BF154" i="5"/>
  <c r="T154" i="5"/>
  <c r="R154" i="5"/>
  <c r="P154" i="5"/>
  <c r="BI153" i="5"/>
  <c r="BH153" i="5"/>
  <c r="BG153" i="5"/>
  <c r="BF153" i="5"/>
  <c r="T153" i="5"/>
  <c r="R153" i="5"/>
  <c r="P153" i="5"/>
  <c r="BI151" i="5"/>
  <c r="BH151" i="5"/>
  <c r="BG151" i="5"/>
  <c r="BF151" i="5"/>
  <c r="T151" i="5"/>
  <c r="R151" i="5"/>
  <c r="P151" i="5"/>
  <c r="BI150" i="5"/>
  <c r="BH150" i="5"/>
  <c r="BG150" i="5"/>
  <c r="BF150" i="5"/>
  <c r="T150" i="5"/>
  <c r="R150" i="5"/>
  <c r="P150" i="5"/>
  <c r="BI148" i="5"/>
  <c r="BH148" i="5"/>
  <c r="BG148" i="5"/>
  <c r="BF148" i="5"/>
  <c r="T148" i="5"/>
  <c r="R148" i="5"/>
  <c r="P148" i="5"/>
  <c r="BI147" i="5"/>
  <c r="BH147" i="5"/>
  <c r="BG147" i="5"/>
  <c r="BF147" i="5"/>
  <c r="T147" i="5"/>
  <c r="R147" i="5"/>
  <c r="P147" i="5"/>
  <c r="BI146" i="5"/>
  <c r="BH146" i="5"/>
  <c r="BG146" i="5"/>
  <c r="BF146" i="5"/>
  <c r="T146" i="5"/>
  <c r="R146" i="5"/>
  <c r="P146" i="5"/>
  <c r="BI145" i="5"/>
  <c r="BH145" i="5"/>
  <c r="BG145" i="5"/>
  <c r="BF145" i="5"/>
  <c r="T145" i="5"/>
  <c r="R145" i="5"/>
  <c r="P145" i="5"/>
  <c r="BI143" i="5"/>
  <c r="BH143" i="5"/>
  <c r="BG143" i="5"/>
  <c r="BF143" i="5"/>
  <c r="T143" i="5"/>
  <c r="T142" i="5" s="1"/>
  <c r="R143" i="5"/>
  <c r="R142" i="5"/>
  <c r="P143" i="5"/>
  <c r="P142" i="5" s="1"/>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6" i="5"/>
  <c r="BH136" i="5"/>
  <c r="BG136" i="5"/>
  <c r="BF136" i="5"/>
  <c r="T136" i="5"/>
  <c r="R136" i="5"/>
  <c r="P136" i="5"/>
  <c r="BI134" i="5"/>
  <c r="BH134" i="5"/>
  <c r="BG134" i="5"/>
  <c r="BF134" i="5"/>
  <c r="T134" i="5"/>
  <c r="R134" i="5"/>
  <c r="P134" i="5"/>
  <c r="BI133" i="5"/>
  <c r="BH133" i="5"/>
  <c r="BG133" i="5"/>
  <c r="BF133" i="5"/>
  <c r="T133" i="5"/>
  <c r="R133" i="5"/>
  <c r="P133" i="5"/>
  <c r="BI132" i="5"/>
  <c r="BH132" i="5"/>
  <c r="BG132" i="5"/>
  <c r="BF132" i="5"/>
  <c r="T132" i="5"/>
  <c r="R132" i="5"/>
  <c r="P132" i="5"/>
  <c r="BI131" i="5"/>
  <c r="BH131" i="5"/>
  <c r="BG131" i="5"/>
  <c r="BF131" i="5"/>
  <c r="T131" i="5"/>
  <c r="R131" i="5"/>
  <c r="P131" i="5"/>
  <c r="BI130" i="5"/>
  <c r="BH130" i="5"/>
  <c r="BG130" i="5"/>
  <c r="BF130" i="5"/>
  <c r="T130" i="5"/>
  <c r="R130" i="5"/>
  <c r="P130" i="5"/>
  <c r="BI129" i="5"/>
  <c r="BH129" i="5"/>
  <c r="BG129" i="5"/>
  <c r="BF129" i="5"/>
  <c r="T129" i="5"/>
  <c r="R129" i="5"/>
  <c r="P129" i="5"/>
  <c r="BI127" i="5"/>
  <c r="BH127" i="5"/>
  <c r="BG127" i="5"/>
  <c r="BF127" i="5"/>
  <c r="T127" i="5"/>
  <c r="T126" i="5"/>
  <c r="R127" i="5"/>
  <c r="R126" i="5"/>
  <c r="P127" i="5"/>
  <c r="P126" i="5"/>
  <c r="J122" i="5"/>
  <c r="J121" i="5"/>
  <c r="F121" i="5"/>
  <c r="F119" i="5"/>
  <c r="E117" i="5"/>
  <c r="J92" i="5"/>
  <c r="J91" i="5"/>
  <c r="F91" i="5"/>
  <c r="F89" i="5"/>
  <c r="E87" i="5"/>
  <c r="J18" i="5"/>
  <c r="E18" i="5"/>
  <c r="F92" i="5" s="1"/>
  <c r="J17" i="5"/>
  <c r="J12" i="5"/>
  <c r="J119" i="5"/>
  <c r="E7" i="5"/>
  <c r="E85" i="5" s="1"/>
  <c r="J37" i="4"/>
  <c r="J36" i="4"/>
  <c r="AY97" i="1" s="1"/>
  <c r="J35" i="4"/>
  <c r="AX97" i="1"/>
  <c r="BI145" i="4"/>
  <c r="BH145" i="4"/>
  <c r="BG145" i="4"/>
  <c r="BF145" i="4"/>
  <c r="T145" i="4"/>
  <c r="R145" i="4"/>
  <c r="P145"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BI128" i="4"/>
  <c r="BH128" i="4"/>
  <c r="BG128" i="4"/>
  <c r="BF128" i="4"/>
  <c r="T128" i="4"/>
  <c r="R128" i="4"/>
  <c r="P128" i="4"/>
  <c r="BI127" i="4"/>
  <c r="BH127" i="4"/>
  <c r="BG127" i="4"/>
  <c r="BF127" i="4"/>
  <c r="T127" i="4"/>
  <c r="R127" i="4"/>
  <c r="P127" i="4"/>
  <c r="BI125" i="4"/>
  <c r="BH125" i="4"/>
  <c r="BG125" i="4"/>
  <c r="BF125" i="4"/>
  <c r="T125" i="4"/>
  <c r="R125" i="4"/>
  <c r="P125" i="4"/>
  <c r="BI124" i="4"/>
  <c r="BH124" i="4"/>
  <c r="BG124" i="4"/>
  <c r="BF124" i="4"/>
  <c r="T124" i="4"/>
  <c r="R124" i="4"/>
  <c r="P124" i="4"/>
  <c r="BI123" i="4"/>
  <c r="BH123" i="4"/>
  <c r="BG123" i="4"/>
  <c r="BF123" i="4"/>
  <c r="T123" i="4"/>
  <c r="R123" i="4"/>
  <c r="P123" i="4"/>
  <c r="BI122" i="4"/>
  <c r="BH122" i="4"/>
  <c r="BG122" i="4"/>
  <c r="BF122" i="4"/>
  <c r="T122" i="4"/>
  <c r="R122" i="4"/>
  <c r="P122" i="4"/>
  <c r="BI121" i="4"/>
  <c r="BH121" i="4"/>
  <c r="BG121" i="4"/>
  <c r="F35" i="4" s="1"/>
  <c r="BF121" i="4"/>
  <c r="T121" i="4"/>
  <c r="R121" i="4"/>
  <c r="P121" i="4"/>
  <c r="J116" i="4"/>
  <c r="J115" i="4"/>
  <c r="F115" i="4"/>
  <c r="F113" i="4"/>
  <c r="E111" i="4"/>
  <c r="J92" i="4"/>
  <c r="J91" i="4"/>
  <c r="F91" i="4"/>
  <c r="F89" i="4"/>
  <c r="E87" i="4"/>
  <c r="J18" i="4"/>
  <c r="E18" i="4"/>
  <c r="F116" i="4" s="1"/>
  <c r="J17" i="4"/>
  <c r="J12" i="4"/>
  <c r="J113" i="4"/>
  <c r="E7" i="4"/>
  <c r="E109" i="4" s="1"/>
  <c r="J37" i="3"/>
  <c r="J36" i="3"/>
  <c r="AY96" i="1" s="1"/>
  <c r="J35" i="3"/>
  <c r="AX96" i="1"/>
  <c r="BI542" i="3"/>
  <c r="BH542" i="3"/>
  <c r="BG542" i="3"/>
  <c r="BF542" i="3"/>
  <c r="T542" i="3"/>
  <c r="R542" i="3"/>
  <c r="P542" i="3"/>
  <c r="BI541" i="3"/>
  <c r="BH541" i="3"/>
  <c r="BG541" i="3"/>
  <c r="BF541" i="3"/>
  <c r="T541" i="3"/>
  <c r="R541" i="3"/>
  <c r="P541" i="3"/>
  <c r="BI540" i="3"/>
  <c r="BH540" i="3"/>
  <c r="BG540" i="3"/>
  <c r="BF540" i="3"/>
  <c r="T540" i="3"/>
  <c r="R540" i="3"/>
  <c r="P540" i="3"/>
  <c r="BI538" i="3"/>
  <c r="BH538" i="3"/>
  <c r="BG538" i="3"/>
  <c r="BF538" i="3"/>
  <c r="T538" i="3"/>
  <c r="R538" i="3"/>
  <c r="P538" i="3"/>
  <c r="BI537" i="3"/>
  <c r="BH537" i="3"/>
  <c r="BG537" i="3"/>
  <c r="BF537" i="3"/>
  <c r="T537" i="3"/>
  <c r="R537" i="3"/>
  <c r="P537" i="3"/>
  <c r="BI530" i="3"/>
  <c r="BH530" i="3"/>
  <c r="BG530" i="3"/>
  <c r="BF530" i="3"/>
  <c r="T530" i="3"/>
  <c r="R530" i="3"/>
  <c r="P530" i="3"/>
  <c r="BI529" i="3"/>
  <c r="BH529" i="3"/>
  <c r="BG529" i="3"/>
  <c r="BF529" i="3"/>
  <c r="T529" i="3"/>
  <c r="R529" i="3"/>
  <c r="P529" i="3"/>
  <c r="BI522" i="3"/>
  <c r="BH522" i="3"/>
  <c r="BG522" i="3"/>
  <c r="BF522" i="3"/>
  <c r="T522" i="3"/>
  <c r="R522" i="3"/>
  <c r="P522" i="3"/>
  <c r="BI515" i="3"/>
  <c r="BH515" i="3"/>
  <c r="BG515" i="3"/>
  <c r="BF515" i="3"/>
  <c r="T515" i="3"/>
  <c r="R515" i="3"/>
  <c r="P515" i="3"/>
  <c r="BI513" i="3"/>
  <c r="BH513" i="3"/>
  <c r="BG513" i="3"/>
  <c r="BF513" i="3"/>
  <c r="T513" i="3"/>
  <c r="R513" i="3"/>
  <c r="P513" i="3"/>
  <c r="BI508" i="3"/>
  <c r="BH508" i="3"/>
  <c r="BG508" i="3"/>
  <c r="BF508" i="3"/>
  <c r="T508" i="3"/>
  <c r="R508" i="3"/>
  <c r="P508" i="3"/>
  <c r="BI506" i="3"/>
  <c r="BH506" i="3"/>
  <c r="BG506" i="3"/>
  <c r="BF506" i="3"/>
  <c r="T506" i="3"/>
  <c r="R506" i="3"/>
  <c r="P506" i="3"/>
  <c r="BI500" i="3"/>
  <c r="BH500" i="3"/>
  <c r="BG500" i="3"/>
  <c r="BF500" i="3"/>
  <c r="T500" i="3"/>
  <c r="R500" i="3"/>
  <c r="P500" i="3"/>
  <c r="BI494" i="3"/>
  <c r="BH494" i="3"/>
  <c r="BG494" i="3"/>
  <c r="BF494" i="3"/>
  <c r="T494" i="3"/>
  <c r="R494" i="3"/>
  <c r="P494" i="3"/>
  <c r="BI491" i="3"/>
  <c r="BH491" i="3"/>
  <c r="BG491" i="3"/>
  <c r="BF491" i="3"/>
  <c r="T491" i="3"/>
  <c r="T490" i="3"/>
  <c r="R491" i="3"/>
  <c r="R490" i="3" s="1"/>
  <c r="P491" i="3"/>
  <c r="P490" i="3"/>
  <c r="BI489" i="3"/>
  <c r="BH489" i="3"/>
  <c r="BG489" i="3"/>
  <c r="BF489" i="3"/>
  <c r="T489" i="3"/>
  <c r="R489" i="3"/>
  <c r="P489" i="3"/>
  <c r="BI488" i="3"/>
  <c r="BH488" i="3"/>
  <c r="BG488" i="3"/>
  <c r="BF488" i="3"/>
  <c r="T488" i="3"/>
  <c r="R488" i="3"/>
  <c r="P488" i="3"/>
  <c r="BI487" i="3"/>
  <c r="BH487" i="3"/>
  <c r="BG487" i="3"/>
  <c r="BF487" i="3"/>
  <c r="T487" i="3"/>
  <c r="R487" i="3"/>
  <c r="P487" i="3"/>
  <c r="BI451" i="3"/>
  <c r="BH451" i="3"/>
  <c r="BG451" i="3"/>
  <c r="BF451" i="3"/>
  <c r="T451" i="3"/>
  <c r="R451" i="3"/>
  <c r="P451" i="3"/>
  <c r="BI415" i="3"/>
  <c r="BH415" i="3"/>
  <c r="BG415" i="3"/>
  <c r="BF415" i="3"/>
  <c r="T415" i="3"/>
  <c r="R415" i="3"/>
  <c r="P415" i="3"/>
  <c r="BI408" i="3"/>
  <c r="BH408" i="3"/>
  <c r="BG408" i="3"/>
  <c r="BF408" i="3"/>
  <c r="T408" i="3"/>
  <c r="R408" i="3"/>
  <c r="P408" i="3"/>
  <c r="BI315" i="3"/>
  <c r="BH315" i="3"/>
  <c r="BG315" i="3"/>
  <c r="BF315" i="3"/>
  <c r="T315" i="3"/>
  <c r="R315" i="3"/>
  <c r="P315" i="3"/>
  <c r="BI282" i="3"/>
  <c r="BH282" i="3"/>
  <c r="BG282" i="3"/>
  <c r="BF282" i="3"/>
  <c r="T282" i="3"/>
  <c r="R282" i="3"/>
  <c r="P282" i="3"/>
  <c r="BI275" i="3"/>
  <c r="BH275" i="3"/>
  <c r="BG275" i="3"/>
  <c r="BF275" i="3"/>
  <c r="T275" i="3"/>
  <c r="R275" i="3"/>
  <c r="P275" i="3"/>
  <c r="BI262" i="3"/>
  <c r="BH262" i="3"/>
  <c r="BG262" i="3"/>
  <c r="BF262" i="3"/>
  <c r="T262" i="3"/>
  <c r="R262" i="3"/>
  <c r="P262" i="3"/>
  <c r="BI231" i="3"/>
  <c r="BH231" i="3"/>
  <c r="BG231" i="3"/>
  <c r="BF231" i="3"/>
  <c r="T231" i="3"/>
  <c r="R231" i="3"/>
  <c r="P231" i="3"/>
  <c r="BI227" i="3"/>
  <c r="BH227" i="3"/>
  <c r="BG227" i="3"/>
  <c r="BF227" i="3"/>
  <c r="T227" i="3"/>
  <c r="R227" i="3"/>
  <c r="P227" i="3"/>
  <c r="BI226" i="3"/>
  <c r="BH226" i="3"/>
  <c r="BG226" i="3"/>
  <c r="BF226" i="3"/>
  <c r="T226" i="3"/>
  <c r="R226" i="3"/>
  <c r="P226" i="3"/>
  <c r="BI189" i="3"/>
  <c r="BH189" i="3"/>
  <c r="BG189" i="3"/>
  <c r="BF189" i="3"/>
  <c r="T189" i="3"/>
  <c r="R189" i="3"/>
  <c r="P189" i="3"/>
  <c r="BI188" i="3"/>
  <c r="BH188" i="3"/>
  <c r="BG188" i="3"/>
  <c r="BF188" i="3"/>
  <c r="T188" i="3"/>
  <c r="R188" i="3"/>
  <c r="P188" i="3"/>
  <c r="BI183" i="3"/>
  <c r="BH183" i="3"/>
  <c r="BG183" i="3"/>
  <c r="BF183" i="3"/>
  <c r="T183" i="3"/>
  <c r="R183" i="3"/>
  <c r="P183" i="3"/>
  <c r="BI176" i="3"/>
  <c r="BH176" i="3"/>
  <c r="BG176" i="3"/>
  <c r="BF176" i="3"/>
  <c r="T176" i="3"/>
  <c r="R176" i="3"/>
  <c r="P176" i="3"/>
  <c r="BI169" i="3"/>
  <c r="BH169" i="3"/>
  <c r="BG169" i="3"/>
  <c r="BF169" i="3"/>
  <c r="T169" i="3"/>
  <c r="R169" i="3"/>
  <c r="P169" i="3"/>
  <c r="BI144" i="3"/>
  <c r="BH144" i="3"/>
  <c r="BG144" i="3"/>
  <c r="BF144" i="3"/>
  <c r="T144" i="3"/>
  <c r="R144" i="3"/>
  <c r="P144" i="3"/>
  <c r="BI134" i="3"/>
  <c r="BH134" i="3"/>
  <c r="BG134" i="3"/>
  <c r="BF134" i="3"/>
  <c r="T134" i="3"/>
  <c r="R134" i="3"/>
  <c r="P134" i="3"/>
  <c r="BI129" i="3"/>
  <c r="BH129" i="3"/>
  <c r="BG129" i="3"/>
  <c r="BF129" i="3"/>
  <c r="T129" i="3"/>
  <c r="R129" i="3"/>
  <c r="P129" i="3"/>
  <c r="J123" i="3"/>
  <c r="J122" i="3"/>
  <c r="F122" i="3"/>
  <c r="F120" i="3"/>
  <c r="E118" i="3"/>
  <c r="J92" i="3"/>
  <c r="J91" i="3"/>
  <c r="F91" i="3"/>
  <c r="F89" i="3"/>
  <c r="E87" i="3"/>
  <c r="J18" i="3"/>
  <c r="E18" i="3"/>
  <c r="F123" i="3"/>
  <c r="J17" i="3"/>
  <c r="J12" i="3"/>
  <c r="J120" i="3"/>
  <c r="E7" i="3"/>
  <c r="E116" i="3"/>
  <c r="J37" i="2"/>
  <c r="J36" i="2"/>
  <c r="AY95" i="1"/>
  <c r="J35" i="2"/>
  <c r="AX95" i="1" s="1"/>
  <c r="BI358" i="2"/>
  <c r="BH358" i="2"/>
  <c r="BG358" i="2"/>
  <c r="BF358" i="2"/>
  <c r="T358" i="2"/>
  <c r="R358" i="2"/>
  <c r="P358" i="2"/>
  <c r="BI351" i="2"/>
  <c r="BH351" i="2"/>
  <c r="BG351" i="2"/>
  <c r="BF351" i="2"/>
  <c r="T351" i="2"/>
  <c r="T350" i="2" s="1"/>
  <c r="T349" i="2" s="1"/>
  <c r="R351" i="2"/>
  <c r="R350" i="2" s="1"/>
  <c r="R349" i="2" s="1"/>
  <c r="P351" i="2"/>
  <c r="P350" i="2" s="1"/>
  <c r="P349" i="2" s="1"/>
  <c r="BI348" i="2"/>
  <c r="BH348" i="2"/>
  <c r="BG348" i="2"/>
  <c r="BF348" i="2"/>
  <c r="T348" i="2"/>
  <c r="R348" i="2"/>
  <c r="P348" i="2"/>
  <c r="BI345" i="2"/>
  <c r="BH345" i="2"/>
  <c r="BG345" i="2"/>
  <c r="BF345" i="2"/>
  <c r="T345" i="2"/>
  <c r="R345" i="2"/>
  <c r="P345" i="2"/>
  <c r="BI344" i="2"/>
  <c r="BH344" i="2"/>
  <c r="BG344" i="2"/>
  <c r="BF344" i="2"/>
  <c r="T344" i="2"/>
  <c r="R344" i="2"/>
  <c r="P344" i="2"/>
  <c r="BI343" i="2"/>
  <c r="BH343" i="2"/>
  <c r="BG343" i="2"/>
  <c r="BF343" i="2"/>
  <c r="T343" i="2"/>
  <c r="R343" i="2"/>
  <c r="P343" i="2"/>
  <c r="BI309" i="2"/>
  <c r="BH309" i="2"/>
  <c r="BG309" i="2"/>
  <c r="BF309" i="2"/>
  <c r="T309" i="2"/>
  <c r="R309" i="2"/>
  <c r="P309" i="2"/>
  <c r="BI272" i="2"/>
  <c r="BH272" i="2"/>
  <c r="BG272" i="2"/>
  <c r="BF272" i="2"/>
  <c r="T272" i="2"/>
  <c r="R272" i="2"/>
  <c r="P272" i="2"/>
  <c r="BI264" i="2"/>
  <c r="BH264" i="2"/>
  <c r="BG264" i="2"/>
  <c r="BF264" i="2"/>
  <c r="T264" i="2"/>
  <c r="R264" i="2"/>
  <c r="P264" i="2"/>
  <c r="BI259" i="2"/>
  <c r="BH259" i="2"/>
  <c r="BG259" i="2"/>
  <c r="BF259" i="2"/>
  <c r="T259" i="2"/>
  <c r="R259" i="2"/>
  <c r="P259" i="2"/>
  <c r="BI252" i="2"/>
  <c r="BH252" i="2"/>
  <c r="BG252" i="2"/>
  <c r="BF252" i="2"/>
  <c r="T252" i="2"/>
  <c r="R252" i="2"/>
  <c r="P252" i="2"/>
  <c r="BI246" i="2"/>
  <c r="BH246" i="2"/>
  <c r="BG246" i="2"/>
  <c r="BF246" i="2"/>
  <c r="T246" i="2"/>
  <c r="R246" i="2"/>
  <c r="P246" i="2"/>
  <c r="BI238" i="2"/>
  <c r="BH238" i="2"/>
  <c r="BG238" i="2"/>
  <c r="BF238" i="2"/>
  <c r="T238" i="2"/>
  <c r="R238" i="2"/>
  <c r="P238" i="2"/>
  <c r="BI226" i="2"/>
  <c r="BH226" i="2"/>
  <c r="BG226" i="2"/>
  <c r="BF226" i="2"/>
  <c r="T226" i="2"/>
  <c r="R226" i="2"/>
  <c r="P226" i="2"/>
  <c r="BI221" i="2"/>
  <c r="BH221" i="2"/>
  <c r="BG221" i="2"/>
  <c r="BF221" i="2"/>
  <c r="T221" i="2"/>
  <c r="R221" i="2"/>
  <c r="P221" i="2"/>
  <c r="BI215" i="2"/>
  <c r="BH215" i="2"/>
  <c r="BG215" i="2"/>
  <c r="BF215" i="2"/>
  <c r="T215" i="2"/>
  <c r="R215" i="2"/>
  <c r="P215" i="2"/>
  <c r="BI200" i="2"/>
  <c r="BH200" i="2"/>
  <c r="BG200" i="2"/>
  <c r="BF200" i="2"/>
  <c r="T200" i="2"/>
  <c r="R200" i="2"/>
  <c r="P200" i="2"/>
  <c r="BI187" i="2"/>
  <c r="BH187" i="2"/>
  <c r="BG187" i="2"/>
  <c r="BF187" i="2"/>
  <c r="T187" i="2"/>
  <c r="R187" i="2"/>
  <c r="P187" i="2"/>
  <c r="BI181" i="2"/>
  <c r="BH181" i="2"/>
  <c r="BG181" i="2"/>
  <c r="BF181" i="2"/>
  <c r="T181" i="2"/>
  <c r="R181" i="2"/>
  <c r="P181" i="2"/>
  <c r="BI173" i="2"/>
  <c r="BH173" i="2"/>
  <c r="BG173" i="2"/>
  <c r="BF173" i="2"/>
  <c r="T173" i="2"/>
  <c r="R173" i="2"/>
  <c r="P173" i="2"/>
  <c r="BI155" i="2"/>
  <c r="BH155" i="2"/>
  <c r="BG155" i="2"/>
  <c r="BF155" i="2"/>
  <c r="T155" i="2"/>
  <c r="R155" i="2"/>
  <c r="P155" i="2"/>
  <c r="BI143" i="2"/>
  <c r="BH143" i="2"/>
  <c r="BG143" i="2"/>
  <c r="BF143" i="2"/>
  <c r="T143" i="2"/>
  <c r="R143" i="2"/>
  <c r="P143" i="2"/>
  <c r="BI138" i="2"/>
  <c r="BH138" i="2"/>
  <c r="BG138" i="2"/>
  <c r="BF138" i="2"/>
  <c r="T138" i="2"/>
  <c r="R138" i="2"/>
  <c r="P138" i="2"/>
  <c r="BI136" i="2"/>
  <c r="BH136" i="2"/>
  <c r="BG136" i="2"/>
  <c r="BF136" i="2"/>
  <c r="T136" i="2"/>
  <c r="R136" i="2"/>
  <c r="P136" i="2"/>
  <c r="BI130" i="2"/>
  <c r="BH130" i="2"/>
  <c r="BG130" i="2"/>
  <c r="BF130" i="2"/>
  <c r="T130" i="2"/>
  <c r="R130" i="2"/>
  <c r="P130" i="2"/>
  <c r="BI124" i="2"/>
  <c r="BH124" i="2"/>
  <c r="BG124" i="2"/>
  <c r="BF124" i="2"/>
  <c r="T124" i="2"/>
  <c r="R124" i="2"/>
  <c r="P124" i="2"/>
  <c r="J118" i="2"/>
  <c r="J117" i="2"/>
  <c r="F117" i="2"/>
  <c r="F115" i="2"/>
  <c r="E113" i="2"/>
  <c r="J92" i="2"/>
  <c r="J91" i="2"/>
  <c r="F91" i="2"/>
  <c r="F89" i="2"/>
  <c r="E87" i="2"/>
  <c r="J18" i="2"/>
  <c r="E18" i="2"/>
  <c r="F92" i="2"/>
  <c r="J17" i="2"/>
  <c r="J12" i="2"/>
  <c r="J89" i="2" s="1"/>
  <c r="E7" i="2"/>
  <c r="E111" i="2"/>
  <c r="L90" i="1"/>
  <c r="AM90" i="1"/>
  <c r="AM89" i="1"/>
  <c r="L89" i="1"/>
  <c r="AM87" i="1"/>
  <c r="L87" i="1"/>
  <c r="L85" i="1"/>
  <c r="L84" i="1"/>
  <c r="BK143" i="2"/>
  <c r="J344" i="2"/>
  <c r="BK259" i="2"/>
  <c r="J221" i="2"/>
  <c r="BK136" i="2"/>
  <c r="J173" i="2"/>
  <c r="BK351" i="2"/>
  <c r="BK272" i="2"/>
  <c r="BK238" i="2"/>
  <c r="J489" i="3"/>
  <c r="J541" i="3"/>
  <c r="BK513" i="3"/>
  <c r="BK275" i="3"/>
  <c r="BK541" i="3"/>
  <c r="BK522" i="3"/>
  <c r="BK451" i="3"/>
  <c r="J231" i="3"/>
  <c r="J529" i="3"/>
  <c r="J491" i="3"/>
  <c r="J189" i="3"/>
  <c r="BK145" i="4"/>
  <c r="J124" i="4"/>
  <c r="BK141" i="4"/>
  <c r="BK127" i="4"/>
  <c r="BK143" i="4"/>
  <c r="J138" i="4"/>
  <c r="J131" i="4"/>
  <c r="BK124" i="4"/>
  <c r="J140" i="4"/>
  <c r="J133" i="4"/>
  <c r="BK123" i="4"/>
  <c r="BK165" i="5"/>
  <c r="J140" i="5"/>
  <c r="BK158" i="5"/>
  <c r="BK145" i="5"/>
  <c r="J136" i="5"/>
  <c r="BK130" i="5"/>
  <c r="J166" i="5"/>
  <c r="J150" i="5"/>
  <c r="J154" i="5"/>
  <c r="BK134" i="5"/>
  <c r="BK129" i="5"/>
  <c r="J145" i="5"/>
  <c r="BK156" i="6"/>
  <c r="BK146" i="6"/>
  <c r="J134" i="6"/>
  <c r="BK157" i="6"/>
  <c r="J150" i="6"/>
  <c r="BK137" i="6"/>
  <c r="J157" i="6"/>
  <c r="BK150" i="6"/>
  <c r="J136" i="6"/>
  <c r="BK124" i="6"/>
  <c r="J141" i="6"/>
  <c r="BK126" i="6"/>
  <c r="J137" i="6"/>
  <c r="J136" i="7"/>
  <c r="J139" i="7"/>
  <c r="BK128" i="7"/>
  <c r="J134" i="7"/>
  <c r="BK124" i="7"/>
  <c r="BK130" i="7"/>
  <c r="J140" i="8"/>
  <c r="BK130" i="8"/>
  <c r="J137" i="8"/>
  <c r="BK131" i="8"/>
  <c r="BK125" i="8"/>
  <c r="BK126" i="9"/>
  <c r="J127" i="9"/>
  <c r="J127" i="10"/>
  <c r="BK126" i="10"/>
  <c r="BK128" i="11"/>
  <c r="J125" i="11"/>
  <c r="BK135" i="12"/>
  <c r="BK126" i="12"/>
  <c r="BK138" i="12"/>
  <c r="J141" i="12"/>
  <c r="J133" i="12"/>
  <c r="J126" i="12"/>
  <c r="BK137" i="12"/>
  <c r="BK122" i="12"/>
  <c r="J129" i="13"/>
  <c r="BK139" i="13"/>
  <c r="BK143" i="13"/>
  <c r="BK145" i="13"/>
  <c r="J121" i="13"/>
  <c r="J119" i="13"/>
  <c r="J130" i="2"/>
  <c r="J358" i="2"/>
  <c r="J309" i="2"/>
  <c r="J238" i="2"/>
  <c r="BK221" i="2"/>
  <c r="BK155" i="2"/>
  <c r="BK348" i="2"/>
  <c r="J264" i="2"/>
  <c r="J200" i="2"/>
  <c r="J542" i="3"/>
  <c r="J508" i="3"/>
  <c r="BK487" i="3"/>
  <c r="BK226" i="3"/>
  <c r="J540" i="3"/>
  <c r="J500" i="3"/>
  <c r="J227" i="3"/>
  <c r="BK540" i="3"/>
  <c r="BK489" i="3"/>
  <c r="BK231" i="3"/>
  <c r="J128" i="4"/>
  <c r="BK142" i="4"/>
  <c r="J125" i="4"/>
  <c r="BK140" i="4"/>
  <c r="J134" i="4"/>
  <c r="J127" i="4"/>
  <c r="J141" i="4"/>
  <c r="BK134" i="4"/>
  <c r="J129" i="4"/>
  <c r="BK167" i="5"/>
  <c r="BK161" i="5"/>
  <c r="J146" i="5"/>
  <c r="J139" i="5"/>
  <c r="J129" i="5"/>
  <c r="BK168" i="5"/>
  <c r="J153" i="5"/>
  <c r="BK156" i="5"/>
  <c r="BK138" i="5"/>
  <c r="J169" i="5"/>
  <c r="J132" i="5"/>
  <c r="J151" i="6"/>
  <c r="BK140" i="6"/>
  <c r="BK161" i="6"/>
  <c r="J153" i="6"/>
  <c r="BK143" i="6"/>
  <c r="BK130" i="6"/>
  <c r="BK152" i="6"/>
  <c r="J138" i="6"/>
  <c r="J125" i="6"/>
  <c r="BK134" i="6"/>
  <c r="BK145" i="6"/>
  <c r="J130" i="6"/>
  <c r="J135" i="7"/>
  <c r="BK133" i="7"/>
  <c r="BK126" i="7"/>
  <c r="J125" i="7"/>
  <c r="BK132" i="7"/>
  <c r="J127" i="8"/>
  <c r="BK140" i="8"/>
  <c r="J131" i="8"/>
  <c r="BK132" i="8"/>
  <c r="BK126" i="8"/>
  <c r="BK129" i="9"/>
  <c r="BK130" i="9"/>
  <c r="BK124" i="9"/>
  <c r="J125" i="10"/>
  <c r="BK127" i="10"/>
  <c r="BK124" i="11"/>
  <c r="J126" i="11"/>
  <c r="BK128" i="12"/>
  <c r="BK141" i="12"/>
  <c r="J128" i="12"/>
  <c r="BK140" i="12"/>
  <c r="J132" i="12"/>
  <c r="BK124" i="12"/>
  <c r="BK132" i="12"/>
  <c r="J123" i="12"/>
  <c r="BK125" i="13"/>
  <c r="BK129" i="13"/>
  <c r="J139" i="13"/>
  <c r="BK141" i="13"/>
  <c r="J127" i="13"/>
  <c r="J138" i="2"/>
  <c r="J343" i="2"/>
  <c r="J246" i="2"/>
  <c r="J155" i="2"/>
  <c r="BK200" i="2"/>
  <c r="BK124" i="2"/>
  <c r="BK344" i="2"/>
  <c r="J259" i="2"/>
  <c r="J187" i="2"/>
  <c r="J487" i="3"/>
  <c r="J144" i="3"/>
  <c r="BK537" i="3"/>
  <c r="BK494" i="3"/>
  <c r="J315" i="3"/>
  <c r="BK144" i="3"/>
  <c r="J537" i="3"/>
  <c r="BK508" i="3"/>
  <c r="J275" i="3"/>
  <c r="J134" i="3"/>
  <c r="J513" i="3"/>
  <c r="J451" i="3"/>
  <c r="BK262" i="3"/>
  <c r="BK183" i="3"/>
  <c r="J136" i="4"/>
  <c r="J122" i="4"/>
  <c r="BK129" i="4"/>
  <c r="J168" i="5"/>
  <c r="J143" i="5"/>
  <c r="J160" i="5"/>
  <c r="J147" i="5"/>
  <c r="BK140" i="5"/>
  <c r="BK131" i="5"/>
  <c r="BK169" i="5"/>
  <c r="J164" i="5"/>
  <c r="BK162" i="5"/>
  <c r="J161" i="5"/>
  <c r="BK160" i="5"/>
  <c r="BK147" i="5"/>
  <c r="J133" i="5"/>
  <c r="J158" i="5"/>
  <c r="J152" i="6"/>
  <c r="BK139" i="6"/>
  <c r="BK160" i="6"/>
  <c r="BK151" i="6"/>
  <c r="BK142" i="6"/>
  <c r="J124" i="6"/>
  <c r="J154" i="6"/>
  <c r="J144" i="6"/>
  <c r="J128" i="6"/>
  <c r="BK147" i="6"/>
  <c r="J129" i="6"/>
  <c r="BK138" i="6"/>
  <c r="BK131" i="6"/>
  <c r="J138" i="7"/>
  <c r="BK127" i="7"/>
  <c r="J133" i="7"/>
  <c r="J124" i="7"/>
  <c r="BK139" i="8"/>
  <c r="J128" i="8"/>
  <c r="J136" i="8"/>
  <c r="BK133" i="8"/>
  <c r="J126" i="8"/>
  <c r="J130" i="9"/>
  <c r="J124" i="9"/>
  <c r="BK125" i="9"/>
  <c r="BK128" i="10"/>
  <c r="BK123" i="10"/>
  <c r="BK130" i="11"/>
  <c r="J129" i="11"/>
  <c r="J124" i="11"/>
  <c r="BK133" i="12"/>
  <c r="J124" i="12"/>
  <c r="J135" i="12"/>
  <c r="BK143" i="12"/>
  <c r="J137" i="12"/>
  <c r="BK127" i="12"/>
  <c r="J121" i="12"/>
  <c r="BK129" i="12"/>
  <c r="J145" i="13"/>
  <c r="BK121" i="13"/>
  <c r="J123" i="13"/>
  <c r="J125" i="13"/>
  <c r="BK119" i="13"/>
  <c r="BK123" i="13"/>
  <c r="J181" i="2"/>
  <c r="J351" i="2"/>
  <c r="J272" i="2"/>
  <c r="J226" i="2"/>
  <c r="BK130" i="2"/>
  <c r="BK138" i="2"/>
  <c r="BK309" i="2"/>
  <c r="BK246" i="2"/>
  <c r="J136" i="2"/>
  <c r="J169" i="3"/>
  <c r="BK529" i="3"/>
  <c r="BK500" i="3"/>
  <c r="BK415" i="3"/>
  <c r="BK129" i="3"/>
  <c r="J538" i="3"/>
  <c r="J408" i="3"/>
  <c r="J226" i="3"/>
  <c r="BK530" i="3"/>
  <c r="J494" i="3"/>
  <c r="J282" i="3"/>
  <c r="BK134" i="3"/>
  <c r="BK139" i="4"/>
  <c r="J145" i="4"/>
  <c r="BK131" i="4"/>
  <c r="BK122" i="4"/>
  <c r="J142" i="4"/>
  <c r="BK135" i="4"/>
  <c r="BK128" i="4"/>
  <c r="BK121" i="4"/>
  <c r="J135" i="4"/>
  <c r="BK130" i="4"/>
  <c r="BK170" i="5"/>
  <c r="J157" i="5"/>
  <c r="J127" i="5"/>
  <c r="BK153" i="5"/>
  <c r="BK141" i="5"/>
  <c r="BK133" i="5"/>
  <c r="J171" i="5"/>
  <c r="J162" i="5"/>
  <c r="J141" i="5"/>
  <c r="BK146" i="5"/>
  <c r="J131" i="5"/>
  <c r="BK139" i="5"/>
  <c r="J155" i="6"/>
  <c r="BK144" i="6"/>
  <c r="BK132" i="6"/>
  <c r="BK155" i="6"/>
  <c r="J146" i="6"/>
  <c r="BK129" i="6"/>
  <c r="J156" i="6"/>
  <c r="J148" i="6"/>
  <c r="BK135" i="6"/>
  <c r="BK148" i="6"/>
  <c r="BK128" i="6"/>
  <c r="J133" i="6"/>
  <c r="BK127" i="6"/>
  <c r="BK138" i="7"/>
  <c r="J127" i="7"/>
  <c r="J132" i="7"/>
  <c r="BK135" i="7"/>
  <c r="BK131" i="7"/>
  <c r="J134" i="8"/>
  <c r="J129" i="8"/>
  <c r="BK135" i="8"/>
  <c r="BK134" i="8"/>
  <c r="BK128" i="8"/>
  <c r="J124" i="8"/>
  <c r="J126" i="9"/>
  <c r="J128" i="10"/>
  <c r="BK124" i="10"/>
  <c r="J123" i="10"/>
  <c r="BK126" i="11"/>
  <c r="J143" i="12"/>
  <c r="J129" i="12"/>
  <c r="BK139" i="12"/>
  <c r="BK121" i="12"/>
  <c r="BK136" i="12"/>
  <c r="J125" i="12"/>
  <c r="J131" i="12"/>
  <c r="J141" i="13"/>
  <c r="BK127" i="13"/>
  <c r="BK133" i="13"/>
  <c r="BK173" i="2"/>
  <c r="J345" i="2"/>
  <c r="BK264" i="2"/>
  <c r="BK187" i="2"/>
  <c r="J143" i="2"/>
  <c r="BK345" i="2"/>
  <c r="J252" i="2"/>
  <c r="J215" i="2"/>
  <c r="AS99" i="1"/>
  <c r="J515" i="3"/>
  <c r="BK488" i="3"/>
  <c r="J262" i="3"/>
  <c r="J530" i="3"/>
  <c r="BK315" i="3"/>
  <c r="BK189" i="3"/>
  <c r="BK538" i="3"/>
  <c r="BK506" i="3"/>
  <c r="BK408" i="3"/>
  <c r="BK169" i="3"/>
  <c r="BK132" i="4"/>
  <c r="J144" i="4"/>
  <c r="J130" i="4"/>
  <c r="BK144" i="4"/>
  <c r="J139" i="4"/>
  <c r="BK133" i="4"/>
  <c r="BK125" i="4"/>
  <c r="BK136" i="4"/>
  <c r="J132" i="4"/>
  <c r="J121" i="4"/>
  <c r="J156" i="5"/>
  <c r="BK171" i="5"/>
  <c r="BK148" i="5"/>
  <c r="J138" i="5"/>
  <c r="BK132" i="5"/>
  <c r="J170" i="5"/>
  <c r="BK154" i="5"/>
  <c r="J167" i="5"/>
  <c r="J148" i="5"/>
  <c r="J130" i="5"/>
  <c r="J151" i="5"/>
  <c r="BK154" i="6"/>
  <c r="J142" i="6"/>
  <c r="BK133" i="6"/>
  <c r="BK158" i="6"/>
  <c r="J149" i="6"/>
  <c r="J135" i="6"/>
  <c r="J158" i="6"/>
  <c r="BK153" i="6"/>
  <c r="J143" i="6"/>
  <c r="J126" i="6"/>
  <c r="J139" i="6"/>
  <c r="J140" i="6"/>
  <c r="J132" i="6"/>
  <c r="BK139" i="7"/>
  <c r="J126" i="7"/>
  <c r="BK136" i="7"/>
  <c r="J128" i="7"/>
  <c r="BK129" i="7"/>
  <c r="J135" i="8"/>
  <c r="BK136" i="8"/>
  <c r="J139" i="8"/>
  <c r="BK137" i="8"/>
  <c r="BK129" i="8"/>
  <c r="J125" i="8"/>
  <c r="BK127" i="9"/>
  <c r="J129" i="9"/>
  <c r="BK129" i="10"/>
  <c r="BK125" i="10"/>
  <c r="BK129" i="11"/>
  <c r="J130" i="11"/>
  <c r="BK125" i="11"/>
  <c r="J127" i="12"/>
  <c r="J140" i="12"/>
  <c r="BK123" i="12"/>
  <c r="BK130" i="12"/>
  <c r="BK137" i="13"/>
  <c r="J131" i="13"/>
  <c r="BK135" i="13"/>
  <c r="J135" i="13"/>
  <c r="J124" i="2"/>
  <c r="J348" i="2"/>
  <c r="BK252" i="2"/>
  <c r="BK181" i="2"/>
  <c r="BK215" i="2"/>
  <c r="BK358" i="2"/>
  <c r="BK343" i="2"/>
  <c r="BK226" i="2"/>
  <c r="J188" i="3"/>
  <c r="J176" i="3"/>
  <c r="J506" i="3"/>
  <c r="J488" i="3"/>
  <c r="BK227" i="3"/>
  <c r="J183" i="3"/>
  <c r="J129" i="3"/>
  <c r="J522" i="3"/>
  <c r="BK491" i="3"/>
  <c r="BK542" i="3"/>
  <c r="BK515" i="3"/>
  <c r="BK282" i="3"/>
  <c r="BK176" i="3"/>
  <c r="J415" i="3"/>
  <c r="BK188" i="3"/>
  <c r="J143" i="4"/>
  <c r="J123" i="4"/>
  <c r="BK138" i="4"/>
  <c r="J34" i="4"/>
  <c r="BK150" i="5"/>
  <c r="BK166" i="5"/>
  <c r="BK151" i="5"/>
  <c r="BK143" i="5"/>
  <c r="J134" i="5"/>
  <c r="BK127" i="5"/>
  <c r="BK164" i="5"/>
  <c r="BK157" i="5"/>
  <c r="BK136" i="5"/>
  <c r="J165" i="5"/>
  <c r="J160" i="6"/>
  <c r="BK141" i="6"/>
  <c r="J127" i="6"/>
  <c r="J147" i="6"/>
  <c r="J161" i="6"/>
  <c r="BK149" i="6"/>
  <c r="J131" i="6"/>
  <c r="J145" i="6"/>
  <c r="BK125" i="6"/>
  <c r="BK136" i="6"/>
  <c r="J129" i="7"/>
  <c r="J130" i="7"/>
  <c r="J131" i="7"/>
  <c r="BK134" i="7"/>
  <c r="BK125" i="7"/>
  <c r="J133" i="8"/>
  <c r="J132" i="8"/>
  <c r="BK127" i="8"/>
  <c r="J130" i="8"/>
  <c r="BK124" i="8"/>
  <c r="J125" i="9"/>
  <c r="J126" i="10"/>
  <c r="J129" i="10"/>
  <c r="J124" i="10"/>
  <c r="J128" i="11"/>
  <c r="J136" i="12"/>
  <c r="J122" i="12"/>
  <c r="J130" i="12"/>
  <c r="J139" i="12"/>
  <c r="BK131" i="12"/>
  <c r="J138" i="12"/>
  <c r="BK125" i="12"/>
  <c r="J133" i="13"/>
  <c r="J143" i="13"/>
  <c r="J137" i="13"/>
  <c r="BK131" i="13"/>
  <c r="T123" i="2" l="1"/>
  <c r="T187" i="3"/>
  <c r="T493" i="3"/>
  <c r="BK539" i="3"/>
  <c r="J539" i="3" s="1"/>
  <c r="J106" i="3" s="1"/>
  <c r="BK123" i="2"/>
  <c r="BK122" i="2" s="1"/>
  <c r="J122" i="2" s="1"/>
  <c r="J97" i="2" s="1"/>
  <c r="J123" i="2"/>
  <c r="J98" i="2" s="1"/>
  <c r="R342" i="2"/>
  <c r="P187" i="3"/>
  <c r="R414" i="3"/>
  <c r="R127" i="3" s="1"/>
  <c r="BK514" i="3"/>
  <c r="J514" i="3" s="1"/>
  <c r="J105" i="3" s="1"/>
  <c r="R539" i="3"/>
  <c r="P126" i="4"/>
  <c r="BK137" i="4"/>
  <c r="J137" i="4"/>
  <c r="J99" i="4"/>
  <c r="R144" i="5"/>
  <c r="BK152" i="5"/>
  <c r="J152" i="5"/>
  <c r="J102" i="5"/>
  <c r="P155" i="5"/>
  <c r="R159" i="5"/>
  <c r="P159" i="6"/>
  <c r="BK123" i="7"/>
  <c r="J123" i="7" s="1"/>
  <c r="J99" i="7" s="1"/>
  <c r="R137" i="7"/>
  <c r="P123" i="8"/>
  <c r="T138" i="8"/>
  <c r="T123" i="9"/>
  <c r="T122" i="10"/>
  <c r="T121" i="10"/>
  <c r="BK127" i="11"/>
  <c r="J127" i="11"/>
  <c r="J100" i="11"/>
  <c r="BK120" i="12"/>
  <c r="J120" i="12" s="1"/>
  <c r="J97" i="12" s="1"/>
  <c r="T134" i="12"/>
  <c r="R123" i="2"/>
  <c r="R122" i="2" s="1"/>
  <c r="R121" i="2" s="1"/>
  <c r="T342" i="2"/>
  <c r="BK128" i="3"/>
  <c r="J128" i="3" s="1"/>
  <c r="J98" i="3" s="1"/>
  <c r="R128" i="3"/>
  <c r="BK414" i="3"/>
  <c r="J414" i="3" s="1"/>
  <c r="J100" i="3" s="1"/>
  <c r="P493" i="3"/>
  <c r="R507" i="3"/>
  <c r="R492" i="3" s="1"/>
  <c r="T514" i="3"/>
  <c r="BK120" i="4"/>
  <c r="J120" i="4"/>
  <c r="J97" i="4"/>
  <c r="BK126" i="4"/>
  <c r="J126" i="4" s="1"/>
  <c r="J98" i="4" s="1"/>
  <c r="T126" i="4"/>
  <c r="T137" i="4"/>
  <c r="T128" i="5"/>
  <c r="T144" i="5"/>
  <c r="T125" i="5" s="1"/>
  <c r="T149" i="5"/>
  <c r="BK155" i="5"/>
  <c r="J155" i="5"/>
  <c r="J103" i="5"/>
  <c r="BK159" i="5"/>
  <c r="J159" i="5" s="1"/>
  <c r="J104" i="5" s="1"/>
  <c r="T159" i="5"/>
  <c r="T163" i="5"/>
  <c r="BK123" i="6"/>
  <c r="J123" i="6"/>
  <c r="J99" i="6"/>
  <c r="BK159" i="6"/>
  <c r="J159" i="6"/>
  <c r="J100" i="6"/>
  <c r="T159" i="6"/>
  <c r="P123" i="7"/>
  <c r="P137" i="7"/>
  <c r="P122" i="7" s="1"/>
  <c r="AU101" i="1" s="1"/>
  <c r="R123" i="8"/>
  <c r="R138" i="8"/>
  <c r="R122" i="8" s="1"/>
  <c r="R128" i="9"/>
  <c r="R122" i="9" s="1"/>
  <c r="R122" i="10"/>
  <c r="R121" i="10"/>
  <c r="BK123" i="11"/>
  <c r="J123" i="11"/>
  <c r="J99" i="11" s="1"/>
  <c r="R127" i="11"/>
  <c r="R120" i="12"/>
  <c r="P134" i="12"/>
  <c r="P119" i="12" s="1"/>
  <c r="AU106" i="1" s="1"/>
  <c r="P342" i="2"/>
  <c r="BK187" i="3"/>
  <c r="J187" i="3"/>
  <c r="J99" i="3"/>
  <c r="T414" i="3"/>
  <c r="BK507" i="3"/>
  <c r="J507" i="3"/>
  <c r="J104" i="3"/>
  <c r="T507" i="3"/>
  <c r="T539" i="3"/>
  <c r="R126" i="4"/>
  <c r="P137" i="4"/>
  <c r="BK128" i="5"/>
  <c r="J128" i="5"/>
  <c r="J98" i="5"/>
  <c r="P144" i="5"/>
  <c r="P125" i="5" s="1"/>
  <c r="AU98" i="1" s="1"/>
  <c r="R149" i="5"/>
  <c r="T152" i="5"/>
  <c r="P159" i="5"/>
  <c r="R163" i="5"/>
  <c r="T123" i="6"/>
  <c r="T122" i="6" s="1"/>
  <c r="BK137" i="7"/>
  <c r="J137" i="7"/>
  <c r="J100" i="7" s="1"/>
  <c r="BK123" i="8"/>
  <c r="J123" i="8"/>
  <c r="J99" i="8"/>
  <c r="P138" i="8"/>
  <c r="R123" i="9"/>
  <c r="T128" i="9"/>
  <c r="T123" i="11"/>
  <c r="P120" i="12"/>
  <c r="BK134" i="12"/>
  <c r="J134" i="12" s="1"/>
  <c r="J98" i="12" s="1"/>
  <c r="P118" i="13"/>
  <c r="P117" i="13" s="1"/>
  <c r="AU107" i="1" s="1"/>
  <c r="BK342" i="2"/>
  <c r="J342" i="2"/>
  <c r="J99" i="2" s="1"/>
  <c r="R187" i="3"/>
  <c r="BK493" i="3"/>
  <c r="J493" i="3" s="1"/>
  <c r="J103" i="3" s="1"/>
  <c r="P514" i="3"/>
  <c r="R514" i="3"/>
  <c r="P120" i="4"/>
  <c r="P119" i="4" s="1"/>
  <c r="AU97" i="1" s="1"/>
  <c r="T120" i="4"/>
  <c r="T119" i="4" s="1"/>
  <c r="R137" i="4"/>
  <c r="R128" i="5"/>
  <c r="R125" i="5"/>
  <c r="BK149" i="5"/>
  <c r="J149" i="5" s="1"/>
  <c r="J101" i="5" s="1"/>
  <c r="P152" i="5"/>
  <c r="T155" i="5"/>
  <c r="BK163" i="5"/>
  <c r="J163" i="5"/>
  <c r="J105" i="5"/>
  <c r="P123" i="6"/>
  <c r="P122" i="6" s="1"/>
  <c r="AU100" i="1" s="1"/>
  <c r="R159" i="6"/>
  <c r="T123" i="7"/>
  <c r="BK138" i="8"/>
  <c r="J138" i="8"/>
  <c r="J100" i="8"/>
  <c r="P123" i="9"/>
  <c r="BK128" i="9"/>
  <c r="J128" i="9"/>
  <c r="J100" i="9"/>
  <c r="P122" i="10"/>
  <c r="P121" i="10" s="1"/>
  <c r="AU104" i="1" s="1"/>
  <c r="R123" i="11"/>
  <c r="R122" i="11" s="1"/>
  <c r="T127" i="11"/>
  <c r="T120" i="12"/>
  <c r="T119" i="12"/>
  <c r="BK118" i="13"/>
  <c r="J118" i="13" s="1"/>
  <c r="J97" i="13" s="1"/>
  <c r="R118" i="13"/>
  <c r="R117" i="13" s="1"/>
  <c r="P123" i="2"/>
  <c r="P122" i="2"/>
  <c r="P121" i="2"/>
  <c r="AU95" i="1" s="1"/>
  <c r="P128" i="3"/>
  <c r="T128" i="3"/>
  <c r="P414" i="3"/>
  <c r="R493" i="3"/>
  <c r="P507" i="3"/>
  <c r="P539" i="3"/>
  <c r="R120" i="4"/>
  <c r="P128" i="5"/>
  <c r="BK144" i="5"/>
  <c r="J144" i="5"/>
  <c r="J100" i="5"/>
  <c r="P149" i="5"/>
  <c r="R152" i="5"/>
  <c r="R155" i="5"/>
  <c r="P163" i="5"/>
  <c r="R123" i="6"/>
  <c r="R122" i="6" s="1"/>
  <c r="R123" i="7"/>
  <c r="R122" i="7"/>
  <c r="T137" i="7"/>
  <c r="T123" i="8"/>
  <c r="T122" i="8"/>
  <c r="BK123" i="9"/>
  <c r="J123" i="9"/>
  <c r="J99" i="9" s="1"/>
  <c r="P128" i="9"/>
  <c r="BK122" i="10"/>
  <c r="BK121" i="10"/>
  <c r="J121" i="10" s="1"/>
  <c r="P123" i="11"/>
  <c r="P122" i="11"/>
  <c r="AU105" i="1" s="1"/>
  <c r="P127" i="11"/>
  <c r="R134" i="12"/>
  <c r="T118" i="13"/>
  <c r="T117" i="13" s="1"/>
  <c r="BK490" i="3"/>
  <c r="J490" i="3"/>
  <c r="J101" i="3"/>
  <c r="BK126" i="5"/>
  <c r="J126" i="5"/>
  <c r="J97" i="5"/>
  <c r="BK142" i="5"/>
  <c r="J142" i="5" s="1"/>
  <c r="J99" i="5" s="1"/>
  <c r="BK142" i="12"/>
  <c r="J142" i="12"/>
  <c r="J99" i="12" s="1"/>
  <c r="BK350" i="2"/>
  <c r="J350" i="2"/>
  <c r="J101" i="2"/>
  <c r="E85" i="13"/>
  <c r="F114" i="13"/>
  <c r="BE125" i="13"/>
  <c r="BE129" i="13"/>
  <c r="BE131" i="13"/>
  <c r="BE139" i="13"/>
  <c r="J89" i="13"/>
  <c r="BE135" i="13"/>
  <c r="BE145" i="13"/>
  <c r="BE121" i="13"/>
  <c r="BE127" i="13"/>
  <c r="BE133" i="13"/>
  <c r="BE137" i="13"/>
  <c r="BE143" i="13"/>
  <c r="BE119" i="13"/>
  <c r="BE123" i="13"/>
  <c r="BE141" i="13"/>
  <c r="E85" i="12"/>
  <c r="J89" i="12"/>
  <c r="F92" i="12"/>
  <c r="BE124" i="12"/>
  <c r="BE127" i="12"/>
  <c r="BE133" i="12"/>
  <c r="BE135" i="12"/>
  <c r="BE121" i="12"/>
  <c r="BE122" i="12"/>
  <c r="BE128" i="12"/>
  <c r="BE130" i="12"/>
  <c r="BE141" i="12"/>
  <c r="BE126" i="12"/>
  <c r="BE129" i="12"/>
  <c r="BE131" i="12"/>
  <c r="BE123" i="12"/>
  <c r="BE125" i="12"/>
  <c r="BE132" i="12"/>
  <c r="BE136" i="12"/>
  <c r="BE137" i="12"/>
  <c r="BE138" i="12"/>
  <c r="BE139" i="12"/>
  <c r="BE140" i="12"/>
  <c r="BE143" i="12"/>
  <c r="F119" i="11"/>
  <c r="BE124" i="11"/>
  <c r="BE128" i="11"/>
  <c r="J122" i="10"/>
  <c r="J99" i="10"/>
  <c r="E85" i="11"/>
  <c r="J91" i="11"/>
  <c r="BE125" i="11"/>
  <c r="BE126" i="11"/>
  <c r="BE129" i="11"/>
  <c r="BE130" i="11"/>
  <c r="BE123" i="10"/>
  <c r="J91" i="10"/>
  <c r="F94" i="10"/>
  <c r="BE128" i="10"/>
  <c r="E85" i="10"/>
  <c r="BE124" i="10"/>
  <c r="BE126" i="10"/>
  <c r="BE127" i="10"/>
  <c r="BE125" i="10"/>
  <c r="BE129" i="10"/>
  <c r="BK122" i="8"/>
  <c r="J122" i="8"/>
  <c r="J98" i="8"/>
  <c r="E85" i="9"/>
  <c r="J91" i="9"/>
  <c r="F94" i="9"/>
  <c r="BE125" i="9"/>
  <c r="BE129" i="9"/>
  <c r="BE124" i="9"/>
  <c r="BE127" i="9"/>
  <c r="BE130" i="9"/>
  <c r="BE126" i="9"/>
  <c r="E85" i="8"/>
  <c r="J91" i="8"/>
  <c r="F94" i="8"/>
  <c r="BE124" i="8"/>
  <c r="BE125" i="8"/>
  <c r="BE126" i="8"/>
  <c r="BE128" i="8"/>
  <c r="BE129" i="8"/>
  <c r="BE133" i="8"/>
  <c r="BE136" i="8"/>
  <c r="BE137" i="8"/>
  <c r="BE139" i="8"/>
  <c r="BE127" i="8"/>
  <c r="BE130" i="8"/>
  <c r="BE134" i="8"/>
  <c r="BE131" i="8"/>
  <c r="BE135" i="8"/>
  <c r="BE132" i="8"/>
  <c r="BE140" i="8"/>
  <c r="E110" i="7"/>
  <c r="BE126" i="7"/>
  <c r="J91" i="7"/>
  <c r="F94" i="7"/>
  <c r="BE125" i="7"/>
  <c r="BE135" i="7"/>
  <c r="BE124" i="7"/>
  <c r="BE129" i="7"/>
  <c r="BE132" i="7"/>
  <c r="BE134" i="7"/>
  <c r="BE138" i="7"/>
  <c r="BE127" i="7"/>
  <c r="BE128" i="7"/>
  <c r="BE130" i="7"/>
  <c r="BE131" i="7"/>
  <c r="BE133" i="7"/>
  <c r="BE136" i="7"/>
  <c r="BE139" i="7"/>
  <c r="J91" i="6"/>
  <c r="BE128" i="6"/>
  <c r="BE132" i="6"/>
  <c r="BE139" i="6"/>
  <c r="F94" i="6"/>
  <c r="BE124" i="6"/>
  <c r="BE137" i="6"/>
  <c r="BE142" i="6"/>
  <c r="BE143" i="6"/>
  <c r="BE144" i="6"/>
  <c r="E85" i="6"/>
  <c r="BE127" i="6"/>
  <c r="BE129" i="6"/>
  <c r="BE133" i="6"/>
  <c r="BE136" i="6"/>
  <c r="BE138" i="6"/>
  <c r="BE140" i="6"/>
  <c r="BE145" i="6"/>
  <c r="BE146" i="6"/>
  <c r="BE147" i="6"/>
  <c r="BE151" i="6"/>
  <c r="BE155" i="6"/>
  <c r="BE160" i="6"/>
  <c r="BE134" i="6"/>
  <c r="BE141" i="6"/>
  <c r="BE149" i="6"/>
  <c r="BE154" i="6"/>
  <c r="BE157" i="6"/>
  <c r="BE125" i="6"/>
  <c r="BE126" i="6"/>
  <c r="BE130" i="6"/>
  <c r="BE131" i="6"/>
  <c r="BE135" i="6"/>
  <c r="BE148" i="6"/>
  <c r="BE150" i="6"/>
  <c r="BE152" i="6"/>
  <c r="BE153" i="6"/>
  <c r="BE156" i="6"/>
  <c r="BE158" i="6"/>
  <c r="BE161" i="6"/>
  <c r="J89" i="5"/>
  <c r="F122" i="5"/>
  <c r="BE143" i="5"/>
  <c r="BE157" i="5"/>
  <c r="BE162" i="5"/>
  <c r="BE129" i="5"/>
  <c r="BE130" i="5"/>
  <c r="BE131" i="5"/>
  <c r="BE134" i="5"/>
  <c r="BE145" i="5"/>
  <c r="BE164" i="5"/>
  <c r="BE170" i="5"/>
  <c r="E115" i="5"/>
  <c r="BE127" i="5"/>
  <c r="BE136" i="5"/>
  <c r="BE138" i="5"/>
  <c r="BE139" i="5"/>
  <c r="BE140" i="5"/>
  <c r="BE151" i="5"/>
  <c r="BE161" i="5"/>
  <c r="BE167" i="5"/>
  <c r="BE146" i="5"/>
  <c r="BE150" i="5"/>
  <c r="BE153" i="5"/>
  <c r="BE156" i="5"/>
  <c r="BE158" i="5"/>
  <c r="BE160" i="5"/>
  <c r="BE165" i="5"/>
  <c r="BE168" i="5"/>
  <c r="BE171" i="5"/>
  <c r="BE132" i="5"/>
  <c r="BE133" i="5"/>
  <c r="BE141" i="5"/>
  <c r="BE147" i="5"/>
  <c r="BE148" i="5"/>
  <c r="BE154" i="5"/>
  <c r="BE166" i="5"/>
  <c r="BE169" i="5"/>
  <c r="BK492" i="3"/>
  <c r="J492" i="3" s="1"/>
  <c r="J102" i="3" s="1"/>
  <c r="E85" i="4"/>
  <c r="F92" i="4"/>
  <c r="BE121" i="4"/>
  <c r="BE124" i="4"/>
  <c r="BE127" i="4"/>
  <c r="BE128" i="4"/>
  <c r="BE129" i="4"/>
  <c r="BE130" i="4"/>
  <c r="BE134" i="4"/>
  <c r="BE136" i="4"/>
  <c r="BE141" i="4"/>
  <c r="BE142" i="4"/>
  <c r="J89" i="4"/>
  <c r="BE122" i="4"/>
  <c r="BE123" i="4"/>
  <c r="BE132" i="4"/>
  <c r="BE139" i="4"/>
  <c r="BE143" i="4"/>
  <c r="BE145" i="4"/>
  <c r="BE125" i="4"/>
  <c r="BE131" i="4"/>
  <c r="BE133" i="4"/>
  <c r="BE135" i="4"/>
  <c r="BE138" i="4"/>
  <c r="BE140" i="4"/>
  <c r="BE144" i="4"/>
  <c r="AW97" i="1"/>
  <c r="BB97" i="1"/>
  <c r="BE134" i="3"/>
  <c r="BE169" i="3"/>
  <c r="BE188" i="3"/>
  <c r="BE189" i="3"/>
  <c r="BE226" i="3"/>
  <c r="BE275" i="3"/>
  <c r="BE451" i="3"/>
  <c r="BE487" i="3"/>
  <c r="BE513" i="3"/>
  <c r="BE522" i="3"/>
  <c r="BE529" i="3"/>
  <c r="BE537" i="3"/>
  <c r="BE538" i="3"/>
  <c r="J89" i="3"/>
  <c r="F92" i="3"/>
  <c r="BE129" i="3"/>
  <c r="BE144" i="3"/>
  <c r="BE183" i="3"/>
  <c r="BE262" i="3"/>
  <c r="BE488" i="3"/>
  <c r="BE494" i="3"/>
  <c r="BE500" i="3"/>
  <c r="BE541" i="3"/>
  <c r="BE542" i="3"/>
  <c r="BK349" i="2"/>
  <c r="J349" i="2"/>
  <c r="J100" i="2"/>
  <c r="E85" i="3"/>
  <c r="BE176" i="3"/>
  <c r="BE227" i="3"/>
  <c r="BE231" i="3"/>
  <c r="BE282" i="3"/>
  <c r="BE315" i="3"/>
  <c r="BE415" i="3"/>
  <c r="BE530" i="3"/>
  <c r="BE540" i="3"/>
  <c r="BE489" i="3"/>
  <c r="BE491" i="3"/>
  <c r="BE515" i="3"/>
  <c r="BE408" i="3"/>
  <c r="BE506" i="3"/>
  <c r="BE508" i="3"/>
  <c r="E85" i="2"/>
  <c r="F118" i="2"/>
  <c r="BE124" i="2"/>
  <c r="BE143" i="2"/>
  <c r="BE200" i="2"/>
  <c r="BE238" i="2"/>
  <c r="BE252" i="2"/>
  <c r="BE259" i="2"/>
  <c r="BE272" i="2"/>
  <c r="BE351" i="2"/>
  <c r="BE130" i="2"/>
  <c r="BE181" i="2"/>
  <c r="BE187" i="2"/>
  <c r="J115" i="2"/>
  <c r="BE138" i="2"/>
  <c r="BE155" i="2"/>
  <c r="BE173" i="2"/>
  <c r="BE215" i="2"/>
  <c r="BE221" i="2"/>
  <c r="BE226" i="2"/>
  <c r="BE246" i="2"/>
  <c r="BE264" i="2"/>
  <c r="BE309" i="2"/>
  <c r="BE343" i="2"/>
  <c r="BE344" i="2"/>
  <c r="BE345" i="2"/>
  <c r="BE348" i="2"/>
  <c r="BE358" i="2"/>
  <c r="BE136" i="2"/>
  <c r="F37" i="2"/>
  <c r="BD95" i="1" s="1"/>
  <c r="F35" i="3"/>
  <c r="BB96" i="1"/>
  <c r="F36" i="8"/>
  <c r="BA102" i="1" s="1"/>
  <c r="F39" i="9"/>
  <c r="BD103" i="1"/>
  <c r="F39" i="11"/>
  <c r="BD105" i="1" s="1"/>
  <c r="F35" i="12"/>
  <c r="BB106" i="1"/>
  <c r="F37" i="13"/>
  <c r="BD107" i="1" s="1"/>
  <c r="F35" i="2"/>
  <c r="BB95" i="1"/>
  <c r="F36" i="4"/>
  <c r="BC97" i="1" s="1"/>
  <c r="F34" i="5"/>
  <c r="BA98" i="1"/>
  <c r="F38" i="6"/>
  <c r="BC100" i="1" s="1"/>
  <c r="F38" i="7"/>
  <c r="BC101" i="1"/>
  <c r="F39" i="8"/>
  <c r="BD102" i="1" s="1"/>
  <c r="F36" i="10"/>
  <c r="BA104" i="1"/>
  <c r="F38" i="11"/>
  <c r="BC105" i="1" s="1"/>
  <c r="J34" i="13"/>
  <c r="AW107" i="1"/>
  <c r="J34" i="3"/>
  <c r="AW96" i="1" s="1"/>
  <c r="F34" i="4"/>
  <c r="BA97" i="1"/>
  <c r="F35" i="5"/>
  <c r="BB98" i="1" s="1"/>
  <c r="F36" i="5"/>
  <c r="BC98" i="1"/>
  <c r="F37" i="6"/>
  <c r="BB100" i="1" s="1"/>
  <c r="F37" i="9"/>
  <c r="BB103" i="1"/>
  <c r="F38" i="9"/>
  <c r="BC103" i="1" s="1"/>
  <c r="F36" i="11"/>
  <c r="BA105" i="1"/>
  <c r="F37" i="11"/>
  <c r="BB105" i="1" s="1"/>
  <c r="F35" i="13"/>
  <c r="BB107" i="1"/>
  <c r="F34" i="2"/>
  <c r="BA95" i="1" s="1"/>
  <c r="J34" i="5"/>
  <c r="AW98" i="1"/>
  <c r="F36" i="6"/>
  <c r="BA100" i="1" s="1"/>
  <c r="F37" i="7"/>
  <c r="BB101" i="1"/>
  <c r="F38" i="8"/>
  <c r="BC102" i="1" s="1"/>
  <c r="F38" i="10"/>
  <c r="BC104" i="1"/>
  <c r="F36" i="12"/>
  <c r="BC106" i="1" s="1"/>
  <c r="J34" i="2"/>
  <c r="AW95" i="1"/>
  <c r="F36" i="3"/>
  <c r="BC96" i="1"/>
  <c r="J36" i="8"/>
  <c r="AW102" i="1"/>
  <c r="F39" i="10"/>
  <c r="BD104" i="1"/>
  <c r="F34" i="12"/>
  <c r="BA106" i="1"/>
  <c r="F36" i="2"/>
  <c r="BC95" i="1"/>
  <c r="F37" i="4"/>
  <c r="BD97" i="1"/>
  <c r="F37" i="5"/>
  <c r="BD98" i="1"/>
  <c r="F39" i="6"/>
  <c r="BD100" i="1"/>
  <c r="F39" i="7"/>
  <c r="BD101" i="1"/>
  <c r="F36" i="9"/>
  <c r="BA103" i="1"/>
  <c r="F37" i="10"/>
  <c r="BB104" i="1"/>
  <c r="F37" i="12"/>
  <c r="BD106" i="1" s="1"/>
  <c r="F34" i="13"/>
  <c r="BA107" i="1"/>
  <c r="AS94" i="1"/>
  <c r="F34" i="3"/>
  <c r="BA96" i="1"/>
  <c r="F37" i="3"/>
  <c r="BD96" i="1"/>
  <c r="J36" i="6"/>
  <c r="AW100" i="1"/>
  <c r="F36" i="7"/>
  <c r="BA101" i="1"/>
  <c r="J36" i="7"/>
  <c r="AW101" i="1"/>
  <c r="F37" i="8"/>
  <c r="BB102" i="1"/>
  <c r="J36" i="9"/>
  <c r="AW103" i="1"/>
  <c r="J36" i="10"/>
  <c r="AW104" i="1"/>
  <c r="J36" i="11"/>
  <c r="AW105" i="1"/>
  <c r="J34" i="12"/>
  <c r="AW106" i="1"/>
  <c r="F36" i="13"/>
  <c r="BC107" i="1"/>
  <c r="J98" i="10" l="1"/>
  <c r="J32" i="10"/>
  <c r="BK127" i="3"/>
  <c r="J127" i="3" s="1"/>
  <c r="J97" i="3" s="1"/>
  <c r="BK119" i="12"/>
  <c r="J119" i="12" s="1"/>
  <c r="J30" i="12" s="1"/>
  <c r="P122" i="8"/>
  <c r="AU102" i="1"/>
  <c r="P122" i="9"/>
  <c r="AU103" i="1"/>
  <c r="T122" i="7"/>
  <c r="P492" i="3"/>
  <c r="R126" i="3"/>
  <c r="T122" i="11"/>
  <c r="R119" i="12"/>
  <c r="T492" i="3"/>
  <c r="P127" i="3"/>
  <c r="P126" i="3"/>
  <c r="AU96" i="1" s="1"/>
  <c r="R119" i="4"/>
  <c r="T122" i="9"/>
  <c r="T127" i="3"/>
  <c r="T126" i="3" s="1"/>
  <c r="T122" i="2"/>
  <c r="T121" i="2"/>
  <c r="BK122" i="6"/>
  <c r="J122" i="6" s="1"/>
  <c r="J32" i="6" s="1"/>
  <c r="AG100" i="1" s="1"/>
  <c r="BK122" i="11"/>
  <c r="J122" i="11"/>
  <c r="J32" i="11" s="1"/>
  <c r="AG105" i="1" s="1"/>
  <c r="AN105" i="1" s="1"/>
  <c r="BK122" i="9"/>
  <c r="J122" i="9" s="1"/>
  <c r="J32" i="9" s="1"/>
  <c r="AG103" i="1" s="1"/>
  <c r="BK122" i="7"/>
  <c r="J122" i="7"/>
  <c r="J98" i="7"/>
  <c r="BK117" i="13"/>
  <c r="J117" i="13"/>
  <c r="J96" i="13"/>
  <c r="BK125" i="5"/>
  <c r="J125" i="5" s="1"/>
  <c r="J30" i="5" s="1"/>
  <c r="AG98" i="1" s="1"/>
  <c r="AN98" i="1" s="1"/>
  <c r="BK119" i="4"/>
  <c r="J119" i="4"/>
  <c r="J30" i="4" s="1"/>
  <c r="AG97" i="1" s="1"/>
  <c r="AG106" i="1"/>
  <c r="AN106" i="1" s="1"/>
  <c r="AG104" i="1"/>
  <c r="BK126" i="3"/>
  <c r="J126" i="3"/>
  <c r="J96" i="3" s="1"/>
  <c r="BK121" i="2"/>
  <c r="J121" i="2"/>
  <c r="J96" i="2"/>
  <c r="F33" i="2"/>
  <c r="AZ95" i="1"/>
  <c r="J35" i="6"/>
  <c r="AV100" i="1" s="1"/>
  <c r="AT100" i="1" s="1"/>
  <c r="J35" i="9"/>
  <c r="AV103" i="1" s="1"/>
  <c r="AT103" i="1" s="1"/>
  <c r="F35" i="10"/>
  <c r="AZ104" i="1"/>
  <c r="BC99" i="1"/>
  <c r="AY99" i="1" s="1"/>
  <c r="J33" i="3"/>
  <c r="AV96" i="1" s="1"/>
  <c r="AT96" i="1" s="1"/>
  <c r="J32" i="8"/>
  <c r="AG102" i="1" s="1"/>
  <c r="F35" i="9"/>
  <c r="AZ103" i="1"/>
  <c r="F35" i="11"/>
  <c r="AZ105" i="1" s="1"/>
  <c r="J33" i="12"/>
  <c r="AV106" i="1"/>
  <c r="AT106" i="1"/>
  <c r="J33" i="2"/>
  <c r="AV95" i="1" s="1"/>
  <c r="AT95" i="1" s="1"/>
  <c r="F35" i="6"/>
  <c r="AZ100" i="1"/>
  <c r="J35" i="10"/>
  <c r="AV104" i="1" s="1"/>
  <c r="AT104" i="1" s="1"/>
  <c r="AN104" i="1" s="1"/>
  <c r="BD99" i="1"/>
  <c r="F33" i="13"/>
  <c r="AZ107" i="1"/>
  <c r="F33" i="3"/>
  <c r="AZ96" i="1"/>
  <c r="J35" i="11"/>
  <c r="AV105" i="1" s="1"/>
  <c r="AT105" i="1" s="1"/>
  <c r="J33" i="4"/>
  <c r="AV97" i="1" s="1"/>
  <c r="AT97" i="1" s="1"/>
  <c r="J33" i="5"/>
  <c r="AV98" i="1"/>
  <c r="AT98" i="1" s="1"/>
  <c r="F35" i="7"/>
  <c r="AZ101" i="1" s="1"/>
  <c r="J35" i="8"/>
  <c r="AV102" i="1" s="1"/>
  <c r="AT102" i="1" s="1"/>
  <c r="BB99" i="1"/>
  <c r="AX99" i="1" s="1"/>
  <c r="J33" i="13"/>
  <c r="AV107" i="1"/>
  <c r="AT107" i="1"/>
  <c r="F33" i="4"/>
  <c r="AZ97" i="1"/>
  <c r="F33" i="5"/>
  <c r="AZ98" i="1" s="1"/>
  <c r="J35" i="7"/>
  <c r="AV101" i="1"/>
  <c r="AT101" i="1" s="1"/>
  <c r="F35" i="8"/>
  <c r="AZ102" i="1"/>
  <c r="BA99" i="1"/>
  <c r="AW99" i="1" s="1"/>
  <c r="F33" i="12"/>
  <c r="AZ106" i="1"/>
  <c r="J96" i="12" l="1"/>
  <c r="J98" i="11"/>
  <c r="J98" i="9"/>
  <c r="J96" i="5"/>
  <c r="J96" i="4"/>
  <c r="J98" i="6"/>
  <c r="J39" i="12"/>
  <c r="J41" i="11"/>
  <c r="J41" i="10"/>
  <c r="AN102" i="1"/>
  <c r="J41" i="9"/>
  <c r="J41" i="8"/>
  <c r="J41" i="6"/>
  <c r="J39" i="5"/>
  <c r="J39" i="4"/>
  <c r="AN100" i="1"/>
  <c r="AN103" i="1"/>
  <c r="AN97" i="1"/>
  <c r="AU99" i="1"/>
  <c r="AU94" i="1"/>
  <c r="J30" i="13"/>
  <c r="AG107" i="1"/>
  <c r="J32" i="7"/>
  <c r="AG101" i="1"/>
  <c r="AG99" i="1" s="1"/>
  <c r="AN99" i="1" s="1"/>
  <c r="J30" i="2"/>
  <c r="AG95" i="1"/>
  <c r="BC94" i="1"/>
  <c r="W32" i="1" s="1"/>
  <c r="BA94" i="1"/>
  <c r="W30" i="1"/>
  <c r="J30" i="3"/>
  <c r="AG96" i="1" s="1"/>
  <c r="AN96" i="1" s="1"/>
  <c r="BD94" i="1"/>
  <c r="W33" i="1"/>
  <c r="AZ99" i="1"/>
  <c r="AV99" i="1"/>
  <c r="AT99" i="1"/>
  <c r="BB94" i="1"/>
  <c r="W31" i="1"/>
  <c r="J39" i="13" l="1"/>
  <c r="J41" i="7"/>
  <c r="J39" i="3"/>
  <c r="J39" i="2"/>
  <c r="AN95" i="1"/>
  <c r="AN107" i="1"/>
  <c r="AN101" i="1"/>
  <c r="AW94" i="1"/>
  <c r="AK30" i="1" s="1"/>
  <c r="AZ94" i="1"/>
  <c r="W29" i="1"/>
  <c r="AY94" i="1"/>
  <c r="AX94" i="1"/>
  <c r="AG94" i="1"/>
  <c r="AK26" i="1"/>
  <c r="AV94" i="1" l="1"/>
  <c r="AK29" i="1"/>
  <c r="AK35" i="1"/>
  <c r="AT94" i="1" l="1"/>
  <c r="AN94" i="1"/>
</calcChain>
</file>

<file path=xl/sharedStrings.xml><?xml version="1.0" encoding="utf-8"?>
<sst xmlns="http://schemas.openxmlformats.org/spreadsheetml/2006/main" count="11578" uniqueCount="1025">
  <si>
    <t>Export Komplet</t>
  </si>
  <si>
    <t/>
  </si>
  <si>
    <t>2.0</t>
  </si>
  <si>
    <t>ZAMOK</t>
  </si>
  <si>
    <t>False</t>
  </si>
  <si>
    <t>{0372eaa9-0a9d-4bce-a741-9fbb0b42973c}</t>
  </si>
  <si>
    <t>0,01</t>
  </si>
  <si>
    <t>21</t>
  </si>
  <si>
    <t>12</t>
  </si>
  <si>
    <t>REKAPITULACE STAVBY</t>
  </si>
  <si>
    <t>v ---  níže se nacházejí doplnkové a pomocné údaje k sestavám  --- v</t>
  </si>
  <si>
    <t>Návod na vyplnění</t>
  </si>
  <si>
    <t>0,001</t>
  </si>
  <si>
    <t>Kód:</t>
  </si>
  <si>
    <t>25-050201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</si>
  <si>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</si>
  <si>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</si>
  <si>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SEN gastroprovozu ZŠ Plánická</t>
  </si>
  <si>
    <t>KSO:</t>
  </si>
  <si>
    <t>CC-CZ:</t>
  </si>
  <si>
    <t>Místo:</t>
  </si>
  <si>
    <t>Klatovy</t>
  </si>
  <si>
    <t>Datum:</t>
  </si>
  <si>
    <t>13. 2. 2025</t>
  </si>
  <si>
    <t>Zadavatel:</t>
  </si>
  <si>
    <t>IČ:</t>
  </si>
  <si>
    <t>Energy Benefit Center a.s.</t>
  </si>
  <si>
    <t>DIČ:</t>
  </si>
  <si>
    <t>Uchazeč:</t>
  </si>
  <si>
    <t>Vyplň údaj</t>
  </si>
  <si>
    <t>Projektant:</t>
  </si>
  <si>
    <t>BC. Anna Tušová</t>
  </si>
  <si>
    <t>True</t>
  </si>
  <si>
    <t>Zpracovatel:</t>
  </si>
  <si>
    <t>KAVRO</t>
  </si>
  <si>
    <t>Poznámka:</t>
  </si>
  <si>
    <t xml:space="preserve">Veškeré položky musí obsahovat dodávku i montáž, vyjma položek jenž mají dodávku zvlášť ve specifikaci. Zhotovitel do jednotkových cen zahrne veškeré ostatní náklady , ve výkazu přímo nespecifikované, tak aby bylo možné dílo provést za tyto ceny v souladu s projektovou dokumentací, platnými předpisy, normami a v bezvadné kvalitě. _x000D_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podmínky._x000D_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</si>
  <si>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</si>
  <si>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</si>
  <si>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</si>
  <si>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</si>
  <si>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</si>
  <si>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</si>
  <si>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</si>
  <si>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</si>
  <si>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</si>
  <si>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</si>
  <si>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</si>
  <si>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</si>
  <si>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</si>
  <si>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</si>
  <si>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</si>
  <si>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</si>
  <si>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</si>
  <si>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</si>
  <si>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</si>
  <si>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</si>
  <si>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</si>
  <si>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</si>
  <si>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</si>
  <si>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</si>
  <si>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</si>
  <si>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</si>
  <si>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</si>
  <si>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</si>
  <si>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</si>
  <si>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</si>
  <si>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</si>
  <si>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</si>
  <si>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</si>
  <si>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</si>
  <si>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</si>
  <si>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</si>
  <si>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</si>
  <si>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</si>
  <si>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</si>
  <si>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</si>
  <si>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</si>
  <si>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</si>
  <si>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</si>
  <si>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</si>
  <si>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</si>
  <si>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25-050201.1</t>
  </si>
  <si>
    <t>Bourací práce</t>
  </si>
  <si>
    <t>STA</t>
  </si>
  <si>
    <t>1</t>
  </si>
  <si>
    <t>{1f104f9f-2e78-493b-8f11-956f225b2d26}</t>
  </si>
  <si>
    <t>2</t>
  </si>
  <si>
    <t>25-050201.2</t>
  </si>
  <si>
    <t>Nové konstrukce</t>
  </si>
  <si>
    <t>{ff681c4c-695c-443d-9bcb-cc9ef518e403}</t>
  </si>
  <si>
    <t>25-050201.3</t>
  </si>
  <si>
    <t>EI</t>
  </si>
  <si>
    <t>{1c986eca-2689-4f8a-b076-c20d9bc1f8db}</t>
  </si>
  <si>
    <t>25-050201.4</t>
  </si>
  <si>
    <t>ÚT</t>
  </si>
  <si>
    <t>{881d26fe-cf18-4b53-85c9-77d91f75120c}</t>
  </si>
  <si>
    <t>25-050201.5</t>
  </si>
  <si>
    <t>VZT</t>
  </si>
  <si>
    <t>{4a3a303d-e7b6-4c47-8d9e-2b1954d093d2}</t>
  </si>
  <si>
    <t>25-050201.5.1</t>
  </si>
  <si>
    <t>VZT-1</t>
  </si>
  <si>
    <t>Soupis</t>
  </si>
  <si>
    <t>{1157e0d7-4609-482b-911c-ea119b6465b8}</t>
  </si>
  <si>
    <t>25-050201.5.2</t>
  </si>
  <si>
    <t>VZT-2</t>
  </si>
  <si>
    <t>{a269e417-b4db-4af6-9d0e-f9a568426625}</t>
  </si>
  <si>
    <t>25-050201.5.3</t>
  </si>
  <si>
    <t>VZT-3</t>
  </si>
  <si>
    <t>{011929e8-d65d-4e62-8657-5de799212bde}</t>
  </si>
  <si>
    <t>25-050201.5.4</t>
  </si>
  <si>
    <t>V-01</t>
  </si>
  <si>
    <t>{f54cb80f-54aa-4ae0-83dd-76915b71ffd9}</t>
  </si>
  <si>
    <t>25-050201.5.5</t>
  </si>
  <si>
    <t>Demontáž</t>
  </si>
  <si>
    <t>{24648897-16f1-4219-88b9-f1e8151e6432}</t>
  </si>
  <si>
    <t>25-050201.5.6</t>
  </si>
  <si>
    <t>Společné</t>
  </si>
  <si>
    <t>{6ebc4b0a-463d-45b4-9ffd-bf04b101501b}</t>
  </si>
  <si>
    <t>25-050201.6</t>
  </si>
  <si>
    <t>ZTI</t>
  </si>
  <si>
    <t>{1765191a-92c2-4c3d-9ecb-82c6c9538ca3}</t>
  </si>
  <si>
    <t>25-050201.7</t>
  </si>
  <si>
    <t>Gastro</t>
  </si>
  <si>
    <t>{cc438af3-1f6e-4aee-95c0-4a49d0ff8def}</t>
  </si>
  <si>
    <t>KRYCÍ LIST SOUPISU PRACÍ</t>
  </si>
  <si>
    <t>Objekt:</t>
  </si>
  <si>
    <t>25-050201.1 - Bourací práce</t>
  </si>
  <si>
    <t xml:space="preserve">Veškeré položky musí obsahovat dodávku i montáž, vyjma položek jenž mají dodávku zvlášť ve specifikaci. Zhotovitel do jednotkových cen zahrne veškeré ostatní náklady , ve výkazu přímo nespecifikované, tak aby bylo možné dílo provést za tyto ceny v souladu s projektovou dokumentací, platnými předpisy, normami a v bezvadné kvalitě.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 </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</si>
  <si>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</si>
  <si>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</si>
  <si>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</si>
  <si>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</si>
  <si>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</si>
  <si>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</si>
  <si>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</si>
  <si>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</si>
  <si>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</si>
  <si>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776 - Podlahy povlakové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</si>
  <si>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</si>
  <si>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</si>
  <si>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</si>
  <si>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</si>
  <si>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</si>
  <si>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</si>
  <si>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</si>
  <si>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</si>
  <si>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</si>
  <si>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</si>
  <si>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</si>
  <si>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</si>
  <si>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</si>
  <si>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</si>
  <si>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</si>
  <si>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</si>
  <si>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</si>
  <si>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</si>
  <si>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</si>
  <si>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962031133</t>
  </si>
  <si>
    <t>Bourání příček nebo přizdívek z cihel pálených tl přes 100 do 150 mm</t>
  </si>
  <si>
    <t>m2</t>
  </si>
  <si>
    <t>CS ÚRS 2025 01</t>
  </si>
  <si>
    <t>4</t>
  </si>
  <si>
    <t>-565363604</t>
  </si>
  <si>
    <t>VV</t>
  </si>
  <si>
    <t>B.01</t>
  </si>
  <si>
    <t>1NP</t>
  </si>
  <si>
    <t>3,36*(2,99+0,15)*3</t>
  </si>
  <si>
    <t>-1,0*2</t>
  </si>
  <si>
    <t>Součet</t>
  </si>
  <si>
    <t>965046111</t>
  </si>
  <si>
    <t>Broušení stávajících betonových podlah úběr do 3 mm</t>
  </si>
  <si>
    <t>807283779</t>
  </si>
  <si>
    <t>9,06*3,36</t>
  </si>
  <si>
    <t>8,76*3,36</t>
  </si>
  <si>
    <t>2,59*3,36</t>
  </si>
  <si>
    <t>3</t>
  </si>
  <si>
    <t>965046119</t>
  </si>
  <si>
    <t>Příplatek k broušení stávajících betonových podlah za každý další 1 mm úběru</t>
  </si>
  <si>
    <t>-2016187906</t>
  </si>
  <si>
    <t>68,578*2</t>
  </si>
  <si>
    <t>968072456</t>
  </si>
  <si>
    <t>Vybourání kovových dveřních zárubní pl přes 2 m2 včetně křídel</t>
  </si>
  <si>
    <t>1509539083</t>
  </si>
  <si>
    <t>B.04</t>
  </si>
  <si>
    <t>1,45*1,96*5</t>
  </si>
  <si>
    <t>1,50*1,98</t>
  </si>
  <si>
    <t>5</t>
  </si>
  <si>
    <t>971033231</t>
  </si>
  <si>
    <t>Vybourání otvorů ve zdivu cihelném pl do 0,0225 m2 na MVC nebo MV tl do 150 mm</t>
  </si>
  <si>
    <t>kus</t>
  </si>
  <si>
    <t>1326663336</t>
  </si>
  <si>
    <t>B.06</t>
  </si>
  <si>
    <t>otvor 0,1*0,1</t>
  </si>
  <si>
    <t>Mezisoučet</t>
  </si>
  <si>
    <t>B.03</t>
  </si>
  <si>
    <t>2 NP</t>
  </si>
  <si>
    <t>otvor 0,12*0,125</t>
  </si>
  <si>
    <t>6</t>
  </si>
  <si>
    <t>971033331</t>
  </si>
  <si>
    <t>Vybourání otvorů ve zdivu cihelném pl do 0,09 m2 na MVC nebo MV tl do 150 mm</t>
  </si>
  <si>
    <t>66460240</t>
  </si>
  <si>
    <t>B.05</t>
  </si>
  <si>
    <t>otvor 0,24*0,14</t>
  </si>
  <si>
    <t>2NP</t>
  </si>
  <si>
    <t>otvor 0,25*0,25</t>
  </si>
  <si>
    <t>otvor 0,16*0,16</t>
  </si>
  <si>
    <t>otvor 0,4*0,1</t>
  </si>
  <si>
    <t>otvor 0,4*0,2</t>
  </si>
  <si>
    <t>7</t>
  </si>
  <si>
    <t>971033341</t>
  </si>
  <si>
    <t>Vybourání otvorů ve zdivu cihelném pl do 0,09 m2 na MVC nebo MV tl do 300 mm</t>
  </si>
  <si>
    <t>-955795220</t>
  </si>
  <si>
    <t>B3</t>
  </si>
  <si>
    <t>otvor 0,45*0,2</t>
  </si>
  <si>
    <t>8</t>
  </si>
  <si>
    <t>971033351</t>
  </si>
  <si>
    <t>Vybourání otvorů ve zdivu cihelném pl do 0,09 m2 na MVC nebo MV tl do 450 mm</t>
  </si>
  <si>
    <t>1788049046</t>
  </si>
  <si>
    <t>otvor 0,24*0,15</t>
  </si>
  <si>
    <t>971033431</t>
  </si>
  <si>
    <t>Vybourání otvorů ve zdivu cihelném pl do 0,25 m2 na MVC nebo MV tl do 150 mm</t>
  </si>
  <si>
    <t>-1799376476</t>
  </si>
  <si>
    <t>0,505*0,4</t>
  </si>
  <si>
    <t>0,4*0,315</t>
  </si>
  <si>
    <t>0,45*0,4</t>
  </si>
  <si>
    <t>0,525*0,4</t>
  </si>
  <si>
    <t>0,48*0,355</t>
  </si>
  <si>
    <t>10</t>
  </si>
  <si>
    <t>971033531</t>
  </si>
  <si>
    <t>Vybourání otvorů ve zdivu cihelném pl do 1 m2 na MVC nebo MV tl do 150 mm</t>
  </si>
  <si>
    <t>386488591</t>
  </si>
  <si>
    <t>1,25*0,63</t>
  </si>
  <si>
    <t>1,12*0,63</t>
  </si>
  <si>
    <t>0,84*0,4</t>
  </si>
  <si>
    <t>1,0*0,4</t>
  </si>
  <si>
    <t>1,315*0,4</t>
  </si>
  <si>
    <t>1,0*0,355</t>
  </si>
  <si>
    <t>1,2*0,45</t>
  </si>
  <si>
    <t>0,9*0,4</t>
  </si>
  <si>
    <t>11</t>
  </si>
  <si>
    <t>971033561</t>
  </si>
  <si>
    <t>Vybourání otvorů ve zdivu cihelném pl do 1 m2 na MVC nebo MV tl do 600 mm</t>
  </si>
  <si>
    <t>m3</t>
  </si>
  <si>
    <t>-37816761</t>
  </si>
  <si>
    <t>1,2*0,45*0,33</t>
  </si>
  <si>
    <t>0,9*0,4*0,33</t>
  </si>
  <si>
    <t>971033631</t>
  </si>
  <si>
    <t>Vybourání otvorů ve zdivu cihelném pl do 4 m2 na MVC nebo MV tl do 150 mm</t>
  </si>
  <si>
    <t>1406925196</t>
  </si>
  <si>
    <t>1,25*1,12</t>
  </si>
  <si>
    <t>13</t>
  </si>
  <si>
    <t>977131119</t>
  </si>
  <si>
    <t>Vrty příklepovými vrtáky D přes 28 do 32 mm do cihelného zdiva nebo prostého betonu</t>
  </si>
  <si>
    <t>m</t>
  </si>
  <si>
    <t>1555927428</t>
  </si>
  <si>
    <t>Prostupu pro EI</t>
  </si>
  <si>
    <t>B.07</t>
  </si>
  <si>
    <t>0,15*2</t>
  </si>
  <si>
    <t>0,1*7</t>
  </si>
  <si>
    <t>0,15*5</t>
  </si>
  <si>
    <t>0,25*1</t>
  </si>
  <si>
    <t>14</t>
  </si>
  <si>
    <t>977151118</t>
  </si>
  <si>
    <t>Jádrové vrty diamantovými korunkami do stavebních materiálů D přes 90 do 100 mm</t>
  </si>
  <si>
    <t>-1530259734</t>
  </si>
  <si>
    <t>0,1*6</t>
  </si>
  <si>
    <t>0,1*1</t>
  </si>
  <si>
    <t>15</t>
  </si>
  <si>
    <t>977151122</t>
  </si>
  <si>
    <t>Jádrové vrty diamantovými korunkami do stavebních materiálů D přes 120 do 130 mm</t>
  </si>
  <si>
    <t>1708371689</t>
  </si>
  <si>
    <t>0,1*3</t>
  </si>
  <si>
    <t>0,15*1</t>
  </si>
  <si>
    <t>16</t>
  </si>
  <si>
    <t>977151124</t>
  </si>
  <si>
    <t>Jádrové vrty diamantovými korunkami do stavebních materiálů D přes 150 do 180 mm</t>
  </si>
  <si>
    <t>-1592222649</t>
  </si>
  <si>
    <t>17</t>
  </si>
  <si>
    <t>977151127</t>
  </si>
  <si>
    <t>Jádrové vrty diamantovými korunkami do stavebních materiálů D přes 225 do 250 mm</t>
  </si>
  <si>
    <t>-580969862</t>
  </si>
  <si>
    <t>18</t>
  </si>
  <si>
    <t>977151218</t>
  </si>
  <si>
    <t>Jádrové vrty dovrchní diamantovými korunkami do stavebních materiálů D přes 90 do 100 mm</t>
  </si>
  <si>
    <t>647577385</t>
  </si>
  <si>
    <t>0,3*1</t>
  </si>
  <si>
    <t>19</t>
  </si>
  <si>
    <t>978011111</t>
  </si>
  <si>
    <t>Otlučení (osekání) vnitřní vápenné nebo vápenocementové omítky stropů v rozsahu do 5 %</t>
  </si>
  <si>
    <t>-424168718</t>
  </si>
  <si>
    <t>Stropy</t>
  </si>
  <si>
    <t>"0.01" 75,1</t>
  </si>
  <si>
    <t>"0.02" 28,0</t>
  </si>
  <si>
    <t>"0.03" 29,4</t>
  </si>
  <si>
    <t>"0.04" 30,4</t>
  </si>
  <si>
    <t>"0.06" 68,5</t>
  </si>
  <si>
    <t>"0.07" 18,5</t>
  </si>
  <si>
    <t>"2.01" 66</t>
  </si>
  <si>
    <t>"2.02" 47,77</t>
  </si>
  <si>
    <t xml:space="preserve">"2.03" </t>
  </si>
  <si>
    <t>"2.04" 9,3</t>
  </si>
  <si>
    <t>"2.05" 12,0</t>
  </si>
  <si>
    <t>"2.06" 8,6</t>
  </si>
  <si>
    <t>"2.07" 11,9</t>
  </si>
  <si>
    <t>"2.08" 9,5</t>
  </si>
  <si>
    <t>"2.09" 10,2</t>
  </si>
  <si>
    <t>"2.10" 11,0</t>
  </si>
  <si>
    <t>"2.11" 17,5</t>
  </si>
  <si>
    <t>"2.12a)" 23,0</t>
  </si>
  <si>
    <t>"2.12b)" 11,9</t>
  </si>
  <si>
    <t>"2.13" 13,1</t>
  </si>
  <si>
    <t>"2.14" 5,4</t>
  </si>
  <si>
    <t>"2.15" 5,8</t>
  </si>
  <si>
    <t>"2.16" 9,3</t>
  </si>
  <si>
    <t>"2.17" 4,4</t>
  </si>
  <si>
    <t>"2.18" 4,3</t>
  </si>
  <si>
    <t>"2.19" 1,6</t>
  </si>
  <si>
    <t>"2.20" 1,1</t>
  </si>
  <si>
    <t>"2.21" 1,1</t>
  </si>
  <si>
    <t>"2.22" 23,2</t>
  </si>
  <si>
    <t>"2.23" 2,94</t>
  </si>
  <si>
    <t>"2.24" 5,6</t>
  </si>
  <si>
    <t>"2.25" 3,3</t>
  </si>
  <si>
    <t>"2.27" 3,2</t>
  </si>
  <si>
    <t>"2.28" 3,2</t>
  </si>
  <si>
    <t>20</t>
  </si>
  <si>
    <t>978013111</t>
  </si>
  <si>
    <t>Otlučení (osekání) vnitřní vápenné nebo vápenocementové omítky stěn v rozsahu do 5 %</t>
  </si>
  <si>
    <t>505902475</t>
  </si>
  <si>
    <t>Stěny</t>
  </si>
  <si>
    <t>"0.01" 81,55*2,99</t>
  </si>
  <si>
    <t>"0.02" 23,26*2,99</t>
  </si>
  <si>
    <t>"0.03" 24,24*2,99</t>
  </si>
  <si>
    <t>"0.04" 30,29*2,99</t>
  </si>
  <si>
    <t>"0.06" 36,05*2,99</t>
  </si>
  <si>
    <t>"0.07" 19,09*2,99</t>
  </si>
  <si>
    <t>m.č. 2.09, 2.08, 2.01, 2.05, 2.04, 2.02, 2.03</t>
  </si>
  <si>
    <t>(105,43+6,91+1,9+3,6)*2,99</t>
  </si>
  <si>
    <t>"2.06" 11,96*2,95</t>
  </si>
  <si>
    <t>"2.07" 15,84*2,95</t>
  </si>
  <si>
    <t>"2.10" 13,15*2,93</t>
  </si>
  <si>
    <t>"2.11" 18,12*2,94</t>
  </si>
  <si>
    <t>"2.12a)" 16,42*2,97</t>
  </si>
  <si>
    <t>"2.12b)" 13,78*2,79</t>
  </si>
  <si>
    <t>"2.13" 17,0*2,96</t>
  </si>
  <si>
    <t>"2.14" 9,37*2,97</t>
  </si>
  <si>
    <t>"2.15" 11,65*2,97</t>
  </si>
  <si>
    <t>"2.16" 12,12*2,97</t>
  </si>
  <si>
    <t>"2.17" 9,72*2,96</t>
  </si>
  <si>
    <t>"2.18" 8,38*2,96</t>
  </si>
  <si>
    <t>"2.19" 5,45*2,96</t>
  </si>
  <si>
    <t>"2.20" 4,61*2,96</t>
  </si>
  <si>
    <t>"2.21" 4*2,96</t>
  </si>
  <si>
    <t>"2.22" 35,06*2,94</t>
  </si>
  <si>
    <t>"2.23" 8,98*2,94</t>
  </si>
  <si>
    <t>"2.24" 9,56*2,97</t>
  </si>
  <si>
    <t>"2.25" 7,44*2,97</t>
  </si>
  <si>
    <t>"2.27" 7,05*2,97</t>
  </si>
  <si>
    <t>"2.28" 7,2*2,97</t>
  </si>
  <si>
    <t>"otvory"-106,9</t>
  </si>
  <si>
    <t>997</t>
  </si>
  <si>
    <t>Přesun sutě</t>
  </si>
  <si>
    <t>997013211</t>
  </si>
  <si>
    <t>Vnitrostaveništní doprava suti a vybouraných hmot pro budovy v do 6 m ručně</t>
  </si>
  <si>
    <t>t</t>
  </si>
  <si>
    <t>CS ÚRS 2023 01</t>
  </si>
  <si>
    <t>-150818273</t>
  </si>
  <si>
    <t>22</t>
  </si>
  <si>
    <t>997013501.1</t>
  </si>
  <si>
    <t>Odvoz suti a vybouraných hmot na skládku nebo meziskládku do 1 km se složením</t>
  </si>
  <si>
    <t>-2081485234</t>
  </si>
  <si>
    <t>23</t>
  </si>
  <si>
    <t>997013509.1</t>
  </si>
  <si>
    <t>Příplatek k odvozu suti a vybouraných hmot na skládku ZKD 1 km přes 1 km</t>
  </si>
  <si>
    <t>1758343961</t>
  </si>
  <si>
    <t>P</t>
  </si>
  <si>
    <t>Poznámka k položce:_x000D_
Odvoz kalkulován do 20 km. Nutno prověřit zhotovitelem před podáním cenové nabídky.</t>
  </si>
  <si>
    <t>17,825*19</t>
  </si>
  <si>
    <t>24</t>
  </si>
  <si>
    <t>997013831-R</t>
  </si>
  <si>
    <t>Poplatek za likvidaci stavebního odpadu zákonným způsobem</t>
  </si>
  <si>
    <t>Vlastní</t>
  </si>
  <si>
    <t>624567874</t>
  </si>
  <si>
    <t>PSV</t>
  </si>
  <si>
    <t>Práce a dodávky PSV</t>
  </si>
  <si>
    <t>776</t>
  </si>
  <si>
    <t>Podlahy povlakové</t>
  </si>
  <si>
    <t>25</t>
  </si>
  <si>
    <t>776201811</t>
  </si>
  <si>
    <t>Demontáž lepených povlakových podlah bez podložky ručně</t>
  </si>
  <si>
    <t>1427772857</t>
  </si>
  <si>
    <t>B.02</t>
  </si>
  <si>
    <t>26</t>
  </si>
  <si>
    <t>776410811</t>
  </si>
  <si>
    <t>Odstranění soklíků a lišt pryžových nebo plastových</t>
  </si>
  <si>
    <t>1416027405</t>
  </si>
  <si>
    <t>9,06*2+3,36*2-1,50-1,45</t>
  </si>
  <si>
    <t>8,76*2+3,36*2-1,45-1,45-1,45</t>
  </si>
  <si>
    <t>2,59*2+3,36*2-1,0</t>
  </si>
  <si>
    <t>25-050201.2 - Nové konstrukce</t>
  </si>
  <si>
    <t xml:space="preserve">    3 - Svislé a kompletní konstrukce</t>
  </si>
  <si>
    <t xml:space="preserve">    6 - Úpravy povrchů, podlahy a osazování výplní</t>
  </si>
  <si>
    <t xml:space="preserve">    998 - Přesun hmot</t>
  </si>
  <si>
    <t xml:space="preserve">    766 - Konstrukce truhlářské</t>
  </si>
  <si>
    <t xml:space="preserve">    767 - Konstrukce zámečnické</t>
  </si>
  <si>
    <t xml:space="preserve">    777 - Podlahy lité</t>
  </si>
  <si>
    <t xml:space="preserve">    784 - Dokončovací práce - malby a tapety</t>
  </si>
  <si>
    <t>Svislé a kompletní konstrukce</t>
  </si>
  <si>
    <t>310271031</t>
  </si>
  <si>
    <t>Zazdívka otvorů ve zdivu nadzákladovém pl do 1 m2 pórobetonovými tvárnicemi do P2 na tenkovrstvou maltu tl 300 m</t>
  </si>
  <si>
    <t>-964483421</t>
  </si>
  <si>
    <t>N.05</t>
  </si>
  <si>
    <t>0,8*0,63</t>
  </si>
  <si>
    <t>340271041</t>
  </si>
  <si>
    <t>Zazdívka otvorů v příčkách nebo stěnách pl přes 0,25 do 1 m2 tvárnicemi pórobetonovými tl 150 mm</t>
  </si>
  <si>
    <t>405549312</t>
  </si>
  <si>
    <t>N.02</t>
  </si>
  <si>
    <t>0,9*0,5</t>
  </si>
  <si>
    <t>1,55*2,0*3</t>
  </si>
  <si>
    <t>340271041-Rx01</t>
  </si>
  <si>
    <t>Zazdívka otvorů v příčkách nebo stěnách pl do 0,25 tvárnicemi pórobetonovými tl do 150 mm</t>
  </si>
  <si>
    <t>423017229</t>
  </si>
  <si>
    <t>otvor 0,4*0,25</t>
  </si>
  <si>
    <t>otvor 0,315*0,4</t>
  </si>
  <si>
    <t>otvor 0,6*0,4</t>
  </si>
  <si>
    <t>otvor 0,5*0,333</t>
  </si>
  <si>
    <t>otvor 0,55*0,366</t>
  </si>
  <si>
    <t>otvor 0,45*0,3</t>
  </si>
  <si>
    <t>otvor 0,125*0,125</t>
  </si>
  <si>
    <t>otvor 0,15*0,15</t>
  </si>
  <si>
    <t>otvor 0,2*0,2</t>
  </si>
  <si>
    <t>340271041-Rx02</t>
  </si>
  <si>
    <t>Zazdívka otvorů v příčkách nebo stěnách pl do 0,25 tvárnicemi pórobetonovými tl do 250 mm</t>
  </si>
  <si>
    <t>-949645269</t>
  </si>
  <si>
    <t>340271045</t>
  </si>
  <si>
    <t>Zazdívka otvorů v příčkách nebo stěnách pl přes 1 do 4 m2 tvárnicemi pórobetonovými tl 150 mm</t>
  </si>
  <si>
    <t>18251124</t>
  </si>
  <si>
    <t>1,60*2,0</t>
  </si>
  <si>
    <t>0,45*2,99</t>
  </si>
  <si>
    <t>342272225</t>
  </si>
  <si>
    <t>Příčka z pórobetonových hladkých tvárnic na tenkovrstvou maltu tl 100 mm</t>
  </si>
  <si>
    <t>-222697027</t>
  </si>
  <si>
    <t>N.01</t>
  </si>
  <si>
    <t>3,36*2,99</t>
  </si>
  <si>
    <t>Úpravy povrchů, podlahy a osazování výplní</t>
  </si>
  <si>
    <t>611325222</t>
  </si>
  <si>
    <t>Vápenocementová štuková omítka malých ploch přes 0,09 do 0,25 m2 na stropech</t>
  </si>
  <si>
    <t>723394144</t>
  </si>
  <si>
    <t>611325421</t>
  </si>
  <si>
    <t>Oprava vnitřní vápenocementové štukové omítky tl jádrové omítky do 20 mm a tl štuku do 3 mm stropů v rozsahu plochy do 10 %</t>
  </si>
  <si>
    <t>572076690</t>
  </si>
  <si>
    <t>"2.03" 16,7</t>
  </si>
  <si>
    <t>612131121</t>
  </si>
  <si>
    <t>Penetrační disperzní nátěr vnitřních stěn nanášený ručně</t>
  </si>
  <si>
    <t>924278462</t>
  </si>
  <si>
    <t>612321141</t>
  </si>
  <si>
    <t>Vápenocementová omítka štuková dvouvrstvá vnitřních stěn nanášená ručně</t>
  </si>
  <si>
    <t>-1739667883</t>
  </si>
  <si>
    <t>3,36*2,99*2</t>
  </si>
  <si>
    <t>612325222</t>
  </si>
  <si>
    <t>Vápenocementová štuková omítka malých ploch přes 0,09 do 0,25 m2 na stěnách</t>
  </si>
  <si>
    <t>157416769</t>
  </si>
  <si>
    <t>612325223</t>
  </si>
  <si>
    <t>Vápenocementová štuková omítka malých ploch přes 0,25 do 1 m2 na stěnách</t>
  </si>
  <si>
    <t>1951544630</t>
  </si>
  <si>
    <t>612325225</t>
  </si>
  <si>
    <t>Vápenocementová štuková omítka malých ploch přes 1 do 4 m2 na stěnách</t>
  </si>
  <si>
    <t>348814042</t>
  </si>
  <si>
    <t>612325421</t>
  </si>
  <si>
    <t>Oprava vnitřní vápenocementové štukové omítky tl jádrové omítky do 20 mm a tl štuku do 3 mm stěn v rozsahu plochy do 10 %</t>
  </si>
  <si>
    <t>957271447</t>
  </si>
  <si>
    <t>619995001</t>
  </si>
  <si>
    <t>Začištění omítek kolem oken, dveří, podlah nebo obkladů</t>
  </si>
  <si>
    <t>-1255923349</t>
  </si>
  <si>
    <t>Okolo otvroů VZT</t>
  </si>
  <si>
    <t>0,1*4</t>
  </si>
  <si>
    <t>0,12*2+0,125*2</t>
  </si>
  <si>
    <t>0,24*2+0,14*2</t>
  </si>
  <si>
    <t>0,25*4*2</t>
  </si>
  <si>
    <t>0,16*4</t>
  </si>
  <si>
    <t>0,4*2+0,1*2</t>
  </si>
  <si>
    <t>0,4*2+0,2*2</t>
  </si>
  <si>
    <t>0,24*4*4</t>
  </si>
  <si>
    <t>0,45*2+0,2*2</t>
  </si>
  <si>
    <t>0,24*2+0,15*2</t>
  </si>
  <si>
    <t>0,505*2+0,4*2</t>
  </si>
  <si>
    <t>0,4*2+0,315*2</t>
  </si>
  <si>
    <t>0,45*2+0,4*2</t>
  </si>
  <si>
    <t>0,525*2+0,4*2</t>
  </si>
  <si>
    <t>0,48*2+0,355*2</t>
  </si>
  <si>
    <t>1,2*2+0,45*2</t>
  </si>
  <si>
    <t>0,9*2+0,4*2</t>
  </si>
  <si>
    <t>1,25*2+1,12*2</t>
  </si>
  <si>
    <t>0,1*6*3,14</t>
  </si>
  <si>
    <t>0,1*1*3,14</t>
  </si>
  <si>
    <t>0,125*3*3,14</t>
  </si>
  <si>
    <t>0,125*1*3,14</t>
  </si>
  <si>
    <t>0,16*7*3,14</t>
  </si>
  <si>
    <t>0,16*1*3,14</t>
  </si>
  <si>
    <t>0,25*1*3,14</t>
  </si>
  <si>
    <t>631312141</t>
  </si>
  <si>
    <t>Doplnění rýh v dosavadních mazaninách betonem prostým</t>
  </si>
  <si>
    <t>-1637396947</t>
  </si>
  <si>
    <t>N.03</t>
  </si>
  <si>
    <t>3,185*0,15*0,15</t>
  </si>
  <si>
    <t>2,36*0,15*0,15</t>
  </si>
  <si>
    <t>3,36*0,15*0,15</t>
  </si>
  <si>
    <t>949101111</t>
  </si>
  <si>
    <t>Lešení pomocné pro objekty pozemních staveb s lešeňovou podlahou v do 1,9 m zatížení do 150 kg/m2</t>
  </si>
  <si>
    <t>2128396889</t>
  </si>
  <si>
    <t>952901111</t>
  </si>
  <si>
    <t>Vyčištění budov bytové a občanské výstavby při výšce podlaží do 4 m</t>
  </si>
  <si>
    <t>-1656544053</t>
  </si>
  <si>
    <t>34</t>
  </si>
  <si>
    <t>9-Rx001</t>
  </si>
  <si>
    <t xml:space="preserve">D+M přenosný hasící přístroj CO 89B </t>
  </si>
  <si>
    <t>1350795021</t>
  </si>
  <si>
    <t>35</t>
  </si>
  <si>
    <t>9-Rx002</t>
  </si>
  <si>
    <t>D+M přenosný hasící přístroj 75F</t>
  </si>
  <si>
    <t>-1559517872</t>
  </si>
  <si>
    <t>36</t>
  </si>
  <si>
    <t>9-Rx003</t>
  </si>
  <si>
    <t>D+M přenosný hasící přístroj 34A</t>
  </si>
  <si>
    <t>1965628177</t>
  </si>
  <si>
    <t>998</t>
  </si>
  <si>
    <t>Přesun hmot</t>
  </si>
  <si>
    <t>998011008</t>
  </si>
  <si>
    <t>Přesun hmot pro budovy zděné s omezením mechanizace pro budovy v do 6 m</t>
  </si>
  <si>
    <t>-987914865</t>
  </si>
  <si>
    <t>766</t>
  </si>
  <si>
    <t>Konstrukce truhlářské</t>
  </si>
  <si>
    <t>R</t>
  </si>
  <si>
    <t>761A3301.Rx01-D01</t>
  </si>
  <si>
    <t>Dveře vnitřní kovové jednokřídlové včetně ocelové zárubně</t>
  </si>
  <si>
    <t>-270366254</t>
  </si>
  <si>
    <t>D01 1000/1960 mm</t>
  </si>
  <si>
    <t>Kompletní dodávka a montáž dveří ocelových včetně povcrhové úpravy</t>
  </si>
  <si>
    <t>Podrobná specifikace viz projketová dokumentace např. Výpis dveří</t>
  </si>
  <si>
    <t>761A3302-Rx002.D02</t>
  </si>
  <si>
    <t>Dveře vnitřní kovové dvoukřídlové včetně ocelové zárubně s požární odolností</t>
  </si>
  <si>
    <t>-444504752</t>
  </si>
  <si>
    <t>D02 - 1450/1970 mm</t>
  </si>
  <si>
    <t>998766211</t>
  </si>
  <si>
    <t>Přesun hmot procentní pro kce truhlářské s omezením mechanizace v objektech v do 6 m</t>
  </si>
  <si>
    <t>%</t>
  </si>
  <si>
    <t>725066976</t>
  </si>
  <si>
    <t>767</t>
  </si>
  <si>
    <t>Konstrukce zámečnické</t>
  </si>
  <si>
    <t>767-Rx001</t>
  </si>
  <si>
    <t>Demontáž uskladnění a zpětná montáž zábradlí</t>
  </si>
  <si>
    <t>272459879</t>
  </si>
  <si>
    <t>R.01</t>
  </si>
  <si>
    <t>2,21</t>
  </si>
  <si>
    <t>998767211</t>
  </si>
  <si>
    <t>Přesun hmot procentní pro zámečnické konstrukce s omezením mechanizace v objektech v do 6 m</t>
  </si>
  <si>
    <t>1501068201</t>
  </si>
  <si>
    <t>777</t>
  </si>
  <si>
    <t>Podlahy lité</t>
  </si>
  <si>
    <t>77-Rx001</t>
  </si>
  <si>
    <t>Penetrační nátěr pro provedení samonivelační stěrky</t>
  </si>
  <si>
    <t>-1631141134</t>
  </si>
  <si>
    <t>N.04</t>
  </si>
  <si>
    <t>771151021</t>
  </si>
  <si>
    <t>Samonivelační stěrka podlah pevnosti 30 MPa tl 3 mm</t>
  </si>
  <si>
    <t>1066810531</t>
  </si>
  <si>
    <t>27</t>
  </si>
  <si>
    <t>777611121</t>
  </si>
  <si>
    <t>Krycí epoxidový průmyslový nátěr podlahy</t>
  </si>
  <si>
    <t>-692131640</t>
  </si>
  <si>
    <t>28</t>
  </si>
  <si>
    <t>777131101</t>
  </si>
  <si>
    <t>Penetrační epoxidový nátěr podlahy na suchý a vyzrálý podklad</t>
  </si>
  <si>
    <t>-1517663994</t>
  </si>
  <si>
    <t>29</t>
  </si>
  <si>
    <t>777611181</t>
  </si>
  <si>
    <t>Příplatek k cenám krycího nátěru za zvýšenou pracnost provádení podlahových soklíků</t>
  </si>
  <si>
    <t>-1510195010</t>
  </si>
  <si>
    <t>30</t>
  </si>
  <si>
    <t>998777211</t>
  </si>
  <si>
    <t>Přesun hmot procentní pro podlahy lité s omezením mechanizace v objektech v do 6 m</t>
  </si>
  <si>
    <t>157889429</t>
  </si>
  <si>
    <t>784</t>
  </si>
  <si>
    <t>Dokončovací práce - malby a tapety</t>
  </si>
  <si>
    <t>31</t>
  </si>
  <si>
    <t>784111001</t>
  </si>
  <si>
    <t>Oprášení (ometení ) podkladu v místnostech výšky do 3,80 m</t>
  </si>
  <si>
    <t>-699148146</t>
  </si>
  <si>
    <t>32</t>
  </si>
  <si>
    <t>784181101</t>
  </si>
  <si>
    <t>Základní akrylátová jednonásobná bezbarvá penetrace podkladu v místnostech výšky do 3,80 m</t>
  </si>
  <si>
    <t>557702441</t>
  </si>
  <si>
    <t>33</t>
  </si>
  <si>
    <t>784211101</t>
  </si>
  <si>
    <t>Dvojnásobné bílé malby ze směsí za mokra výborně oděruvzdorných v místnostech v do 3,80 m</t>
  </si>
  <si>
    <t>435345946</t>
  </si>
  <si>
    <t>25-050201.3 - EI</t>
  </si>
  <si>
    <t xml:space="preserve">Součástí nabídkové ceny musí být veškeré náklady, aby cena byla konečná a zahrnovala celou dodávku a montáž. Dodávky a montáže uvedené v nabídce musí být, včetně veškerého souvisejícího doplňkového, podružného a montážního materiálu, tak aby celé zařízení bylo funkční a splňovalo všechny předpisy,  které se na ně vztahují. Nedílnou součástí výkazu je projektová dokumentace, která je v případě rozporu s VV určující pro rozsah PD. </t>
  </si>
  <si>
    <t>D1 - 1. Svítidla</t>
  </si>
  <si>
    <t>D2 - 2. Elektroinstalace</t>
  </si>
  <si>
    <t>D3 - 3. HZS</t>
  </si>
  <si>
    <t>D1</t>
  </si>
  <si>
    <t>1. Svítidla</t>
  </si>
  <si>
    <t>Pol1</t>
  </si>
  <si>
    <t>A - LED SVÍTIDLO 120cm 36W 4000K</t>
  </si>
  <si>
    <t>ks</t>
  </si>
  <si>
    <t>Pol2</t>
  </si>
  <si>
    <t>B - LED SVÍTIDLO 120cm 50W 4000K</t>
  </si>
  <si>
    <t>Pol3</t>
  </si>
  <si>
    <t>C - LED SVÍTIDLO 18W</t>
  </si>
  <si>
    <t>Pol4</t>
  </si>
  <si>
    <t>D - LED SVÍTIDLO 60x60 40W</t>
  </si>
  <si>
    <t>Pol5</t>
  </si>
  <si>
    <t>Podružný materiál, PPV</t>
  </si>
  <si>
    <t>D2</t>
  </si>
  <si>
    <t>2. Elektroinstalace</t>
  </si>
  <si>
    <t>Pol6</t>
  </si>
  <si>
    <t>Kabel CYKY 5Jx10</t>
  </si>
  <si>
    <t>Pol7</t>
  </si>
  <si>
    <t>Kabel H07RN-F 5x10</t>
  </si>
  <si>
    <t>Pol8</t>
  </si>
  <si>
    <t>Vypínač průmyslový 3f 40A/400V, IP65</t>
  </si>
  <si>
    <t>Pol9</t>
  </si>
  <si>
    <t>Kabel CYKY 3Jx1,5</t>
  </si>
  <si>
    <t>Pol10</t>
  </si>
  <si>
    <t>Kabel CYKY 3Jx2,5</t>
  </si>
  <si>
    <t>Pol11</t>
  </si>
  <si>
    <t>Kabelový žlab 200X100 žárovězinkovaný, včetně závěsů</t>
  </si>
  <si>
    <t>Pol12</t>
  </si>
  <si>
    <t>Lišta LV 40/20 včetně víka a příslušenství</t>
  </si>
  <si>
    <t>Pol13</t>
  </si>
  <si>
    <t>Lišta LV 100/60 včetně víka a příslušenství</t>
  </si>
  <si>
    <t>Pol14</t>
  </si>
  <si>
    <t>Doplnění rozvaděče RH dle schéma</t>
  </si>
  <si>
    <t>Pol15</t>
  </si>
  <si>
    <t>D3</t>
  </si>
  <si>
    <t>3. HZS</t>
  </si>
  <si>
    <t>Pol16</t>
  </si>
  <si>
    <t>Demontáž stáv svítidel</t>
  </si>
  <si>
    <t>Pol17</t>
  </si>
  <si>
    <t>Demontáž stávajícící el.instalace - část gastro, část VZT - stávající měněné</t>
  </si>
  <si>
    <t>hod</t>
  </si>
  <si>
    <t>Pol18</t>
  </si>
  <si>
    <t>Svěšení stávajících kabelů v chodbě 1PP, spojkování a přepojení, vymístění pro možnost instalace VZT</t>
  </si>
  <si>
    <t>celek</t>
  </si>
  <si>
    <t>Pol19</t>
  </si>
  <si>
    <t>Úprava stávajícího rozvaděče RH - demontáž odpojených, zrušených prvků, úprava pro osazení nových jističů</t>
  </si>
  <si>
    <t>38</t>
  </si>
  <si>
    <t>Pol20</t>
  </si>
  <si>
    <t>Certitikované měření osvětlení – všech řešených prostor</t>
  </si>
  <si>
    <t>40</t>
  </si>
  <si>
    <t>Pol21</t>
  </si>
  <si>
    <t>Vzorkování (předložení, odsouhlasení) pohledových a designových prvků, vč. zařízení vzorkovacího prostoru.</t>
  </si>
  <si>
    <t>42</t>
  </si>
  <si>
    <t>Pol22</t>
  </si>
  <si>
    <t>Ekologická likvidace odpadového materiálu</t>
  </si>
  <si>
    <t>44</t>
  </si>
  <si>
    <t>Pol23</t>
  </si>
  <si>
    <t>Revize elektroinstalace dle ČSN 33 1500, ČSN 33 2000-6</t>
  </si>
  <si>
    <t>46</t>
  </si>
  <si>
    <t>25-050201.4 - ÚT</t>
  </si>
  <si>
    <t xml:space="preserve">Veškeré položky musí obsahovat dodávku i montáž, vyjma položek jenž mají dodávku zvlášť ve specifikaci. Zhotovitel do jednotkových cen zahrne veškeré ostatní náklady , ve výkazu přímo nespecifikované, tak aby bylo možné dílo provést za tyto ceny v souladu s projektovou dokumentací, platnými předpisy, normami a v bezvadné kvalitě.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 Veškeré položky ve výkazu jsou uvedeny včetně montážních prací a ostatních výkonů spojených s instalací systému  </t>
  </si>
  <si>
    <t>D1 - Zařízení</t>
  </si>
  <si>
    <t>D2 - Armatury</t>
  </si>
  <si>
    <t>D3 - Oběhová čerpadla</t>
  </si>
  <si>
    <t>D4 - Potrubí</t>
  </si>
  <si>
    <t>D5 - Tepelná izolace</t>
  </si>
  <si>
    <t>D6 - Stavba</t>
  </si>
  <si>
    <t>D7 - Měření a regulace</t>
  </si>
  <si>
    <t>D8 - Demontáže</t>
  </si>
  <si>
    <t xml:space="preserve">D9 - Ostatní </t>
  </si>
  <si>
    <t>Zařízení</t>
  </si>
  <si>
    <t>Pol24</t>
  </si>
  <si>
    <t>Souprava měřiče tepla ultrazvukového, závitového DN32, Qn=6 m3/h,dp=2,0 kPa(Q=1,95 m3/h), včetně kalorimetrického počítadla, fluidikového průtokoměru, jímek a odporových teploměrů, šroubení a těsnění</t>
  </si>
  <si>
    <t>Armatury</t>
  </si>
  <si>
    <t>Pol25</t>
  </si>
  <si>
    <t>Automatický odvzdušňovací ventil DN15, 120°C, PN16</t>
  </si>
  <si>
    <t>Pol26</t>
  </si>
  <si>
    <t>Kohout kulový-voda, DN 40,t=120°C, PN16</t>
  </si>
  <si>
    <t>Pol27</t>
  </si>
  <si>
    <t>Filtr topenářský, závitový DN 40,120°C, PN16</t>
  </si>
  <si>
    <t>Pol28</t>
  </si>
  <si>
    <t>Vypouštěcí kohout DN 15, 120°C, PN16</t>
  </si>
  <si>
    <t>Pol29</t>
  </si>
  <si>
    <t>Klapka zpětná pružinová, závitová, clona mosaz,  DN40, 120°C, PN15</t>
  </si>
  <si>
    <t>Pol30</t>
  </si>
  <si>
    <t>Vyvažovací ventil s měřícími vsuvkami včetně vypouštěcího nástavce, hlavice s ukazatelem polohy, vnitřní závit, způsob měření průtoku přes kuželku ventilu, těsné uzavření, slitina mosazi odolná odzinkování, odchylka průtoku při plném otevření max. 5%</t>
  </si>
  <si>
    <t>Poznámka k položce:_x000D_
 DN25, PN25, včetně tepelně-izolačního obalu a zaregulování</t>
  </si>
  <si>
    <t>Pol31</t>
  </si>
  <si>
    <t>Tlakově nezávislý regulační a vyvažovací ventil závitový, pro plynulou regulaci, s možnosti nastavení maximálního průtoku, max. tlaková diference 6 bar, min. tlaková diference 0,23 bar, PN16, DN 32, včetně šroubení a těsnění, tepelně-izolačního obalu</t>
  </si>
  <si>
    <t>Poznámka k položce:_x000D_
nastavení provozních parametrů</t>
  </si>
  <si>
    <t>Pol32</t>
  </si>
  <si>
    <t>Digitálně konfigurovatelný proporcionální pohon pro tlakově nezávislý regulační a vyvažovací ventil, vstupní signál 0-10 V, napájení 24 V, uzavírací síla 160 N</t>
  </si>
  <si>
    <t>Pol33</t>
  </si>
  <si>
    <t>Termostatický radiátorový ventil závitový přímý s funkcí automatického omezení průtoku, rozsah nastavení 10-150 l/h, PN10, DN10</t>
  </si>
  <si>
    <t>Pol34</t>
  </si>
  <si>
    <t>Teploměr technický 0-120°C, včetně jímky</t>
  </si>
  <si>
    <t>Pol35</t>
  </si>
  <si>
    <t>Pružný připojovací kus závitový- gumový kompenzátor, PN16, DN40, včetně protipřírub a těsnění</t>
  </si>
  <si>
    <t>Oběhová čerpadla</t>
  </si>
  <si>
    <t>Pol36</t>
  </si>
  <si>
    <t>Čerpadlo oběhové závitové, s automatickou regulací výkonu, Q=1,95m3/h,  Hmax=3,2m, P=40W/230V, DN25, včetně šroubení a těsnění</t>
  </si>
  <si>
    <t>D4</t>
  </si>
  <si>
    <t>Potrubí</t>
  </si>
  <si>
    <t>Pol37</t>
  </si>
  <si>
    <t>Potrubí z nelegované oceli, z vnější strany galvanicky pozinkované, včetně tvarovek, spojovacího materiálu, konzol, spojované lisováním za studena 54x1,5</t>
  </si>
  <si>
    <t>Pol38</t>
  </si>
  <si>
    <t>dttp 42x1,5</t>
  </si>
  <si>
    <t>Pol39</t>
  </si>
  <si>
    <t>Příplatek k potrubí za připojení vodního ohřívače VZT jednotky</t>
  </si>
  <si>
    <t>Pol40</t>
  </si>
  <si>
    <t>Napojení potrubí z nelegované tenkostěnné oceli na stávající rozvody z ocelových trub svařovaných, včetně doplňkového a pomocného materiálu</t>
  </si>
  <si>
    <t>kpl</t>
  </si>
  <si>
    <t>D5</t>
  </si>
  <si>
    <t>Tepelná izolace</t>
  </si>
  <si>
    <t>Pol41</t>
  </si>
  <si>
    <t>Tep. izolace z minerálního vlákna, kašírovaná vyztuženou Al folií, vniřní pr./tl.  54/50 mm</t>
  </si>
  <si>
    <t>Pol42</t>
  </si>
  <si>
    <t>Tep. izolace z minerálního vlákna, kašírovaná vyztuženou Al folií, vniřní pr./tl.  42/40 mm</t>
  </si>
  <si>
    <t>D6</t>
  </si>
  <si>
    <t>Stavba</t>
  </si>
  <si>
    <t>Pol43</t>
  </si>
  <si>
    <t>Prostupy pro potrubí ÚT Ć150 mm zdivem z cihel plných na MVC do tl.200 mm, včetně začištění po montáži</t>
  </si>
  <si>
    <t>Pol44</t>
  </si>
  <si>
    <t>Požární ucpávky prostupů, do průměru 150 mm pro potrubí ÚT, utěsnění minerální vatou/protipožárním tmelem, včetně povrchových úprav a začištění po montáži, s ohledem na PBŘS</t>
  </si>
  <si>
    <t>D7</t>
  </si>
  <si>
    <t>Měření a regulace</t>
  </si>
  <si>
    <t>Pol45</t>
  </si>
  <si>
    <t>Propojení regulátoru VZT jednotky s ovládanámi prvky regulačního uzlu teplovodního výměníku, včetně kabeláže, spojovacího a instalačního materiálu</t>
  </si>
  <si>
    <t>Pol46</t>
  </si>
  <si>
    <t>Nastavení provozních parametrů oběhových čerpadel během zkušebního provozu, včetně dopravy osob</t>
  </si>
  <si>
    <t>Pol47</t>
  </si>
  <si>
    <t>Revize elektro</t>
  </si>
  <si>
    <t>48</t>
  </si>
  <si>
    <t>D8</t>
  </si>
  <si>
    <t>Demontáže</t>
  </si>
  <si>
    <t>Pol48</t>
  </si>
  <si>
    <t>Odpojení VZT jednotky od rozvodů ÚT</t>
  </si>
  <si>
    <t>50</t>
  </si>
  <si>
    <t>Pol49</t>
  </si>
  <si>
    <t>Demontáž potrubí ocelového svařovaného do DN50,vč. armatur, tvarovek, tepelné izolace a vč. ekologické likvidace</t>
  </si>
  <si>
    <t>52</t>
  </si>
  <si>
    <t>Pol50</t>
  </si>
  <si>
    <t>Demontáž a opětovná montáž měřiče tepla závitového, vč. doplňkového a pomocného materiálu</t>
  </si>
  <si>
    <t>54</t>
  </si>
  <si>
    <t>D9</t>
  </si>
  <si>
    <t xml:space="preserve">Ostatní </t>
  </si>
  <si>
    <t>Pol51</t>
  </si>
  <si>
    <t>Topná a tlaková zkouška dle ČSN 060310</t>
  </si>
  <si>
    <t>56</t>
  </si>
  <si>
    <t>Pol52</t>
  </si>
  <si>
    <t>Propláchnutí systému</t>
  </si>
  <si>
    <t>58</t>
  </si>
  <si>
    <t>Pol53</t>
  </si>
  <si>
    <t>Napuštění systému vodou o předepsaných parametrech a odvzdušnění systému</t>
  </si>
  <si>
    <t>60</t>
  </si>
  <si>
    <t>Pol54</t>
  </si>
  <si>
    <t>Zaškolení obsluhy, uvedení do provozu</t>
  </si>
  <si>
    <t>62</t>
  </si>
  <si>
    <t>Pol55</t>
  </si>
  <si>
    <t>Přesuny hmot</t>
  </si>
  <si>
    <t>64</t>
  </si>
  <si>
    <t>Pol56</t>
  </si>
  <si>
    <t>Nátěry pomocných konstrukcí, 2x základní barva, 1x email</t>
  </si>
  <si>
    <t>66</t>
  </si>
  <si>
    <t>Pol57</t>
  </si>
  <si>
    <t>Koordinace se správcem sítě CZT</t>
  </si>
  <si>
    <t>68</t>
  </si>
  <si>
    <t>Pol58</t>
  </si>
  <si>
    <t>Označovací štítky na potrubí</t>
  </si>
  <si>
    <t>70</t>
  </si>
  <si>
    <t>25-050201.5 - VZT</t>
  </si>
  <si>
    <t>Soupis:</t>
  </si>
  <si>
    <t>25-050201.5.1 - VZT-1</t>
  </si>
  <si>
    <t xml:space="preserve">Poznámka: Materiály a zpracování budou v souladu s požadavky a v rámci příslušných zákonů a norem EU. Jestliže neexistuje žádná takováto norma, materiály a zpracování budou splňovat požadavky uznávané národní normy, které jsou uvedeny v technické specifikaci. Veškeré použité materiály  musí být použity nové a musí mít 1. jakostní třídu, pokud není v projektu požadováno jinak. Rozpočet VZT není zpracován v žadné cenové soustavě V rozpočtu jsou použity R položky  Pokud projekt obsahuje požadavky nebo odkazy na jednotlivá obchodní jména nebo označení výrobků, výkonů nebo obchodních materiálů, které platí pro určitého podnikatele za příznačné, slouží tyto pro specifikaci jejich funkčních a estetických vlastností. Tyto výrobky a materiály lze nahradit technicky a kvalitativně obdobnými řešeními, avšak s minimálně stejnými technickými parametry, výkony a kvalitou.  Standard stavby a použitých materiálů může být stanoven v této projektové dokumentaci formou uvedení názvu výrobku (či výrobce), který příslušný standard reprezentuje. Označení materiálů (je-li uvedeno) tak slouží pouze k určení nejnižších standardů kvality  díla. Uchazeč může navrhnout ekvivalentní dodávky a materiály, avšak s minimálně stejnými technickými parametry, výkony a kvalitou. </t>
  </si>
  <si>
    <t>D1 - VZT-01 - Větrání gastro provozu</t>
  </si>
  <si>
    <t>D2 - Montážní materiál</t>
  </si>
  <si>
    <t>VZT-01 - Větrání gastro provozu</t>
  </si>
  <si>
    <t>Pol59</t>
  </si>
  <si>
    <t>Univerzální větrací jednotka s rekuperací tepla pomocí deskového rekuperátoru, vodním dohřevem a přímým chlazením vzduchu, min. účinnost rekuperace  73 %, třída filtrace  ePM1 50 %(F7) na přívodu a ePM10 50 %(M5) na odvodu vzduchu Qv= +17 000/ -17 000 m3/</t>
  </si>
  <si>
    <t>Pol60</t>
  </si>
  <si>
    <t>Pružná manžeta - 1800 x 1250 mm</t>
  </si>
  <si>
    <t>Pol61</t>
  </si>
  <si>
    <t>Čtyřhranný přímý tlumič hluku - 1800 x 1250 mm, l = 1500 mm</t>
  </si>
  <si>
    <t>Pol62</t>
  </si>
  <si>
    <t>Čtyřhranný přímý tlumič hluku - 1800 x 1250 mm, l = 1000 mm</t>
  </si>
  <si>
    <t>Pol63</t>
  </si>
  <si>
    <t>Čtyřhranný přímý tlumič hluku - 1800 x 1250 mm, l = 1250 mm</t>
  </si>
  <si>
    <t>Pol64</t>
  </si>
  <si>
    <t>Čtyřhranný přímý tlumič hluku - 1800 x 1250 mm, l = 650 mm</t>
  </si>
  <si>
    <t>Pol65</t>
  </si>
  <si>
    <t>Protidešťová žaluzie do čtyřhranného potrubí se sítem proti hrubým nečistotám a ptactvu - 1000 x 900 mm</t>
  </si>
  <si>
    <t>Pol66</t>
  </si>
  <si>
    <t>Protidešťová žaluzie do čtyřhranného potrubí se sítem proti hrubým nečistotám a ptactvu - 1250 x 630 mm</t>
  </si>
  <si>
    <t>Pol67</t>
  </si>
  <si>
    <t>Regulační klapka do čtyřhranného potrubí, včetně servopohonu 230V 1200 x 450 mm</t>
  </si>
  <si>
    <t>Pol68</t>
  </si>
  <si>
    <t>Regulační klapka do čtyřhranného potrubí, včetně servopohonu 230V - 900 x 400 mm</t>
  </si>
  <si>
    <t>Pol69</t>
  </si>
  <si>
    <t>Regulační klapka do čtyřhranného potrubí 400 x 400 m</t>
  </si>
  <si>
    <t>Pol70</t>
  </si>
  <si>
    <t>Regulační klapka do čtyřhranného potrubí 1000 x 400 mm</t>
  </si>
  <si>
    <t>Pol71</t>
  </si>
  <si>
    <t>Textilní výustka Ø450 mm, l = 4000 mm</t>
  </si>
  <si>
    <t>Pol72</t>
  </si>
  <si>
    <t>Textilní výustka Ø450 mm, l = 5000 mm</t>
  </si>
  <si>
    <t>Pol73</t>
  </si>
  <si>
    <t>Textilní výustka Ø450 mm, l = 6000 mm</t>
  </si>
  <si>
    <t>Pol74</t>
  </si>
  <si>
    <t>Textilní výustka Ø250 mm, l = 4000 mm</t>
  </si>
  <si>
    <t>Pol75</t>
  </si>
  <si>
    <t>Indukční digestoř 1400 x 4000 mm</t>
  </si>
  <si>
    <t>Pol76</t>
  </si>
  <si>
    <t>Indukční digestoř 1300 x 3700 mm</t>
  </si>
  <si>
    <t>Pol77</t>
  </si>
  <si>
    <t>Indukční digestoř 1200 x 3700 mm</t>
  </si>
  <si>
    <t>Pol78</t>
  </si>
  <si>
    <t>Indukční digestoř 1600 x 2700 mm</t>
  </si>
  <si>
    <t>Pol79</t>
  </si>
  <si>
    <t>Indukční digestoř 1500 x 2500 mm</t>
  </si>
  <si>
    <t>Pol80</t>
  </si>
  <si>
    <t>Indukční digestoř 1500 x 1800 mm</t>
  </si>
  <si>
    <t>Pol81</t>
  </si>
  <si>
    <t>Indukční digestoř 1300 x 1500 mm</t>
  </si>
  <si>
    <t>Pol82</t>
  </si>
  <si>
    <t>Přívodní dvouřadá lamelový výustka 500 x 200 mm</t>
  </si>
  <si>
    <t>Pol83</t>
  </si>
  <si>
    <t>Přívodní anemostat 160 mm</t>
  </si>
  <si>
    <t>Pol84</t>
  </si>
  <si>
    <t>Odvodní jednořadá lamelová výustka 600 x 300 mm</t>
  </si>
  <si>
    <t>Pol85</t>
  </si>
  <si>
    <t>Čidlo kouře, včetně patice a adaptéru pro montáž do potrubí</t>
  </si>
  <si>
    <t>Pol85.1</t>
  </si>
  <si>
    <t>Protipožární ucpávka pro zatěsnění VZT potrubí, splňující požární odolnost dle PBŘ dle obvodu potrubí</t>
  </si>
  <si>
    <t>-290191692</t>
  </si>
  <si>
    <t>Pol86</t>
  </si>
  <si>
    <t>Čtyřhranné vzduchotechnické potrubí skupiny I z pozinkovaného plechu  včetně 15 % tvarovek¨. Třída těsnosti C do obvodu 6100 mm</t>
  </si>
  <si>
    <t>bm</t>
  </si>
  <si>
    <t>Pol87</t>
  </si>
  <si>
    <t>Čtyřhranné vzduchotechnické potrubí skupiny I z pozinkovaného plechu  včetně 20 % tvarovek. Třída těsnosti C do obvodu 4300 mm</t>
  </si>
  <si>
    <t>Pol88</t>
  </si>
  <si>
    <t>Čtyřhranné vzduchotechnické potrubí skupiny I z pozinkovaného plechu  včetně 25 % tvarovek.Třída těsnosti C do obvodu 1700 mm</t>
  </si>
  <si>
    <t>Pol89</t>
  </si>
  <si>
    <t>Kruhové potrubí SPIRO z pozinkovaného plechu.Třída těsnosti C do Ø250 mm</t>
  </si>
  <si>
    <t>Pol90</t>
  </si>
  <si>
    <t>Flexibilní potrubí z lehkého laminátu, mikrobiálně ošetřené do Ø160 mm</t>
  </si>
  <si>
    <t>Pol91</t>
  </si>
  <si>
    <t>Protipožární izolace s třídou odolnosti dle PBŘ</t>
  </si>
  <si>
    <t>Montážní materiál</t>
  </si>
  <si>
    <t>Pol92</t>
  </si>
  <si>
    <t>Spojovací a těsnící materiál</t>
  </si>
  <si>
    <t>kg</t>
  </si>
  <si>
    <t>Pol93</t>
  </si>
  <si>
    <t>Materiál na závěsy</t>
  </si>
  <si>
    <t>72</t>
  </si>
  <si>
    <t>25-050201.5.2 - VZT-2</t>
  </si>
  <si>
    <t>D1 - VZT-02 - Větrání zázezí zaměstanců</t>
  </si>
  <si>
    <t>VZT-02 - Větrání zázezí zaměstanců</t>
  </si>
  <si>
    <t>Pol94</t>
  </si>
  <si>
    <t>Univerzální větrací jednotka s rekuperací tepla pomocí deskového rekuperátoru, min. účinnost rekuperace  86 %, třída filtrace  ePM1 60 %(F7) na přívodu a ePM10 50 %(M5) na odvodu vzduchu Qv= +350/ -350 m3/h, dp=125 Pa,  Pel = 0,12 kW 230V</t>
  </si>
  <si>
    <t>Pol95</t>
  </si>
  <si>
    <t>Elektrický ohřívač do kruhového potrubí Ø160 mm, 0,4 kW 230V</t>
  </si>
  <si>
    <t>Pol96</t>
  </si>
  <si>
    <t>Pružná manžeta Ø160 mm</t>
  </si>
  <si>
    <t>Pol97</t>
  </si>
  <si>
    <t>Čtyřhranný přímý tlumič hluku s kruhovým napojením Ø160 mm, l = 1000 mm</t>
  </si>
  <si>
    <t>Pol98</t>
  </si>
  <si>
    <t>Čtyřhranný přímý tlumič hluku s kruhovým napojením Ø160 mm, l = 600 mm</t>
  </si>
  <si>
    <t>Pol99</t>
  </si>
  <si>
    <t>Čtyřhranný přímý tlumič hluku s kruhovým napojením Ø160 mm, l = 300 mm</t>
  </si>
  <si>
    <t>Pol100</t>
  </si>
  <si>
    <t>Protidešťová žaluzie do čtyřhranného potrubí se sítem proti hrubým nečistotám a ptactvu 250 x 250 mm</t>
  </si>
  <si>
    <t>Pol101</t>
  </si>
  <si>
    <t>Uzavírací klapka do kruhového potrubí včetně servopohonu 24 V, olvádání od jednotky Ø160 mm</t>
  </si>
  <si>
    <t>Pol102</t>
  </si>
  <si>
    <t>Přívodní anemostat 160</t>
  </si>
  <si>
    <t>Pol103</t>
  </si>
  <si>
    <t>Pívodní talířový ventil Ø100 mm</t>
  </si>
  <si>
    <t>Pol104</t>
  </si>
  <si>
    <t>Odvodní talířový ventil Ø100 mm</t>
  </si>
  <si>
    <t>Pol105</t>
  </si>
  <si>
    <t>Kruhové potrubí SPIRO z pozinkovaného plechu včetně 30 % tvarovek..Třída těsnosti C do Ø160 mm</t>
  </si>
  <si>
    <t>Pol106</t>
  </si>
  <si>
    <t>Flexibilní potrubí z lehkého laminátu, mikrobiálně ošetřené do Ø125 mm</t>
  </si>
  <si>
    <t>25-050201.5.3 - VZT-3</t>
  </si>
  <si>
    <t>D1 - VZT-03 - Větrání skladů kuchyně a  skladů inventáře</t>
  </si>
  <si>
    <t>VZT-03 - Větrání skladů kuchyně a  skladů inventáře</t>
  </si>
  <si>
    <t>Pol107</t>
  </si>
  <si>
    <t>Univerzální větrací jednotka s rekuperací tepla pomocí deskového rekuperátoru, min. účinnost rekuperace  86 %, třída filtrace  ePM1 60 %(F7) na přívodu a ePM10 50 %(M5) na odvodu vzduchu Qv= +320/ -320 m3/h, dp=125 Pa,  Pel = 0,12 kW 230V</t>
  </si>
  <si>
    <t>Pol108</t>
  </si>
  <si>
    <t>Elektrický ohřívač do kruhového potrubí Ø160 mm, 0,38 kW 230V</t>
  </si>
  <si>
    <t>Pol109</t>
  </si>
  <si>
    <t>Přívodní dvouřadá lamelový výustka do kruhového potrubí 200 x 75 mm</t>
  </si>
  <si>
    <t>Pol110</t>
  </si>
  <si>
    <t>Odvodní jednořadá lamelová výustka do kruhového potrubí 400 x 75 mm</t>
  </si>
  <si>
    <t>25-050201.5.4 - V-01</t>
  </si>
  <si>
    <t>D1 - Ventilátor 01 (V-01)- Větrání skladu obalů a zbytků z kuchyně</t>
  </si>
  <si>
    <t>Ventilátor 01 (V-01)- Větrání skladu obalů a zbytků z kuchyně</t>
  </si>
  <si>
    <t>Pol111</t>
  </si>
  <si>
    <t>Radiální ventilátor, napojení Ø100 mm Qv= 100 m3/h, dp= 50 Pa, Pel = 0,025 kW 230V , hm.: 1 kg</t>
  </si>
  <si>
    <t>Pol112</t>
  </si>
  <si>
    <t>Přívodní mřížka 400 x 100 mm</t>
  </si>
  <si>
    <t>Pol113</t>
  </si>
  <si>
    <t>Protidešťová žaluzie do kruhového potrubí potrubí se sítem proti hrubým nečistotám a ptactvu Ø125 mm</t>
  </si>
  <si>
    <t>Pol114</t>
  </si>
  <si>
    <t>Kruhové potrubí SPIRO z pozinkovaného plechu Ø100 mm</t>
  </si>
  <si>
    <t>25-050201.5.5 - Demontáž</t>
  </si>
  <si>
    <t>D1 - Demontáže stávající jednotky a potrubí</t>
  </si>
  <si>
    <t>Demontáže stávající jednotky a potrubí</t>
  </si>
  <si>
    <t>Pol115</t>
  </si>
  <si>
    <t>Demontáž stávajícího potrubí v 1.NP</t>
  </si>
  <si>
    <t>klp</t>
  </si>
  <si>
    <t>Pol116</t>
  </si>
  <si>
    <t>Demontáž stávajícího potrubí ve 1.PP</t>
  </si>
  <si>
    <t>Pol117</t>
  </si>
  <si>
    <t>Demontáž stávajících jednotek</t>
  </si>
  <si>
    <t>Pol118</t>
  </si>
  <si>
    <t>Pol119</t>
  </si>
  <si>
    <t>Ekologická likvidace VZT jednotek</t>
  </si>
  <si>
    <t>Pol120</t>
  </si>
  <si>
    <t>Doprava</t>
  </si>
  <si>
    <t>Pol121</t>
  </si>
  <si>
    <t>Případná demontáž a montáž odvodního potrubí jednotky větrající gastro prostor (2 lidi, plošina, 1 den práce), včetně dopravy plošiny</t>
  </si>
  <si>
    <t>25-050201.5.6 - Společné</t>
  </si>
  <si>
    <t>D1 - Přesuny hmot</t>
  </si>
  <si>
    <t>D2 - Zkoušky</t>
  </si>
  <si>
    <t>Pol122</t>
  </si>
  <si>
    <t>Přesun hmot do 3 tun</t>
  </si>
  <si>
    <t>Pol123</t>
  </si>
  <si>
    <t>Lešení do výšky 4 m</t>
  </si>
  <si>
    <t>Pol124</t>
  </si>
  <si>
    <t>Kordinace se stavbou  transportu VZT do strojovny objektu a na střechu</t>
  </si>
  <si>
    <t>Zkoušky</t>
  </si>
  <si>
    <t>Pol125</t>
  </si>
  <si>
    <t>Zkoušky zařízení, zaregulování potrubního rozvodu VZT</t>
  </si>
  <si>
    <t>Pol126</t>
  </si>
  <si>
    <t>Autorizované měření hluku od VZT zařízení ve vnitřních a vnějších chráněných prostorách staveb dle požadavku hygieny</t>
  </si>
  <si>
    <t>Pol127</t>
  </si>
  <si>
    <t>Měření množstí vzduchu včetně vyhotovení protokolu</t>
  </si>
  <si>
    <t>25-050201.6 - ZTI</t>
  </si>
  <si>
    <t>Veškeré položky musí obsahovat dodávku i montáž, vyjma položek jenž mají dodávku zvlášť ve specifikaci. Zhotovitel do jednotkových cen zahrne veškeré ostatní náklady , ve výkazu přímo nespecifikované, tak aby bylo možné dílo provést za tyto ceny v souladu s projektovou dokumentací, platnými předpisy, normami a v bezvadné kvalitě.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 Veškeré položky ve výkazu jsou uvedeny včetně montážních prací a ostatních výkonů spojených s instalací systému</t>
  </si>
  <si>
    <t xml:space="preserve">D1 - KANALIZACE - dodávka, montáž </t>
  </si>
  <si>
    <t>D2 - VODOVOD - dodávka, montáž</t>
  </si>
  <si>
    <t>D3 - Stavba</t>
  </si>
  <si>
    <t xml:space="preserve">KANALIZACE - dodávka, montáž </t>
  </si>
  <si>
    <t>Pol128</t>
  </si>
  <si>
    <t>Potrubí kanalizační plastové připojovací a odpadní - systém HT - dodávka, montáž. DN 32</t>
  </si>
  <si>
    <t>Pol129</t>
  </si>
  <si>
    <t>Demontáž stávající kanalizace, 9m, dvě odbočky, systém KG, DN 150</t>
  </si>
  <si>
    <t>Pol130</t>
  </si>
  <si>
    <t>Uložení odpadní trubky KG s hrdlem, DN 150mm. dodávka, montáž.</t>
  </si>
  <si>
    <t>Pol131</t>
  </si>
  <si>
    <t>montáž odbočky KG, DN 40 - DN 150 dodávka, montáž.</t>
  </si>
  <si>
    <t>Pol132</t>
  </si>
  <si>
    <t>montáž čistícího kusu KG, DN 150 dodávka, montáž.</t>
  </si>
  <si>
    <t>Pol133</t>
  </si>
  <si>
    <t>Zápachová uzávěrka - odvod kondenzátu</t>
  </si>
  <si>
    <t>Pol134</t>
  </si>
  <si>
    <t>Odbočka do sifonu, dodávka, montáž</t>
  </si>
  <si>
    <t>Pol135</t>
  </si>
  <si>
    <t>Odbočka do kanalizačního potrubí, dodávka, montáž</t>
  </si>
  <si>
    <t>Pol136</t>
  </si>
  <si>
    <t>Čerpadlo kondenzátu s vestavěným zásobníkem, dodávka, montáž</t>
  </si>
  <si>
    <t>Pol137</t>
  </si>
  <si>
    <t>Potrubí tlakové kanalizace PE, dodávka, montáž</t>
  </si>
  <si>
    <t>Pol138</t>
  </si>
  <si>
    <t>Uchycení potrubí objímkami</t>
  </si>
  <si>
    <t>Pol139</t>
  </si>
  <si>
    <t>Zkouška těsnosti kanalizace vodou</t>
  </si>
  <si>
    <t>Pol140</t>
  </si>
  <si>
    <t>VODOVOD - dodávka, montáž</t>
  </si>
  <si>
    <t>Pol141</t>
  </si>
  <si>
    <t>Montáž hydrantových skříní vč.zednických výpomocí</t>
  </si>
  <si>
    <t>Pol142</t>
  </si>
  <si>
    <t>Hydrantový systém D 25/20 m - vestavba</t>
  </si>
  <si>
    <t>Pol143</t>
  </si>
  <si>
    <t>Pořární vodovod - potrubí z uhlíkové oceli, D28, PN 20</t>
  </si>
  <si>
    <t>Pol144</t>
  </si>
  <si>
    <t>Pořární vodovod - Koleno 90°  D28</t>
  </si>
  <si>
    <t>Pol145</t>
  </si>
  <si>
    <t>Napojení na stávající požární vodovod</t>
  </si>
  <si>
    <t>Pol146</t>
  </si>
  <si>
    <t>Kontrola před uvedením do provozu</t>
  </si>
  <si>
    <t>Pol147</t>
  </si>
  <si>
    <t>Pol148</t>
  </si>
  <si>
    <t>Přípomocné bourací a ostatní práce vč.přípomocného materiálu</t>
  </si>
  <si>
    <t>h</t>
  </si>
  <si>
    <t>25-050201.7 - Gastro</t>
  </si>
  <si>
    <t>Veškeré položky musí obsahovat dodávku i montáž, vyjma položek jenž mají dodávku zvlášť ve specifikaci. Zhotovitel do jednotkových cen zahrne veškeré ostatní náklady , ve výkazu přímo nespecifikované, tak aby bylo možné dílo provést za tyto ceny v souladu s projektovou dokumentací, platnými předpisy, normami a v bezvadné kvalitě.  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</si>
  <si>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D-001 - Gastronomická technika</t>
  </si>
  <si>
    <t>D-001</t>
  </si>
  <si>
    <t>Gastronomická technika</t>
  </si>
  <si>
    <t>Pol149</t>
  </si>
  <si>
    <t>elektrický kotel 150 lt s aut. dop. duplikátoru</t>
  </si>
  <si>
    <t>Pol150</t>
  </si>
  <si>
    <t>elektrický kotel 85 lt s aut. dop. duplikátoru</t>
  </si>
  <si>
    <t>Pol151</t>
  </si>
  <si>
    <t>Pol152</t>
  </si>
  <si>
    <t>Pol153</t>
  </si>
  <si>
    <t>Pol154</t>
  </si>
  <si>
    <t>Pol155</t>
  </si>
  <si>
    <t>truhlicová mraznička 600 l</t>
  </si>
  <si>
    <t>Pol156</t>
  </si>
  <si>
    <t>chladící skříň 500 l profi line nerez</t>
  </si>
  <si>
    <t>Pol157</t>
  </si>
  <si>
    <t>Pol158</t>
  </si>
  <si>
    <t>Pol159</t>
  </si>
  <si>
    <t>Pol160</t>
  </si>
  <si>
    <t>Pol161</t>
  </si>
  <si>
    <t>Pol162</t>
  </si>
  <si>
    <t>doprava, montáž, uvedení do provozu</t>
  </si>
  <si>
    <t>soubor</t>
  </si>
  <si>
    <t>-1458178970</t>
  </si>
  <si>
    <t xml:space="preserve">Poznámka k položce:
podrobně viz Specifikace spotřebičů  </t>
  </si>
  <si>
    <t>Poznámka k položce:
doprava, montáž, uvedení do provozu</t>
  </si>
  <si>
    <t>elektrický bojlerový konvektomat 10xGN2/1</t>
  </si>
  <si>
    <t>myčka kuchyňského nádobí s rekuperací vodních par, s čelním nakládáním</t>
  </si>
  <si>
    <t>elektrická fritéza 30lt  1-košová s podestavbou a výpustní baterií</t>
  </si>
  <si>
    <t>Univerzální kuchyňský stroj s výbavou 60 l, včetně přídavného mlýnku na maso</t>
  </si>
  <si>
    <t>Univerzální kuchyňský stroj s výbavou 30 l</t>
  </si>
  <si>
    <t>Hnětač těsta 170 l  spirálový</t>
  </si>
  <si>
    <t>Škrabka brambor a kořenové zeleniny</t>
  </si>
  <si>
    <t>elektrický bojlerový konvektomat 20xGN 2/1</t>
  </si>
  <si>
    <t>tunelový mycí stroj stolního nádobí, sušící zóna, vč. tepelného čerpadla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</si>
</sst>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u/>
      <sz val="11"/>
      <color theme="10"/>
      <name val="Calibri"/>
      <scheme val="minor"/>
    </font>
  </fonts>
  <fills count="8">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
      <patternFill patternType="solid">
        <fgColor rgb="FFA7DC68"/>
      </patternFill>
    </fill>
    <fill>
      <patternFill patternType="solid">
        <fgColor rgb="FF83F0F7"/>
      </patternFill>
    </fill>
    <fill>
      <patternFill patternType="solid">
        <fgColor rgb="FFC6A5F6"/>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24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4"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8"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8"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3" fillId="4"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5" fillId="0" borderId="3"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3"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Alignment="1">
      <alignment vertical="center"/>
    </xf>
    <xf numFmtId="166" fontId="30" fillId="0" borderId="0" xfId="0" applyNumberFormat="1" applyFont="1" applyAlignment="1">
      <alignment vertical="center"/>
    </xf>
    <xf numFmtId="4" fontId="30" fillId="0" borderId="15" xfId="0" applyNumberFormat="1" applyFont="1" applyBorder="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5" xfId="0" applyNumberFormat="1" applyFont="1" applyBorder="1" applyAlignment="1">
      <alignment vertical="center"/>
    </xf>
    <xf numFmtId="4" fontId="30" fillId="0" borderId="19" xfId="0" applyNumberFormat="1" applyFont="1" applyBorder="1" applyAlignment="1">
      <alignment vertical="center"/>
    </xf>
    <xf numFmtId="4" fontId="30" fillId="0" borderId="20" xfId="0" applyNumberFormat="1" applyFont="1" applyBorder="1" applyAlignment="1">
      <alignment vertical="center"/>
    </xf>
    <xf numFmtId="166" fontId="30" fillId="0" borderId="20" xfId="0" applyNumberFormat="1" applyFont="1" applyBorder="1" applyAlignment="1">
      <alignment vertical="center"/>
    </xf>
    <xf numFmtId="4" fontId="30" fillId="0" borderId="21" xfId="0" applyNumberFormat="1" applyFont="1" applyBorder="1" applyAlignment="1">
      <alignment vertical="center"/>
    </xf>
    <xf numFmtId="0" fontId="32" fillId="0" borderId="0" xfId="0" applyFont="1" applyAlignment="1">
      <alignment horizontal="left" vertical="center"/>
    </xf>
    <xf numFmtId="0" fontId="0" fillId="0" borderId="3" xfId="0" applyBorder="1" applyAlignment="1">
      <alignment vertical="center" wrapText="1"/>
    </xf>
    <xf numFmtId="0" fontId="18" fillId="0" borderId="0" xfId="0" applyFont="1" applyAlignment="1">
      <alignment horizontal="lef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4" borderId="0" xfId="0" applyFont="1" applyFill="1" applyAlignment="1">
      <alignment horizontal="left" vertical="center"/>
    </xf>
    <xf numFmtId="0" fontId="23" fillId="4" borderId="0" xfId="0" applyFont="1" applyFill="1" applyAlignment="1">
      <alignment horizontal="right" vertical="center"/>
    </xf>
    <xf numFmtId="0" fontId="33"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3" fillId="4" borderId="16"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4" borderId="18" xfId="0" applyFont="1" applyFill="1" applyBorder="1" applyAlignment="1">
      <alignment horizontal="center" vertical="center" wrapText="1"/>
    </xf>
    <xf numFmtId="4" fontId="25" fillId="0" borderId="0" xfId="0" applyNumberFormat="1" applyFont="1"/>
    <xf numFmtId="166" fontId="34" fillId="0" borderId="12" xfId="0" applyNumberFormat="1" applyFont="1" applyBorder="1"/>
    <xf numFmtId="166" fontId="34" fillId="0" borderId="13" xfId="0" applyNumberFormat="1" applyFont="1" applyBorder="1"/>
    <xf numFmtId="4" fontId="35"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3" fillId="0" borderId="22" xfId="0" applyFont="1" applyBorder="1" applyAlignment="1">
      <alignment horizontal="center" vertical="center"/>
    </xf>
    <xf numFmtId="0" fontId="23" fillId="5" borderId="22" xfId="0" applyFont="1" applyFill="1" applyBorder="1" applyAlignment="1">
      <alignment horizontal="center" vertical="center"/>
    </xf>
    <xf numFmtId="49" fontId="23" fillId="0" borderId="22" xfId="0" applyNumberFormat="1" applyFont="1" applyBorder="1" applyAlignment="1">
      <alignment horizontal="left" vertical="center" wrapText="1"/>
    </xf>
    <xf numFmtId="0" fontId="23" fillId="0" borderId="22" xfId="0" applyFont="1" applyBorder="1" applyAlignment="1">
      <alignment horizontal="left" vertical="center" wrapText="1"/>
    </xf>
    <xf numFmtId="0" fontId="23" fillId="0" borderId="22" xfId="0" applyFont="1" applyBorder="1" applyAlignment="1">
      <alignment horizontal="center" vertical="center" wrapText="1"/>
    </xf>
    <xf numFmtId="167" fontId="23" fillId="0" borderId="22" xfId="0" applyNumberFormat="1" applyFont="1" applyBorder="1" applyAlignment="1">
      <alignment vertical="center"/>
    </xf>
    <xf numFmtId="4" fontId="23" fillId="2" borderId="22" xfId="0" applyNumberFormat="1" applyFont="1" applyFill="1" applyBorder="1" applyAlignment="1" applyProtection="1">
      <alignment vertical="center"/>
      <protection locked="0"/>
    </xf>
    <xf numFmtId="4" fontId="23" fillId="0" borderId="22" xfId="0" applyNumberFormat="1" applyFont="1" applyBorder="1" applyAlignment="1">
      <alignment vertical="center"/>
    </xf>
    <xf numFmtId="0" fontId="24" fillId="2" borderId="14" xfId="0" applyFont="1" applyFill="1" applyBorder="1" applyAlignment="1" applyProtection="1">
      <alignment horizontal="left" vertical="center"/>
      <protection locked="0"/>
    </xf>
    <xf numFmtId="0" fontId="24" fillId="0" borderId="0" xfId="0" applyFont="1" applyAlignment="1">
      <alignment horizontal="center" vertical="center"/>
    </xf>
    <xf numFmtId="166" fontId="24" fillId="0" borderId="0" xfId="0" applyNumberFormat="1" applyFont="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Alignment="1">
      <alignment vertical="center"/>
    </xf>
    <xf numFmtId="0" fontId="9" fillId="0" borderId="3" xfId="0" applyFont="1" applyBorder="1" applyAlignment="1">
      <alignment vertical="center"/>
    </xf>
    <xf numFmtId="0" fontId="3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23" fillId="6" borderId="22" xfId="0" applyFont="1" applyFill="1" applyBorder="1" applyAlignment="1">
      <alignment horizontal="center" vertical="center"/>
    </xf>
    <xf numFmtId="0" fontId="37"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xf numFmtId="167" fontId="23" fillId="2" borderId="22" xfId="0" applyNumberFormat="1" applyFont="1" applyFill="1" applyBorder="1" applyAlignment="1" applyProtection="1">
      <alignment vertical="center"/>
      <protection locked="0"/>
    </xf>
    <xf numFmtId="0" fontId="23" fillId="7" borderId="22" xfId="0" applyFont="1" applyFill="1" applyBorder="1" applyAlignment="1">
      <alignment horizontal="center" vertical="center"/>
    </xf>
    <xf numFmtId="0" fontId="24" fillId="2" borderId="19" xfId="0" applyFont="1" applyFill="1" applyBorder="1" applyAlignment="1" applyProtection="1">
      <alignment horizontal="left" vertical="center"/>
      <protection locked="0"/>
    </xf>
    <xf numFmtId="0" fontId="24" fillId="0" borderId="20" xfId="0" applyFont="1" applyBorder="1" applyAlignment="1">
      <alignment horizontal="center" vertical="center"/>
    </xf>
    <xf numFmtId="0" fontId="0" fillId="0" borderId="20" xfId="0" applyBorder="1" applyAlignment="1">
      <alignment vertical="center"/>
    </xf>
    <xf numFmtId="166" fontId="24" fillId="0" borderId="20" xfId="0" applyNumberFormat="1" applyFont="1" applyBorder="1" applyAlignment="1">
      <alignment vertical="center"/>
    </xf>
    <xf numFmtId="166" fontId="24" fillId="0" borderId="21" xfId="0" applyNumberFormat="1" applyFont="1" applyBorder="1" applyAlignment="1">
      <alignment vertical="center"/>
    </xf>
    <xf numFmtId="0" fontId="0" fillId="0" borderId="19" xfId="0" applyBorder="1" applyAlignment="1">
      <alignment vertical="center"/>
    </xf>
    <xf numFmtId="0" fontId="0" fillId="0" borderId="21" xfId="0" applyBorder="1" applyAlignment="1">
      <alignment vertical="center"/>
    </xf>
    <xf numFmtId="4" fontId="29" fillId="0" borderId="0" xfId="0" applyNumberFormat="1" applyFont="1" applyAlignment="1">
      <alignment vertical="center"/>
    </xf>
    <xf numFmtId="0" fontId="29" fillId="0" borderId="0" xfId="0" applyFont="1" applyAlignment="1">
      <alignment vertical="center"/>
    </xf>
    <xf numFmtId="4" fontId="25" fillId="0" borderId="0" xfId="0" applyNumberFormat="1" applyFont="1" applyAlignment="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4" fontId="7" fillId="0" borderId="0" xfId="0" applyNumberFormat="1" applyFont="1" applyAlignment="1">
      <alignment vertical="center"/>
    </xf>
    <xf numFmtId="0" fontId="7" fillId="0" borderId="0" xfId="0" applyFont="1" applyAlignment="1">
      <alignmen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0" fillId="0" borderId="0" xfId="0"/>
    <xf numFmtId="0" fontId="23" fillId="4" borderId="7" xfId="0" applyFont="1" applyFill="1" applyBorder="1" applyAlignment="1">
      <alignment horizontal="right" vertical="center"/>
    </xf>
    <xf numFmtId="0" fontId="23" fillId="4" borderId="7" xfId="0" applyFont="1" applyFill="1" applyBorder="1" applyAlignment="1">
      <alignment horizontal="left" vertical="center"/>
    </xf>
    <xf numFmtId="4" fontId="29" fillId="0" borderId="0" xfId="0" applyNumberFormat="1" applyFont="1" applyAlignment="1">
      <alignment horizontal="right" vertical="center"/>
    </xf>
    <xf numFmtId="0" fontId="2" fillId="0" borderId="0" xfId="0" applyFont="1" applyAlignment="1">
      <alignment vertical="center" wrapText="1"/>
    </xf>
    <xf numFmtId="0" fontId="2" fillId="0" borderId="0" xfId="0" applyFont="1" applyAlignment="1">
      <alignment vertical="center"/>
    </xf>
    <xf numFmtId="165" fontId="2" fillId="0" borderId="0" xfId="0" applyNumberFormat="1" applyFont="1" applyAlignment="1">
      <alignment horizontal="left" vertical="center"/>
    </xf>
    <xf numFmtId="4" fontId="19"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0" fontId="28" fillId="0" borderId="0" xfId="0" applyFont="1" applyAlignment="1">
      <alignment horizontal="left" vertical="center" wrapText="1"/>
    </xf>
    <xf numFmtId="4" fontId="25" fillId="0" borderId="0" xfId="0" applyNumberFormat="1" applyFont="1" applyAlignment="1">
      <alignment horizontal="righ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8"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xf>
    <xf numFmtId="0" fontId="31" fillId="0" borderId="0" xfId="0" applyFont="1" applyAlignment="1">
      <alignment horizontal="left" vertical="center" wrapText="1"/>
    </xf>
    <xf numFmtId="0" fontId="23" fillId="4" borderId="7" xfId="0" applyFont="1" applyFill="1" applyBorder="1" applyAlignment="1">
      <alignment horizontal="center" vertical="center"/>
    </xf>
    <xf numFmtId="0" fontId="23" fillId="4" borderId="8" xfId="0" applyFont="1" applyFill="1" applyBorder="1" applyAlignment="1">
      <alignment horizontal="left" vertical="center"/>
    </xf>
    <xf numFmtId="0" fontId="23" fillId="4" borderId="6" xfId="0" applyFont="1" applyFill="1" applyBorder="1" applyAlignment="1">
      <alignment horizontal="center" vertical="center"/>
    </xf>
    <xf numFmtId="0" fontId="0" fillId="0" borderId="0" xfId="0"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109"/>
  <sheetViews>
    <sheetView showGridLines="0" tabSelected="1" workbookViewId="0"/>
  </sheetViews>
  <sheetFormatPr defaultRowHeight="11.2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6" t="s">
        <v>0</v>
      </c>
      <c r="AZ1" s="16" t="s">
        <v>1</v>
      </c>
      <c r="BA1" s="16" t="s">
        <v>2</v>
      </c>
      <c r="BB1" s="16" t="s">
        <v>3</v>
      </c>
      <c r="BT1" s="16" t="s">
        <v>4</v>
      </c>
      <c r="BU1" s="16" t="s">
        <v>4</v>
      </c>
      <c r="BV1" s="16" t="s">
        <v>5</v>
      </c>
    </row>
    <row r="2" spans="1:74" ht="36.950000000000003" customHeight="1">
      <c r="AR2" s="207"/>
      <c r="AS2" s="207"/>
      <c r="AT2" s="207"/>
      <c r="AU2" s="207"/>
      <c r="AV2" s="207"/>
      <c r="AW2" s="207"/>
      <c r="AX2" s="207"/>
      <c r="AY2" s="207"/>
      <c r="AZ2" s="207"/>
      <c r="BA2" s="207"/>
      <c r="BB2" s="207"/>
      <c r="BC2" s="207"/>
      <c r="BD2" s="207"/>
      <c r="BE2" s="207"/>
      <c r="BS2" s="17" t="s">
        <v>6</v>
      </c>
      <c r="BT2" s="17" t="s">
        <v>7</v>
      </c>
    </row>
    <row r="3" spans="1:74" ht="6.95"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pans="1:74" ht="24.95" customHeight="1">
      <c r="B4" s="20"/>
      <c r="D4" s="21" t="s">
        <v>9</v>
      </c>
      <c r="AR4" s="20"/>
      <c r="AS4" s="22" t="s">
        <v>10</v>
      </c>
      <c r="BE4" s="23" t="s">
        <v>11</v>
      </c>
      <c r="BS4" s="17" t="s">
        <v>12</v>
      </c>
    </row>
    <row r="5" spans="1:74" ht="12" customHeight="1">
      <c r="B5" s="20"/>
      <c r="D5" s="24" t="s">
        <v>13</v>
      </c>
      <c r="K5" s="222" t="s">
        <v>14</v>
      </c>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R5" s="20"/>
      <c r="BE5" s="219" t="s">
        <v>15</v>
      </c>
      <c r="BS5" s="17" t="s">
        <v>6</v>
      </c>
    </row>
    <row r="6" spans="1:74" ht="36.950000000000003" customHeight="1">
      <c r="B6" s="20"/>
      <c r="D6" s="26" t="s">
        <v>16</v>
      </c>
      <c r="K6" s="223" t="s">
        <v>17</v>
      </c>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R6" s="20"/>
      <c r="BE6" s="220"/>
      <c r="BS6" s="17" t="s">
        <v>6</v>
      </c>
    </row>
    <row r="7" spans="1:74" ht="12" customHeight="1">
      <c r="B7" s="20"/>
      <c r="D7" s="27" t="s">
        <v>18</v>
      </c>
      <c r="K7" s="25" t="s">
        <v>1</v>
      </c>
      <c r="AK7" s="27" t="s">
        <v>19</v>
      </c>
      <c r="AN7" s="25" t="s">
        <v>1</v>
      </c>
      <c r="AR7" s="20"/>
      <c r="BE7" s="220"/>
      <c r="BS7" s="17" t="s">
        <v>6</v>
      </c>
    </row>
    <row r="8" spans="1:74" ht="12" customHeight="1">
      <c r="B8" s="20"/>
      <c r="D8" s="27" t="s">
        <v>20</v>
      </c>
      <c r="K8" s="25" t="s">
        <v>21</v>
      </c>
      <c r="AK8" s="27" t="s">
        <v>22</v>
      </c>
      <c r="AN8" s="28" t="s">
        <v>23</v>
      </c>
      <c r="AR8" s="20"/>
      <c r="BE8" s="220"/>
      <c r="BS8" s="17" t="s">
        <v>6</v>
      </c>
    </row>
    <row r="9" spans="1:74" ht="14.45" customHeight="1">
      <c r="B9" s="20"/>
      <c r="AR9" s="20"/>
      <c r="BE9" s="220"/>
      <c r="BS9" s="17" t="s">
        <v>6</v>
      </c>
    </row>
    <row r="10" spans="1:74" ht="12" customHeight="1">
      <c r="B10" s="20"/>
      <c r="D10" s="27" t="s">
        <v>24</v>
      </c>
      <c r="AK10" s="27" t="s">
        <v>25</v>
      </c>
      <c r="AN10" s="25" t="s">
        <v>1</v>
      </c>
      <c r="AR10" s="20"/>
      <c r="BE10" s="220"/>
      <c r="BS10" s="17" t="s">
        <v>6</v>
      </c>
    </row>
    <row r="11" spans="1:74" ht="18.399999999999999" customHeight="1">
      <c r="B11" s="20"/>
      <c r="E11" s="25" t="s">
        <v>26</v>
      </c>
      <c r="AK11" s="27" t="s">
        <v>27</v>
      </c>
      <c r="AN11" s="25" t="s">
        <v>1</v>
      </c>
      <c r="AR11" s="20"/>
      <c r="BE11" s="220"/>
      <c r="BS11" s="17" t="s">
        <v>6</v>
      </c>
    </row>
    <row r="12" spans="1:74" ht="6.95" customHeight="1">
      <c r="B12" s="20"/>
      <c r="AR12" s="20"/>
      <c r="BE12" s="220"/>
      <c r="BS12" s="17" t="s">
        <v>6</v>
      </c>
    </row>
    <row r="13" spans="1:74" ht="12" customHeight="1">
      <c r="B13" s="20"/>
      <c r="D13" s="27" t="s">
        <v>28</v>
      </c>
      <c r="AK13" s="27" t="s">
        <v>25</v>
      </c>
      <c r="AN13" s="29" t="s">
        <v>29</v>
      </c>
      <c r="AR13" s="20"/>
      <c r="BE13" s="220"/>
      <c r="BS13" s="17" t="s">
        <v>6</v>
      </c>
    </row>
    <row r="14" spans="1:74" ht="12.75">
      <c r="B14" s="20"/>
      <c r="E14" s="224" t="s">
        <v>29</v>
      </c>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7" t="s">
        <v>27</v>
      </c>
      <c r="AN14" s="29" t="s">
        <v>29</v>
      </c>
      <c r="AR14" s="20"/>
      <c r="BE14" s="220"/>
      <c r="BS14" s="17" t="s">
        <v>6</v>
      </c>
    </row>
    <row r="15" spans="1:74" ht="6.95" customHeight="1">
      <c r="B15" s="20"/>
      <c r="AR15" s="20"/>
      <c r="BE15" s="220"/>
      <c r="BS15" s="17" t="s">
        <v>4</v>
      </c>
    </row>
    <row r="16" spans="1:74" ht="12" customHeight="1">
      <c r="B16" s="20"/>
      <c r="D16" s="27" t="s">
        <v>30</v>
      </c>
      <c r="AK16" s="27" t="s">
        <v>25</v>
      </c>
      <c r="AN16" s="25" t="s">
        <v>1</v>
      </c>
      <c r="AR16" s="20"/>
      <c r="BE16" s="220"/>
      <c r="BS16" s="17" t="s">
        <v>4</v>
      </c>
    </row>
    <row r="17" spans="2:71" ht="18.399999999999999" customHeight="1">
      <c r="B17" s="20"/>
      <c r="E17" s="25" t="s">
        <v>31</v>
      </c>
      <c r="AK17" s="27" t="s">
        <v>27</v>
      </c>
      <c r="AN17" s="25" t="s">
        <v>1</v>
      </c>
      <c r="AR17" s="20"/>
      <c r="BE17" s="220"/>
      <c r="BS17" s="17" t="s">
        <v>32</v>
      </c>
    </row>
    <row r="18" spans="2:71" ht="6.95" customHeight="1">
      <c r="B18" s="20"/>
      <c r="AR18" s="20"/>
      <c r="BE18" s="220"/>
      <c r="BS18" s="17" t="s">
        <v>6</v>
      </c>
    </row>
    <row r="19" spans="2:71" ht="12" customHeight="1">
      <c r="B19" s="20"/>
      <c r="D19" s="27" t="s">
        <v>33</v>
      </c>
      <c r="AK19" s="27" t="s">
        <v>25</v>
      </c>
      <c r="AN19" s="25" t="s">
        <v>1</v>
      </c>
      <c r="AR19" s="20"/>
      <c r="BE19" s="220"/>
      <c r="BS19" s="17" t="s">
        <v>6</v>
      </c>
    </row>
    <row r="20" spans="2:71" ht="18.399999999999999" customHeight="1">
      <c r="B20" s="20"/>
      <c r="E20" s="25" t="s">
        <v>34</v>
      </c>
      <c r="AK20" s="27" t="s">
        <v>27</v>
      </c>
      <c r="AN20" s="25" t="s">
        <v>1</v>
      </c>
      <c r="AR20" s="20"/>
      <c r="BE20" s="220"/>
      <c r="BS20" s="17" t="s">
        <v>32</v>
      </c>
    </row>
    <row r="21" spans="2:71" ht="6.95" customHeight="1">
      <c r="B21" s="20"/>
      <c r="AR21" s="20"/>
      <c r="BE21" s="220"/>
    </row>
    <row r="22" spans="2:71" ht="12" customHeight="1">
      <c r="B22" s="20"/>
      <c r="D22" s="27" t="s">
        <v>35</v>
      </c>
      <c r="AR22" s="20"/>
      <c r="BE22" s="220"/>
    </row>
    <row r="23" spans="2:71" ht="96" customHeight="1">
      <c r="B23" s="20"/>
      <c r="E23" s="226" t="s">
        <v>36</v>
      </c>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R23" s="20"/>
      <c r="BE23" s="220"/>
    </row>
    <row r="24" spans="2:71" ht="6.95" customHeight="1">
      <c r="B24" s="20"/>
      <c r="AR24" s="20"/>
      <c r="BE24" s="220"/>
    </row>
    <row r="25" spans="2:71" ht="6.95" customHeight="1">
      <c r="B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R25" s="20"/>
      <c r="BE25" s="220"/>
    </row>
    <row r="26" spans="2:71" s="1" customFormat="1" ht="25.9" customHeight="1">
      <c r="B26" s="32"/>
      <c r="D26" s="33" t="s">
        <v>37</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227">
        <f>ROUND(AG94,2)</f>
        <v>0</v>
      </c>
      <c r="AL26" s="228"/>
      <c r="AM26" s="228"/>
      <c r="AN26" s="228"/>
      <c r="AO26" s="228"/>
      <c r="AR26" s="32"/>
      <c r="BE26" s="220"/>
    </row>
    <row r="27" spans="2:71" s="1" customFormat="1" ht="6.95" customHeight="1">
      <c r="B27" s="32"/>
      <c r="AR27" s="32"/>
      <c r="BE27" s="220"/>
    </row>
    <row r="28" spans="2:71" s="1" customFormat="1" ht="12.75">
      <c r="B28" s="32"/>
      <c r="L28" s="229" t="s">
        <v>38</v>
      </c>
      <c r="M28" s="229"/>
      <c r="N28" s="229"/>
      <c r="O28" s="229"/>
      <c r="P28" s="229"/>
      <c r="W28" s="229" t="s">
        <v>39</v>
      </c>
      <c r="X28" s="229"/>
      <c r="Y28" s="229"/>
      <c r="Z28" s="229"/>
      <c r="AA28" s="229"/>
      <c r="AB28" s="229"/>
      <c r="AC28" s="229"/>
      <c r="AD28" s="229"/>
      <c r="AE28" s="229"/>
      <c r="AK28" s="229" t="s">
        <v>40</v>
      </c>
      <c r="AL28" s="229"/>
      <c r="AM28" s="229"/>
      <c r="AN28" s="229"/>
      <c r="AO28" s="229"/>
      <c r="AR28" s="32"/>
      <c r="BE28" s="220"/>
    </row>
    <row r="29" spans="2:71" s="2" customFormat="1" ht="14.45" customHeight="1">
      <c r="B29" s="36"/>
      <c r="D29" s="27" t="s">
        <v>41</v>
      </c>
      <c r="F29" s="27" t="s">
        <v>42</v>
      </c>
      <c r="L29" s="216">
        <v>0.21</v>
      </c>
      <c r="M29" s="215"/>
      <c r="N29" s="215"/>
      <c r="O29" s="215"/>
      <c r="P29" s="215"/>
      <c r="W29" s="214">
        <f>ROUND(AZ94, 2)</f>
        <v>0</v>
      </c>
      <c r="X29" s="215"/>
      <c r="Y29" s="215"/>
      <c r="Z29" s="215"/>
      <c r="AA29" s="215"/>
      <c r="AB29" s="215"/>
      <c r="AC29" s="215"/>
      <c r="AD29" s="215"/>
      <c r="AE29" s="215"/>
      <c r="AK29" s="214">
        <f>ROUND(AV94, 2)</f>
        <v>0</v>
      </c>
      <c r="AL29" s="215"/>
      <c r="AM29" s="215"/>
      <c r="AN29" s="215"/>
      <c r="AO29" s="215"/>
      <c r="AR29" s="36"/>
      <c r="BE29" s="221"/>
    </row>
    <row r="30" spans="2:71" s="2" customFormat="1" ht="14.45" customHeight="1">
      <c r="B30" s="36"/>
      <c r="F30" s="27" t="s">
        <v>43</v>
      </c>
      <c r="L30" s="216">
        <v>0.12</v>
      </c>
      <c r="M30" s="215"/>
      <c r="N30" s="215"/>
      <c r="O30" s="215"/>
      <c r="P30" s="215"/>
      <c r="W30" s="214">
        <f>ROUND(BA94, 2)</f>
        <v>0</v>
      </c>
      <c r="X30" s="215"/>
      <c r="Y30" s="215"/>
      <c r="Z30" s="215"/>
      <c r="AA30" s="215"/>
      <c r="AB30" s="215"/>
      <c r="AC30" s="215"/>
      <c r="AD30" s="215"/>
      <c r="AE30" s="215"/>
      <c r="AK30" s="214">
        <f>ROUND(AW94, 2)</f>
        <v>0</v>
      </c>
      <c r="AL30" s="215"/>
      <c r="AM30" s="215"/>
      <c r="AN30" s="215"/>
      <c r="AO30" s="215"/>
      <c r="AR30" s="36"/>
      <c r="BE30" s="221"/>
    </row>
    <row r="31" spans="2:71" s="2" customFormat="1" ht="14.45" hidden="1" customHeight="1">
      <c r="B31" s="36"/>
      <c r="F31" s="27" t="s">
        <v>44</v>
      </c>
      <c r="L31" s="216">
        <v>0.21</v>
      </c>
      <c r="M31" s="215"/>
      <c r="N31" s="215"/>
      <c r="O31" s="215"/>
      <c r="P31" s="215"/>
      <c r="W31" s="214">
        <f>ROUND(BB94, 2)</f>
        <v>0</v>
      </c>
      <c r="X31" s="215"/>
      <c r="Y31" s="215"/>
      <c r="Z31" s="215"/>
      <c r="AA31" s="215"/>
      <c r="AB31" s="215"/>
      <c r="AC31" s="215"/>
      <c r="AD31" s="215"/>
      <c r="AE31" s="215"/>
      <c r="AK31" s="214">
        <v>0</v>
      </c>
      <c r="AL31" s="215"/>
      <c r="AM31" s="215"/>
      <c r="AN31" s="215"/>
      <c r="AO31" s="215"/>
      <c r="AR31" s="36"/>
      <c r="BE31" s="221"/>
    </row>
    <row r="32" spans="2:71" s="2" customFormat="1" ht="14.45" hidden="1" customHeight="1">
      <c r="B32" s="36"/>
      <c r="F32" s="27" t="s">
        <v>45</v>
      </c>
      <c r="L32" s="216">
        <v>0.12</v>
      </c>
      <c r="M32" s="215"/>
      <c r="N32" s="215"/>
      <c r="O32" s="215"/>
      <c r="P32" s="215"/>
      <c r="W32" s="214">
        <f>ROUND(BC94, 2)</f>
        <v>0</v>
      </c>
      <c r="X32" s="215"/>
      <c r="Y32" s="215"/>
      <c r="Z32" s="215"/>
      <c r="AA32" s="215"/>
      <c r="AB32" s="215"/>
      <c r="AC32" s="215"/>
      <c r="AD32" s="215"/>
      <c r="AE32" s="215"/>
      <c r="AK32" s="214">
        <v>0</v>
      </c>
      <c r="AL32" s="215"/>
      <c r="AM32" s="215"/>
      <c r="AN32" s="215"/>
      <c r="AO32" s="215"/>
      <c r="AR32" s="36"/>
      <c r="BE32" s="221"/>
    </row>
    <row r="33" spans="2:57" s="2" customFormat="1" ht="14.45" hidden="1" customHeight="1">
      <c r="B33" s="36"/>
      <c r="F33" s="27" t="s">
        <v>46</v>
      </c>
      <c r="L33" s="216">
        <v>0</v>
      </c>
      <c r="M33" s="215"/>
      <c r="N33" s="215"/>
      <c r="O33" s="215"/>
      <c r="P33" s="215"/>
      <c r="W33" s="214">
        <f>ROUND(BD94, 2)</f>
        <v>0</v>
      </c>
      <c r="X33" s="215"/>
      <c r="Y33" s="215"/>
      <c r="Z33" s="215"/>
      <c r="AA33" s="215"/>
      <c r="AB33" s="215"/>
      <c r="AC33" s="215"/>
      <c r="AD33" s="215"/>
      <c r="AE33" s="215"/>
      <c r="AK33" s="214">
        <v>0</v>
      </c>
      <c r="AL33" s="215"/>
      <c r="AM33" s="215"/>
      <c r="AN33" s="215"/>
      <c r="AO33" s="215"/>
      <c r="AR33" s="36"/>
      <c r="BE33" s="221"/>
    </row>
    <row r="34" spans="2:57" s="1" customFormat="1" ht="6.95" customHeight="1">
      <c r="B34" s="32"/>
      <c r="AR34" s="32"/>
      <c r="BE34" s="220"/>
    </row>
    <row r="35" spans="2:57" s="1" customFormat="1" ht="25.9" customHeight="1">
      <c r="B35" s="32"/>
      <c r="C35" s="37"/>
      <c r="D35" s="38" t="s">
        <v>47</v>
      </c>
      <c r="E35" s="39"/>
      <c r="F35" s="39"/>
      <c r="G35" s="39"/>
      <c r="H35" s="39"/>
      <c r="I35" s="39"/>
      <c r="J35" s="39"/>
      <c r="K35" s="39"/>
      <c r="L35" s="39"/>
      <c r="M35" s="39"/>
      <c r="N35" s="39"/>
      <c r="O35" s="39"/>
      <c r="P35" s="39"/>
      <c r="Q35" s="39"/>
      <c r="R35" s="39"/>
      <c r="S35" s="39"/>
      <c r="T35" s="40" t="s">
        <v>48</v>
      </c>
      <c r="U35" s="39"/>
      <c r="V35" s="39"/>
      <c r="W35" s="39"/>
      <c r="X35" s="206" t="s">
        <v>49</v>
      </c>
      <c r="Y35" s="204"/>
      <c r="Z35" s="204"/>
      <c r="AA35" s="204"/>
      <c r="AB35" s="204"/>
      <c r="AC35" s="39"/>
      <c r="AD35" s="39"/>
      <c r="AE35" s="39"/>
      <c r="AF35" s="39"/>
      <c r="AG35" s="39"/>
      <c r="AH35" s="39"/>
      <c r="AI35" s="39"/>
      <c r="AJ35" s="39"/>
      <c r="AK35" s="203">
        <f>SUM(AK26:AK33)</f>
        <v>0</v>
      </c>
      <c r="AL35" s="204"/>
      <c r="AM35" s="204"/>
      <c r="AN35" s="204"/>
      <c r="AO35" s="205"/>
      <c r="AP35" s="37"/>
      <c r="AQ35" s="37"/>
      <c r="AR35" s="32"/>
    </row>
    <row r="36" spans="2:57" s="1" customFormat="1" ht="6.95" customHeight="1">
      <c r="B36" s="32"/>
      <c r="AR36" s="32"/>
    </row>
    <row r="37" spans="2:57" s="1" customFormat="1" ht="14.45" customHeight="1">
      <c r="B37" s="32"/>
      <c r="AR37" s="32"/>
    </row>
    <row r="38" spans="2:57" ht="14.45" customHeight="1">
      <c r="B38" s="20"/>
      <c r="AR38" s="20"/>
    </row>
    <row r="39" spans="2:57" ht="14.45" customHeight="1">
      <c r="B39" s="20"/>
      <c r="AR39" s="20"/>
    </row>
    <row r="40" spans="2:57" ht="14.45" customHeight="1">
      <c r="B40" s="20"/>
      <c r="AR40" s="20"/>
    </row>
    <row r="41" spans="2:57" ht="14.45" customHeight="1">
      <c r="B41" s="20"/>
      <c r="AR41" s="20"/>
    </row>
    <row r="42" spans="2:57" ht="14.45" customHeight="1">
      <c r="B42" s="20"/>
      <c r="AR42" s="20"/>
    </row>
    <row r="43" spans="2:57" ht="14.45" customHeight="1">
      <c r="B43" s="20"/>
      <c r="AR43" s="20"/>
    </row>
    <row r="44" spans="2:57" ht="14.45" customHeight="1">
      <c r="B44" s="20"/>
      <c r="AR44" s="20"/>
    </row>
    <row r="45" spans="2:57" ht="14.45" customHeight="1">
      <c r="B45" s="20"/>
      <c r="AR45" s="20"/>
    </row>
    <row r="46" spans="2:57" ht="14.45" customHeight="1">
      <c r="B46" s="20"/>
      <c r="AR46" s="20"/>
    </row>
    <row r="47" spans="2:57" ht="14.45" customHeight="1">
      <c r="B47" s="20"/>
      <c r="AR47" s="20"/>
    </row>
    <row r="48" spans="2:57" ht="14.45" customHeight="1">
      <c r="B48" s="20"/>
      <c r="AR48" s="20"/>
    </row>
    <row r="49" spans="2:44" s="1" customFormat="1" ht="14.45" customHeight="1">
      <c r="B49" s="32"/>
      <c r="D49" s="41" t="s">
        <v>50</v>
      </c>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1" t="s">
        <v>51</v>
      </c>
      <c r="AI49" s="42"/>
      <c r="AJ49" s="42"/>
      <c r="AK49" s="42"/>
      <c r="AL49" s="42"/>
      <c r="AM49" s="42"/>
      <c r="AN49" s="42"/>
      <c r="AO49" s="42"/>
      <c r="AR49" s="32"/>
    </row>
    <row r="50" spans="2:44">
      <c r="B50" s="20"/>
      <c r="AR50" s="20"/>
    </row>
    <row r="51" spans="2:44">
      <c r="B51" s="20"/>
      <c r="AR51" s="20"/>
    </row>
    <row r="52" spans="2:44">
      <c r="B52" s="20"/>
      <c r="AR52" s="20"/>
    </row>
    <row r="53" spans="2:44">
      <c r="B53" s="20"/>
      <c r="AR53" s="20"/>
    </row>
    <row r="54" spans="2:44">
      <c r="B54" s="20"/>
      <c r="AR54" s="20"/>
    </row>
    <row r="55" spans="2:44">
      <c r="B55" s="20"/>
      <c r="AR55" s="20"/>
    </row>
    <row r="56" spans="2:44">
      <c r="B56" s="20"/>
      <c r="AR56" s="20"/>
    </row>
    <row r="57" spans="2:44">
      <c r="B57" s="20"/>
      <c r="AR57" s="20"/>
    </row>
    <row r="58" spans="2:44">
      <c r="B58" s="20"/>
      <c r="AR58" s="20"/>
    </row>
    <row r="59" spans="2:44">
      <c r="B59" s="20"/>
      <c r="AR59" s="20"/>
    </row>
    <row r="60" spans="2:44" s="1" customFormat="1" ht="12.75">
      <c r="B60" s="32"/>
      <c r="D60" s="43" t="s">
        <v>52</v>
      </c>
      <c r="E60" s="34"/>
      <c r="F60" s="34"/>
      <c r="G60" s="34"/>
      <c r="H60" s="34"/>
      <c r="I60" s="34"/>
      <c r="J60" s="34"/>
      <c r="K60" s="34"/>
      <c r="L60" s="34"/>
      <c r="M60" s="34"/>
      <c r="N60" s="34"/>
      <c r="O60" s="34"/>
      <c r="P60" s="34"/>
      <c r="Q60" s="34"/>
      <c r="R60" s="34"/>
      <c r="S60" s="34"/>
      <c r="T60" s="34"/>
      <c r="U60" s="34"/>
      <c r="V60" s="43" t="s">
        <v>53</v>
      </c>
      <c r="W60" s="34"/>
      <c r="X60" s="34"/>
      <c r="Y60" s="34"/>
      <c r="Z60" s="34"/>
      <c r="AA60" s="34"/>
      <c r="AB60" s="34"/>
      <c r="AC60" s="34"/>
      <c r="AD60" s="34"/>
      <c r="AE60" s="34"/>
      <c r="AF60" s="34"/>
      <c r="AG60" s="34"/>
      <c r="AH60" s="43" t="s">
        <v>52</v>
      </c>
      <c r="AI60" s="34"/>
      <c r="AJ60" s="34"/>
      <c r="AK60" s="34"/>
      <c r="AL60" s="34"/>
      <c r="AM60" s="43" t="s">
        <v>53</v>
      </c>
      <c r="AN60" s="34"/>
      <c r="AO60" s="34"/>
      <c r="AR60" s="32"/>
    </row>
    <row r="61" spans="2:44">
      <c r="B61" s="20"/>
      <c r="AR61" s="20"/>
    </row>
    <row r="62" spans="2:44">
      <c r="B62" s="20"/>
      <c r="AR62" s="20"/>
    </row>
    <row r="63" spans="2:44">
      <c r="B63" s="20"/>
      <c r="AR63" s="20"/>
    </row>
    <row r="64" spans="2:44" s="1" customFormat="1" ht="12.75">
      <c r="B64" s="32"/>
      <c r="D64" s="41" t="s">
        <v>54</v>
      </c>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1" t="s">
        <v>55</v>
      </c>
      <c r="AI64" s="42"/>
      <c r="AJ64" s="42"/>
      <c r="AK64" s="42"/>
      <c r="AL64" s="42"/>
      <c r="AM64" s="42"/>
      <c r="AN64" s="42"/>
      <c r="AO64" s="42"/>
      <c r="AR64" s="32"/>
    </row>
    <row r="65" spans="2:44">
      <c r="B65" s="20"/>
      <c r="AR65" s="20"/>
    </row>
    <row r="66" spans="2:44">
      <c r="B66" s="20"/>
      <c r="AR66" s="20"/>
    </row>
    <row r="67" spans="2:44">
      <c r="B67" s="20"/>
      <c r="AR67" s="20"/>
    </row>
    <row r="68" spans="2:44">
      <c r="B68" s="20"/>
      <c r="AR68" s="20"/>
    </row>
    <row r="69" spans="2:44">
      <c r="B69" s="20"/>
      <c r="AR69" s="20"/>
    </row>
    <row r="70" spans="2:44">
      <c r="B70" s="20"/>
      <c r="AR70" s="20"/>
    </row>
    <row r="71" spans="2:44">
      <c r="B71" s="20"/>
      <c r="AR71" s="20"/>
    </row>
    <row r="72" spans="2:44">
      <c r="B72" s="20"/>
      <c r="AR72" s="20"/>
    </row>
    <row r="73" spans="2:44">
      <c r="B73" s="20"/>
      <c r="AR73" s="20"/>
    </row>
    <row r="74" spans="2:44">
      <c r="B74" s="20"/>
      <c r="AR74" s="20"/>
    </row>
    <row r="75" spans="2:44" s="1" customFormat="1" ht="12.75">
      <c r="B75" s="32"/>
      <c r="D75" s="43" t="s">
        <v>52</v>
      </c>
      <c r="E75" s="34"/>
      <c r="F75" s="34"/>
      <c r="G75" s="34"/>
      <c r="H75" s="34"/>
      <c r="I75" s="34"/>
      <c r="J75" s="34"/>
      <c r="K75" s="34"/>
      <c r="L75" s="34"/>
      <c r="M75" s="34"/>
      <c r="N75" s="34"/>
      <c r="O75" s="34"/>
      <c r="P75" s="34"/>
      <c r="Q75" s="34"/>
      <c r="R75" s="34"/>
      <c r="S75" s="34"/>
      <c r="T75" s="34"/>
      <c r="U75" s="34"/>
      <c r="V75" s="43" t="s">
        <v>53</v>
      </c>
      <c r="W75" s="34"/>
      <c r="X75" s="34"/>
      <c r="Y75" s="34"/>
      <c r="Z75" s="34"/>
      <c r="AA75" s="34"/>
      <c r="AB75" s="34"/>
      <c r="AC75" s="34"/>
      <c r="AD75" s="34"/>
      <c r="AE75" s="34"/>
      <c r="AF75" s="34"/>
      <c r="AG75" s="34"/>
      <c r="AH75" s="43" t="s">
        <v>52</v>
      </c>
      <c r="AI75" s="34"/>
      <c r="AJ75" s="34"/>
      <c r="AK75" s="34"/>
      <c r="AL75" s="34"/>
      <c r="AM75" s="43" t="s">
        <v>53</v>
      </c>
      <c r="AN75" s="34"/>
      <c r="AO75" s="34"/>
      <c r="AR75" s="32"/>
    </row>
    <row r="76" spans="2:44" s="1" customFormat="1">
      <c r="B76" s="32"/>
      <c r="AR76" s="32"/>
    </row>
    <row r="77" spans="2:44" s="1" customFormat="1" ht="6.95" customHeight="1">
      <c r="B77" s="44"/>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32"/>
    </row>
    <row r="81" spans="1:91" s="1" customFormat="1" ht="6.95" customHeight="1">
      <c r="B81" s="46"/>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32"/>
    </row>
    <row r="82" spans="1:91" s="1" customFormat="1" ht="24.95" customHeight="1">
      <c r="B82" s="32"/>
      <c r="C82" s="21" t="s">
        <v>56</v>
      </c>
      <c r="AR82" s="32"/>
    </row>
    <row r="83" spans="1:91" s="1" customFormat="1" ht="6.95" customHeight="1">
      <c r="B83" s="32"/>
      <c r="AR83" s="32"/>
    </row>
    <row r="84" spans="1:91" s="3" customFormat="1" ht="12" customHeight="1">
      <c r="B84" s="48"/>
      <c r="C84" s="27" t="s">
        <v>13</v>
      </c>
      <c r="L84" s="3" t="str">
        <f>K5</f>
        <v>25-050201</v>
      </c>
      <c r="AR84" s="48"/>
    </row>
    <row r="85" spans="1:91" s="4" customFormat="1" ht="36.950000000000003" customHeight="1">
      <c r="B85" s="49"/>
      <c r="C85" s="50" t="s">
        <v>16</v>
      </c>
      <c r="L85" s="230" t="str">
        <f>K6</f>
        <v>SEN gastroprovozu ZŠ Plánická</v>
      </c>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231"/>
      <c r="AR85" s="49"/>
    </row>
    <row r="86" spans="1:91" s="1" customFormat="1" ht="6.95" customHeight="1">
      <c r="B86" s="32"/>
      <c r="AR86" s="32"/>
    </row>
    <row r="87" spans="1:91" s="1" customFormat="1" ht="12" customHeight="1">
      <c r="B87" s="32"/>
      <c r="C87" s="27" t="s">
        <v>20</v>
      </c>
      <c r="L87" s="51" t="str">
        <f>IF(K8="","",K8)</f>
        <v>Klatovy</v>
      </c>
      <c r="AI87" s="27" t="s">
        <v>22</v>
      </c>
      <c r="AM87" s="213" t="str">
        <f>IF(AN8= "","",AN8)</f>
        <v>13. 2. 2025</v>
      </c>
      <c r="AN87" s="213"/>
      <c r="AR87" s="32"/>
    </row>
    <row r="88" spans="1:91" s="1" customFormat="1" ht="6.95" customHeight="1">
      <c r="B88" s="32"/>
      <c r="AR88" s="32"/>
    </row>
    <row r="89" spans="1:91" s="1" customFormat="1" ht="15.2" customHeight="1">
      <c r="B89" s="32"/>
      <c r="C89" s="27" t="s">
        <v>24</v>
      </c>
      <c r="L89" s="3" t="str">
        <f>IF(E11= "","",E11)</f>
        <v>Energy Benefit Center a.s.</v>
      </c>
      <c r="AI89" s="27" t="s">
        <v>30</v>
      </c>
      <c r="AM89" s="211" t="str">
        <f>IF(E17="","",E17)</f>
        <v>BC. Anna Tušová</v>
      </c>
      <c r="AN89" s="212"/>
      <c r="AO89" s="212"/>
      <c r="AP89" s="212"/>
      <c r="AR89" s="32"/>
      <c r="AS89" s="197" t="s">
        <v>57</v>
      </c>
      <c r="AT89" s="198"/>
      <c r="AU89" s="53"/>
      <c r="AV89" s="53"/>
      <c r="AW89" s="53"/>
      <c r="AX89" s="53"/>
      <c r="AY89" s="53"/>
      <c r="AZ89" s="53"/>
      <c r="BA89" s="53"/>
      <c r="BB89" s="53"/>
      <c r="BC89" s="53"/>
      <c r="BD89" s="54"/>
    </row>
    <row r="90" spans="1:91" s="1" customFormat="1" ht="15.2" customHeight="1">
      <c r="B90" s="32"/>
      <c r="C90" s="27" t="s">
        <v>28</v>
      </c>
      <c r="L90" s="3" t="str">
        <f>IF(E14= "Vyplň údaj","",E14)</f>
        <v/>
      </c>
      <c r="AI90" s="27" t="s">
        <v>33</v>
      </c>
      <c r="AM90" s="211" t="str">
        <f>IF(E20="","",E20)</f>
        <v>KAVRO</v>
      </c>
      <c r="AN90" s="212"/>
      <c r="AO90" s="212"/>
      <c r="AP90" s="212"/>
      <c r="AR90" s="32"/>
      <c r="AS90" s="199"/>
      <c r="AT90" s="200"/>
      <c r="BD90" s="56"/>
    </row>
    <row r="91" spans="1:91" s="1" customFormat="1" ht="10.9" customHeight="1">
      <c r="B91" s="32"/>
      <c r="AR91" s="32"/>
      <c r="AS91" s="199"/>
      <c r="AT91" s="200"/>
      <c r="BD91" s="56"/>
    </row>
    <row r="92" spans="1:91" s="1" customFormat="1" ht="29.25" customHeight="1">
      <c r="B92" s="32"/>
      <c r="C92" s="235" t="s">
        <v>58</v>
      </c>
      <c r="D92" s="209"/>
      <c r="E92" s="209"/>
      <c r="F92" s="209"/>
      <c r="G92" s="209"/>
      <c r="H92" s="57"/>
      <c r="I92" s="233" t="s">
        <v>59</v>
      </c>
      <c r="J92" s="209"/>
      <c r="K92" s="209"/>
      <c r="L92" s="209"/>
      <c r="M92" s="209"/>
      <c r="N92" s="209"/>
      <c r="O92" s="209"/>
      <c r="P92" s="209"/>
      <c r="Q92" s="209"/>
      <c r="R92" s="209"/>
      <c r="S92" s="209"/>
      <c r="T92" s="209"/>
      <c r="U92" s="209"/>
      <c r="V92" s="209"/>
      <c r="W92" s="209"/>
      <c r="X92" s="209"/>
      <c r="Y92" s="209"/>
      <c r="Z92" s="209"/>
      <c r="AA92" s="209"/>
      <c r="AB92" s="209"/>
      <c r="AC92" s="209"/>
      <c r="AD92" s="209"/>
      <c r="AE92" s="209"/>
      <c r="AF92" s="209"/>
      <c r="AG92" s="208" t="s">
        <v>60</v>
      </c>
      <c r="AH92" s="209"/>
      <c r="AI92" s="209"/>
      <c r="AJ92" s="209"/>
      <c r="AK92" s="209"/>
      <c r="AL92" s="209"/>
      <c r="AM92" s="209"/>
      <c r="AN92" s="233" t="s">
        <v>61</v>
      </c>
      <c r="AO92" s="209"/>
      <c r="AP92" s="234"/>
      <c r="AQ92" s="58" t="s">
        <v>62</v>
      </c>
      <c r="AR92" s="32"/>
      <c r="AS92" s="59" t="s">
        <v>63</v>
      </c>
      <c r="AT92" s="60" t="s">
        <v>64</v>
      </c>
      <c r="AU92" s="60" t="s">
        <v>65</v>
      </c>
      <c r="AV92" s="60" t="s">
        <v>66</v>
      </c>
      <c r="AW92" s="60" t="s">
        <v>67</v>
      </c>
      <c r="AX92" s="60" t="s">
        <v>68</v>
      </c>
      <c r="AY92" s="60" t="s">
        <v>69</v>
      </c>
      <c r="AZ92" s="60" t="s">
        <v>70</v>
      </c>
      <c r="BA92" s="60" t="s">
        <v>71</v>
      </c>
      <c r="BB92" s="60" t="s">
        <v>72</v>
      </c>
      <c r="BC92" s="60" t="s">
        <v>73</v>
      </c>
      <c r="BD92" s="61" t="s">
        <v>74</v>
      </c>
    </row>
    <row r="93" spans="1:91" s="1" customFormat="1" ht="10.9" customHeight="1">
      <c r="B93" s="32"/>
      <c r="AR93" s="32"/>
      <c r="AS93" s="62"/>
      <c r="AT93" s="53"/>
      <c r="AU93" s="53"/>
      <c r="AV93" s="53"/>
      <c r="AW93" s="53"/>
      <c r="AX93" s="53"/>
      <c r="AY93" s="53"/>
      <c r="AZ93" s="53"/>
      <c r="BA93" s="53"/>
      <c r="BB93" s="53"/>
      <c r="BC93" s="53"/>
      <c r="BD93" s="54"/>
    </row>
    <row r="94" spans="1:91" s="5" customFormat="1" ht="32.450000000000003" customHeight="1">
      <c r="B94" s="63"/>
      <c r="C94" s="64" t="s">
        <v>75</v>
      </c>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218">
        <f>ROUND(AG95+SUM(AG96:AG99)+AG106+AG107,2)</f>
        <v>0</v>
      </c>
      <c r="AH94" s="218"/>
      <c r="AI94" s="218"/>
      <c r="AJ94" s="218"/>
      <c r="AK94" s="218"/>
      <c r="AL94" s="218"/>
      <c r="AM94" s="218"/>
      <c r="AN94" s="196">
        <f t="shared" ref="AN94:AN107" si="0">SUM(AG94,AT94)</f>
        <v>0</v>
      </c>
      <c r="AO94" s="196"/>
      <c r="AP94" s="196"/>
      <c r="AQ94" s="67" t="s">
        <v>1</v>
      </c>
      <c r="AR94" s="63"/>
      <c r="AS94" s="68">
        <f>ROUND(AS95+SUM(AS96:AS99)+AS106+AS107,2)</f>
        <v>0</v>
      </c>
      <c r="AT94" s="69">
        <f t="shared" ref="AT94:AT107" si="1">ROUND(SUM(AV94:AW94),2)</f>
        <v>0</v>
      </c>
      <c r="AU94" s="70">
        <f>ROUND(AU95+SUM(AU96:AU99)+AU106+AU107,5)</f>
        <v>0</v>
      </c>
      <c r="AV94" s="69">
        <f>ROUND(AZ94*L29,2)</f>
        <v>0</v>
      </c>
      <c r="AW94" s="69">
        <f>ROUND(BA94*L30,2)</f>
        <v>0</v>
      </c>
      <c r="AX94" s="69">
        <f>ROUND(BB94*L29,2)</f>
        <v>0</v>
      </c>
      <c r="AY94" s="69">
        <f>ROUND(BC94*L30,2)</f>
        <v>0</v>
      </c>
      <c r="AZ94" s="69">
        <f>ROUND(AZ95+SUM(AZ96:AZ99)+AZ106+AZ107,2)</f>
        <v>0</v>
      </c>
      <c r="BA94" s="69">
        <f>ROUND(BA95+SUM(BA96:BA99)+BA106+BA107,2)</f>
        <v>0</v>
      </c>
      <c r="BB94" s="69">
        <f>ROUND(BB95+SUM(BB96:BB99)+BB106+BB107,2)</f>
        <v>0</v>
      </c>
      <c r="BC94" s="69">
        <f>ROUND(BC95+SUM(BC96:BC99)+BC106+BC107,2)</f>
        <v>0</v>
      </c>
      <c r="BD94" s="71">
        <f>ROUND(BD95+SUM(BD96:BD99)+BD106+BD107,2)</f>
        <v>0</v>
      </c>
      <c r="BS94" s="72" t="s">
        <v>76</v>
      </c>
      <c r="BT94" s="72" t="s">
        <v>77</v>
      </c>
      <c r="BU94" s="73" t="s">
        <v>78</v>
      </c>
      <c r="BV94" s="72" t="s">
        <v>79</v>
      </c>
      <c r="BW94" s="72" t="s">
        <v>5</v>
      </c>
      <c r="BX94" s="72" t="s">
        <v>80</v>
      </c>
      <c r="CL94" s="72" t="s">
        <v>1</v>
      </c>
    </row>
    <row r="95" spans="1:91" s="6" customFormat="1" ht="37.5" customHeight="1">
      <c r="A95" s="74" t="s">
        <v>81</v>
      </c>
      <c r="B95" s="75"/>
      <c r="C95" s="76"/>
      <c r="D95" s="217" t="s">
        <v>82</v>
      </c>
      <c r="E95" s="217"/>
      <c r="F95" s="217"/>
      <c r="G95" s="217"/>
      <c r="H95" s="217"/>
      <c r="I95" s="77"/>
      <c r="J95" s="217" t="s">
        <v>83</v>
      </c>
      <c r="K95" s="217"/>
      <c r="L95" s="217"/>
      <c r="M95" s="217"/>
      <c r="N95" s="217"/>
      <c r="O95" s="217"/>
      <c r="P95" s="217"/>
      <c r="Q95" s="217"/>
      <c r="R95" s="217"/>
      <c r="S95" s="217"/>
      <c r="T95" s="217"/>
      <c r="U95" s="217"/>
      <c r="V95" s="217"/>
      <c r="W95" s="217"/>
      <c r="X95" s="217"/>
      <c r="Y95" s="217"/>
      <c r="Z95" s="217"/>
      <c r="AA95" s="217"/>
      <c r="AB95" s="217"/>
      <c r="AC95" s="217"/>
      <c r="AD95" s="217"/>
      <c r="AE95" s="217"/>
      <c r="AF95" s="217"/>
      <c r="AG95" s="194">
        <f>'25-050201.1 - Bourací práce'!J30</f>
        <v>0</v>
      </c>
      <c r="AH95" s="195"/>
      <c r="AI95" s="195"/>
      <c r="AJ95" s="195"/>
      <c r="AK95" s="195"/>
      <c r="AL95" s="195"/>
      <c r="AM95" s="195"/>
      <c r="AN95" s="194">
        <f t="shared" si="0"/>
        <v>0</v>
      </c>
      <c r="AO95" s="195"/>
      <c r="AP95" s="195"/>
      <c r="AQ95" s="78" t="s">
        <v>84</v>
      </c>
      <c r="AR95" s="75"/>
      <c r="AS95" s="79">
        <v>0</v>
      </c>
      <c r="AT95" s="80">
        <f t="shared" si="1"/>
        <v>0</v>
      </c>
      <c r="AU95" s="81">
        <f>'25-050201.1 - Bourací práce'!P121</f>
        <v>0</v>
      </c>
      <c r="AV95" s="80">
        <f>'25-050201.1 - Bourací práce'!J33</f>
        <v>0</v>
      </c>
      <c r="AW95" s="80">
        <f>'25-050201.1 - Bourací práce'!J34</f>
        <v>0</v>
      </c>
      <c r="AX95" s="80">
        <f>'25-050201.1 - Bourací práce'!J35</f>
        <v>0</v>
      </c>
      <c r="AY95" s="80">
        <f>'25-050201.1 - Bourací práce'!J36</f>
        <v>0</v>
      </c>
      <c r="AZ95" s="80">
        <f>'25-050201.1 - Bourací práce'!F33</f>
        <v>0</v>
      </c>
      <c r="BA95" s="80">
        <f>'25-050201.1 - Bourací práce'!F34</f>
        <v>0</v>
      </c>
      <c r="BB95" s="80">
        <f>'25-050201.1 - Bourací práce'!F35</f>
        <v>0</v>
      </c>
      <c r="BC95" s="80">
        <f>'25-050201.1 - Bourací práce'!F36</f>
        <v>0</v>
      </c>
      <c r="BD95" s="82">
        <f>'25-050201.1 - Bourací práce'!F37</f>
        <v>0</v>
      </c>
      <c r="BT95" s="83" t="s">
        <v>85</v>
      </c>
      <c r="BV95" s="83" t="s">
        <v>79</v>
      </c>
      <c r="BW95" s="83" t="s">
        <v>86</v>
      </c>
      <c r="BX95" s="83" t="s">
        <v>5</v>
      </c>
      <c r="CL95" s="83" t="s">
        <v>1</v>
      </c>
      <c r="CM95" s="83" t="s">
        <v>87</v>
      </c>
    </row>
    <row r="96" spans="1:91" s="6" customFormat="1" ht="37.5" customHeight="1">
      <c r="A96" s="74" t="s">
        <v>81</v>
      </c>
      <c r="B96" s="75"/>
      <c r="C96" s="76"/>
      <c r="D96" s="217" t="s">
        <v>88</v>
      </c>
      <c r="E96" s="217"/>
      <c r="F96" s="217"/>
      <c r="G96" s="217"/>
      <c r="H96" s="217"/>
      <c r="I96" s="77"/>
      <c r="J96" s="217" t="s">
        <v>89</v>
      </c>
      <c r="K96" s="217"/>
      <c r="L96" s="217"/>
      <c r="M96" s="217"/>
      <c r="N96" s="217"/>
      <c r="O96" s="217"/>
      <c r="P96" s="217"/>
      <c r="Q96" s="217"/>
      <c r="R96" s="217"/>
      <c r="S96" s="217"/>
      <c r="T96" s="217"/>
      <c r="U96" s="217"/>
      <c r="V96" s="217"/>
      <c r="W96" s="217"/>
      <c r="X96" s="217"/>
      <c r="Y96" s="217"/>
      <c r="Z96" s="217"/>
      <c r="AA96" s="217"/>
      <c r="AB96" s="217"/>
      <c r="AC96" s="217"/>
      <c r="AD96" s="217"/>
      <c r="AE96" s="217"/>
      <c r="AF96" s="217"/>
      <c r="AG96" s="194">
        <f>'25-050201.2 - Nové konstr...'!J30</f>
        <v>0</v>
      </c>
      <c r="AH96" s="195"/>
      <c r="AI96" s="195"/>
      <c r="AJ96" s="195"/>
      <c r="AK96" s="195"/>
      <c r="AL96" s="195"/>
      <c r="AM96" s="195"/>
      <c r="AN96" s="194">
        <f t="shared" si="0"/>
        <v>0</v>
      </c>
      <c r="AO96" s="195"/>
      <c r="AP96" s="195"/>
      <c r="AQ96" s="78" t="s">
        <v>84</v>
      </c>
      <c r="AR96" s="75"/>
      <c r="AS96" s="79">
        <v>0</v>
      </c>
      <c r="AT96" s="80">
        <f t="shared" si="1"/>
        <v>0</v>
      </c>
      <c r="AU96" s="81">
        <f>'25-050201.2 - Nové konstr...'!P126</f>
        <v>0</v>
      </c>
      <c r="AV96" s="80">
        <f>'25-050201.2 - Nové konstr...'!J33</f>
        <v>0</v>
      </c>
      <c r="AW96" s="80">
        <f>'25-050201.2 - Nové konstr...'!J34</f>
        <v>0</v>
      </c>
      <c r="AX96" s="80">
        <f>'25-050201.2 - Nové konstr...'!J35</f>
        <v>0</v>
      </c>
      <c r="AY96" s="80">
        <f>'25-050201.2 - Nové konstr...'!J36</f>
        <v>0</v>
      </c>
      <c r="AZ96" s="80">
        <f>'25-050201.2 - Nové konstr...'!F33</f>
        <v>0</v>
      </c>
      <c r="BA96" s="80">
        <f>'25-050201.2 - Nové konstr...'!F34</f>
        <v>0</v>
      </c>
      <c r="BB96" s="80">
        <f>'25-050201.2 - Nové konstr...'!F35</f>
        <v>0</v>
      </c>
      <c r="BC96" s="80">
        <f>'25-050201.2 - Nové konstr...'!F36</f>
        <v>0</v>
      </c>
      <c r="BD96" s="82">
        <f>'25-050201.2 - Nové konstr...'!F37</f>
        <v>0</v>
      </c>
      <c r="BT96" s="83" t="s">
        <v>85</v>
      </c>
      <c r="BV96" s="83" t="s">
        <v>79</v>
      </c>
      <c r="BW96" s="83" t="s">
        <v>90</v>
      </c>
      <c r="BX96" s="83" t="s">
        <v>5</v>
      </c>
      <c r="CL96" s="83" t="s">
        <v>1</v>
      </c>
      <c r="CM96" s="83" t="s">
        <v>87</v>
      </c>
    </row>
    <row r="97" spans="1:91" s="6" customFormat="1" ht="37.5" customHeight="1">
      <c r="A97" s="74" t="s">
        <v>81</v>
      </c>
      <c r="B97" s="75"/>
      <c r="C97" s="76"/>
      <c r="D97" s="217" t="s">
        <v>91</v>
      </c>
      <c r="E97" s="217"/>
      <c r="F97" s="217"/>
      <c r="G97" s="217"/>
      <c r="H97" s="217"/>
      <c r="I97" s="77"/>
      <c r="J97" s="217" t="s">
        <v>92</v>
      </c>
      <c r="K97" s="217"/>
      <c r="L97" s="217"/>
      <c r="M97" s="217"/>
      <c r="N97" s="217"/>
      <c r="O97" s="217"/>
      <c r="P97" s="217"/>
      <c r="Q97" s="217"/>
      <c r="R97" s="217"/>
      <c r="S97" s="217"/>
      <c r="T97" s="217"/>
      <c r="U97" s="217"/>
      <c r="V97" s="217"/>
      <c r="W97" s="217"/>
      <c r="X97" s="217"/>
      <c r="Y97" s="217"/>
      <c r="Z97" s="217"/>
      <c r="AA97" s="217"/>
      <c r="AB97" s="217"/>
      <c r="AC97" s="217"/>
      <c r="AD97" s="217"/>
      <c r="AE97" s="217"/>
      <c r="AF97" s="217"/>
      <c r="AG97" s="194">
        <f>'25-050201.3 - EI'!J30</f>
        <v>0</v>
      </c>
      <c r="AH97" s="195"/>
      <c r="AI97" s="195"/>
      <c r="AJ97" s="195"/>
      <c r="AK97" s="195"/>
      <c r="AL97" s="195"/>
      <c r="AM97" s="195"/>
      <c r="AN97" s="194">
        <f t="shared" si="0"/>
        <v>0</v>
      </c>
      <c r="AO97" s="195"/>
      <c r="AP97" s="195"/>
      <c r="AQ97" s="78" t="s">
        <v>84</v>
      </c>
      <c r="AR97" s="75"/>
      <c r="AS97" s="79">
        <v>0</v>
      </c>
      <c r="AT97" s="80">
        <f t="shared" si="1"/>
        <v>0</v>
      </c>
      <c r="AU97" s="81">
        <f>'25-050201.3 - EI'!P119</f>
        <v>0</v>
      </c>
      <c r="AV97" s="80">
        <f>'25-050201.3 - EI'!J33</f>
        <v>0</v>
      </c>
      <c r="AW97" s="80">
        <f>'25-050201.3 - EI'!J34</f>
        <v>0</v>
      </c>
      <c r="AX97" s="80">
        <f>'25-050201.3 - EI'!J35</f>
        <v>0</v>
      </c>
      <c r="AY97" s="80">
        <f>'25-050201.3 - EI'!J36</f>
        <v>0</v>
      </c>
      <c r="AZ97" s="80">
        <f>'25-050201.3 - EI'!F33</f>
        <v>0</v>
      </c>
      <c r="BA97" s="80">
        <f>'25-050201.3 - EI'!F34</f>
        <v>0</v>
      </c>
      <c r="BB97" s="80">
        <f>'25-050201.3 - EI'!F35</f>
        <v>0</v>
      </c>
      <c r="BC97" s="80">
        <f>'25-050201.3 - EI'!F36</f>
        <v>0</v>
      </c>
      <c r="BD97" s="82">
        <f>'25-050201.3 - EI'!F37</f>
        <v>0</v>
      </c>
      <c r="BT97" s="83" t="s">
        <v>85</v>
      </c>
      <c r="BV97" s="83" t="s">
        <v>79</v>
      </c>
      <c r="BW97" s="83" t="s">
        <v>93</v>
      </c>
      <c r="BX97" s="83" t="s">
        <v>5</v>
      </c>
      <c r="CL97" s="83" t="s">
        <v>1</v>
      </c>
      <c r="CM97" s="83" t="s">
        <v>87</v>
      </c>
    </row>
    <row r="98" spans="1:91" s="6" customFormat="1" ht="37.5" customHeight="1">
      <c r="A98" s="74" t="s">
        <v>81</v>
      </c>
      <c r="B98" s="75"/>
      <c r="C98" s="76"/>
      <c r="D98" s="217" t="s">
        <v>94</v>
      </c>
      <c r="E98" s="217"/>
      <c r="F98" s="217"/>
      <c r="G98" s="217"/>
      <c r="H98" s="217"/>
      <c r="I98" s="77"/>
      <c r="J98" s="217" t="s">
        <v>95</v>
      </c>
      <c r="K98" s="217"/>
      <c r="L98" s="217"/>
      <c r="M98" s="217"/>
      <c r="N98" s="217"/>
      <c r="O98" s="217"/>
      <c r="P98" s="217"/>
      <c r="Q98" s="217"/>
      <c r="R98" s="217"/>
      <c r="S98" s="217"/>
      <c r="T98" s="217"/>
      <c r="U98" s="217"/>
      <c r="V98" s="217"/>
      <c r="W98" s="217"/>
      <c r="X98" s="217"/>
      <c r="Y98" s="217"/>
      <c r="Z98" s="217"/>
      <c r="AA98" s="217"/>
      <c r="AB98" s="217"/>
      <c r="AC98" s="217"/>
      <c r="AD98" s="217"/>
      <c r="AE98" s="217"/>
      <c r="AF98" s="217"/>
      <c r="AG98" s="194">
        <f>'25-050201.4 - ÚT'!J30</f>
        <v>0</v>
      </c>
      <c r="AH98" s="195"/>
      <c r="AI98" s="195"/>
      <c r="AJ98" s="195"/>
      <c r="AK98" s="195"/>
      <c r="AL98" s="195"/>
      <c r="AM98" s="195"/>
      <c r="AN98" s="194">
        <f t="shared" si="0"/>
        <v>0</v>
      </c>
      <c r="AO98" s="195"/>
      <c r="AP98" s="195"/>
      <c r="AQ98" s="78" t="s">
        <v>84</v>
      </c>
      <c r="AR98" s="75"/>
      <c r="AS98" s="79">
        <v>0</v>
      </c>
      <c r="AT98" s="80">
        <f t="shared" si="1"/>
        <v>0</v>
      </c>
      <c r="AU98" s="81">
        <f>'25-050201.4 - ÚT'!P125</f>
        <v>0</v>
      </c>
      <c r="AV98" s="80">
        <f>'25-050201.4 - ÚT'!J33</f>
        <v>0</v>
      </c>
      <c r="AW98" s="80">
        <f>'25-050201.4 - ÚT'!J34</f>
        <v>0</v>
      </c>
      <c r="AX98" s="80">
        <f>'25-050201.4 - ÚT'!J35</f>
        <v>0</v>
      </c>
      <c r="AY98" s="80">
        <f>'25-050201.4 - ÚT'!J36</f>
        <v>0</v>
      </c>
      <c r="AZ98" s="80">
        <f>'25-050201.4 - ÚT'!F33</f>
        <v>0</v>
      </c>
      <c r="BA98" s="80">
        <f>'25-050201.4 - ÚT'!F34</f>
        <v>0</v>
      </c>
      <c r="BB98" s="80">
        <f>'25-050201.4 - ÚT'!F35</f>
        <v>0</v>
      </c>
      <c r="BC98" s="80">
        <f>'25-050201.4 - ÚT'!F36</f>
        <v>0</v>
      </c>
      <c r="BD98" s="82">
        <f>'25-050201.4 - ÚT'!F37</f>
        <v>0</v>
      </c>
      <c r="BT98" s="83" t="s">
        <v>85</v>
      </c>
      <c r="BV98" s="83" t="s">
        <v>79</v>
      </c>
      <c r="BW98" s="83" t="s">
        <v>96</v>
      </c>
      <c r="BX98" s="83" t="s">
        <v>5</v>
      </c>
      <c r="CL98" s="83" t="s">
        <v>1</v>
      </c>
      <c r="CM98" s="83" t="s">
        <v>87</v>
      </c>
    </row>
    <row r="99" spans="1:91" s="6" customFormat="1" ht="37.5" customHeight="1">
      <c r="B99" s="75"/>
      <c r="C99" s="76"/>
      <c r="D99" s="217" t="s">
        <v>97</v>
      </c>
      <c r="E99" s="217"/>
      <c r="F99" s="217"/>
      <c r="G99" s="217"/>
      <c r="H99" s="217"/>
      <c r="I99" s="77"/>
      <c r="J99" s="217" t="s">
        <v>98</v>
      </c>
      <c r="K99" s="217"/>
      <c r="L99" s="217"/>
      <c r="M99" s="217"/>
      <c r="N99" s="217"/>
      <c r="O99" s="217"/>
      <c r="P99" s="217"/>
      <c r="Q99" s="217"/>
      <c r="R99" s="217"/>
      <c r="S99" s="217"/>
      <c r="T99" s="217"/>
      <c r="U99" s="217"/>
      <c r="V99" s="217"/>
      <c r="W99" s="217"/>
      <c r="X99" s="217"/>
      <c r="Y99" s="217"/>
      <c r="Z99" s="217"/>
      <c r="AA99" s="217"/>
      <c r="AB99" s="217"/>
      <c r="AC99" s="217"/>
      <c r="AD99" s="217"/>
      <c r="AE99" s="217"/>
      <c r="AF99" s="217"/>
      <c r="AG99" s="210">
        <f>ROUND(SUM(AG100:AG105),2)</f>
        <v>0</v>
      </c>
      <c r="AH99" s="195"/>
      <c r="AI99" s="195"/>
      <c r="AJ99" s="195"/>
      <c r="AK99" s="195"/>
      <c r="AL99" s="195"/>
      <c r="AM99" s="195"/>
      <c r="AN99" s="194">
        <f t="shared" si="0"/>
        <v>0</v>
      </c>
      <c r="AO99" s="195"/>
      <c r="AP99" s="195"/>
      <c r="AQ99" s="78" t="s">
        <v>84</v>
      </c>
      <c r="AR99" s="75"/>
      <c r="AS99" s="79">
        <f>ROUND(SUM(AS100:AS105),2)</f>
        <v>0</v>
      </c>
      <c r="AT99" s="80">
        <f t="shared" si="1"/>
        <v>0</v>
      </c>
      <c r="AU99" s="81">
        <f>ROUND(SUM(AU100:AU105),5)</f>
        <v>0</v>
      </c>
      <c r="AV99" s="80">
        <f>ROUND(AZ99*L29,2)</f>
        <v>0</v>
      </c>
      <c r="AW99" s="80">
        <f>ROUND(BA99*L30,2)</f>
        <v>0</v>
      </c>
      <c r="AX99" s="80">
        <f>ROUND(BB99*L29,2)</f>
        <v>0</v>
      </c>
      <c r="AY99" s="80">
        <f>ROUND(BC99*L30,2)</f>
        <v>0</v>
      </c>
      <c r="AZ99" s="80">
        <f>ROUND(SUM(AZ100:AZ105),2)</f>
        <v>0</v>
      </c>
      <c r="BA99" s="80">
        <f>ROUND(SUM(BA100:BA105),2)</f>
        <v>0</v>
      </c>
      <c r="BB99" s="80">
        <f>ROUND(SUM(BB100:BB105),2)</f>
        <v>0</v>
      </c>
      <c r="BC99" s="80">
        <f>ROUND(SUM(BC100:BC105),2)</f>
        <v>0</v>
      </c>
      <c r="BD99" s="82">
        <f>ROUND(SUM(BD100:BD105),2)</f>
        <v>0</v>
      </c>
      <c r="BS99" s="83" t="s">
        <v>76</v>
      </c>
      <c r="BT99" s="83" t="s">
        <v>85</v>
      </c>
      <c r="BU99" s="83" t="s">
        <v>78</v>
      </c>
      <c r="BV99" s="83" t="s">
        <v>79</v>
      </c>
      <c r="BW99" s="83" t="s">
        <v>99</v>
      </c>
      <c r="BX99" s="83" t="s">
        <v>5</v>
      </c>
      <c r="CL99" s="83" t="s">
        <v>1</v>
      </c>
      <c r="CM99" s="83" t="s">
        <v>87</v>
      </c>
    </row>
    <row r="100" spans="1:91" s="3" customFormat="1" ht="35.25" customHeight="1">
      <c r="A100" s="74" t="s">
        <v>81</v>
      </c>
      <c r="B100" s="48"/>
      <c r="C100" s="9"/>
      <c r="D100" s="9"/>
      <c r="E100" s="232" t="s">
        <v>100</v>
      </c>
      <c r="F100" s="232"/>
      <c r="G100" s="232"/>
      <c r="H100" s="232"/>
      <c r="I100" s="232"/>
      <c r="J100" s="9"/>
      <c r="K100" s="232" t="s">
        <v>101</v>
      </c>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01">
        <f>'25-050201.5.1 - VZT-1'!J32</f>
        <v>0</v>
      </c>
      <c r="AH100" s="202"/>
      <c r="AI100" s="202"/>
      <c r="AJ100" s="202"/>
      <c r="AK100" s="202"/>
      <c r="AL100" s="202"/>
      <c r="AM100" s="202"/>
      <c r="AN100" s="201">
        <f t="shared" si="0"/>
        <v>0</v>
      </c>
      <c r="AO100" s="202"/>
      <c r="AP100" s="202"/>
      <c r="AQ100" s="84" t="s">
        <v>102</v>
      </c>
      <c r="AR100" s="48"/>
      <c r="AS100" s="85">
        <v>0</v>
      </c>
      <c r="AT100" s="86">
        <f t="shared" si="1"/>
        <v>0</v>
      </c>
      <c r="AU100" s="87">
        <f>'25-050201.5.1 - VZT-1'!P122</f>
        <v>0</v>
      </c>
      <c r="AV100" s="86">
        <f>'25-050201.5.1 - VZT-1'!J35</f>
        <v>0</v>
      </c>
      <c r="AW100" s="86">
        <f>'25-050201.5.1 - VZT-1'!J36</f>
        <v>0</v>
      </c>
      <c r="AX100" s="86">
        <f>'25-050201.5.1 - VZT-1'!J37</f>
        <v>0</v>
      </c>
      <c r="AY100" s="86">
        <f>'25-050201.5.1 - VZT-1'!J38</f>
        <v>0</v>
      </c>
      <c r="AZ100" s="86">
        <f>'25-050201.5.1 - VZT-1'!F35</f>
        <v>0</v>
      </c>
      <c r="BA100" s="86">
        <f>'25-050201.5.1 - VZT-1'!F36</f>
        <v>0</v>
      </c>
      <c r="BB100" s="86">
        <f>'25-050201.5.1 - VZT-1'!F37</f>
        <v>0</v>
      </c>
      <c r="BC100" s="86">
        <f>'25-050201.5.1 - VZT-1'!F38</f>
        <v>0</v>
      </c>
      <c r="BD100" s="88">
        <f>'25-050201.5.1 - VZT-1'!F39</f>
        <v>0</v>
      </c>
      <c r="BT100" s="25" t="s">
        <v>87</v>
      </c>
      <c r="BV100" s="25" t="s">
        <v>79</v>
      </c>
      <c r="BW100" s="25" t="s">
        <v>103</v>
      </c>
      <c r="BX100" s="25" t="s">
        <v>99</v>
      </c>
      <c r="CL100" s="25" t="s">
        <v>1</v>
      </c>
    </row>
    <row r="101" spans="1:91" s="3" customFormat="1" ht="35.25" customHeight="1">
      <c r="A101" s="74" t="s">
        <v>81</v>
      </c>
      <c r="B101" s="48"/>
      <c r="C101" s="9"/>
      <c r="D101" s="9"/>
      <c r="E101" s="232" t="s">
        <v>104</v>
      </c>
      <c r="F101" s="232"/>
      <c r="G101" s="232"/>
      <c r="H101" s="232"/>
      <c r="I101" s="232"/>
      <c r="J101" s="9"/>
      <c r="K101" s="232" t="s">
        <v>105</v>
      </c>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01">
        <f>'25-050201.5.2 - VZT-2'!J32</f>
        <v>0</v>
      </c>
      <c r="AH101" s="202"/>
      <c r="AI101" s="202"/>
      <c r="AJ101" s="202"/>
      <c r="AK101" s="202"/>
      <c r="AL101" s="202"/>
      <c r="AM101" s="202"/>
      <c r="AN101" s="201">
        <f t="shared" si="0"/>
        <v>0</v>
      </c>
      <c r="AO101" s="202"/>
      <c r="AP101" s="202"/>
      <c r="AQ101" s="84" t="s">
        <v>102</v>
      </c>
      <c r="AR101" s="48"/>
      <c r="AS101" s="85">
        <v>0</v>
      </c>
      <c r="AT101" s="86">
        <f t="shared" si="1"/>
        <v>0</v>
      </c>
      <c r="AU101" s="87">
        <f>'25-050201.5.2 - VZT-2'!P122</f>
        <v>0</v>
      </c>
      <c r="AV101" s="86">
        <f>'25-050201.5.2 - VZT-2'!J35</f>
        <v>0</v>
      </c>
      <c r="AW101" s="86">
        <f>'25-050201.5.2 - VZT-2'!J36</f>
        <v>0</v>
      </c>
      <c r="AX101" s="86">
        <f>'25-050201.5.2 - VZT-2'!J37</f>
        <v>0</v>
      </c>
      <c r="AY101" s="86">
        <f>'25-050201.5.2 - VZT-2'!J38</f>
        <v>0</v>
      </c>
      <c r="AZ101" s="86">
        <f>'25-050201.5.2 - VZT-2'!F35</f>
        <v>0</v>
      </c>
      <c r="BA101" s="86">
        <f>'25-050201.5.2 - VZT-2'!F36</f>
        <v>0</v>
      </c>
      <c r="BB101" s="86">
        <f>'25-050201.5.2 - VZT-2'!F37</f>
        <v>0</v>
      </c>
      <c r="BC101" s="86">
        <f>'25-050201.5.2 - VZT-2'!F38</f>
        <v>0</v>
      </c>
      <c r="BD101" s="88">
        <f>'25-050201.5.2 - VZT-2'!F39</f>
        <v>0</v>
      </c>
      <c r="BT101" s="25" t="s">
        <v>87</v>
      </c>
      <c r="BV101" s="25" t="s">
        <v>79</v>
      </c>
      <c r="BW101" s="25" t="s">
        <v>106</v>
      </c>
      <c r="BX101" s="25" t="s">
        <v>99</v>
      </c>
      <c r="CL101" s="25" t="s">
        <v>1</v>
      </c>
    </row>
    <row r="102" spans="1:91" s="3" customFormat="1" ht="35.25" customHeight="1">
      <c r="A102" s="74" t="s">
        <v>81</v>
      </c>
      <c r="B102" s="48"/>
      <c r="C102" s="9"/>
      <c r="D102" s="9"/>
      <c r="E102" s="232" t="s">
        <v>107</v>
      </c>
      <c r="F102" s="232"/>
      <c r="G102" s="232"/>
      <c r="H102" s="232"/>
      <c r="I102" s="232"/>
      <c r="J102" s="9"/>
      <c r="K102" s="232" t="s">
        <v>108</v>
      </c>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01">
        <f>'25-050201.5.3 - VZT-3'!J32</f>
        <v>0</v>
      </c>
      <c r="AH102" s="202"/>
      <c r="AI102" s="202"/>
      <c r="AJ102" s="202"/>
      <c r="AK102" s="202"/>
      <c r="AL102" s="202"/>
      <c r="AM102" s="202"/>
      <c r="AN102" s="201">
        <f t="shared" si="0"/>
        <v>0</v>
      </c>
      <c r="AO102" s="202"/>
      <c r="AP102" s="202"/>
      <c r="AQ102" s="84" t="s">
        <v>102</v>
      </c>
      <c r="AR102" s="48"/>
      <c r="AS102" s="85">
        <v>0</v>
      </c>
      <c r="AT102" s="86">
        <f t="shared" si="1"/>
        <v>0</v>
      </c>
      <c r="AU102" s="87">
        <f>'25-050201.5.3 - VZT-3'!P122</f>
        <v>0</v>
      </c>
      <c r="AV102" s="86">
        <f>'25-050201.5.3 - VZT-3'!J35</f>
        <v>0</v>
      </c>
      <c r="AW102" s="86">
        <f>'25-050201.5.3 - VZT-3'!J36</f>
        <v>0</v>
      </c>
      <c r="AX102" s="86">
        <f>'25-050201.5.3 - VZT-3'!J37</f>
        <v>0</v>
      </c>
      <c r="AY102" s="86">
        <f>'25-050201.5.3 - VZT-3'!J38</f>
        <v>0</v>
      </c>
      <c r="AZ102" s="86">
        <f>'25-050201.5.3 - VZT-3'!F35</f>
        <v>0</v>
      </c>
      <c r="BA102" s="86">
        <f>'25-050201.5.3 - VZT-3'!F36</f>
        <v>0</v>
      </c>
      <c r="BB102" s="86">
        <f>'25-050201.5.3 - VZT-3'!F37</f>
        <v>0</v>
      </c>
      <c r="BC102" s="86">
        <f>'25-050201.5.3 - VZT-3'!F38</f>
        <v>0</v>
      </c>
      <c r="BD102" s="88">
        <f>'25-050201.5.3 - VZT-3'!F39</f>
        <v>0</v>
      </c>
      <c r="BT102" s="25" t="s">
        <v>87</v>
      </c>
      <c r="BV102" s="25" t="s">
        <v>79</v>
      </c>
      <c r="BW102" s="25" t="s">
        <v>109</v>
      </c>
      <c r="BX102" s="25" t="s">
        <v>99</v>
      </c>
      <c r="CL102" s="25" t="s">
        <v>1</v>
      </c>
    </row>
    <row r="103" spans="1:91" s="3" customFormat="1" ht="35.25" customHeight="1">
      <c r="A103" s="74" t="s">
        <v>81</v>
      </c>
      <c r="B103" s="48"/>
      <c r="C103" s="9"/>
      <c r="D103" s="9"/>
      <c r="E103" s="232" t="s">
        <v>110</v>
      </c>
      <c r="F103" s="232"/>
      <c r="G103" s="232"/>
      <c r="H103" s="232"/>
      <c r="I103" s="232"/>
      <c r="J103" s="9"/>
      <c r="K103" s="232" t="s">
        <v>111</v>
      </c>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01">
        <f>'25-050201.5.4 - V-01'!J32</f>
        <v>0</v>
      </c>
      <c r="AH103" s="202"/>
      <c r="AI103" s="202"/>
      <c r="AJ103" s="202"/>
      <c r="AK103" s="202"/>
      <c r="AL103" s="202"/>
      <c r="AM103" s="202"/>
      <c r="AN103" s="201">
        <f t="shared" si="0"/>
        <v>0</v>
      </c>
      <c r="AO103" s="202"/>
      <c r="AP103" s="202"/>
      <c r="AQ103" s="84" t="s">
        <v>102</v>
      </c>
      <c r="AR103" s="48"/>
      <c r="AS103" s="85">
        <v>0</v>
      </c>
      <c r="AT103" s="86">
        <f t="shared" si="1"/>
        <v>0</v>
      </c>
      <c r="AU103" s="87">
        <f>'25-050201.5.4 - V-01'!P122</f>
        <v>0</v>
      </c>
      <c r="AV103" s="86">
        <f>'25-050201.5.4 - V-01'!J35</f>
        <v>0</v>
      </c>
      <c r="AW103" s="86">
        <f>'25-050201.5.4 - V-01'!J36</f>
        <v>0</v>
      </c>
      <c r="AX103" s="86">
        <f>'25-050201.5.4 - V-01'!J37</f>
        <v>0</v>
      </c>
      <c r="AY103" s="86">
        <f>'25-050201.5.4 - V-01'!J38</f>
        <v>0</v>
      </c>
      <c r="AZ103" s="86">
        <f>'25-050201.5.4 - V-01'!F35</f>
        <v>0</v>
      </c>
      <c r="BA103" s="86">
        <f>'25-050201.5.4 - V-01'!F36</f>
        <v>0</v>
      </c>
      <c r="BB103" s="86">
        <f>'25-050201.5.4 - V-01'!F37</f>
        <v>0</v>
      </c>
      <c r="BC103" s="86">
        <f>'25-050201.5.4 - V-01'!F38</f>
        <v>0</v>
      </c>
      <c r="BD103" s="88">
        <f>'25-050201.5.4 - V-01'!F39</f>
        <v>0</v>
      </c>
      <c r="BT103" s="25" t="s">
        <v>87</v>
      </c>
      <c r="BV103" s="25" t="s">
        <v>79</v>
      </c>
      <c r="BW103" s="25" t="s">
        <v>112</v>
      </c>
      <c r="BX103" s="25" t="s">
        <v>99</v>
      </c>
      <c r="CL103" s="25" t="s">
        <v>1</v>
      </c>
    </row>
    <row r="104" spans="1:91" s="3" customFormat="1" ht="35.25" customHeight="1">
      <c r="A104" s="74" t="s">
        <v>81</v>
      </c>
      <c r="B104" s="48"/>
      <c r="C104" s="9"/>
      <c r="D104" s="9"/>
      <c r="E104" s="232" t="s">
        <v>113</v>
      </c>
      <c r="F104" s="232"/>
      <c r="G104" s="232"/>
      <c r="H104" s="232"/>
      <c r="I104" s="232"/>
      <c r="J104" s="9"/>
      <c r="K104" s="232" t="s">
        <v>114</v>
      </c>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01">
        <f>'25-050201.5.5 - Demontáž'!J32</f>
        <v>0</v>
      </c>
      <c r="AH104" s="202"/>
      <c r="AI104" s="202"/>
      <c r="AJ104" s="202"/>
      <c r="AK104" s="202"/>
      <c r="AL104" s="202"/>
      <c r="AM104" s="202"/>
      <c r="AN104" s="201">
        <f t="shared" si="0"/>
        <v>0</v>
      </c>
      <c r="AO104" s="202"/>
      <c r="AP104" s="202"/>
      <c r="AQ104" s="84" t="s">
        <v>102</v>
      </c>
      <c r="AR104" s="48"/>
      <c r="AS104" s="85">
        <v>0</v>
      </c>
      <c r="AT104" s="86">
        <f t="shared" si="1"/>
        <v>0</v>
      </c>
      <c r="AU104" s="87">
        <f>'25-050201.5.5 - Demontáž'!P121</f>
        <v>0</v>
      </c>
      <c r="AV104" s="86">
        <f>'25-050201.5.5 - Demontáž'!J35</f>
        <v>0</v>
      </c>
      <c r="AW104" s="86">
        <f>'25-050201.5.5 - Demontáž'!J36</f>
        <v>0</v>
      </c>
      <c r="AX104" s="86">
        <f>'25-050201.5.5 - Demontáž'!J37</f>
        <v>0</v>
      </c>
      <c r="AY104" s="86">
        <f>'25-050201.5.5 - Demontáž'!J38</f>
        <v>0</v>
      </c>
      <c r="AZ104" s="86">
        <f>'25-050201.5.5 - Demontáž'!F35</f>
        <v>0</v>
      </c>
      <c r="BA104" s="86">
        <f>'25-050201.5.5 - Demontáž'!F36</f>
        <v>0</v>
      </c>
      <c r="BB104" s="86">
        <f>'25-050201.5.5 - Demontáž'!F37</f>
        <v>0</v>
      </c>
      <c r="BC104" s="86">
        <f>'25-050201.5.5 - Demontáž'!F38</f>
        <v>0</v>
      </c>
      <c r="BD104" s="88">
        <f>'25-050201.5.5 - Demontáž'!F39</f>
        <v>0</v>
      </c>
      <c r="BT104" s="25" t="s">
        <v>87</v>
      </c>
      <c r="BV104" s="25" t="s">
        <v>79</v>
      </c>
      <c r="BW104" s="25" t="s">
        <v>115</v>
      </c>
      <c r="BX104" s="25" t="s">
        <v>99</v>
      </c>
      <c r="CL104" s="25" t="s">
        <v>1</v>
      </c>
    </row>
    <row r="105" spans="1:91" s="3" customFormat="1" ht="35.25" customHeight="1">
      <c r="A105" s="74" t="s">
        <v>81</v>
      </c>
      <c r="B105" s="48"/>
      <c r="C105" s="9"/>
      <c r="D105" s="9"/>
      <c r="E105" s="232" t="s">
        <v>116</v>
      </c>
      <c r="F105" s="232"/>
      <c r="G105" s="232"/>
      <c r="H105" s="232"/>
      <c r="I105" s="232"/>
      <c r="J105" s="9"/>
      <c r="K105" s="232" t="s">
        <v>117</v>
      </c>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01">
        <f>'25-050201.5.6 - Společné'!J32</f>
        <v>0</v>
      </c>
      <c r="AH105" s="202"/>
      <c r="AI105" s="202"/>
      <c r="AJ105" s="202"/>
      <c r="AK105" s="202"/>
      <c r="AL105" s="202"/>
      <c r="AM105" s="202"/>
      <c r="AN105" s="201">
        <f t="shared" si="0"/>
        <v>0</v>
      </c>
      <c r="AO105" s="202"/>
      <c r="AP105" s="202"/>
      <c r="AQ105" s="84" t="s">
        <v>102</v>
      </c>
      <c r="AR105" s="48"/>
      <c r="AS105" s="85">
        <v>0</v>
      </c>
      <c r="AT105" s="86">
        <f t="shared" si="1"/>
        <v>0</v>
      </c>
      <c r="AU105" s="87">
        <f>'25-050201.5.6 - Společné'!P122</f>
        <v>0</v>
      </c>
      <c r="AV105" s="86">
        <f>'25-050201.5.6 - Společné'!J35</f>
        <v>0</v>
      </c>
      <c r="AW105" s="86">
        <f>'25-050201.5.6 - Společné'!J36</f>
        <v>0</v>
      </c>
      <c r="AX105" s="86">
        <f>'25-050201.5.6 - Společné'!J37</f>
        <v>0</v>
      </c>
      <c r="AY105" s="86">
        <f>'25-050201.5.6 - Společné'!J38</f>
        <v>0</v>
      </c>
      <c r="AZ105" s="86">
        <f>'25-050201.5.6 - Společné'!F35</f>
        <v>0</v>
      </c>
      <c r="BA105" s="86">
        <f>'25-050201.5.6 - Společné'!F36</f>
        <v>0</v>
      </c>
      <c r="BB105" s="86">
        <f>'25-050201.5.6 - Společné'!F37</f>
        <v>0</v>
      </c>
      <c r="BC105" s="86">
        <f>'25-050201.5.6 - Společné'!F38</f>
        <v>0</v>
      </c>
      <c r="BD105" s="88">
        <f>'25-050201.5.6 - Společné'!F39</f>
        <v>0</v>
      </c>
      <c r="BT105" s="25" t="s">
        <v>87</v>
      </c>
      <c r="BV105" s="25" t="s">
        <v>79</v>
      </c>
      <c r="BW105" s="25" t="s">
        <v>118</v>
      </c>
      <c r="BX105" s="25" t="s">
        <v>99</v>
      </c>
      <c r="CL105" s="25" t="s">
        <v>1</v>
      </c>
    </row>
    <row r="106" spans="1:91" s="6" customFormat="1" ht="37.5" customHeight="1">
      <c r="A106" s="74" t="s">
        <v>81</v>
      </c>
      <c r="B106" s="75"/>
      <c r="C106" s="76"/>
      <c r="D106" s="217" t="s">
        <v>119</v>
      </c>
      <c r="E106" s="217"/>
      <c r="F106" s="217"/>
      <c r="G106" s="217"/>
      <c r="H106" s="217"/>
      <c r="I106" s="77"/>
      <c r="J106" s="217" t="s">
        <v>120</v>
      </c>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194">
        <f>'25-050201.6 - ZTI'!J30</f>
        <v>0</v>
      </c>
      <c r="AH106" s="195"/>
      <c r="AI106" s="195"/>
      <c r="AJ106" s="195"/>
      <c r="AK106" s="195"/>
      <c r="AL106" s="195"/>
      <c r="AM106" s="195"/>
      <c r="AN106" s="194">
        <f t="shared" si="0"/>
        <v>0</v>
      </c>
      <c r="AO106" s="195"/>
      <c r="AP106" s="195"/>
      <c r="AQ106" s="78" t="s">
        <v>84</v>
      </c>
      <c r="AR106" s="75"/>
      <c r="AS106" s="79">
        <v>0</v>
      </c>
      <c r="AT106" s="80">
        <f t="shared" si="1"/>
        <v>0</v>
      </c>
      <c r="AU106" s="81">
        <f>'25-050201.6 - ZTI'!P119</f>
        <v>0</v>
      </c>
      <c r="AV106" s="80">
        <f>'25-050201.6 - ZTI'!J33</f>
        <v>0</v>
      </c>
      <c r="AW106" s="80">
        <f>'25-050201.6 - ZTI'!J34</f>
        <v>0</v>
      </c>
      <c r="AX106" s="80">
        <f>'25-050201.6 - ZTI'!J35</f>
        <v>0</v>
      </c>
      <c r="AY106" s="80">
        <f>'25-050201.6 - ZTI'!J36</f>
        <v>0</v>
      </c>
      <c r="AZ106" s="80">
        <f>'25-050201.6 - ZTI'!F33</f>
        <v>0</v>
      </c>
      <c r="BA106" s="80">
        <f>'25-050201.6 - ZTI'!F34</f>
        <v>0</v>
      </c>
      <c r="BB106" s="80">
        <f>'25-050201.6 - ZTI'!F35</f>
        <v>0</v>
      </c>
      <c r="BC106" s="80">
        <f>'25-050201.6 - ZTI'!F36</f>
        <v>0</v>
      </c>
      <c r="BD106" s="82">
        <f>'25-050201.6 - ZTI'!F37</f>
        <v>0</v>
      </c>
      <c r="BT106" s="83" t="s">
        <v>85</v>
      </c>
      <c r="BV106" s="83" t="s">
        <v>79</v>
      </c>
      <c r="BW106" s="83" t="s">
        <v>121</v>
      </c>
      <c r="BX106" s="83" t="s">
        <v>5</v>
      </c>
      <c r="CL106" s="83" t="s">
        <v>1</v>
      </c>
      <c r="CM106" s="83" t="s">
        <v>87</v>
      </c>
    </row>
    <row r="107" spans="1:91" s="6" customFormat="1" ht="37.5" customHeight="1">
      <c r="A107" s="74" t="s">
        <v>81</v>
      </c>
      <c r="B107" s="75"/>
      <c r="C107" s="76"/>
      <c r="D107" s="217" t="s">
        <v>122</v>
      </c>
      <c r="E107" s="217"/>
      <c r="F107" s="217"/>
      <c r="G107" s="217"/>
      <c r="H107" s="217"/>
      <c r="I107" s="77"/>
      <c r="J107" s="217" t="s">
        <v>123</v>
      </c>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194">
        <f>'25-050201.7 - Gastro'!J30</f>
        <v>0</v>
      </c>
      <c r="AH107" s="195"/>
      <c r="AI107" s="195"/>
      <c r="AJ107" s="195"/>
      <c r="AK107" s="195"/>
      <c r="AL107" s="195"/>
      <c r="AM107" s="195"/>
      <c r="AN107" s="194">
        <f t="shared" si="0"/>
        <v>0</v>
      </c>
      <c r="AO107" s="195"/>
      <c r="AP107" s="195"/>
      <c r="AQ107" s="78" t="s">
        <v>84</v>
      </c>
      <c r="AR107" s="75"/>
      <c r="AS107" s="89">
        <v>0</v>
      </c>
      <c r="AT107" s="90">
        <f t="shared" si="1"/>
        <v>0</v>
      </c>
      <c r="AU107" s="91">
        <f>'25-050201.7 - Gastro'!P117</f>
        <v>0</v>
      </c>
      <c r="AV107" s="90">
        <f>'25-050201.7 - Gastro'!J33</f>
        <v>0</v>
      </c>
      <c r="AW107" s="90">
        <f>'25-050201.7 - Gastro'!J34</f>
        <v>0</v>
      </c>
      <c r="AX107" s="90">
        <f>'25-050201.7 - Gastro'!J35</f>
        <v>0</v>
      </c>
      <c r="AY107" s="90">
        <f>'25-050201.7 - Gastro'!J36</f>
        <v>0</v>
      </c>
      <c r="AZ107" s="90">
        <f>'25-050201.7 - Gastro'!F33</f>
        <v>0</v>
      </c>
      <c r="BA107" s="90">
        <f>'25-050201.7 - Gastro'!F34</f>
        <v>0</v>
      </c>
      <c r="BB107" s="90">
        <f>'25-050201.7 - Gastro'!F35</f>
        <v>0</v>
      </c>
      <c r="BC107" s="90">
        <f>'25-050201.7 - Gastro'!F36</f>
        <v>0</v>
      </c>
      <c r="BD107" s="92">
        <f>'25-050201.7 - Gastro'!F37</f>
        <v>0</v>
      </c>
      <c r="BT107" s="83" t="s">
        <v>85</v>
      </c>
      <c r="BV107" s="83" t="s">
        <v>79</v>
      </c>
      <c r="BW107" s="83" t="s">
        <v>124</v>
      </c>
      <c r="BX107" s="83" t="s">
        <v>5</v>
      </c>
      <c r="CL107" s="83" t="s">
        <v>1</v>
      </c>
      <c r="CM107" s="83" t="s">
        <v>87</v>
      </c>
    </row>
    <row r="108" spans="1:91" s="1" customFormat="1" ht="30" customHeight="1">
      <c r="B108" s="32"/>
      <c r="AR108" s="32"/>
    </row>
    <row r="109" spans="1:91" s="1" customFormat="1" ht="6.95" customHeight="1">
      <c r="B109" s="44"/>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32"/>
    </row>
  </sheetData>
  <sheetProtection algorithmName="SHA-512" hashValue="la0uincRMTuFlKyHzKSviBMkNET25xIkAUdQAdmRpys682PsROuDOq+ufSUOwXAqqZrYRiow90jn0jODMIAspQ==" saltValue="J7jC6nebxHd38O/mhXh2m6+qX39TtzzuYngndbbmJSjBxD+UF3U1Bbw/U4MH1s2rfvMD7srCdCXX0htQPjD2DQ==" spinCount="100000" sheet="1" objects="1" scenarios="1" formatColumns="0" formatRows="0"/>
  <mergeCells count="90">
    <mergeCell ref="E100:I100"/>
    <mergeCell ref="C92:G92"/>
    <mergeCell ref="D95:H95"/>
    <mergeCell ref="D96:H96"/>
    <mergeCell ref="D97:H97"/>
    <mergeCell ref="D98:H98"/>
    <mergeCell ref="E104:I104"/>
    <mergeCell ref="I92:AF92"/>
    <mergeCell ref="J96:AF96"/>
    <mergeCell ref="J98:AF98"/>
    <mergeCell ref="J97:AF97"/>
    <mergeCell ref="J99:AF99"/>
    <mergeCell ref="J95:AF95"/>
    <mergeCell ref="K100:AF100"/>
    <mergeCell ref="K102:AF102"/>
    <mergeCell ref="K103:AF103"/>
    <mergeCell ref="K101:AF101"/>
    <mergeCell ref="K104:AF104"/>
    <mergeCell ref="D99:H99"/>
    <mergeCell ref="E102:I102"/>
    <mergeCell ref="E101:I101"/>
    <mergeCell ref="E103:I103"/>
    <mergeCell ref="L85:AO85"/>
    <mergeCell ref="E105:I105"/>
    <mergeCell ref="K105:AF105"/>
    <mergeCell ref="D106:H106"/>
    <mergeCell ref="J106:AF106"/>
    <mergeCell ref="AG103:AM103"/>
    <mergeCell ref="AG104:AM104"/>
    <mergeCell ref="AN103:AP103"/>
    <mergeCell ref="AN104:AP104"/>
    <mergeCell ref="AN102:AP102"/>
    <mergeCell ref="AN101:AP101"/>
    <mergeCell ref="AN100:AP100"/>
    <mergeCell ref="AN95:AP95"/>
    <mergeCell ref="AN99:AP99"/>
    <mergeCell ref="AN96:AP96"/>
    <mergeCell ref="AN92:AP92"/>
    <mergeCell ref="D107:H107"/>
    <mergeCell ref="J107:AF107"/>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 ref="AG92:AM92"/>
    <mergeCell ref="AG102:AM102"/>
    <mergeCell ref="AG97:AM97"/>
    <mergeCell ref="AG100:AM100"/>
    <mergeCell ref="AG101:AM101"/>
    <mergeCell ref="AG95:AM95"/>
    <mergeCell ref="AG96:AM96"/>
    <mergeCell ref="AG98:AM98"/>
    <mergeCell ref="AG99:AM99"/>
    <mergeCell ref="AM89:AP89"/>
    <mergeCell ref="AM87:AN87"/>
    <mergeCell ref="AM90:AP90"/>
    <mergeCell ref="AN97:AP97"/>
    <mergeCell ref="AN107:AP107"/>
    <mergeCell ref="AG107:AM107"/>
    <mergeCell ref="AN94:AP94"/>
    <mergeCell ref="AN98:AP98"/>
    <mergeCell ref="AS89:AT91"/>
    <mergeCell ref="AN105:AP105"/>
    <mergeCell ref="AG105:AM105"/>
    <mergeCell ref="AN106:AP106"/>
    <mergeCell ref="AG106:AM106"/>
  </mergeCells>
  <hyperlinks>
    <hyperlink ref="A95" location="'25-050201.1 - Bourací práce'!C2" display="/"/>
    <hyperlink ref="A96" location="'25-050201.2 - Nové konstr...'!C2" display="/"/>
    <hyperlink ref="A97" location="'25-050201.3 - EI'!C2" display="/"/>
    <hyperlink ref="A98" location="'25-050201.4 - ÚT'!C2" display="/"/>
    <hyperlink ref="A100" location="'25-050201.5.1 - VZT-1'!C2" display="/"/>
    <hyperlink ref="A101" location="'25-050201.5.2 - VZT-2'!C2" display="/"/>
    <hyperlink ref="A102" location="'25-050201.5.3 - VZT-3'!C2" display="/"/>
    <hyperlink ref="A103" location="'25-050201.5.4 - V-01'!C2" display="/"/>
    <hyperlink ref="A104" location="'25-050201.5.5 - Demontáž'!C2" display="/"/>
    <hyperlink ref="A105" location="'25-050201.5.6 - Společné'!C2" display="/"/>
    <hyperlink ref="A106" location="'25-050201.6 - ZTI'!C2" display="/"/>
    <hyperlink ref="A107" location="'25-050201.7 - Gastro'!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30"/>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115</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ht="12" customHeight="1">
      <c r="B8" s="20"/>
      <c r="D8" s="27" t="s">
        <v>126</v>
      </c>
      <c r="L8" s="20"/>
    </row>
    <row r="9" spans="2:46" s="1" customFormat="1" ht="16.5" customHeight="1">
      <c r="B9" s="32"/>
      <c r="E9" s="237" t="s">
        <v>772</v>
      </c>
      <c r="F9" s="236"/>
      <c r="G9" s="236"/>
      <c r="H9" s="236"/>
      <c r="L9" s="32"/>
    </row>
    <row r="10" spans="2:46" s="1" customFormat="1" ht="12" customHeight="1">
      <c r="B10" s="32"/>
      <c r="D10" s="27" t="s">
        <v>773</v>
      </c>
      <c r="L10" s="32"/>
    </row>
    <row r="11" spans="2:46" s="1" customFormat="1" ht="16.5" customHeight="1">
      <c r="B11" s="32"/>
      <c r="E11" s="230" t="s">
        <v>907</v>
      </c>
      <c r="F11" s="236"/>
      <c r="G11" s="236"/>
      <c r="H11" s="236"/>
      <c r="L11" s="32"/>
    </row>
    <row r="12" spans="2:46" s="1" customFormat="1">
      <c r="B12" s="32"/>
      <c r="L12" s="32"/>
    </row>
    <row r="13" spans="2:46" s="1" customFormat="1" ht="12" customHeight="1">
      <c r="B13" s="32"/>
      <c r="D13" s="27" t="s">
        <v>18</v>
      </c>
      <c r="F13" s="25" t="s">
        <v>1</v>
      </c>
      <c r="I13" s="27" t="s">
        <v>19</v>
      </c>
      <c r="J13" s="25" t="s">
        <v>1</v>
      </c>
      <c r="L13" s="32"/>
    </row>
    <row r="14" spans="2:46" s="1" customFormat="1" ht="12" customHeight="1">
      <c r="B14" s="32"/>
      <c r="D14" s="27" t="s">
        <v>20</v>
      </c>
      <c r="F14" s="25" t="s">
        <v>21</v>
      </c>
      <c r="I14" s="27" t="s">
        <v>22</v>
      </c>
      <c r="J14" s="52" t="str">
        <f>'Rekapitulace stavby'!AN8</f>
        <v>13. 2. 2025</v>
      </c>
      <c r="L14" s="32"/>
    </row>
    <row r="15" spans="2:46" s="1" customFormat="1" ht="10.9" customHeight="1">
      <c r="B15" s="32"/>
      <c r="L15" s="32"/>
    </row>
    <row r="16" spans="2:46" s="1" customFormat="1" ht="12" customHeight="1">
      <c r="B16" s="32"/>
      <c r="D16" s="27" t="s">
        <v>24</v>
      </c>
      <c r="I16" s="27" t="s">
        <v>25</v>
      </c>
      <c r="J16" s="25" t="s">
        <v>1</v>
      </c>
      <c r="L16" s="32"/>
    </row>
    <row r="17" spans="2:12" s="1" customFormat="1" ht="18" customHeight="1">
      <c r="B17" s="32"/>
      <c r="E17" s="25" t="s">
        <v>26</v>
      </c>
      <c r="I17" s="27" t="s">
        <v>27</v>
      </c>
      <c r="J17" s="25" t="s">
        <v>1</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239" t="str">
        <f>'Rekapitulace stavby'!E14</f>
        <v>Vyplň údaj</v>
      </c>
      <c r="F20" s="222"/>
      <c r="G20" s="222"/>
      <c r="H20" s="22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
        <v>1</v>
      </c>
      <c r="L22" s="32"/>
    </row>
    <row r="23" spans="2:12" s="1" customFormat="1" ht="18" customHeight="1">
      <c r="B23" s="32"/>
      <c r="E23" s="25" t="s">
        <v>31</v>
      </c>
      <c r="I23" s="27" t="s">
        <v>27</v>
      </c>
      <c r="J23" s="25" t="s">
        <v>1</v>
      </c>
      <c r="L23" s="32"/>
    </row>
    <row r="24" spans="2:12" s="1" customFormat="1" ht="6.95" customHeight="1">
      <c r="B24" s="32"/>
      <c r="L24" s="32"/>
    </row>
    <row r="25" spans="2:12" s="1" customFormat="1" ht="12" customHeight="1">
      <c r="B25" s="32"/>
      <c r="D25" s="27" t="s">
        <v>33</v>
      </c>
      <c r="I25" s="27" t="s">
        <v>25</v>
      </c>
      <c r="J25" s="25" t="s">
        <v>1</v>
      </c>
      <c r="L25" s="32"/>
    </row>
    <row r="26" spans="2:12" s="1" customFormat="1" ht="18" customHeight="1">
      <c r="B26" s="32"/>
      <c r="E26" s="25" t="s">
        <v>34</v>
      </c>
      <c r="I26" s="27" t="s">
        <v>27</v>
      </c>
      <c r="J26" s="25" t="s">
        <v>1</v>
      </c>
      <c r="L26" s="32"/>
    </row>
    <row r="27" spans="2:12" s="1" customFormat="1" ht="6.95" customHeight="1">
      <c r="B27" s="32"/>
      <c r="L27" s="32"/>
    </row>
    <row r="28" spans="2:12" s="1" customFormat="1" ht="12" customHeight="1">
      <c r="B28" s="32"/>
      <c r="D28" s="27" t="s">
        <v>35</v>
      </c>
      <c r="L28" s="32"/>
    </row>
    <row r="29" spans="2:12" s="7" customFormat="1" ht="131.25" customHeight="1">
      <c r="B29" s="94"/>
      <c r="E29" s="226" t="s">
        <v>775</v>
      </c>
      <c r="F29" s="226"/>
      <c r="G29" s="226"/>
      <c r="H29" s="226"/>
      <c r="L29" s="94"/>
    </row>
    <row r="30" spans="2:12" s="1" customFormat="1" ht="6.95" customHeight="1">
      <c r="B30" s="32"/>
      <c r="L30" s="32"/>
    </row>
    <row r="31" spans="2:12" s="1" customFormat="1" ht="6.95" customHeight="1">
      <c r="B31" s="32"/>
      <c r="D31" s="53"/>
      <c r="E31" s="53"/>
      <c r="F31" s="53"/>
      <c r="G31" s="53"/>
      <c r="H31" s="53"/>
      <c r="I31" s="53"/>
      <c r="J31" s="53"/>
      <c r="K31" s="53"/>
      <c r="L31" s="32"/>
    </row>
    <row r="32" spans="2:12" s="1" customFormat="1" ht="25.35" customHeight="1">
      <c r="B32" s="32"/>
      <c r="D32" s="95" t="s">
        <v>37</v>
      </c>
      <c r="J32" s="66">
        <f>ROUND(J121, 2)</f>
        <v>0</v>
      </c>
      <c r="L32" s="32"/>
    </row>
    <row r="33" spans="2:12" s="1" customFormat="1" ht="6.95" customHeight="1">
      <c r="B33" s="32"/>
      <c r="D33" s="53"/>
      <c r="E33" s="53"/>
      <c r="F33" s="53"/>
      <c r="G33" s="53"/>
      <c r="H33" s="53"/>
      <c r="I33" s="53"/>
      <c r="J33" s="53"/>
      <c r="K33" s="53"/>
      <c r="L33" s="32"/>
    </row>
    <row r="34" spans="2:12" s="1" customFormat="1" ht="14.45" customHeight="1">
      <c r="B34" s="32"/>
      <c r="F34" s="35" t="s">
        <v>39</v>
      </c>
      <c r="I34" s="35" t="s">
        <v>38</v>
      </c>
      <c r="J34" s="35" t="s">
        <v>40</v>
      </c>
      <c r="L34" s="32"/>
    </row>
    <row r="35" spans="2:12" s="1" customFormat="1" ht="14.45" customHeight="1">
      <c r="B35" s="32"/>
      <c r="D35" s="55" t="s">
        <v>41</v>
      </c>
      <c r="E35" s="27" t="s">
        <v>42</v>
      </c>
      <c r="F35" s="86">
        <f>ROUND((SUM(BE121:BE129)),  2)</f>
        <v>0</v>
      </c>
      <c r="I35" s="96">
        <v>0.21</v>
      </c>
      <c r="J35" s="86">
        <f>ROUND(((SUM(BE121:BE129))*I35),  2)</f>
        <v>0</v>
      </c>
      <c r="L35" s="32"/>
    </row>
    <row r="36" spans="2:12" s="1" customFormat="1" ht="14.45" customHeight="1">
      <c r="B36" s="32"/>
      <c r="E36" s="27" t="s">
        <v>43</v>
      </c>
      <c r="F36" s="86">
        <f>ROUND((SUM(BF121:BF129)),  2)</f>
        <v>0</v>
      </c>
      <c r="I36" s="96">
        <v>0.12</v>
      </c>
      <c r="J36" s="86">
        <f>ROUND(((SUM(BF121:BF129))*I36),  2)</f>
        <v>0</v>
      </c>
      <c r="L36" s="32"/>
    </row>
    <row r="37" spans="2:12" s="1" customFormat="1" ht="14.45" hidden="1" customHeight="1">
      <c r="B37" s="32"/>
      <c r="E37" s="27" t="s">
        <v>44</v>
      </c>
      <c r="F37" s="86">
        <f>ROUND((SUM(BG121:BG129)),  2)</f>
        <v>0</v>
      </c>
      <c r="I37" s="96">
        <v>0.21</v>
      </c>
      <c r="J37" s="86">
        <f>0</f>
        <v>0</v>
      </c>
      <c r="L37" s="32"/>
    </row>
    <row r="38" spans="2:12" s="1" customFormat="1" ht="14.45" hidden="1" customHeight="1">
      <c r="B38" s="32"/>
      <c r="E38" s="27" t="s">
        <v>45</v>
      </c>
      <c r="F38" s="86">
        <f>ROUND((SUM(BH121:BH129)),  2)</f>
        <v>0</v>
      </c>
      <c r="I38" s="96">
        <v>0.12</v>
      </c>
      <c r="J38" s="86">
        <f>0</f>
        <v>0</v>
      </c>
      <c r="L38" s="32"/>
    </row>
    <row r="39" spans="2:12" s="1" customFormat="1" ht="14.45" hidden="1" customHeight="1">
      <c r="B39" s="32"/>
      <c r="E39" s="27" t="s">
        <v>46</v>
      </c>
      <c r="F39" s="86">
        <f>ROUND((SUM(BI121:BI129)),  2)</f>
        <v>0</v>
      </c>
      <c r="I39" s="96">
        <v>0</v>
      </c>
      <c r="J39" s="86">
        <f>0</f>
        <v>0</v>
      </c>
      <c r="L39" s="32"/>
    </row>
    <row r="40" spans="2:12" s="1" customFormat="1" ht="6.95" customHeight="1">
      <c r="B40" s="32"/>
      <c r="L40" s="32"/>
    </row>
    <row r="41" spans="2:12" s="1" customFormat="1" ht="25.35" customHeight="1">
      <c r="B41" s="32"/>
      <c r="C41" s="97"/>
      <c r="D41" s="98" t="s">
        <v>47</v>
      </c>
      <c r="E41" s="57"/>
      <c r="F41" s="57"/>
      <c r="G41" s="99" t="s">
        <v>48</v>
      </c>
      <c r="H41" s="100" t="s">
        <v>49</v>
      </c>
      <c r="I41" s="57"/>
      <c r="J41" s="101">
        <f>SUM(J32:J39)</f>
        <v>0</v>
      </c>
      <c r="K41" s="102"/>
      <c r="L41" s="32"/>
    </row>
    <row r="42" spans="2:12" s="1" customFormat="1" ht="14.45" customHeight="1">
      <c r="B42" s="32"/>
      <c r="L42" s="32"/>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12" s="1" customFormat="1" ht="6.95" customHeight="1">
      <c r="B81" s="46"/>
      <c r="C81" s="47"/>
      <c r="D81" s="47"/>
      <c r="E81" s="47"/>
      <c r="F81" s="47"/>
      <c r="G81" s="47"/>
      <c r="H81" s="47"/>
      <c r="I81" s="47"/>
      <c r="J81" s="47"/>
      <c r="K81" s="47"/>
      <c r="L81" s="32"/>
    </row>
    <row r="82" spans="2:12" s="1" customFormat="1" ht="24.95" customHeight="1">
      <c r="B82" s="32"/>
      <c r="C82" s="21" t="s">
        <v>129</v>
      </c>
      <c r="L82" s="32"/>
    </row>
    <row r="83" spans="2:12" s="1" customFormat="1" ht="6.95" customHeight="1">
      <c r="B83" s="32"/>
      <c r="L83" s="32"/>
    </row>
    <row r="84" spans="2:12" s="1" customFormat="1" ht="12" customHeight="1">
      <c r="B84" s="32"/>
      <c r="C84" s="27" t="s">
        <v>16</v>
      </c>
      <c r="L84" s="32"/>
    </row>
    <row r="85" spans="2:12" s="1" customFormat="1" ht="16.5" customHeight="1">
      <c r="B85" s="32"/>
      <c r="E85" s="237" t="str">
        <f>E7</f>
        <v>SEN gastroprovozu ZŠ Plánická</v>
      </c>
      <c r="F85" s="238"/>
      <c r="G85" s="238"/>
      <c r="H85" s="238"/>
      <c r="L85" s="32"/>
    </row>
    <row r="86" spans="2:12" ht="12" customHeight="1">
      <c r="B86" s="20"/>
      <c r="C86" s="27" t="s">
        <v>126</v>
      </c>
      <c r="L86" s="20"/>
    </row>
    <row r="87" spans="2:12" s="1" customFormat="1" ht="16.5" customHeight="1">
      <c r="B87" s="32"/>
      <c r="E87" s="237" t="s">
        <v>772</v>
      </c>
      <c r="F87" s="236"/>
      <c r="G87" s="236"/>
      <c r="H87" s="236"/>
      <c r="L87" s="32"/>
    </row>
    <row r="88" spans="2:12" s="1" customFormat="1" ht="12" customHeight="1">
      <c r="B88" s="32"/>
      <c r="C88" s="27" t="s">
        <v>773</v>
      </c>
      <c r="L88" s="32"/>
    </row>
    <row r="89" spans="2:12" s="1" customFormat="1" ht="16.5" customHeight="1">
      <c r="B89" s="32"/>
      <c r="E89" s="230" t="str">
        <f>E11</f>
        <v>25-050201.5.5 - Demontáž</v>
      </c>
      <c r="F89" s="236"/>
      <c r="G89" s="236"/>
      <c r="H89" s="236"/>
      <c r="L89" s="32"/>
    </row>
    <row r="90" spans="2:12" s="1" customFormat="1" ht="6.95" customHeight="1">
      <c r="B90" s="32"/>
      <c r="L90" s="32"/>
    </row>
    <row r="91" spans="2:12" s="1" customFormat="1" ht="12" customHeight="1">
      <c r="B91" s="32"/>
      <c r="C91" s="27" t="s">
        <v>20</v>
      </c>
      <c r="F91" s="25" t="str">
        <f>F14</f>
        <v>Klatovy</v>
      </c>
      <c r="I91" s="27" t="s">
        <v>22</v>
      </c>
      <c r="J91" s="52" t="str">
        <f>IF(J14="","",J14)</f>
        <v>13. 2. 2025</v>
      </c>
      <c r="L91" s="32"/>
    </row>
    <row r="92" spans="2:12" s="1" customFormat="1" ht="6.95" customHeight="1">
      <c r="B92" s="32"/>
      <c r="L92" s="32"/>
    </row>
    <row r="93" spans="2:12" s="1" customFormat="1" ht="15.2" customHeight="1">
      <c r="B93" s="32"/>
      <c r="C93" s="27" t="s">
        <v>24</v>
      </c>
      <c r="F93" s="25" t="str">
        <f>E17</f>
        <v>Energy Benefit Center a.s.</v>
      </c>
      <c r="I93" s="27" t="s">
        <v>30</v>
      </c>
      <c r="J93" s="30" t="str">
        <f>E23</f>
        <v>BC. Anna Tušová</v>
      </c>
      <c r="L93" s="32"/>
    </row>
    <row r="94" spans="2:12" s="1" customFormat="1" ht="15.2" customHeight="1">
      <c r="B94" s="32"/>
      <c r="C94" s="27" t="s">
        <v>28</v>
      </c>
      <c r="F94" s="25" t="str">
        <f>IF(E20="","",E20)</f>
        <v>Vyplň údaj</v>
      </c>
      <c r="I94" s="27" t="s">
        <v>33</v>
      </c>
      <c r="J94" s="30" t="str">
        <f>E26</f>
        <v>KAVRO</v>
      </c>
      <c r="L94" s="32"/>
    </row>
    <row r="95" spans="2:12" s="1" customFormat="1" ht="10.35" customHeight="1">
      <c r="B95" s="32"/>
      <c r="L95" s="32"/>
    </row>
    <row r="96" spans="2:12" s="1" customFormat="1" ht="29.25" customHeight="1">
      <c r="B96" s="32"/>
      <c r="C96" s="105" t="s">
        <v>130</v>
      </c>
      <c r="D96" s="97"/>
      <c r="E96" s="97"/>
      <c r="F96" s="97"/>
      <c r="G96" s="97"/>
      <c r="H96" s="97"/>
      <c r="I96" s="97"/>
      <c r="J96" s="106" t="s">
        <v>131</v>
      </c>
      <c r="K96" s="97"/>
      <c r="L96" s="32"/>
    </row>
    <row r="97" spans="2:47" s="1" customFormat="1" ht="10.35" customHeight="1">
      <c r="B97" s="32"/>
      <c r="L97" s="32"/>
    </row>
    <row r="98" spans="2:47" s="1" customFormat="1" ht="22.9" customHeight="1">
      <c r="B98" s="32"/>
      <c r="C98" s="107" t="s">
        <v>132</v>
      </c>
      <c r="J98" s="66">
        <f>J121</f>
        <v>0</v>
      </c>
      <c r="L98" s="32"/>
      <c r="AU98" s="17" t="s">
        <v>133</v>
      </c>
    </row>
    <row r="99" spans="2:47" s="8" customFormat="1" ht="24.95" customHeight="1">
      <c r="B99" s="108"/>
      <c r="D99" s="109" t="s">
        <v>908</v>
      </c>
      <c r="E99" s="110"/>
      <c r="F99" s="110"/>
      <c r="G99" s="110"/>
      <c r="H99" s="110"/>
      <c r="I99" s="110"/>
      <c r="J99" s="111">
        <f>J122</f>
        <v>0</v>
      </c>
      <c r="L99" s="108"/>
    </row>
    <row r="100" spans="2:47" s="1" customFormat="1" ht="21.75" customHeight="1">
      <c r="B100" s="32"/>
      <c r="L100" s="32"/>
    </row>
    <row r="101" spans="2:47" s="1" customFormat="1" ht="6.95" customHeight="1">
      <c r="B101" s="44"/>
      <c r="C101" s="45"/>
      <c r="D101" s="45"/>
      <c r="E101" s="45"/>
      <c r="F101" s="45"/>
      <c r="G101" s="45"/>
      <c r="H101" s="45"/>
      <c r="I101" s="45"/>
      <c r="J101" s="45"/>
      <c r="K101" s="45"/>
      <c r="L101" s="32"/>
    </row>
    <row r="105" spans="2:47" s="1" customFormat="1" ht="6.95" customHeight="1">
      <c r="B105" s="46"/>
      <c r="C105" s="47"/>
      <c r="D105" s="47"/>
      <c r="E105" s="47"/>
      <c r="F105" s="47"/>
      <c r="G105" s="47"/>
      <c r="H105" s="47"/>
      <c r="I105" s="47"/>
      <c r="J105" s="47"/>
      <c r="K105" s="47"/>
      <c r="L105" s="32"/>
    </row>
    <row r="106" spans="2:47" s="1" customFormat="1" ht="24.95" customHeight="1">
      <c r="B106" s="32"/>
      <c r="C106" s="21" t="s">
        <v>139</v>
      </c>
      <c r="L106" s="32"/>
    </row>
    <row r="107" spans="2:47" s="1" customFormat="1" ht="6.95" customHeight="1">
      <c r="B107" s="32"/>
      <c r="L107" s="32"/>
    </row>
    <row r="108" spans="2:47" s="1" customFormat="1" ht="12" customHeight="1">
      <c r="B108" s="32"/>
      <c r="C108" s="27" t="s">
        <v>16</v>
      </c>
      <c r="L108" s="32"/>
    </row>
    <row r="109" spans="2:47" s="1" customFormat="1" ht="16.5" customHeight="1">
      <c r="B109" s="32"/>
      <c r="E109" s="237" t="str">
        <f>E7</f>
        <v>SEN gastroprovozu ZŠ Plánická</v>
      </c>
      <c r="F109" s="238"/>
      <c r="G109" s="238"/>
      <c r="H109" s="238"/>
      <c r="L109" s="32"/>
    </row>
    <row r="110" spans="2:47" ht="12" customHeight="1">
      <c r="B110" s="20"/>
      <c r="C110" s="27" t="s">
        <v>126</v>
      </c>
      <c r="L110" s="20"/>
    </row>
    <row r="111" spans="2:47" s="1" customFormat="1" ht="16.5" customHeight="1">
      <c r="B111" s="32"/>
      <c r="E111" s="237" t="s">
        <v>772</v>
      </c>
      <c r="F111" s="236"/>
      <c r="G111" s="236"/>
      <c r="H111" s="236"/>
      <c r="L111" s="32"/>
    </row>
    <row r="112" spans="2:47" s="1" customFormat="1" ht="12" customHeight="1">
      <c r="B112" s="32"/>
      <c r="C112" s="27" t="s">
        <v>773</v>
      </c>
      <c r="L112" s="32"/>
    </row>
    <row r="113" spans="2:65" s="1" customFormat="1" ht="16.5" customHeight="1">
      <c r="B113" s="32"/>
      <c r="E113" s="230" t="str">
        <f>E11</f>
        <v>25-050201.5.5 - Demontáž</v>
      </c>
      <c r="F113" s="236"/>
      <c r="G113" s="236"/>
      <c r="H113" s="236"/>
      <c r="L113" s="32"/>
    </row>
    <row r="114" spans="2:65" s="1" customFormat="1" ht="6.95" customHeight="1">
      <c r="B114" s="32"/>
      <c r="L114" s="32"/>
    </row>
    <row r="115" spans="2:65" s="1" customFormat="1" ht="12" customHeight="1">
      <c r="B115" s="32"/>
      <c r="C115" s="27" t="s">
        <v>20</v>
      </c>
      <c r="F115" s="25" t="str">
        <f>F14</f>
        <v>Klatovy</v>
      </c>
      <c r="I115" s="27" t="s">
        <v>22</v>
      </c>
      <c r="J115" s="52" t="str">
        <f>IF(J14="","",J14)</f>
        <v>13. 2. 2025</v>
      </c>
      <c r="L115" s="32"/>
    </row>
    <row r="116" spans="2:65" s="1" customFormat="1" ht="6.95" customHeight="1">
      <c r="B116" s="32"/>
      <c r="L116" s="32"/>
    </row>
    <row r="117" spans="2:65" s="1" customFormat="1" ht="15.2" customHeight="1">
      <c r="B117" s="32"/>
      <c r="C117" s="27" t="s">
        <v>24</v>
      </c>
      <c r="F117" s="25" t="str">
        <f>E17</f>
        <v>Energy Benefit Center a.s.</v>
      </c>
      <c r="I117" s="27" t="s">
        <v>30</v>
      </c>
      <c r="J117" s="30" t="str">
        <f>E23</f>
        <v>BC. Anna Tušová</v>
      </c>
      <c r="L117" s="32"/>
    </row>
    <row r="118" spans="2:65" s="1" customFormat="1" ht="15.2" customHeight="1">
      <c r="B118" s="32"/>
      <c r="C118" s="27" t="s">
        <v>28</v>
      </c>
      <c r="F118" s="25" t="str">
        <f>IF(E20="","",E20)</f>
        <v>Vyplň údaj</v>
      </c>
      <c r="I118" s="27" t="s">
        <v>33</v>
      </c>
      <c r="J118" s="30" t="str">
        <f>E26</f>
        <v>KAVRO</v>
      </c>
      <c r="L118" s="32"/>
    </row>
    <row r="119" spans="2:65" s="1" customFormat="1" ht="10.35" customHeight="1">
      <c r="B119" s="32"/>
      <c r="L119" s="32"/>
    </row>
    <row r="120" spans="2:65" s="10" customFormat="1" ht="29.25" customHeight="1">
      <c r="B120" s="116"/>
      <c r="C120" s="117" t="s">
        <v>140</v>
      </c>
      <c r="D120" s="118" t="s">
        <v>62</v>
      </c>
      <c r="E120" s="118" t="s">
        <v>58</v>
      </c>
      <c r="F120" s="118" t="s">
        <v>59</v>
      </c>
      <c r="G120" s="118" t="s">
        <v>141</v>
      </c>
      <c r="H120" s="118" t="s">
        <v>142</v>
      </c>
      <c r="I120" s="118" t="s">
        <v>143</v>
      </c>
      <c r="J120" s="118" t="s">
        <v>131</v>
      </c>
      <c r="K120" s="119" t="s">
        <v>144</v>
      </c>
      <c r="L120" s="116"/>
      <c r="M120" s="59" t="s">
        <v>1</v>
      </c>
      <c r="N120" s="60" t="s">
        <v>41</v>
      </c>
      <c r="O120" s="60" t="s">
        <v>145</v>
      </c>
      <c r="P120" s="60" t="s">
        <v>146</v>
      </c>
      <c r="Q120" s="60" t="s">
        <v>147</v>
      </c>
      <c r="R120" s="60" t="s">
        <v>148</v>
      </c>
      <c r="S120" s="60" t="s">
        <v>149</v>
      </c>
      <c r="T120" s="61" t="s">
        <v>150</v>
      </c>
    </row>
    <row r="121" spans="2:65" s="1" customFormat="1" ht="22.9" customHeight="1">
      <c r="B121" s="32"/>
      <c r="C121" s="64" t="s">
        <v>151</v>
      </c>
      <c r="J121" s="120">
        <f>BK121</f>
        <v>0</v>
      </c>
      <c r="L121" s="32"/>
      <c r="M121" s="62"/>
      <c r="N121" s="53"/>
      <c r="O121" s="53"/>
      <c r="P121" s="121">
        <f>P122</f>
        <v>0</v>
      </c>
      <c r="Q121" s="53"/>
      <c r="R121" s="121">
        <f>R122</f>
        <v>0</v>
      </c>
      <c r="S121" s="53"/>
      <c r="T121" s="122">
        <f>T122</f>
        <v>0</v>
      </c>
      <c r="AT121" s="17" t="s">
        <v>76</v>
      </c>
      <c r="AU121" s="17" t="s">
        <v>133</v>
      </c>
      <c r="BK121" s="123">
        <f>BK122</f>
        <v>0</v>
      </c>
    </row>
    <row r="122" spans="2:65" s="11" customFormat="1" ht="25.9" customHeight="1">
      <c r="B122" s="124"/>
      <c r="D122" s="125" t="s">
        <v>76</v>
      </c>
      <c r="E122" s="126" t="s">
        <v>602</v>
      </c>
      <c r="F122" s="126" t="s">
        <v>909</v>
      </c>
      <c r="I122" s="127"/>
      <c r="J122" s="128">
        <f>BK122</f>
        <v>0</v>
      </c>
      <c r="L122" s="124"/>
      <c r="M122" s="129"/>
      <c r="P122" s="130">
        <f>SUM(P123:P129)</f>
        <v>0</v>
      </c>
      <c r="R122" s="130">
        <f>SUM(R123:R129)</f>
        <v>0</v>
      </c>
      <c r="T122" s="131">
        <f>SUM(T123:T129)</f>
        <v>0</v>
      </c>
      <c r="AR122" s="125" t="s">
        <v>85</v>
      </c>
      <c r="AT122" s="132" t="s">
        <v>76</v>
      </c>
      <c r="AU122" s="132" t="s">
        <v>77</v>
      </c>
      <c r="AY122" s="125" t="s">
        <v>154</v>
      </c>
      <c r="BK122" s="133">
        <f>SUM(BK123:BK129)</f>
        <v>0</v>
      </c>
    </row>
    <row r="123" spans="2:65" s="1" customFormat="1" ht="16.5" customHeight="1">
      <c r="B123" s="32"/>
      <c r="C123" s="136" t="s">
        <v>85</v>
      </c>
      <c r="D123" s="136" t="s">
        <v>157</v>
      </c>
      <c r="E123" s="138" t="s">
        <v>910</v>
      </c>
      <c r="F123" s="139" t="s">
        <v>911</v>
      </c>
      <c r="G123" s="140" t="s">
        <v>912</v>
      </c>
      <c r="H123" s="141">
        <v>1</v>
      </c>
      <c r="I123" s="142"/>
      <c r="J123" s="143">
        <f t="shared" ref="J123:J129" si="0">ROUND(I123*H123,2)</f>
        <v>0</v>
      </c>
      <c r="K123" s="139" t="s">
        <v>1</v>
      </c>
      <c r="L123" s="32"/>
      <c r="M123" s="144" t="s">
        <v>1</v>
      </c>
      <c r="N123" s="145" t="s">
        <v>42</v>
      </c>
      <c r="P123" s="146">
        <f t="shared" ref="P123:P129" si="1">O123*H123</f>
        <v>0</v>
      </c>
      <c r="Q123" s="146">
        <v>0</v>
      </c>
      <c r="R123" s="146">
        <f t="shared" ref="R123:R129" si="2">Q123*H123</f>
        <v>0</v>
      </c>
      <c r="S123" s="146">
        <v>0</v>
      </c>
      <c r="T123" s="147">
        <f t="shared" ref="T123:T129" si="3">S123*H123</f>
        <v>0</v>
      </c>
      <c r="AR123" s="148" t="s">
        <v>162</v>
      </c>
      <c r="AT123" s="148" t="s">
        <v>157</v>
      </c>
      <c r="AU123" s="148" t="s">
        <v>85</v>
      </c>
      <c r="AY123" s="17" t="s">
        <v>154</v>
      </c>
      <c r="BE123" s="149">
        <f t="shared" ref="BE123:BE129" si="4">IF(N123="základní",J123,0)</f>
        <v>0</v>
      </c>
      <c r="BF123" s="149">
        <f t="shared" ref="BF123:BF129" si="5">IF(N123="snížená",J123,0)</f>
        <v>0</v>
      </c>
      <c r="BG123" s="149">
        <f t="shared" ref="BG123:BG129" si="6">IF(N123="zákl. přenesená",J123,0)</f>
        <v>0</v>
      </c>
      <c r="BH123" s="149">
        <f t="shared" ref="BH123:BH129" si="7">IF(N123="sníž. přenesená",J123,0)</f>
        <v>0</v>
      </c>
      <c r="BI123" s="149">
        <f t="shared" ref="BI123:BI129" si="8">IF(N123="nulová",J123,0)</f>
        <v>0</v>
      </c>
      <c r="BJ123" s="17" t="s">
        <v>85</v>
      </c>
      <c r="BK123" s="149">
        <f t="shared" ref="BK123:BK129" si="9">ROUND(I123*H123,2)</f>
        <v>0</v>
      </c>
      <c r="BL123" s="17" t="s">
        <v>162</v>
      </c>
      <c r="BM123" s="148" t="s">
        <v>87</v>
      </c>
    </row>
    <row r="124" spans="2:65" s="1" customFormat="1" ht="16.5" customHeight="1">
      <c r="B124" s="32"/>
      <c r="C124" s="136" t="s">
        <v>87</v>
      </c>
      <c r="D124" s="136" t="s">
        <v>157</v>
      </c>
      <c r="E124" s="138" t="s">
        <v>913</v>
      </c>
      <c r="F124" s="139" t="s">
        <v>914</v>
      </c>
      <c r="G124" s="140" t="s">
        <v>912</v>
      </c>
      <c r="H124" s="141">
        <v>1</v>
      </c>
      <c r="I124" s="142"/>
      <c r="J124" s="143">
        <f t="shared" si="0"/>
        <v>0</v>
      </c>
      <c r="K124" s="139" t="s">
        <v>1</v>
      </c>
      <c r="L124" s="32"/>
      <c r="M124" s="144" t="s">
        <v>1</v>
      </c>
      <c r="N124" s="145" t="s">
        <v>42</v>
      </c>
      <c r="P124" s="146">
        <f t="shared" si="1"/>
        <v>0</v>
      </c>
      <c r="Q124" s="146">
        <v>0</v>
      </c>
      <c r="R124" s="146">
        <f t="shared" si="2"/>
        <v>0</v>
      </c>
      <c r="S124" s="146">
        <v>0</v>
      </c>
      <c r="T124" s="147">
        <f t="shared" si="3"/>
        <v>0</v>
      </c>
      <c r="AR124" s="148" t="s">
        <v>162</v>
      </c>
      <c r="AT124" s="148" t="s">
        <v>157</v>
      </c>
      <c r="AU124" s="148" t="s">
        <v>85</v>
      </c>
      <c r="AY124" s="17" t="s">
        <v>154</v>
      </c>
      <c r="BE124" s="149">
        <f t="shared" si="4"/>
        <v>0</v>
      </c>
      <c r="BF124" s="149">
        <f t="shared" si="5"/>
        <v>0</v>
      </c>
      <c r="BG124" s="149">
        <f t="shared" si="6"/>
        <v>0</v>
      </c>
      <c r="BH124" s="149">
        <f t="shared" si="7"/>
        <v>0</v>
      </c>
      <c r="BI124" s="149">
        <f t="shared" si="8"/>
        <v>0</v>
      </c>
      <c r="BJ124" s="17" t="s">
        <v>85</v>
      </c>
      <c r="BK124" s="149">
        <f t="shared" si="9"/>
        <v>0</v>
      </c>
      <c r="BL124" s="17" t="s">
        <v>162</v>
      </c>
      <c r="BM124" s="148" t="s">
        <v>162</v>
      </c>
    </row>
    <row r="125" spans="2:65" s="1" customFormat="1" ht="16.5" customHeight="1">
      <c r="B125" s="32"/>
      <c r="C125" s="136" t="s">
        <v>176</v>
      </c>
      <c r="D125" s="136" t="s">
        <v>157</v>
      </c>
      <c r="E125" s="138" t="s">
        <v>915</v>
      </c>
      <c r="F125" s="139" t="s">
        <v>916</v>
      </c>
      <c r="G125" s="140" t="s">
        <v>912</v>
      </c>
      <c r="H125" s="141">
        <v>1</v>
      </c>
      <c r="I125" s="142"/>
      <c r="J125" s="143">
        <f t="shared" si="0"/>
        <v>0</v>
      </c>
      <c r="K125" s="139" t="s">
        <v>1</v>
      </c>
      <c r="L125" s="32"/>
      <c r="M125" s="144" t="s">
        <v>1</v>
      </c>
      <c r="N125" s="145" t="s">
        <v>42</v>
      </c>
      <c r="P125" s="146">
        <f t="shared" si="1"/>
        <v>0</v>
      </c>
      <c r="Q125" s="146">
        <v>0</v>
      </c>
      <c r="R125" s="146">
        <f t="shared" si="2"/>
        <v>0</v>
      </c>
      <c r="S125" s="146">
        <v>0</v>
      </c>
      <c r="T125" s="147">
        <f t="shared" si="3"/>
        <v>0</v>
      </c>
      <c r="AR125" s="148" t="s">
        <v>162</v>
      </c>
      <c r="AT125" s="148" t="s">
        <v>157</v>
      </c>
      <c r="AU125" s="148" t="s">
        <v>85</v>
      </c>
      <c r="AY125" s="17" t="s">
        <v>154</v>
      </c>
      <c r="BE125" s="149">
        <f t="shared" si="4"/>
        <v>0</v>
      </c>
      <c r="BF125" s="149">
        <f t="shared" si="5"/>
        <v>0</v>
      </c>
      <c r="BG125" s="149">
        <f t="shared" si="6"/>
        <v>0</v>
      </c>
      <c r="BH125" s="149">
        <f t="shared" si="7"/>
        <v>0</v>
      </c>
      <c r="BI125" s="149">
        <f t="shared" si="8"/>
        <v>0</v>
      </c>
      <c r="BJ125" s="17" t="s">
        <v>85</v>
      </c>
      <c r="BK125" s="149">
        <f t="shared" si="9"/>
        <v>0</v>
      </c>
      <c r="BL125" s="17" t="s">
        <v>162</v>
      </c>
      <c r="BM125" s="148" t="s">
        <v>198</v>
      </c>
    </row>
    <row r="126" spans="2:65" s="1" customFormat="1" ht="16.5" customHeight="1">
      <c r="B126" s="32"/>
      <c r="C126" s="136" t="s">
        <v>162</v>
      </c>
      <c r="D126" s="136" t="s">
        <v>157</v>
      </c>
      <c r="E126" s="138" t="s">
        <v>917</v>
      </c>
      <c r="F126" s="139" t="s">
        <v>527</v>
      </c>
      <c r="G126" s="140" t="s">
        <v>912</v>
      </c>
      <c r="H126" s="141">
        <v>1</v>
      </c>
      <c r="I126" s="142"/>
      <c r="J126" s="143">
        <f t="shared" si="0"/>
        <v>0</v>
      </c>
      <c r="K126" s="139" t="s">
        <v>1</v>
      </c>
      <c r="L126" s="32"/>
      <c r="M126" s="144" t="s">
        <v>1</v>
      </c>
      <c r="N126" s="145" t="s">
        <v>42</v>
      </c>
      <c r="P126" s="146">
        <f t="shared" si="1"/>
        <v>0</v>
      </c>
      <c r="Q126" s="146">
        <v>0</v>
      </c>
      <c r="R126" s="146">
        <f t="shared" si="2"/>
        <v>0</v>
      </c>
      <c r="S126" s="146">
        <v>0</v>
      </c>
      <c r="T126" s="147">
        <f t="shared" si="3"/>
        <v>0</v>
      </c>
      <c r="AR126" s="148" t="s">
        <v>162</v>
      </c>
      <c r="AT126" s="148" t="s">
        <v>157</v>
      </c>
      <c r="AU126" s="148" t="s">
        <v>85</v>
      </c>
      <c r="AY126" s="17" t="s">
        <v>154</v>
      </c>
      <c r="BE126" s="149">
        <f t="shared" si="4"/>
        <v>0</v>
      </c>
      <c r="BF126" s="149">
        <f t="shared" si="5"/>
        <v>0</v>
      </c>
      <c r="BG126" s="149">
        <f t="shared" si="6"/>
        <v>0</v>
      </c>
      <c r="BH126" s="149">
        <f t="shared" si="7"/>
        <v>0</v>
      </c>
      <c r="BI126" s="149">
        <f t="shared" si="8"/>
        <v>0</v>
      </c>
      <c r="BJ126" s="17" t="s">
        <v>85</v>
      </c>
      <c r="BK126" s="149">
        <f t="shared" si="9"/>
        <v>0</v>
      </c>
      <c r="BL126" s="17" t="s">
        <v>162</v>
      </c>
      <c r="BM126" s="148" t="s">
        <v>215</v>
      </c>
    </row>
    <row r="127" spans="2:65" s="1" customFormat="1" ht="16.5" customHeight="1">
      <c r="B127" s="32"/>
      <c r="C127" s="136" t="s">
        <v>187</v>
      </c>
      <c r="D127" s="136" t="s">
        <v>157</v>
      </c>
      <c r="E127" s="138" t="s">
        <v>918</v>
      </c>
      <c r="F127" s="139" t="s">
        <v>919</v>
      </c>
      <c r="G127" s="140" t="s">
        <v>912</v>
      </c>
      <c r="H127" s="141">
        <v>1</v>
      </c>
      <c r="I127" s="142"/>
      <c r="J127" s="143">
        <f t="shared" si="0"/>
        <v>0</v>
      </c>
      <c r="K127" s="139" t="s">
        <v>1</v>
      </c>
      <c r="L127" s="32"/>
      <c r="M127" s="144" t="s">
        <v>1</v>
      </c>
      <c r="N127" s="145" t="s">
        <v>42</v>
      </c>
      <c r="P127" s="146">
        <f t="shared" si="1"/>
        <v>0</v>
      </c>
      <c r="Q127" s="146">
        <v>0</v>
      </c>
      <c r="R127" s="146">
        <f t="shared" si="2"/>
        <v>0</v>
      </c>
      <c r="S127" s="146">
        <v>0</v>
      </c>
      <c r="T127" s="147">
        <f t="shared" si="3"/>
        <v>0</v>
      </c>
      <c r="AR127" s="148" t="s">
        <v>162</v>
      </c>
      <c r="AT127" s="148" t="s">
        <v>157</v>
      </c>
      <c r="AU127" s="148" t="s">
        <v>85</v>
      </c>
      <c r="AY127" s="17" t="s">
        <v>154</v>
      </c>
      <c r="BE127" s="149">
        <f t="shared" si="4"/>
        <v>0</v>
      </c>
      <c r="BF127" s="149">
        <f t="shared" si="5"/>
        <v>0</v>
      </c>
      <c r="BG127" s="149">
        <f t="shared" si="6"/>
        <v>0</v>
      </c>
      <c r="BH127" s="149">
        <f t="shared" si="7"/>
        <v>0</v>
      </c>
      <c r="BI127" s="149">
        <f t="shared" si="8"/>
        <v>0</v>
      </c>
      <c r="BJ127" s="17" t="s">
        <v>85</v>
      </c>
      <c r="BK127" s="149">
        <f t="shared" si="9"/>
        <v>0</v>
      </c>
      <c r="BL127" s="17" t="s">
        <v>162</v>
      </c>
      <c r="BM127" s="148" t="s">
        <v>228</v>
      </c>
    </row>
    <row r="128" spans="2:65" s="1" customFormat="1" ht="16.5" customHeight="1">
      <c r="B128" s="32"/>
      <c r="C128" s="136" t="s">
        <v>198</v>
      </c>
      <c r="D128" s="136" t="s">
        <v>157</v>
      </c>
      <c r="E128" s="138" t="s">
        <v>920</v>
      </c>
      <c r="F128" s="139" t="s">
        <v>921</v>
      </c>
      <c r="G128" s="140" t="s">
        <v>912</v>
      </c>
      <c r="H128" s="141">
        <v>1</v>
      </c>
      <c r="I128" s="142"/>
      <c r="J128" s="143">
        <f t="shared" si="0"/>
        <v>0</v>
      </c>
      <c r="K128" s="139" t="s">
        <v>1</v>
      </c>
      <c r="L128" s="32"/>
      <c r="M128" s="144" t="s">
        <v>1</v>
      </c>
      <c r="N128" s="145" t="s">
        <v>42</v>
      </c>
      <c r="P128" s="146">
        <f t="shared" si="1"/>
        <v>0</v>
      </c>
      <c r="Q128" s="146">
        <v>0</v>
      </c>
      <c r="R128" s="146">
        <f t="shared" si="2"/>
        <v>0</v>
      </c>
      <c r="S128" s="146">
        <v>0</v>
      </c>
      <c r="T128" s="147">
        <f t="shared" si="3"/>
        <v>0</v>
      </c>
      <c r="AR128" s="148" t="s">
        <v>162</v>
      </c>
      <c r="AT128" s="148" t="s">
        <v>157</v>
      </c>
      <c r="AU128" s="148" t="s">
        <v>85</v>
      </c>
      <c r="AY128" s="17" t="s">
        <v>154</v>
      </c>
      <c r="BE128" s="149">
        <f t="shared" si="4"/>
        <v>0</v>
      </c>
      <c r="BF128" s="149">
        <f t="shared" si="5"/>
        <v>0</v>
      </c>
      <c r="BG128" s="149">
        <f t="shared" si="6"/>
        <v>0</v>
      </c>
      <c r="BH128" s="149">
        <f t="shared" si="7"/>
        <v>0</v>
      </c>
      <c r="BI128" s="149">
        <f t="shared" si="8"/>
        <v>0</v>
      </c>
      <c r="BJ128" s="17" t="s">
        <v>85</v>
      </c>
      <c r="BK128" s="149">
        <f t="shared" si="9"/>
        <v>0</v>
      </c>
      <c r="BL128" s="17" t="s">
        <v>162</v>
      </c>
      <c r="BM128" s="148" t="s">
        <v>8</v>
      </c>
    </row>
    <row r="129" spans="2:65" s="1" customFormat="1" ht="24.2" customHeight="1">
      <c r="B129" s="32"/>
      <c r="C129" s="136" t="s">
        <v>209</v>
      </c>
      <c r="D129" s="136" t="s">
        <v>157</v>
      </c>
      <c r="E129" s="138" t="s">
        <v>922</v>
      </c>
      <c r="F129" s="139" t="s">
        <v>923</v>
      </c>
      <c r="G129" s="140" t="s">
        <v>713</v>
      </c>
      <c r="H129" s="141">
        <v>1</v>
      </c>
      <c r="I129" s="142"/>
      <c r="J129" s="143">
        <f t="shared" si="0"/>
        <v>0</v>
      </c>
      <c r="K129" s="139" t="s">
        <v>1</v>
      </c>
      <c r="L129" s="32"/>
      <c r="M129" s="187" t="s">
        <v>1</v>
      </c>
      <c r="N129" s="188" t="s">
        <v>42</v>
      </c>
      <c r="O129" s="189"/>
      <c r="P129" s="190">
        <f t="shared" si="1"/>
        <v>0</v>
      </c>
      <c r="Q129" s="190">
        <v>0</v>
      </c>
      <c r="R129" s="190">
        <f t="shared" si="2"/>
        <v>0</v>
      </c>
      <c r="S129" s="190">
        <v>0</v>
      </c>
      <c r="T129" s="191">
        <f t="shared" si="3"/>
        <v>0</v>
      </c>
      <c r="AR129" s="148" t="s">
        <v>162</v>
      </c>
      <c r="AT129" s="148" t="s">
        <v>157</v>
      </c>
      <c r="AU129" s="148" t="s">
        <v>85</v>
      </c>
      <c r="AY129" s="17" t="s">
        <v>154</v>
      </c>
      <c r="BE129" s="149">
        <f t="shared" si="4"/>
        <v>0</v>
      </c>
      <c r="BF129" s="149">
        <f t="shared" si="5"/>
        <v>0</v>
      </c>
      <c r="BG129" s="149">
        <f t="shared" si="6"/>
        <v>0</v>
      </c>
      <c r="BH129" s="149">
        <f t="shared" si="7"/>
        <v>0</v>
      </c>
      <c r="BI129" s="149">
        <f t="shared" si="8"/>
        <v>0</v>
      </c>
      <c r="BJ129" s="17" t="s">
        <v>85</v>
      </c>
      <c r="BK129" s="149">
        <f t="shared" si="9"/>
        <v>0</v>
      </c>
      <c r="BL129" s="17" t="s">
        <v>162</v>
      </c>
      <c r="BM129" s="148" t="s">
        <v>262</v>
      </c>
    </row>
    <row r="130" spans="2:65" s="1" customFormat="1" ht="6.95" customHeight="1">
      <c r="B130" s="44"/>
      <c r="C130" s="45"/>
      <c r="D130" s="45"/>
      <c r="E130" s="45"/>
      <c r="F130" s="45"/>
      <c r="G130" s="45"/>
      <c r="H130" s="45"/>
      <c r="I130" s="45"/>
      <c r="J130" s="45"/>
      <c r="K130" s="45"/>
      <c r="L130" s="32"/>
    </row>
  </sheetData>
  <sheetProtection algorithmName="SHA-512" hashValue="V4lG7O3siQmtLiRSQVmBrFUvG6XT0V5+kOhWq/QTd6Ytkjch/N7RBaYbd6/HQYLblXnx97lwbng+XkhkvWdbVA==" saltValue="I3oq9YBg8+GNNQyBxQRV7JtMM/MqqtSA0aii1dCaQ79VJtJ1QbJT5RrW14Q3vdHQ88AvAarvA0FAmNb8gSDjLg==" spinCount="100000" sheet="1" objects="1" scenarios="1" formatColumns="0" formatRows="0" autoFilter="0"/>
  <autoFilter ref="C120:K129"/>
  <mergeCells count="12">
    <mergeCell ref="E113:H113"/>
    <mergeCell ref="L2:V2"/>
    <mergeCell ref="E85:H85"/>
    <mergeCell ref="E87:H87"/>
    <mergeCell ref="E89:H89"/>
    <mergeCell ref="E109:H109"/>
    <mergeCell ref="E111:H111"/>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31"/>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118</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ht="12" customHeight="1">
      <c r="B8" s="20"/>
      <c r="D8" s="27" t="s">
        <v>126</v>
      </c>
      <c r="L8" s="20"/>
    </row>
    <row r="9" spans="2:46" s="1" customFormat="1" ht="16.5" customHeight="1">
      <c r="B9" s="32"/>
      <c r="E9" s="237" t="s">
        <v>772</v>
      </c>
      <c r="F9" s="236"/>
      <c r="G9" s="236"/>
      <c r="H9" s="236"/>
      <c r="L9" s="32"/>
    </row>
    <row r="10" spans="2:46" s="1" customFormat="1" ht="12" customHeight="1">
      <c r="B10" s="32"/>
      <c r="D10" s="27" t="s">
        <v>773</v>
      </c>
      <c r="L10" s="32"/>
    </row>
    <row r="11" spans="2:46" s="1" customFormat="1" ht="16.5" customHeight="1">
      <c r="B11" s="32"/>
      <c r="E11" s="230" t="s">
        <v>924</v>
      </c>
      <c r="F11" s="236"/>
      <c r="G11" s="236"/>
      <c r="H11" s="236"/>
      <c r="L11" s="32"/>
    </row>
    <row r="12" spans="2:46" s="1" customFormat="1">
      <c r="B12" s="32"/>
      <c r="L12" s="32"/>
    </row>
    <row r="13" spans="2:46" s="1" customFormat="1" ht="12" customHeight="1">
      <c r="B13" s="32"/>
      <c r="D13" s="27" t="s">
        <v>18</v>
      </c>
      <c r="F13" s="25" t="s">
        <v>1</v>
      </c>
      <c r="I13" s="27" t="s">
        <v>19</v>
      </c>
      <c r="J13" s="25" t="s">
        <v>1</v>
      </c>
      <c r="L13" s="32"/>
    </row>
    <row r="14" spans="2:46" s="1" customFormat="1" ht="12" customHeight="1">
      <c r="B14" s="32"/>
      <c r="D14" s="27" t="s">
        <v>20</v>
      </c>
      <c r="F14" s="25" t="s">
        <v>21</v>
      </c>
      <c r="I14" s="27" t="s">
        <v>22</v>
      </c>
      <c r="J14" s="52" t="str">
        <f>'Rekapitulace stavby'!AN8</f>
        <v>13. 2. 2025</v>
      </c>
      <c r="L14" s="32"/>
    </row>
    <row r="15" spans="2:46" s="1" customFormat="1" ht="10.9" customHeight="1">
      <c r="B15" s="32"/>
      <c r="L15" s="32"/>
    </row>
    <row r="16" spans="2:46" s="1" customFormat="1" ht="12" customHeight="1">
      <c r="B16" s="32"/>
      <c r="D16" s="27" t="s">
        <v>24</v>
      </c>
      <c r="I16" s="27" t="s">
        <v>25</v>
      </c>
      <c r="J16" s="25" t="s">
        <v>1</v>
      </c>
      <c r="L16" s="32"/>
    </row>
    <row r="17" spans="2:12" s="1" customFormat="1" ht="18" customHeight="1">
      <c r="B17" s="32"/>
      <c r="E17" s="25" t="s">
        <v>26</v>
      </c>
      <c r="I17" s="27" t="s">
        <v>27</v>
      </c>
      <c r="J17" s="25" t="s">
        <v>1</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239" t="str">
        <f>'Rekapitulace stavby'!E14</f>
        <v>Vyplň údaj</v>
      </c>
      <c r="F20" s="222"/>
      <c r="G20" s="222"/>
      <c r="H20" s="22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
        <v>1</v>
      </c>
      <c r="L22" s="32"/>
    </row>
    <row r="23" spans="2:12" s="1" customFormat="1" ht="18" customHeight="1">
      <c r="B23" s="32"/>
      <c r="E23" s="25" t="s">
        <v>31</v>
      </c>
      <c r="I23" s="27" t="s">
        <v>27</v>
      </c>
      <c r="J23" s="25" t="s">
        <v>1</v>
      </c>
      <c r="L23" s="32"/>
    </row>
    <row r="24" spans="2:12" s="1" customFormat="1" ht="6.95" customHeight="1">
      <c r="B24" s="32"/>
      <c r="L24" s="32"/>
    </row>
    <row r="25" spans="2:12" s="1" customFormat="1" ht="12" customHeight="1">
      <c r="B25" s="32"/>
      <c r="D25" s="27" t="s">
        <v>33</v>
      </c>
      <c r="I25" s="27" t="s">
        <v>25</v>
      </c>
      <c r="J25" s="25" t="s">
        <v>1</v>
      </c>
      <c r="L25" s="32"/>
    </row>
    <row r="26" spans="2:12" s="1" customFormat="1" ht="18" customHeight="1">
      <c r="B26" s="32"/>
      <c r="E26" s="25" t="s">
        <v>34</v>
      </c>
      <c r="I26" s="27" t="s">
        <v>27</v>
      </c>
      <c r="J26" s="25" t="s">
        <v>1</v>
      </c>
      <c r="L26" s="32"/>
    </row>
    <row r="27" spans="2:12" s="1" customFormat="1" ht="6.95" customHeight="1">
      <c r="B27" s="32"/>
      <c r="L27" s="32"/>
    </row>
    <row r="28" spans="2:12" s="1" customFormat="1" ht="12" customHeight="1">
      <c r="B28" s="32"/>
      <c r="D28" s="27" t="s">
        <v>35</v>
      </c>
      <c r="L28" s="32"/>
    </row>
    <row r="29" spans="2:12" s="7" customFormat="1" ht="131.25" customHeight="1">
      <c r="B29" s="94"/>
      <c r="E29" s="226" t="s">
        <v>775</v>
      </c>
      <c r="F29" s="226"/>
      <c r="G29" s="226"/>
      <c r="H29" s="226"/>
      <c r="L29" s="94"/>
    </row>
    <row r="30" spans="2:12" s="1" customFormat="1" ht="6.95" customHeight="1">
      <c r="B30" s="32"/>
      <c r="L30" s="32"/>
    </row>
    <row r="31" spans="2:12" s="1" customFormat="1" ht="6.95" customHeight="1">
      <c r="B31" s="32"/>
      <c r="D31" s="53"/>
      <c r="E31" s="53"/>
      <c r="F31" s="53"/>
      <c r="G31" s="53"/>
      <c r="H31" s="53"/>
      <c r="I31" s="53"/>
      <c r="J31" s="53"/>
      <c r="K31" s="53"/>
      <c r="L31" s="32"/>
    </row>
    <row r="32" spans="2:12" s="1" customFormat="1" ht="25.35" customHeight="1">
      <c r="B32" s="32"/>
      <c r="D32" s="95" t="s">
        <v>37</v>
      </c>
      <c r="J32" s="66">
        <f>ROUND(J122, 2)</f>
        <v>0</v>
      </c>
      <c r="L32" s="32"/>
    </row>
    <row r="33" spans="2:12" s="1" customFormat="1" ht="6.95" customHeight="1">
      <c r="B33" s="32"/>
      <c r="D33" s="53"/>
      <c r="E33" s="53"/>
      <c r="F33" s="53"/>
      <c r="G33" s="53"/>
      <c r="H33" s="53"/>
      <c r="I33" s="53"/>
      <c r="J33" s="53"/>
      <c r="K33" s="53"/>
      <c r="L33" s="32"/>
    </row>
    <row r="34" spans="2:12" s="1" customFormat="1" ht="14.45" customHeight="1">
      <c r="B34" s="32"/>
      <c r="F34" s="35" t="s">
        <v>39</v>
      </c>
      <c r="I34" s="35" t="s">
        <v>38</v>
      </c>
      <c r="J34" s="35" t="s">
        <v>40</v>
      </c>
      <c r="L34" s="32"/>
    </row>
    <row r="35" spans="2:12" s="1" customFormat="1" ht="14.45" customHeight="1">
      <c r="B35" s="32"/>
      <c r="D35" s="55" t="s">
        <v>41</v>
      </c>
      <c r="E35" s="27" t="s">
        <v>42</v>
      </c>
      <c r="F35" s="86">
        <f>ROUND((SUM(BE122:BE130)),  2)</f>
        <v>0</v>
      </c>
      <c r="I35" s="96">
        <v>0.21</v>
      </c>
      <c r="J35" s="86">
        <f>ROUND(((SUM(BE122:BE130))*I35),  2)</f>
        <v>0</v>
      </c>
      <c r="L35" s="32"/>
    </row>
    <row r="36" spans="2:12" s="1" customFormat="1" ht="14.45" customHeight="1">
      <c r="B36" s="32"/>
      <c r="E36" s="27" t="s">
        <v>43</v>
      </c>
      <c r="F36" s="86">
        <f>ROUND((SUM(BF122:BF130)),  2)</f>
        <v>0</v>
      </c>
      <c r="I36" s="96">
        <v>0.12</v>
      </c>
      <c r="J36" s="86">
        <f>ROUND(((SUM(BF122:BF130))*I36),  2)</f>
        <v>0</v>
      </c>
      <c r="L36" s="32"/>
    </row>
    <row r="37" spans="2:12" s="1" customFormat="1" ht="14.45" hidden="1" customHeight="1">
      <c r="B37" s="32"/>
      <c r="E37" s="27" t="s">
        <v>44</v>
      </c>
      <c r="F37" s="86">
        <f>ROUND((SUM(BG122:BG130)),  2)</f>
        <v>0</v>
      </c>
      <c r="I37" s="96">
        <v>0.21</v>
      </c>
      <c r="J37" s="86">
        <f>0</f>
        <v>0</v>
      </c>
      <c r="L37" s="32"/>
    </row>
    <row r="38" spans="2:12" s="1" customFormat="1" ht="14.45" hidden="1" customHeight="1">
      <c r="B38" s="32"/>
      <c r="E38" s="27" t="s">
        <v>45</v>
      </c>
      <c r="F38" s="86">
        <f>ROUND((SUM(BH122:BH130)),  2)</f>
        <v>0</v>
      </c>
      <c r="I38" s="96">
        <v>0.12</v>
      </c>
      <c r="J38" s="86">
        <f>0</f>
        <v>0</v>
      </c>
      <c r="L38" s="32"/>
    </row>
    <row r="39" spans="2:12" s="1" customFormat="1" ht="14.45" hidden="1" customHeight="1">
      <c r="B39" s="32"/>
      <c r="E39" s="27" t="s">
        <v>46</v>
      </c>
      <c r="F39" s="86">
        <f>ROUND((SUM(BI122:BI130)),  2)</f>
        <v>0</v>
      </c>
      <c r="I39" s="96">
        <v>0</v>
      </c>
      <c r="J39" s="86">
        <f>0</f>
        <v>0</v>
      </c>
      <c r="L39" s="32"/>
    </row>
    <row r="40" spans="2:12" s="1" customFormat="1" ht="6.95" customHeight="1">
      <c r="B40" s="32"/>
      <c r="L40" s="32"/>
    </row>
    <row r="41" spans="2:12" s="1" customFormat="1" ht="25.35" customHeight="1">
      <c r="B41" s="32"/>
      <c r="C41" s="97"/>
      <c r="D41" s="98" t="s">
        <v>47</v>
      </c>
      <c r="E41" s="57"/>
      <c r="F41" s="57"/>
      <c r="G41" s="99" t="s">
        <v>48</v>
      </c>
      <c r="H41" s="100" t="s">
        <v>49</v>
      </c>
      <c r="I41" s="57"/>
      <c r="J41" s="101">
        <f>SUM(J32:J39)</f>
        <v>0</v>
      </c>
      <c r="K41" s="102"/>
      <c r="L41" s="32"/>
    </row>
    <row r="42" spans="2:12" s="1" customFormat="1" ht="14.45" customHeight="1">
      <c r="B42" s="32"/>
      <c r="L42" s="32"/>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12" s="1" customFormat="1" ht="6.95" customHeight="1">
      <c r="B81" s="46"/>
      <c r="C81" s="47"/>
      <c r="D81" s="47"/>
      <c r="E81" s="47"/>
      <c r="F81" s="47"/>
      <c r="G81" s="47"/>
      <c r="H81" s="47"/>
      <c r="I81" s="47"/>
      <c r="J81" s="47"/>
      <c r="K81" s="47"/>
      <c r="L81" s="32"/>
    </row>
    <row r="82" spans="2:12" s="1" customFormat="1" ht="24.95" customHeight="1">
      <c r="B82" s="32"/>
      <c r="C82" s="21" t="s">
        <v>129</v>
      </c>
      <c r="L82" s="32"/>
    </row>
    <row r="83" spans="2:12" s="1" customFormat="1" ht="6.95" customHeight="1">
      <c r="B83" s="32"/>
      <c r="L83" s="32"/>
    </row>
    <row r="84" spans="2:12" s="1" customFormat="1" ht="12" customHeight="1">
      <c r="B84" s="32"/>
      <c r="C84" s="27" t="s">
        <v>16</v>
      </c>
      <c r="L84" s="32"/>
    </row>
    <row r="85" spans="2:12" s="1" customFormat="1" ht="16.5" customHeight="1">
      <c r="B85" s="32"/>
      <c r="E85" s="237" t="str">
        <f>E7</f>
        <v>SEN gastroprovozu ZŠ Plánická</v>
      </c>
      <c r="F85" s="238"/>
      <c r="G85" s="238"/>
      <c r="H85" s="238"/>
      <c r="L85" s="32"/>
    </row>
    <row r="86" spans="2:12" ht="12" customHeight="1">
      <c r="B86" s="20"/>
      <c r="C86" s="27" t="s">
        <v>126</v>
      </c>
      <c r="L86" s="20"/>
    </row>
    <row r="87" spans="2:12" s="1" customFormat="1" ht="16.5" customHeight="1">
      <c r="B87" s="32"/>
      <c r="E87" s="237" t="s">
        <v>772</v>
      </c>
      <c r="F87" s="236"/>
      <c r="G87" s="236"/>
      <c r="H87" s="236"/>
      <c r="L87" s="32"/>
    </row>
    <row r="88" spans="2:12" s="1" customFormat="1" ht="12" customHeight="1">
      <c r="B88" s="32"/>
      <c r="C88" s="27" t="s">
        <v>773</v>
      </c>
      <c r="L88" s="32"/>
    </row>
    <row r="89" spans="2:12" s="1" customFormat="1" ht="16.5" customHeight="1">
      <c r="B89" s="32"/>
      <c r="E89" s="230" t="str">
        <f>E11</f>
        <v>25-050201.5.6 - Společné</v>
      </c>
      <c r="F89" s="236"/>
      <c r="G89" s="236"/>
      <c r="H89" s="236"/>
      <c r="L89" s="32"/>
    </row>
    <row r="90" spans="2:12" s="1" customFormat="1" ht="6.95" customHeight="1">
      <c r="B90" s="32"/>
      <c r="L90" s="32"/>
    </row>
    <row r="91" spans="2:12" s="1" customFormat="1" ht="12" customHeight="1">
      <c r="B91" s="32"/>
      <c r="C91" s="27" t="s">
        <v>20</v>
      </c>
      <c r="F91" s="25" t="str">
        <f>F14</f>
        <v>Klatovy</v>
      </c>
      <c r="I91" s="27" t="s">
        <v>22</v>
      </c>
      <c r="J91" s="52" t="str">
        <f>IF(J14="","",J14)</f>
        <v>13. 2. 2025</v>
      </c>
      <c r="L91" s="32"/>
    </row>
    <row r="92" spans="2:12" s="1" customFormat="1" ht="6.95" customHeight="1">
      <c r="B92" s="32"/>
      <c r="L92" s="32"/>
    </row>
    <row r="93" spans="2:12" s="1" customFormat="1" ht="15.2" customHeight="1">
      <c r="B93" s="32"/>
      <c r="C93" s="27" t="s">
        <v>24</v>
      </c>
      <c r="F93" s="25" t="str">
        <f>E17</f>
        <v>Energy Benefit Center a.s.</v>
      </c>
      <c r="I93" s="27" t="s">
        <v>30</v>
      </c>
      <c r="J93" s="30" t="str">
        <f>E23</f>
        <v>BC. Anna Tušová</v>
      </c>
      <c r="L93" s="32"/>
    </row>
    <row r="94" spans="2:12" s="1" customFormat="1" ht="15.2" customHeight="1">
      <c r="B94" s="32"/>
      <c r="C94" s="27" t="s">
        <v>28</v>
      </c>
      <c r="F94" s="25" t="str">
        <f>IF(E20="","",E20)</f>
        <v>Vyplň údaj</v>
      </c>
      <c r="I94" s="27" t="s">
        <v>33</v>
      </c>
      <c r="J94" s="30" t="str">
        <f>E26</f>
        <v>KAVRO</v>
      </c>
      <c r="L94" s="32"/>
    </row>
    <row r="95" spans="2:12" s="1" customFormat="1" ht="10.35" customHeight="1">
      <c r="B95" s="32"/>
      <c r="L95" s="32"/>
    </row>
    <row r="96" spans="2:12" s="1" customFormat="1" ht="29.25" customHeight="1">
      <c r="B96" s="32"/>
      <c r="C96" s="105" t="s">
        <v>130</v>
      </c>
      <c r="D96" s="97"/>
      <c r="E96" s="97"/>
      <c r="F96" s="97"/>
      <c r="G96" s="97"/>
      <c r="H96" s="97"/>
      <c r="I96" s="97"/>
      <c r="J96" s="106" t="s">
        <v>131</v>
      </c>
      <c r="K96" s="97"/>
      <c r="L96" s="32"/>
    </row>
    <row r="97" spans="2:47" s="1" customFormat="1" ht="10.35" customHeight="1">
      <c r="B97" s="32"/>
      <c r="L97" s="32"/>
    </row>
    <row r="98" spans="2:47" s="1" customFormat="1" ht="22.9" customHeight="1">
      <c r="B98" s="32"/>
      <c r="C98" s="107" t="s">
        <v>132</v>
      </c>
      <c r="J98" s="66">
        <f>J122</f>
        <v>0</v>
      </c>
      <c r="L98" s="32"/>
      <c r="AU98" s="17" t="s">
        <v>133</v>
      </c>
    </row>
    <row r="99" spans="2:47" s="8" customFormat="1" ht="24.95" customHeight="1">
      <c r="B99" s="108"/>
      <c r="D99" s="109" t="s">
        <v>925</v>
      </c>
      <c r="E99" s="110"/>
      <c r="F99" s="110"/>
      <c r="G99" s="110"/>
      <c r="H99" s="110"/>
      <c r="I99" s="110"/>
      <c r="J99" s="111">
        <f>J123</f>
        <v>0</v>
      </c>
      <c r="L99" s="108"/>
    </row>
    <row r="100" spans="2:47" s="8" customFormat="1" ht="24.95" customHeight="1">
      <c r="B100" s="108"/>
      <c r="D100" s="109" t="s">
        <v>926</v>
      </c>
      <c r="E100" s="110"/>
      <c r="F100" s="110"/>
      <c r="G100" s="110"/>
      <c r="H100" s="110"/>
      <c r="I100" s="110"/>
      <c r="J100" s="111">
        <f>J127</f>
        <v>0</v>
      </c>
      <c r="L100" s="108"/>
    </row>
    <row r="101" spans="2:47" s="1" customFormat="1" ht="21.75" customHeight="1">
      <c r="B101" s="32"/>
      <c r="L101" s="32"/>
    </row>
    <row r="102" spans="2:47" s="1" customFormat="1" ht="6.95" customHeight="1">
      <c r="B102" s="44"/>
      <c r="C102" s="45"/>
      <c r="D102" s="45"/>
      <c r="E102" s="45"/>
      <c r="F102" s="45"/>
      <c r="G102" s="45"/>
      <c r="H102" s="45"/>
      <c r="I102" s="45"/>
      <c r="J102" s="45"/>
      <c r="K102" s="45"/>
      <c r="L102" s="32"/>
    </row>
    <row r="106" spans="2:47" s="1" customFormat="1" ht="6.95" customHeight="1">
      <c r="B106" s="46"/>
      <c r="C106" s="47"/>
      <c r="D106" s="47"/>
      <c r="E106" s="47"/>
      <c r="F106" s="47"/>
      <c r="G106" s="47"/>
      <c r="H106" s="47"/>
      <c r="I106" s="47"/>
      <c r="J106" s="47"/>
      <c r="K106" s="47"/>
      <c r="L106" s="32"/>
    </row>
    <row r="107" spans="2:47" s="1" customFormat="1" ht="24.95" customHeight="1">
      <c r="B107" s="32"/>
      <c r="C107" s="21" t="s">
        <v>139</v>
      </c>
      <c r="L107" s="32"/>
    </row>
    <row r="108" spans="2:47" s="1" customFormat="1" ht="6.95" customHeight="1">
      <c r="B108" s="32"/>
      <c r="L108" s="32"/>
    </row>
    <row r="109" spans="2:47" s="1" customFormat="1" ht="12" customHeight="1">
      <c r="B109" s="32"/>
      <c r="C109" s="27" t="s">
        <v>16</v>
      </c>
      <c r="L109" s="32"/>
    </row>
    <row r="110" spans="2:47" s="1" customFormat="1" ht="16.5" customHeight="1">
      <c r="B110" s="32"/>
      <c r="E110" s="237" t="str">
        <f>E7</f>
        <v>SEN gastroprovozu ZŠ Plánická</v>
      </c>
      <c r="F110" s="238"/>
      <c r="G110" s="238"/>
      <c r="H110" s="238"/>
      <c r="L110" s="32"/>
    </row>
    <row r="111" spans="2:47" ht="12" customHeight="1">
      <c r="B111" s="20"/>
      <c r="C111" s="27" t="s">
        <v>126</v>
      </c>
      <c r="L111" s="20"/>
    </row>
    <row r="112" spans="2:47" s="1" customFormat="1" ht="16.5" customHeight="1">
      <c r="B112" s="32"/>
      <c r="E112" s="237" t="s">
        <v>772</v>
      </c>
      <c r="F112" s="236"/>
      <c r="G112" s="236"/>
      <c r="H112" s="236"/>
      <c r="L112" s="32"/>
    </row>
    <row r="113" spans="2:65" s="1" customFormat="1" ht="12" customHeight="1">
      <c r="B113" s="32"/>
      <c r="C113" s="27" t="s">
        <v>773</v>
      </c>
      <c r="L113" s="32"/>
    </row>
    <row r="114" spans="2:65" s="1" customFormat="1" ht="16.5" customHeight="1">
      <c r="B114" s="32"/>
      <c r="E114" s="230" t="str">
        <f>E11</f>
        <v>25-050201.5.6 - Společné</v>
      </c>
      <c r="F114" s="236"/>
      <c r="G114" s="236"/>
      <c r="H114" s="236"/>
      <c r="L114" s="32"/>
    </row>
    <row r="115" spans="2:65" s="1" customFormat="1" ht="6.95" customHeight="1">
      <c r="B115" s="32"/>
      <c r="L115" s="32"/>
    </row>
    <row r="116" spans="2:65" s="1" customFormat="1" ht="12" customHeight="1">
      <c r="B116" s="32"/>
      <c r="C116" s="27" t="s">
        <v>20</v>
      </c>
      <c r="F116" s="25" t="str">
        <f>F14</f>
        <v>Klatovy</v>
      </c>
      <c r="I116" s="27" t="s">
        <v>22</v>
      </c>
      <c r="J116" s="52" t="str">
        <f>IF(J14="","",J14)</f>
        <v>13. 2. 2025</v>
      </c>
      <c r="L116" s="32"/>
    </row>
    <row r="117" spans="2:65" s="1" customFormat="1" ht="6.95" customHeight="1">
      <c r="B117" s="32"/>
      <c r="L117" s="32"/>
    </row>
    <row r="118" spans="2:65" s="1" customFormat="1" ht="15.2" customHeight="1">
      <c r="B118" s="32"/>
      <c r="C118" s="27" t="s">
        <v>24</v>
      </c>
      <c r="F118" s="25" t="str">
        <f>E17</f>
        <v>Energy Benefit Center a.s.</v>
      </c>
      <c r="I118" s="27" t="s">
        <v>30</v>
      </c>
      <c r="J118" s="30" t="str">
        <f>E23</f>
        <v>BC. Anna Tušová</v>
      </c>
      <c r="L118" s="32"/>
    </row>
    <row r="119" spans="2:65" s="1" customFormat="1" ht="15.2" customHeight="1">
      <c r="B119" s="32"/>
      <c r="C119" s="27" t="s">
        <v>28</v>
      </c>
      <c r="F119" s="25" t="str">
        <f>IF(E20="","",E20)</f>
        <v>Vyplň údaj</v>
      </c>
      <c r="I119" s="27" t="s">
        <v>33</v>
      </c>
      <c r="J119" s="30" t="str">
        <f>E26</f>
        <v>KAVRO</v>
      </c>
      <c r="L119" s="32"/>
    </row>
    <row r="120" spans="2:65" s="1" customFormat="1" ht="10.35" customHeight="1">
      <c r="B120" s="32"/>
      <c r="L120" s="32"/>
    </row>
    <row r="121" spans="2:65" s="10" customFormat="1" ht="29.25" customHeight="1">
      <c r="B121" s="116"/>
      <c r="C121" s="117" t="s">
        <v>140</v>
      </c>
      <c r="D121" s="118" t="s">
        <v>62</v>
      </c>
      <c r="E121" s="118" t="s">
        <v>58</v>
      </c>
      <c r="F121" s="118" t="s">
        <v>59</v>
      </c>
      <c r="G121" s="118" t="s">
        <v>141</v>
      </c>
      <c r="H121" s="118" t="s">
        <v>142</v>
      </c>
      <c r="I121" s="118" t="s">
        <v>143</v>
      </c>
      <c r="J121" s="118" t="s">
        <v>131</v>
      </c>
      <c r="K121" s="119" t="s">
        <v>144</v>
      </c>
      <c r="L121" s="116"/>
      <c r="M121" s="59" t="s">
        <v>1</v>
      </c>
      <c r="N121" s="60" t="s">
        <v>41</v>
      </c>
      <c r="O121" s="60" t="s">
        <v>145</v>
      </c>
      <c r="P121" s="60" t="s">
        <v>146</v>
      </c>
      <c r="Q121" s="60" t="s">
        <v>147</v>
      </c>
      <c r="R121" s="60" t="s">
        <v>148</v>
      </c>
      <c r="S121" s="60" t="s">
        <v>149</v>
      </c>
      <c r="T121" s="61" t="s">
        <v>150</v>
      </c>
    </row>
    <row r="122" spans="2:65" s="1" customFormat="1" ht="22.9" customHeight="1">
      <c r="B122" s="32"/>
      <c r="C122" s="64" t="s">
        <v>151</v>
      </c>
      <c r="J122" s="120">
        <f>BK122</f>
        <v>0</v>
      </c>
      <c r="L122" s="32"/>
      <c r="M122" s="62"/>
      <c r="N122" s="53"/>
      <c r="O122" s="53"/>
      <c r="P122" s="121">
        <f>P123+P127</f>
        <v>0</v>
      </c>
      <c r="Q122" s="53"/>
      <c r="R122" s="121">
        <f>R123+R127</f>
        <v>0</v>
      </c>
      <c r="S122" s="53"/>
      <c r="T122" s="122">
        <f>T123+T127</f>
        <v>0</v>
      </c>
      <c r="AT122" s="17" t="s">
        <v>76</v>
      </c>
      <c r="AU122" s="17" t="s">
        <v>133</v>
      </c>
      <c r="BK122" s="123">
        <f>BK123+BK127</f>
        <v>0</v>
      </c>
    </row>
    <row r="123" spans="2:65" s="11" customFormat="1" ht="25.9" customHeight="1">
      <c r="B123" s="124"/>
      <c r="D123" s="125" t="s">
        <v>76</v>
      </c>
      <c r="E123" s="126" t="s">
        <v>602</v>
      </c>
      <c r="F123" s="126" t="s">
        <v>761</v>
      </c>
      <c r="I123" s="127"/>
      <c r="J123" s="128">
        <f>BK123</f>
        <v>0</v>
      </c>
      <c r="L123" s="124"/>
      <c r="M123" s="129"/>
      <c r="P123" s="130">
        <f>SUM(P124:P126)</f>
        <v>0</v>
      </c>
      <c r="R123" s="130">
        <f>SUM(R124:R126)</f>
        <v>0</v>
      </c>
      <c r="T123" s="131">
        <f>SUM(T124:T126)</f>
        <v>0</v>
      </c>
      <c r="AR123" s="125" t="s">
        <v>85</v>
      </c>
      <c r="AT123" s="132" t="s">
        <v>76</v>
      </c>
      <c r="AU123" s="132" t="s">
        <v>77</v>
      </c>
      <c r="AY123" s="125" t="s">
        <v>154</v>
      </c>
      <c r="BK123" s="133">
        <f>SUM(BK124:BK126)</f>
        <v>0</v>
      </c>
    </row>
    <row r="124" spans="2:65" s="1" customFormat="1" ht="16.5" customHeight="1">
      <c r="B124" s="32"/>
      <c r="C124" s="136" t="s">
        <v>87</v>
      </c>
      <c r="D124" s="136" t="s">
        <v>157</v>
      </c>
      <c r="E124" s="138" t="s">
        <v>927</v>
      </c>
      <c r="F124" s="139" t="s">
        <v>928</v>
      </c>
      <c r="G124" s="140" t="s">
        <v>713</v>
      </c>
      <c r="H124" s="141">
        <v>1</v>
      </c>
      <c r="I124" s="142"/>
      <c r="J124" s="143">
        <f>ROUND(I124*H124,2)</f>
        <v>0</v>
      </c>
      <c r="K124" s="139" t="s">
        <v>1</v>
      </c>
      <c r="L124" s="32"/>
      <c r="M124" s="144" t="s">
        <v>1</v>
      </c>
      <c r="N124" s="145" t="s">
        <v>42</v>
      </c>
      <c r="P124" s="146">
        <f>O124*H124</f>
        <v>0</v>
      </c>
      <c r="Q124" s="146">
        <v>0</v>
      </c>
      <c r="R124" s="146">
        <f>Q124*H124</f>
        <v>0</v>
      </c>
      <c r="S124" s="146">
        <v>0</v>
      </c>
      <c r="T124" s="147">
        <f>S124*H124</f>
        <v>0</v>
      </c>
      <c r="AR124" s="148" t="s">
        <v>162</v>
      </c>
      <c r="AT124" s="148" t="s">
        <v>157</v>
      </c>
      <c r="AU124" s="148" t="s">
        <v>85</v>
      </c>
      <c r="AY124" s="17" t="s">
        <v>154</v>
      </c>
      <c r="BE124" s="149">
        <f>IF(N124="základní",J124,0)</f>
        <v>0</v>
      </c>
      <c r="BF124" s="149">
        <f>IF(N124="snížená",J124,0)</f>
        <v>0</v>
      </c>
      <c r="BG124" s="149">
        <f>IF(N124="zákl. přenesená",J124,0)</f>
        <v>0</v>
      </c>
      <c r="BH124" s="149">
        <f>IF(N124="sníž. přenesená",J124,0)</f>
        <v>0</v>
      </c>
      <c r="BI124" s="149">
        <f>IF(N124="nulová",J124,0)</f>
        <v>0</v>
      </c>
      <c r="BJ124" s="17" t="s">
        <v>85</v>
      </c>
      <c r="BK124" s="149">
        <f>ROUND(I124*H124,2)</f>
        <v>0</v>
      </c>
      <c r="BL124" s="17" t="s">
        <v>162</v>
      </c>
      <c r="BM124" s="148" t="s">
        <v>87</v>
      </c>
    </row>
    <row r="125" spans="2:65" s="1" customFormat="1" ht="16.5" customHeight="1">
      <c r="B125" s="32"/>
      <c r="C125" s="136" t="s">
        <v>176</v>
      </c>
      <c r="D125" s="136" t="s">
        <v>157</v>
      </c>
      <c r="E125" s="138" t="s">
        <v>929</v>
      </c>
      <c r="F125" s="139" t="s">
        <v>930</v>
      </c>
      <c r="G125" s="140" t="s">
        <v>713</v>
      </c>
      <c r="H125" s="141">
        <v>1</v>
      </c>
      <c r="I125" s="142"/>
      <c r="J125" s="143">
        <f>ROUND(I125*H125,2)</f>
        <v>0</v>
      </c>
      <c r="K125" s="139" t="s">
        <v>1</v>
      </c>
      <c r="L125" s="32"/>
      <c r="M125" s="144" t="s">
        <v>1</v>
      </c>
      <c r="N125" s="145" t="s">
        <v>42</v>
      </c>
      <c r="P125" s="146">
        <f>O125*H125</f>
        <v>0</v>
      </c>
      <c r="Q125" s="146">
        <v>0</v>
      </c>
      <c r="R125" s="146">
        <f>Q125*H125</f>
        <v>0</v>
      </c>
      <c r="S125" s="146">
        <v>0</v>
      </c>
      <c r="T125" s="147">
        <f>S125*H125</f>
        <v>0</v>
      </c>
      <c r="AR125" s="148" t="s">
        <v>162</v>
      </c>
      <c r="AT125" s="148" t="s">
        <v>157</v>
      </c>
      <c r="AU125" s="148" t="s">
        <v>85</v>
      </c>
      <c r="AY125" s="17" t="s">
        <v>154</v>
      </c>
      <c r="BE125" s="149">
        <f>IF(N125="základní",J125,0)</f>
        <v>0</v>
      </c>
      <c r="BF125" s="149">
        <f>IF(N125="snížená",J125,0)</f>
        <v>0</v>
      </c>
      <c r="BG125" s="149">
        <f>IF(N125="zákl. přenesená",J125,0)</f>
        <v>0</v>
      </c>
      <c r="BH125" s="149">
        <f>IF(N125="sníž. přenesená",J125,0)</f>
        <v>0</v>
      </c>
      <c r="BI125" s="149">
        <f>IF(N125="nulová",J125,0)</f>
        <v>0</v>
      </c>
      <c r="BJ125" s="17" t="s">
        <v>85</v>
      </c>
      <c r="BK125" s="149">
        <f>ROUND(I125*H125,2)</f>
        <v>0</v>
      </c>
      <c r="BL125" s="17" t="s">
        <v>162</v>
      </c>
      <c r="BM125" s="148" t="s">
        <v>162</v>
      </c>
    </row>
    <row r="126" spans="2:65" s="1" customFormat="1" ht="16.5" customHeight="1">
      <c r="B126" s="32"/>
      <c r="C126" s="136" t="s">
        <v>162</v>
      </c>
      <c r="D126" s="136" t="s">
        <v>157</v>
      </c>
      <c r="E126" s="138" t="s">
        <v>931</v>
      </c>
      <c r="F126" s="139" t="s">
        <v>932</v>
      </c>
      <c r="G126" s="140" t="s">
        <v>713</v>
      </c>
      <c r="H126" s="141">
        <v>1</v>
      </c>
      <c r="I126" s="142"/>
      <c r="J126" s="143">
        <f>ROUND(I126*H126,2)</f>
        <v>0</v>
      </c>
      <c r="K126" s="139" t="s">
        <v>1</v>
      </c>
      <c r="L126" s="32"/>
      <c r="M126" s="144" t="s">
        <v>1</v>
      </c>
      <c r="N126" s="145" t="s">
        <v>42</v>
      </c>
      <c r="P126" s="146">
        <f>O126*H126</f>
        <v>0</v>
      </c>
      <c r="Q126" s="146">
        <v>0</v>
      </c>
      <c r="R126" s="146">
        <f>Q126*H126</f>
        <v>0</v>
      </c>
      <c r="S126" s="146">
        <v>0</v>
      </c>
      <c r="T126" s="147">
        <f>S126*H126</f>
        <v>0</v>
      </c>
      <c r="AR126" s="148" t="s">
        <v>162</v>
      </c>
      <c r="AT126" s="148" t="s">
        <v>157</v>
      </c>
      <c r="AU126" s="148" t="s">
        <v>85</v>
      </c>
      <c r="AY126" s="17" t="s">
        <v>154</v>
      </c>
      <c r="BE126" s="149">
        <f>IF(N126="základní",J126,0)</f>
        <v>0</v>
      </c>
      <c r="BF126" s="149">
        <f>IF(N126="snížená",J126,0)</f>
        <v>0</v>
      </c>
      <c r="BG126" s="149">
        <f>IF(N126="zákl. přenesená",J126,0)</f>
        <v>0</v>
      </c>
      <c r="BH126" s="149">
        <f>IF(N126="sníž. přenesená",J126,0)</f>
        <v>0</v>
      </c>
      <c r="BI126" s="149">
        <f>IF(N126="nulová",J126,0)</f>
        <v>0</v>
      </c>
      <c r="BJ126" s="17" t="s">
        <v>85</v>
      </c>
      <c r="BK126" s="149">
        <f>ROUND(I126*H126,2)</f>
        <v>0</v>
      </c>
      <c r="BL126" s="17" t="s">
        <v>162</v>
      </c>
      <c r="BM126" s="148" t="s">
        <v>198</v>
      </c>
    </row>
    <row r="127" spans="2:65" s="11" customFormat="1" ht="25.9" customHeight="1">
      <c r="B127" s="124"/>
      <c r="D127" s="125" t="s">
        <v>76</v>
      </c>
      <c r="E127" s="126" t="s">
        <v>615</v>
      </c>
      <c r="F127" s="126" t="s">
        <v>933</v>
      </c>
      <c r="I127" s="127"/>
      <c r="J127" s="128">
        <f>BK127</f>
        <v>0</v>
      </c>
      <c r="L127" s="124"/>
      <c r="M127" s="129"/>
      <c r="P127" s="130">
        <f>SUM(P128:P130)</f>
        <v>0</v>
      </c>
      <c r="R127" s="130">
        <f>SUM(R128:R130)</f>
        <v>0</v>
      </c>
      <c r="T127" s="131">
        <f>SUM(T128:T130)</f>
        <v>0</v>
      </c>
      <c r="AR127" s="125" t="s">
        <v>85</v>
      </c>
      <c r="AT127" s="132" t="s">
        <v>76</v>
      </c>
      <c r="AU127" s="132" t="s">
        <v>77</v>
      </c>
      <c r="AY127" s="125" t="s">
        <v>154</v>
      </c>
      <c r="BK127" s="133">
        <f>SUM(BK128:BK130)</f>
        <v>0</v>
      </c>
    </row>
    <row r="128" spans="2:65" s="1" customFormat="1" ht="16.5" customHeight="1">
      <c r="B128" s="32"/>
      <c r="C128" s="136" t="s">
        <v>198</v>
      </c>
      <c r="D128" s="136" t="s">
        <v>157</v>
      </c>
      <c r="E128" s="138" t="s">
        <v>934</v>
      </c>
      <c r="F128" s="139" t="s">
        <v>935</v>
      </c>
      <c r="G128" s="140" t="s">
        <v>713</v>
      </c>
      <c r="H128" s="141">
        <v>1</v>
      </c>
      <c r="I128" s="142"/>
      <c r="J128" s="143">
        <f>ROUND(I128*H128,2)</f>
        <v>0</v>
      </c>
      <c r="K128" s="139" t="s">
        <v>1</v>
      </c>
      <c r="L128" s="32"/>
      <c r="M128" s="144" t="s">
        <v>1</v>
      </c>
      <c r="N128" s="145" t="s">
        <v>42</v>
      </c>
      <c r="P128" s="146">
        <f>O128*H128</f>
        <v>0</v>
      </c>
      <c r="Q128" s="146">
        <v>0</v>
      </c>
      <c r="R128" s="146">
        <f>Q128*H128</f>
        <v>0</v>
      </c>
      <c r="S128" s="146">
        <v>0</v>
      </c>
      <c r="T128" s="147">
        <f>S128*H128</f>
        <v>0</v>
      </c>
      <c r="AR128" s="148" t="s">
        <v>162</v>
      </c>
      <c r="AT128" s="148" t="s">
        <v>157</v>
      </c>
      <c r="AU128" s="148" t="s">
        <v>85</v>
      </c>
      <c r="AY128" s="17" t="s">
        <v>154</v>
      </c>
      <c r="BE128" s="149">
        <f>IF(N128="základní",J128,0)</f>
        <v>0</v>
      </c>
      <c r="BF128" s="149">
        <f>IF(N128="snížená",J128,0)</f>
        <v>0</v>
      </c>
      <c r="BG128" s="149">
        <f>IF(N128="zákl. přenesená",J128,0)</f>
        <v>0</v>
      </c>
      <c r="BH128" s="149">
        <f>IF(N128="sníž. přenesená",J128,0)</f>
        <v>0</v>
      </c>
      <c r="BI128" s="149">
        <f>IF(N128="nulová",J128,0)</f>
        <v>0</v>
      </c>
      <c r="BJ128" s="17" t="s">
        <v>85</v>
      </c>
      <c r="BK128" s="149">
        <f>ROUND(I128*H128,2)</f>
        <v>0</v>
      </c>
      <c r="BL128" s="17" t="s">
        <v>162</v>
      </c>
      <c r="BM128" s="148" t="s">
        <v>215</v>
      </c>
    </row>
    <row r="129" spans="2:65" s="1" customFormat="1" ht="24.2" customHeight="1">
      <c r="B129" s="32"/>
      <c r="C129" s="136" t="s">
        <v>209</v>
      </c>
      <c r="D129" s="136" t="s">
        <v>157</v>
      </c>
      <c r="E129" s="138" t="s">
        <v>936</v>
      </c>
      <c r="F129" s="139" t="s">
        <v>937</v>
      </c>
      <c r="G129" s="140" t="s">
        <v>713</v>
      </c>
      <c r="H129" s="141">
        <v>1</v>
      </c>
      <c r="I129" s="142"/>
      <c r="J129" s="143">
        <f>ROUND(I129*H129,2)</f>
        <v>0</v>
      </c>
      <c r="K129" s="139" t="s">
        <v>1</v>
      </c>
      <c r="L129" s="32"/>
      <c r="M129" s="144" t="s">
        <v>1</v>
      </c>
      <c r="N129" s="145" t="s">
        <v>42</v>
      </c>
      <c r="P129" s="146">
        <f>O129*H129</f>
        <v>0</v>
      </c>
      <c r="Q129" s="146">
        <v>0</v>
      </c>
      <c r="R129" s="146">
        <f>Q129*H129</f>
        <v>0</v>
      </c>
      <c r="S129" s="146">
        <v>0</v>
      </c>
      <c r="T129" s="147">
        <f>S129*H129</f>
        <v>0</v>
      </c>
      <c r="AR129" s="148" t="s">
        <v>162</v>
      </c>
      <c r="AT129" s="148" t="s">
        <v>157</v>
      </c>
      <c r="AU129" s="148" t="s">
        <v>85</v>
      </c>
      <c r="AY129" s="17" t="s">
        <v>154</v>
      </c>
      <c r="BE129" s="149">
        <f>IF(N129="základní",J129,0)</f>
        <v>0</v>
      </c>
      <c r="BF129" s="149">
        <f>IF(N129="snížená",J129,0)</f>
        <v>0</v>
      </c>
      <c r="BG129" s="149">
        <f>IF(N129="zákl. přenesená",J129,0)</f>
        <v>0</v>
      </c>
      <c r="BH129" s="149">
        <f>IF(N129="sníž. přenesená",J129,0)</f>
        <v>0</v>
      </c>
      <c r="BI129" s="149">
        <f>IF(N129="nulová",J129,0)</f>
        <v>0</v>
      </c>
      <c r="BJ129" s="17" t="s">
        <v>85</v>
      </c>
      <c r="BK129" s="149">
        <f>ROUND(I129*H129,2)</f>
        <v>0</v>
      </c>
      <c r="BL129" s="17" t="s">
        <v>162</v>
      </c>
      <c r="BM129" s="148" t="s">
        <v>228</v>
      </c>
    </row>
    <row r="130" spans="2:65" s="1" customFormat="1" ht="16.5" customHeight="1">
      <c r="B130" s="32"/>
      <c r="C130" s="136" t="s">
        <v>215</v>
      </c>
      <c r="D130" s="136" t="s">
        <v>157</v>
      </c>
      <c r="E130" s="138" t="s">
        <v>938</v>
      </c>
      <c r="F130" s="139" t="s">
        <v>939</v>
      </c>
      <c r="G130" s="140" t="s">
        <v>713</v>
      </c>
      <c r="H130" s="141">
        <v>1</v>
      </c>
      <c r="I130" s="142"/>
      <c r="J130" s="143">
        <f>ROUND(I130*H130,2)</f>
        <v>0</v>
      </c>
      <c r="K130" s="139" t="s">
        <v>1</v>
      </c>
      <c r="L130" s="32"/>
      <c r="M130" s="187" t="s">
        <v>1</v>
      </c>
      <c r="N130" s="188" t="s">
        <v>42</v>
      </c>
      <c r="O130" s="189"/>
      <c r="P130" s="190">
        <f>O130*H130</f>
        <v>0</v>
      </c>
      <c r="Q130" s="190">
        <v>0</v>
      </c>
      <c r="R130" s="190">
        <f>Q130*H130</f>
        <v>0</v>
      </c>
      <c r="S130" s="190">
        <v>0</v>
      </c>
      <c r="T130" s="191">
        <f>S130*H130</f>
        <v>0</v>
      </c>
      <c r="AR130" s="148" t="s">
        <v>162</v>
      </c>
      <c r="AT130" s="148" t="s">
        <v>157</v>
      </c>
      <c r="AU130" s="148" t="s">
        <v>85</v>
      </c>
      <c r="AY130" s="17" t="s">
        <v>154</v>
      </c>
      <c r="BE130" s="149">
        <f>IF(N130="základní",J130,0)</f>
        <v>0</v>
      </c>
      <c r="BF130" s="149">
        <f>IF(N130="snížená",J130,0)</f>
        <v>0</v>
      </c>
      <c r="BG130" s="149">
        <f>IF(N130="zákl. přenesená",J130,0)</f>
        <v>0</v>
      </c>
      <c r="BH130" s="149">
        <f>IF(N130="sníž. přenesená",J130,0)</f>
        <v>0</v>
      </c>
      <c r="BI130" s="149">
        <f>IF(N130="nulová",J130,0)</f>
        <v>0</v>
      </c>
      <c r="BJ130" s="17" t="s">
        <v>85</v>
      </c>
      <c r="BK130" s="149">
        <f>ROUND(I130*H130,2)</f>
        <v>0</v>
      </c>
      <c r="BL130" s="17" t="s">
        <v>162</v>
      </c>
      <c r="BM130" s="148" t="s">
        <v>8</v>
      </c>
    </row>
    <row r="131" spans="2:65" s="1" customFormat="1" ht="6.95" customHeight="1">
      <c r="B131" s="44"/>
      <c r="C131" s="45"/>
      <c r="D131" s="45"/>
      <c r="E131" s="45"/>
      <c r="F131" s="45"/>
      <c r="G131" s="45"/>
      <c r="H131" s="45"/>
      <c r="I131" s="45"/>
      <c r="J131" s="45"/>
      <c r="K131" s="45"/>
      <c r="L131" s="32"/>
    </row>
  </sheetData>
  <sheetProtection algorithmName="SHA-512" hashValue="S4/NOwMN0ntJGgcZ4ubP3WyFnDdpcbWxnnl8jvf3vl+8P6Czqbxj7NsCJsrmKvgo3/4Gj8Q3IWMRDA4DUXPfuQ==" saltValue="1xUlVCLOQd2hFOBDBEBzn6kwiqLgea+MW8XJ5naxNFDhrKM8qwy/T4H3CWDlrfAO/MrKCriQeDgNTA6gmxkn7Q==" spinCount="100000" sheet="1" objects="1" scenarios="1" formatColumns="0" formatRows="0" autoFilter="0"/>
  <autoFilter ref="C121:K130"/>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44"/>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121</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s="1" customFormat="1" ht="12" customHeight="1">
      <c r="B8" s="32"/>
      <c r="D8" s="27" t="s">
        <v>126</v>
      </c>
      <c r="L8" s="32"/>
    </row>
    <row r="9" spans="2:46" s="1" customFormat="1" ht="16.5" customHeight="1">
      <c r="B9" s="32"/>
      <c r="E9" s="230" t="s">
        <v>940</v>
      </c>
      <c r="F9" s="236"/>
      <c r="G9" s="236"/>
      <c r="H9" s="236"/>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13. 2. 2025</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9" t="str">
        <f>'Rekapitulace stavby'!E14</f>
        <v>Vyplň údaj</v>
      </c>
      <c r="F18" s="222"/>
      <c r="G18" s="222"/>
      <c r="H18" s="222"/>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95.25" customHeight="1">
      <c r="B27" s="94"/>
      <c r="E27" s="226" t="s">
        <v>941</v>
      </c>
      <c r="F27" s="226"/>
      <c r="G27" s="226"/>
      <c r="H27" s="226"/>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37</v>
      </c>
      <c r="J30" s="66">
        <f>ROUND(J119,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86">
        <f>ROUND((SUM(BE119:BE143)),  2)</f>
        <v>0</v>
      </c>
      <c r="I33" s="96">
        <v>0.21</v>
      </c>
      <c r="J33" s="86">
        <f>ROUND(((SUM(BE119:BE143))*I33),  2)</f>
        <v>0</v>
      </c>
      <c r="L33" s="32"/>
    </row>
    <row r="34" spans="2:12" s="1" customFormat="1" ht="14.45" customHeight="1">
      <c r="B34" s="32"/>
      <c r="E34" s="27" t="s">
        <v>43</v>
      </c>
      <c r="F34" s="86">
        <f>ROUND((SUM(BF119:BF143)),  2)</f>
        <v>0</v>
      </c>
      <c r="I34" s="96">
        <v>0.12</v>
      </c>
      <c r="J34" s="86">
        <f>ROUND(((SUM(BF119:BF143))*I34),  2)</f>
        <v>0</v>
      </c>
      <c r="L34" s="32"/>
    </row>
    <row r="35" spans="2:12" s="1" customFormat="1" ht="14.45" hidden="1" customHeight="1">
      <c r="B35" s="32"/>
      <c r="E35" s="27" t="s">
        <v>44</v>
      </c>
      <c r="F35" s="86">
        <f>ROUND((SUM(BG119:BG143)),  2)</f>
        <v>0</v>
      </c>
      <c r="I35" s="96">
        <v>0.21</v>
      </c>
      <c r="J35" s="86">
        <f>0</f>
        <v>0</v>
      </c>
      <c r="L35" s="32"/>
    </row>
    <row r="36" spans="2:12" s="1" customFormat="1" ht="14.45" hidden="1" customHeight="1">
      <c r="B36" s="32"/>
      <c r="E36" s="27" t="s">
        <v>45</v>
      </c>
      <c r="F36" s="86">
        <f>ROUND((SUM(BH119:BH143)),  2)</f>
        <v>0</v>
      </c>
      <c r="I36" s="96">
        <v>0.12</v>
      </c>
      <c r="J36" s="86">
        <f>0</f>
        <v>0</v>
      </c>
      <c r="L36" s="32"/>
    </row>
    <row r="37" spans="2:12" s="1" customFormat="1" ht="14.45" hidden="1" customHeight="1">
      <c r="B37" s="32"/>
      <c r="E37" s="27" t="s">
        <v>46</v>
      </c>
      <c r="F37" s="86">
        <f>ROUND((SUM(BI119:BI143)),  2)</f>
        <v>0</v>
      </c>
      <c r="I37" s="96">
        <v>0</v>
      </c>
      <c r="J37" s="86">
        <f>0</f>
        <v>0</v>
      </c>
      <c r="L37" s="32"/>
    </row>
    <row r="38" spans="2:12" s="1" customFormat="1" ht="6.95" customHeight="1">
      <c r="B38" s="32"/>
      <c r="L38" s="32"/>
    </row>
    <row r="39" spans="2:12" s="1" customFormat="1" ht="25.35" customHeight="1">
      <c r="B39" s="32"/>
      <c r="C39" s="97"/>
      <c r="D39" s="98" t="s">
        <v>47</v>
      </c>
      <c r="E39" s="57"/>
      <c r="F39" s="57"/>
      <c r="G39" s="99" t="s">
        <v>48</v>
      </c>
      <c r="H39" s="100" t="s">
        <v>49</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129</v>
      </c>
      <c r="L82" s="32"/>
    </row>
    <row r="83" spans="2:47" s="1" customFormat="1" ht="6.95" customHeight="1">
      <c r="B83" s="32"/>
      <c r="L83" s="32"/>
    </row>
    <row r="84" spans="2:47" s="1" customFormat="1" ht="12" customHeight="1">
      <c r="B84" s="32"/>
      <c r="C84" s="27" t="s">
        <v>16</v>
      </c>
      <c r="L84" s="32"/>
    </row>
    <row r="85" spans="2:47" s="1" customFormat="1" ht="16.5" customHeight="1">
      <c r="B85" s="32"/>
      <c r="E85" s="237" t="str">
        <f>E7</f>
        <v>SEN gastroprovozu ZŠ Plánická</v>
      </c>
      <c r="F85" s="238"/>
      <c r="G85" s="238"/>
      <c r="H85" s="238"/>
      <c r="L85" s="32"/>
    </row>
    <row r="86" spans="2:47" s="1" customFormat="1" ht="12" customHeight="1">
      <c r="B86" s="32"/>
      <c r="C86" s="27" t="s">
        <v>126</v>
      </c>
      <c r="L86" s="32"/>
    </row>
    <row r="87" spans="2:47" s="1" customFormat="1" ht="16.5" customHeight="1">
      <c r="B87" s="32"/>
      <c r="E87" s="230" t="str">
        <f>E9</f>
        <v>25-050201.6 - ZTI</v>
      </c>
      <c r="F87" s="236"/>
      <c r="G87" s="236"/>
      <c r="H87" s="236"/>
      <c r="L87" s="32"/>
    </row>
    <row r="88" spans="2:47" s="1" customFormat="1" ht="6.95" customHeight="1">
      <c r="B88" s="32"/>
      <c r="L88" s="32"/>
    </row>
    <row r="89" spans="2:47" s="1" customFormat="1" ht="12" customHeight="1">
      <c r="B89" s="32"/>
      <c r="C89" s="27" t="s">
        <v>20</v>
      </c>
      <c r="F89" s="25" t="str">
        <f>F12</f>
        <v>Klatovy</v>
      </c>
      <c r="I89" s="27" t="s">
        <v>22</v>
      </c>
      <c r="J89" s="52" t="str">
        <f>IF(J12="","",J12)</f>
        <v>13. 2. 2025</v>
      </c>
      <c r="L89" s="32"/>
    </row>
    <row r="90" spans="2:47" s="1" customFormat="1" ht="6.95" customHeight="1">
      <c r="B90" s="32"/>
      <c r="L90" s="32"/>
    </row>
    <row r="91" spans="2:47" s="1" customFormat="1" ht="15.2" customHeight="1">
      <c r="B91" s="32"/>
      <c r="C91" s="27" t="s">
        <v>24</v>
      </c>
      <c r="F91" s="25" t="str">
        <f>E15</f>
        <v>Energy Benefit Center a.s.</v>
      </c>
      <c r="I91" s="27" t="s">
        <v>30</v>
      </c>
      <c r="J91" s="30" t="str">
        <f>E21</f>
        <v>BC. Anna Tušová</v>
      </c>
      <c r="L91" s="32"/>
    </row>
    <row r="92" spans="2:47" s="1" customFormat="1" ht="15.2" customHeight="1">
      <c r="B92" s="32"/>
      <c r="C92" s="27" t="s">
        <v>28</v>
      </c>
      <c r="F92" s="25" t="str">
        <f>IF(E18="","",E18)</f>
        <v>Vyplň údaj</v>
      </c>
      <c r="I92" s="27" t="s">
        <v>33</v>
      </c>
      <c r="J92" s="30" t="str">
        <f>E24</f>
        <v>KAVRO</v>
      </c>
      <c r="L92" s="32"/>
    </row>
    <row r="93" spans="2:47" s="1" customFormat="1" ht="10.35" customHeight="1">
      <c r="B93" s="32"/>
      <c r="L93" s="32"/>
    </row>
    <row r="94" spans="2:47" s="1" customFormat="1" ht="29.25" customHeight="1">
      <c r="B94" s="32"/>
      <c r="C94" s="105" t="s">
        <v>130</v>
      </c>
      <c r="D94" s="97"/>
      <c r="E94" s="97"/>
      <c r="F94" s="97"/>
      <c r="G94" s="97"/>
      <c r="H94" s="97"/>
      <c r="I94" s="97"/>
      <c r="J94" s="106" t="s">
        <v>131</v>
      </c>
      <c r="K94" s="97"/>
      <c r="L94" s="32"/>
    </row>
    <row r="95" spans="2:47" s="1" customFormat="1" ht="10.35" customHeight="1">
      <c r="B95" s="32"/>
      <c r="L95" s="32"/>
    </row>
    <row r="96" spans="2:47" s="1" customFormat="1" ht="22.9" customHeight="1">
      <c r="B96" s="32"/>
      <c r="C96" s="107" t="s">
        <v>132</v>
      </c>
      <c r="J96" s="66">
        <f>J119</f>
        <v>0</v>
      </c>
      <c r="L96" s="32"/>
      <c r="AU96" s="17" t="s">
        <v>133</v>
      </c>
    </row>
    <row r="97" spans="2:12" s="8" customFormat="1" ht="24.95" customHeight="1">
      <c r="B97" s="108"/>
      <c r="D97" s="109" t="s">
        <v>942</v>
      </c>
      <c r="E97" s="110"/>
      <c r="F97" s="110"/>
      <c r="G97" s="110"/>
      <c r="H97" s="110"/>
      <c r="I97" s="110"/>
      <c r="J97" s="111">
        <f>J120</f>
        <v>0</v>
      </c>
      <c r="L97" s="108"/>
    </row>
    <row r="98" spans="2:12" s="8" customFormat="1" ht="24.95" customHeight="1">
      <c r="B98" s="108"/>
      <c r="D98" s="109" t="s">
        <v>943</v>
      </c>
      <c r="E98" s="110"/>
      <c r="F98" s="110"/>
      <c r="G98" s="110"/>
      <c r="H98" s="110"/>
      <c r="I98" s="110"/>
      <c r="J98" s="111">
        <f>J134</f>
        <v>0</v>
      </c>
      <c r="L98" s="108"/>
    </row>
    <row r="99" spans="2:12" s="8" customFormat="1" ht="24.95" customHeight="1">
      <c r="B99" s="108"/>
      <c r="D99" s="109" t="s">
        <v>944</v>
      </c>
      <c r="E99" s="110"/>
      <c r="F99" s="110"/>
      <c r="G99" s="110"/>
      <c r="H99" s="110"/>
      <c r="I99" s="110"/>
      <c r="J99" s="111">
        <f>J142</f>
        <v>0</v>
      </c>
      <c r="L99" s="108"/>
    </row>
    <row r="100" spans="2:12" s="1" customFormat="1" ht="21.75" customHeight="1">
      <c r="B100" s="32"/>
      <c r="L100" s="32"/>
    </row>
    <row r="101" spans="2:12" s="1" customFormat="1" ht="6.95" customHeight="1">
      <c r="B101" s="44"/>
      <c r="C101" s="45"/>
      <c r="D101" s="45"/>
      <c r="E101" s="45"/>
      <c r="F101" s="45"/>
      <c r="G101" s="45"/>
      <c r="H101" s="45"/>
      <c r="I101" s="45"/>
      <c r="J101" s="45"/>
      <c r="K101" s="45"/>
      <c r="L101" s="32"/>
    </row>
    <row r="105" spans="2:12" s="1" customFormat="1" ht="6.95" customHeight="1">
      <c r="B105" s="46"/>
      <c r="C105" s="47"/>
      <c r="D105" s="47"/>
      <c r="E105" s="47"/>
      <c r="F105" s="47"/>
      <c r="G105" s="47"/>
      <c r="H105" s="47"/>
      <c r="I105" s="47"/>
      <c r="J105" s="47"/>
      <c r="K105" s="47"/>
      <c r="L105" s="32"/>
    </row>
    <row r="106" spans="2:12" s="1" customFormat="1" ht="24.95" customHeight="1">
      <c r="B106" s="32"/>
      <c r="C106" s="21" t="s">
        <v>139</v>
      </c>
      <c r="L106" s="32"/>
    </row>
    <row r="107" spans="2:12" s="1" customFormat="1" ht="6.95" customHeight="1">
      <c r="B107" s="32"/>
      <c r="L107" s="32"/>
    </row>
    <row r="108" spans="2:12" s="1" customFormat="1" ht="12" customHeight="1">
      <c r="B108" s="32"/>
      <c r="C108" s="27" t="s">
        <v>16</v>
      </c>
      <c r="L108" s="32"/>
    </row>
    <row r="109" spans="2:12" s="1" customFormat="1" ht="16.5" customHeight="1">
      <c r="B109" s="32"/>
      <c r="E109" s="237" t="str">
        <f>E7</f>
        <v>SEN gastroprovozu ZŠ Plánická</v>
      </c>
      <c r="F109" s="238"/>
      <c r="G109" s="238"/>
      <c r="H109" s="238"/>
      <c r="L109" s="32"/>
    </row>
    <row r="110" spans="2:12" s="1" customFormat="1" ht="12" customHeight="1">
      <c r="B110" s="32"/>
      <c r="C110" s="27" t="s">
        <v>126</v>
      </c>
      <c r="L110" s="32"/>
    </row>
    <row r="111" spans="2:12" s="1" customFormat="1" ht="16.5" customHeight="1">
      <c r="B111" s="32"/>
      <c r="E111" s="230" t="str">
        <f>E9</f>
        <v>25-050201.6 - ZTI</v>
      </c>
      <c r="F111" s="236"/>
      <c r="G111" s="236"/>
      <c r="H111" s="236"/>
      <c r="L111" s="32"/>
    </row>
    <row r="112" spans="2:12" s="1" customFormat="1" ht="6.95" customHeight="1">
      <c r="B112" s="32"/>
      <c r="L112" s="32"/>
    </row>
    <row r="113" spans="2:65" s="1" customFormat="1" ht="12" customHeight="1">
      <c r="B113" s="32"/>
      <c r="C113" s="27" t="s">
        <v>20</v>
      </c>
      <c r="F113" s="25" t="str">
        <f>F12</f>
        <v>Klatovy</v>
      </c>
      <c r="I113" s="27" t="s">
        <v>22</v>
      </c>
      <c r="J113" s="52" t="str">
        <f>IF(J12="","",J12)</f>
        <v>13. 2. 2025</v>
      </c>
      <c r="L113" s="32"/>
    </row>
    <row r="114" spans="2:65" s="1" customFormat="1" ht="6.95" customHeight="1">
      <c r="B114" s="32"/>
      <c r="L114" s="32"/>
    </row>
    <row r="115" spans="2:65" s="1" customFormat="1" ht="15.2" customHeight="1">
      <c r="B115" s="32"/>
      <c r="C115" s="27" t="s">
        <v>24</v>
      </c>
      <c r="F115" s="25" t="str">
        <f>E15</f>
        <v>Energy Benefit Center a.s.</v>
      </c>
      <c r="I115" s="27" t="s">
        <v>30</v>
      </c>
      <c r="J115" s="30" t="str">
        <f>E21</f>
        <v>BC. Anna Tušová</v>
      </c>
      <c r="L115" s="32"/>
    </row>
    <row r="116" spans="2:65" s="1" customFormat="1" ht="15.2" customHeight="1">
      <c r="B116" s="32"/>
      <c r="C116" s="27" t="s">
        <v>28</v>
      </c>
      <c r="F116" s="25" t="str">
        <f>IF(E18="","",E18)</f>
        <v>Vyplň údaj</v>
      </c>
      <c r="I116" s="27" t="s">
        <v>33</v>
      </c>
      <c r="J116" s="30" t="str">
        <f>E24</f>
        <v>KAVRO</v>
      </c>
      <c r="L116" s="32"/>
    </row>
    <row r="117" spans="2:65" s="1" customFormat="1" ht="10.35" customHeight="1">
      <c r="B117" s="32"/>
      <c r="L117" s="32"/>
    </row>
    <row r="118" spans="2:65" s="10" customFormat="1" ht="29.25" customHeight="1">
      <c r="B118" s="116"/>
      <c r="C118" s="117" t="s">
        <v>140</v>
      </c>
      <c r="D118" s="118" t="s">
        <v>62</v>
      </c>
      <c r="E118" s="118" t="s">
        <v>58</v>
      </c>
      <c r="F118" s="118" t="s">
        <v>59</v>
      </c>
      <c r="G118" s="118" t="s">
        <v>141</v>
      </c>
      <c r="H118" s="118" t="s">
        <v>142</v>
      </c>
      <c r="I118" s="118" t="s">
        <v>143</v>
      </c>
      <c r="J118" s="118" t="s">
        <v>131</v>
      </c>
      <c r="K118" s="119" t="s">
        <v>144</v>
      </c>
      <c r="L118" s="116"/>
      <c r="M118" s="59" t="s">
        <v>1</v>
      </c>
      <c r="N118" s="60" t="s">
        <v>41</v>
      </c>
      <c r="O118" s="60" t="s">
        <v>145</v>
      </c>
      <c r="P118" s="60" t="s">
        <v>146</v>
      </c>
      <c r="Q118" s="60" t="s">
        <v>147</v>
      </c>
      <c r="R118" s="60" t="s">
        <v>148</v>
      </c>
      <c r="S118" s="60" t="s">
        <v>149</v>
      </c>
      <c r="T118" s="61" t="s">
        <v>150</v>
      </c>
    </row>
    <row r="119" spans="2:65" s="1" customFormat="1" ht="22.9" customHeight="1">
      <c r="B119" s="32"/>
      <c r="C119" s="64" t="s">
        <v>151</v>
      </c>
      <c r="J119" s="120">
        <f>BK119</f>
        <v>0</v>
      </c>
      <c r="L119" s="32"/>
      <c r="M119" s="62"/>
      <c r="N119" s="53"/>
      <c r="O119" s="53"/>
      <c r="P119" s="121">
        <f>P120+P134+P142</f>
        <v>0</v>
      </c>
      <c r="Q119" s="53"/>
      <c r="R119" s="121">
        <f>R120+R134+R142</f>
        <v>0</v>
      </c>
      <c r="S119" s="53"/>
      <c r="T119" s="122">
        <f>T120+T134+T142</f>
        <v>0</v>
      </c>
      <c r="AT119" s="17" t="s">
        <v>76</v>
      </c>
      <c r="AU119" s="17" t="s">
        <v>133</v>
      </c>
      <c r="BK119" s="123">
        <f>BK120+BK134+BK142</f>
        <v>0</v>
      </c>
    </row>
    <row r="120" spans="2:65" s="11" customFormat="1" ht="25.9" customHeight="1">
      <c r="B120" s="124"/>
      <c r="D120" s="125" t="s">
        <v>76</v>
      </c>
      <c r="E120" s="126" t="s">
        <v>602</v>
      </c>
      <c r="F120" s="126" t="s">
        <v>945</v>
      </c>
      <c r="I120" s="127"/>
      <c r="J120" s="128">
        <f>BK120</f>
        <v>0</v>
      </c>
      <c r="L120" s="124"/>
      <c r="M120" s="129"/>
      <c r="P120" s="130">
        <f>SUM(P121:P133)</f>
        <v>0</v>
      </c>
      <c r="R120" s="130">
        <f>SUM(R121:R133)</f>
        <v>0</v>
      </c>
      <c r="T120" s="131">
        <f>SUM(T121:T133)</f>
        <v>0</v>
      </c>
      <c r="AR120" s="125" t="s">
        <v>85</v>
      </c>
      <c r="AT120" s="132" t="s">
        <v>76</v>
      </c>
      <c r="AU120" s="132" t="s">
        <v>77</v>
      </c>
      <c r="AY120" s="125" t="s">
        <v>154</v>
      </c>
      <c r="BK120" s="133">
        <f>SUM(BK121:BK133)</f>
        <v>0</v>
      </c>
    </row>
    <row r="121" spans="2:65" s="1" customFormat="1" ht="16.5" customHeight="1">
      <c r="B121" s="32"/>
      <c r="C121" s="136" t="s">
        <v>85</v>
      </c>
      <c r="D121" s="136" t="s">
        <v>157</v>
      </c>
      <c r="E121" s="138" t="s">
        <v>946</v>
      </c>
      <c r="F121" s="139" t="s">
        <v>947</v>
      </c>
      <c r="G121" s="140" t="s">
        <v>254</v>
      </c>
      <c r="H121" s="141">
        <v>15</v>
      </c>
      <c r="I121" s="142"/>
      <c r="J121" s="143">
        <f t="shared" ref="J121:J133" si="0">ROUND(I121*H121,2)</f>
        <v>0</v>
      </c>
      <c r="K121" s="139" t="s">
        <v>1</v>
      </c>
      <c r="L121" s="32"/>
      <c r="M121" s="144" t="s">
        <v>1</v>
      </c>
      <c r="N121" s="145" t="s">
        <v>42</v>
      </c>
      <c r="P121" s="146">
        <f t="shared" ref="P121:P133" si="1">O121*H121</f>
        <v>0</v>
      </c>
      <c r="Q121" s="146">
        <v>0</v>
      </c>
      <c r="R121" s="146">
        <f t="shared" ref="R121:R133" si="2">Q121*H121</f>
        <v>0</v>
      </c>
      <c r="S121" s="146">
        <v>0</v>
      </c>
      <c r="T121" s="147">
        <f t="shared" ref="T121:T133" si="3">S121*H121</f>
        <v>0</v>
      </c>
      <c r="AR121" s="148" t="s">
        <v>162</v>
      </c>
      <c r="AT121" s="148" t="s">
        <v>157</v>
      </c>
      <c r="AU121" s="148" t="s">
        <v>85</v>
      </c>
      <c r="AY121" s="17" t="s">
        <v>154</v>
      </c>
      <c r="BE121" s="149">
        <f t="shared" ref="BE121:BE133" si="4">IF(N121="základní",J121,0)</f>
        <v>0</v>
      </c>
      <c r="BF121" s="149">
        <f t="shared" ref="BF121:BF133" si="5">IF(N121="snížená",J121,0)</f>
        <v>0</v>
      </c>
      <c r="BG121" s="149">
        <f t="shared" ref="BG121:BG133" si="6">IF(N121="zákl. přenesená",J121,0)</f>
        <v>0</v>
      </c>
      <c r="BH121" s="149">
        <f t="shared" ref="BH121:BH133" si="7">IF(N121="sníž. přenesená",J121,0)</f>
        <v>0</v>
      </c>
      <c r="BI121" s="149">
        <f t="shared" ref="BI121:BI133" si="8">IF(N121="nulová",J121,0)</f>
        <v>0</v>
      </c>
      <c r="BJ121" s="17" t="s">
        <v>85</v>
      </c>
      <c r="BK121" s="149">
        <f t="shared" ref="BK121:BK133" si="9">ROUND(I121*H121,2)</f>
        <v>0</v>
      </c>
      <c r="BL121" s="17" t="s">
        <v>162</v>
      </c>
      <c r="BM121" s="148" t="s">
        <v>87</v>
      </c>
    </row>
    <row r="122" spans="2:65" s="1" customFormat="1" ht="16.5" customHeight="1">
      <c r="B122" s="32"/>
      <c r="C122" s="136" t="s">
        <v>87</v>
      </c>
      <c r="D122" s="136" t="s">
        <v>157</v>
      </c>
      <c r="E122" s="138" t="s">
        <v>948</v>
      </c>
      <c r="F122" s="139" t="s">
        <v>949</v>
      </c>
      <c r="G122" s="140" t="s">
        <v>713</v>
      </c>
      <c r="H122" s="141">
        <v>1</v>
      </c>
      <c r="I122" s="142"/>
      <c r="J122" s="143">
        <f t="shared" si="0"/>
        <v>0</v>
      </c>
      <c r="K122" s="139" t="s">
        <v>1</v>
      </c>
      <c r="L122" s="32"/>
      <c r="M122" s="144" t="s">
        <v>1</v>
      </c>
      <c r="N122" s="145" t="s">
        <v>42</v>
      </c>
      <c r="P122" s="146">
        <f t="shared" si="1"/>
        <v>0</v>
      </c>
      <c r="Q122" s="146">
        <v>0</v>
      </c>
      <c r="R122" s="146">
        <f t="shared" si="2"/>
        <v>0</v>
      </c>
      <c r="S122" s="146">
        <v>0</v>
      </c>
      <c r="T122" s="147">
        <f t="shared" si="3"/>
        <v>0</v>
      </c>
      <c r="AR122" s="148" t="s">
        <v>162</v>
      </c>
      <c r="AT122" s="148" t="s">
        <v>157</v>
      </c>
      <c r="AU122" s="148" t="s">
        <v>85</v>
      </c>
      <c r="AY122" s="17" t="s">
        <v>154</v>
      </c>
      <c r="BE122" s="149">
        <f t="shared" si="4"/>
        <v>0</v>
      </c>
      <c r="BF122" s="149">
        <f t="shared" si="5"/>
        <v>0</v>
      </c>
      <c r="BG122" s="149">
        <f t="shared" si="6"/>
        <v>0</v>
      </c>
      <c r="BH122" s="149">
        <f t="shared" si="7"/>
        <v>0</v>
      </c>
      <c r="BI122" s="149">
        <f t="shared" si="8"/>
        <v>0</v>
      </c>
      <c r="BJ122" s="17" t="s">
        <v>85</v>
      </c>
      <c r="BK122" s="149">
        <f t="shared" si="9"/>
        <v>0</v>
      </c>
      <c r="BL122" s="17" t="s">
        <v>162</v>
      </c>
      <c r="BM122" s="148" t="s">
        <v>162</v>
      </c>
    </row>
    <row r="123" spans="2:65" s="1" customFormat="1" ht="16.5" customHeight="1">
      <c r="B123" s="32"/>
      <c r="C123" s="136" t="s">
        <v>176</v>
      </c>
      <c r="D123" s="136" t="s">
        <v>157</v>
      </c>
      <c r="E123" s="138" t="s">
        <v>950</v>
      </c>
      <c r="F123" s="139" t="s">
        <v>951</v>
      </c>
      <c r="G123" s="140" t="s">
        <v>254</v>
      </c>
      <c r="H123" s="141">
        <v>9</v>
      </c>
      <c r="I123" s="142"/>
      <c r="J123" s="143">
        <f t="shared" si="0"/>
        <v>0</v>
      </c>
      <c r="K123" s="139" t="s">
        <v>1</v>
      </c>
      <c r="L123" s="32"/>
      <c r="M123" s="144" t="s">
        <v>1</v>
      </c>
      <c r="N123" s="145" t="s">
        <v>42</v>
      </c>
      <c r="P123" s="146">
        <f t="shared" si="1"/>
        <v>0</v>
      </c>
      <c r="Q123" s="146">
        <v>0</v>
      </c>
      <c r="R123" s="146">
        <f t="shared" si="2"/>
        <v>0</v>
      </c>
      <c r="S123" s="146">
        <v>0</v>
      </c>
      <c r="T123" s="147">
        <f t="shared" si="3"/>
        <v>0</v>
      </c>
      <c r="AR123" s="148" t="s">
        <v>162</v>
      </c>
      <c r="AT123" s="148" t="s">
        <v>157</v>
      </c>
      <c r="AU123" s="148" t="s">
        <v>85</v>
      </c>
      <c r="AY123" s="17" t="s">
        <v>154</v>
      </c>
      <c r="BE123" s="149">
        <f t="shared" si="4"/>
        <v>0</v>
      </c>
      <c r="BF123" s="149">
        <f t="shared" si="5"/>
        <v>0</v>
      </c>
      <c r="BG123" s="149">
        <f t="shared" si="6"/>
        <v>0</v>
      </c>
      <c r="BH123" s="149">
        <f t="shared" si="7"/>
        <v>0</v>
      </c>
      <c r="BI123" s="149">
        <f t="shared" si="8"/>
        <v>0</v>
      </c>
      <c r="BJ123" s="17" t="s">
        <v>85</v>
      </c>
      <c r="BK123" s="149">
        <f t="shared" si="9"/>
        <v>0</v>
      </c>
      <c r="BL123" s="17" t="s">
        <v>162</v>
      </c>
      <c r="BM123" s="148" t="s">
        <v>198</v>
      </c>
    </row>
    <row r="124" spans="2:65" s="1" customFormat="1" ht="16.5" customHeight="1">
      <c r="B124" s="32"/>
      <c r="C124" s="136" t="s">
        <v>162</v>
      </c>
      <c r="D124" s="136" t="s">
        <v>157</v>
      </c>
      <c r="E124" s="138" t="s">
        <v>952</v>
      </c>
      <c r="F124" s="139" t="s">
        <v>953</v>
      </c>
      <c r="G124" s="140" t="s">
        <v>606</v>
      </c>
      <c r="H124" s="141">
        <v>3</v>
      </c>
      <c r="I124" s="142"/>
      <c r="J124" s="143">
        <f t="shared" si="0"/>
        <v>0</v>
      </c>
      <c r="K124" s="139" t="s">
        <v>1</v>
      </c>
      <c r="L124" s="32"/>
      <c r="M124" s="144" t="s">
        <v>1</v>
      </c>
      <c r="N124" s="145" t="s">
        <v>42</v>
      </c>
      <c r="P124" s="146">
        <f t="shared" si="1"/>
        <v>0</v>
      </c>
      <c r="Q124" s="146">
        <v>0</v>
      </c>
      <c r="R124" s="146">
        <f t="shared" si="2"/>
        <v>0</v>
      </c>
      <c r="S124" s="146">
        <v>0</v>
      </c>
      <c r="T124" s="147">
        <f t="shared" si="3"/>
        <v>0</v>
      </c>
      <c r="AR124" s="148" t="s">
        <v>162</v>
      </c>
      <c r="AT124" s="148" t="s">
        <v>157</v>
      </c>
      <c r="AU124" s="148" t="s">
        <v>85</v>
      </c>
      <c r="AY124" s="17" t="s">
        <v>154</v>
      </c>
      <c r="BE124" s="149">
        <f t="shared" si="4"/>
        <v>0</v>
      </c>
      <c r="BF124" s="149">
        <f t="shared" si="5"/>
        <v>0</v>
      </c>
      <c r="BG124" s="149">
        <f t="shared" si="6"/>
        <v>0</v>
      </c>
      <c r="BH124" s="149">
        <f t="shared" si="7"/>
        <v>0</v>
      </c>
      <c r="BI124" s="149">
        <f t="shared" si="8"/>
        <v>0</v>
      </c>
      <c r="BJ124" s="17" t="s">
        <v>85</v>
      </c>
      <c r="BK124" s="149">
        <f t="shared" si="9"/>
        <v>0</v>
      </c>
      <c r="BL124" s="17" t="s">
        <v>162</v>
      </c>
      <c r="BM124" s="148" t="s">
        <v>215</v>
      </c>
    </row>
    <row r="125" spans="2:65" s="1" customFormat="1" ht="16.5" customHeight="1">
      <c r="B125" s="32"/>
      <c r="C125" s="136" t="s">
        <v>187</v>
      </c>
      <c r="D125" s="136" t="s">
        <v>157</v>
      </c>
      <c r="E125" s="138" t="s">
        <v>954</v>
      </c>
      <c r="F125" s="139" t="s">
        <v>955</v>
      </c>
      <c r="G125" s="140" t="s">
        <v>606</v>
      </c>
      <c r="H125" s="141">
        <v>1</v>
      </c>
      <c r="I125" s="142"/>
      <c r="J125" s="143">
        <f t="shared" si="0"/>
        <v>0</v>
      </c>
      <c r="K125" s="139" t="s">
        <v>1</v>
      </c>
      <c r="L125" s="32"/>
      <c r="M125" s="144" t="s">
        <v>1</v>
      </c>
      <c r="N125" s="145" t="s">
        <v>42</v>
      </c>
      <c r="P125" s="146">
        <f t="shared" si="1"/>
        <v>0</v>
      </c>
      <c r="Q125" s="146">
        <v>0</v>
      </c>
      <c r="R125" s="146">
        <f t="shared" si="2"/>
        <v>0</v>
      </c>
      <c r="S125" s="146">
        <v>0</v>
      </c>
      <c r="T125" s="147">
        <f t="shared" si="3"/>
        <v>0</v>
      </c>
      <c r="AR125" s="148" t="s">
        <v>162</v>
      </c>
      <c r="AT125" s="148" t="s">
        <v>157</v>
      </c>
      <c r="AU125" s="148" t="s">
        <v>85</v>
      </c>
      <c r="AY125" s="17" t="s">
        <v>154</v>
      </c>
      <c r="BE125" s="149">
        <f t="shared" si="4"/>
        <v>0</v>
      </c>
      <c r="BF125" s="149">
        <f t="shared" si="5"/>
        <v>0</v>
      </c>
      <c r="BG125" s="149">
        <f t="shared" si="6"/>
        <v>0</v>
      </c>
      <c r="BH125" s="149">
        <f t="shared" si="7"/>
        <v>0</v>
      </c>
      <c r="BI125" s="149">
        <f t="shared" si="8"/>
        <v>0</v>
      </c>
      <c r="BJ125" s="17" t="s">
        <v>85</v>
      </c>
      <c r="BK125" s="149">
        <f t="shared" si="9"/>
        <v>0</v>
      </c>
      <c r="BL125" s="17" t="s">
        <v>162</v>
      </c>
      <c r="BM125" s="148" t="s">
        <v>228</v>
      </c>
    </row>
    <row r="126" spans="2:65" s="1" customFormat="1" ht="16.5" customHeight="1">
      <c r="B126" s="32"/>
      <c r="C126" s="136" t="s">
        <v>198</v>
      </c>
      <c r="D126" s="136" t="s">
        <v>157</v>
      </c>
      <c r="E126" s="138" t="s">
        <v>956</v>
      </c>
      <c r="F126" s="139" t="s">
        <v>957</v>
      </c>
      <c r="G126" s="140" t="s">
        <v>606</v>
      </c>
      <c r="H126" s="141">
        <v>6</v>
      </c>
      <c r="I126" s="142"/>
      <c r="J126" s="143">
        <f t="shared" si="0"/>
        <v>0</v>
      </c>
      <c r="K126" s="139" t="s">
        <v>1</v>
      </c>
      <c r="L126" s="32"/>
      <c r="M126" s="144" t="s">
        <v>1</v>
      </c>
      <c r="N126" s="145" t="s">
        <v>42</v>
      </c>
      <c r="P126" s="146">
        <f t="shared" si="1"/>
        <v>0</v>
      </c>
      <c r="Q126" s="146">
        <v>0</v>
      </c>
      <c r="R126" s="146">
        <f t="shared" si="2"/>
        <v>0</v>
      </c>
      <c r="S126" s="146">
        <v>0</v>
      </c>
      <c r="T126" s="147">
        <f t="shared" si="3"/>
        <v>0</v>
      </c>
      <c r="AR126" s="148" t="s">
        <v>162</v>
      </c>
      <c r="AT126" s="148" t="s">
        <v>157</v>
      </c>
      <c r="AU126" s="148" t="s">
        <v>85</v>
      </c>
      <c r="AY126" s="17" t="s">
        <v>154</v>
      </c>
      <c r="BE126" s="149">
        <f t="shared" si="4"/>
        <v>0</v>
      </c>
      <c r="BF126" s="149">
        <f t="shared" si="5"/>
        <v>0</v>
      </c>
      <c r="BG126" s="149">
        <f t="shared" si="6"/>
        <v>0</v>
      </c>
      <c r="BH126" s="149">
        <f t="shared" si="7"/>
        <v>0</v>
      </c>
      <c r="BI126" s="149">
        <f t="shared" si="8"/>
        <v>0</v>
      </c>
      <c r="BJ126" s="17" t="s">
        <v>85</v>
      </c>
      <c r="BK126" s="149">
        <f t="shared" si="9"/>
        <v>0</v>
      </c>
      <c r="BL126" s="17" t="s">
        <v>162</v>
      </c>
      <c r="BM126" s="148" t="s">
        <v>8</v>
      </c>
    </row>
    <row r="127" spans="2:65" s="1" customFormat="1" ht="16.5" customHeight="1">
      <c r="B127" s="32"/>
      <c r="C127" s="136" t="s">
        <v>209</v>
      </c>
      <c r="D127" s="136" t="s">
        <v>157</v>
      </c>
      <c r="E127" s="138" t="s">
        <v>958</v>
      </c>
      <c r="F127" s="139" t="s">
        <v>959</v>
      </c>
      <c r="G127" s="140" t="s">
        <v>606</v>
      </c>
      <c r="H127" s="141">
        <v>1</v>
      </c>
      <c r="I127" s="142"/>
      <c r="J127" s="143">
        <f t="shared" si="0"/>
        <v>0</v>
      </c>
      <c r="K127" s="139" t="s">
        <v>1</v>
      </c>
      <c r="L127" s="32"/>
      <c r="M127" s="144" t="s">
        <v>1</v>
      </c>
      <c r="N127" s="145" t="s">
        <v>42</v>
      </c>
      <c r="P127" s="146">
        <f t="shared" si="1"/>
        <v>0</v>
      </c>
      <c r="Q127" s="146">
        <v>0</v>
      </c>
      <c r="R127" s="146">
        <f t="shared" si="2"/>
        <v>0</v>
      </c>
      <c r="S127" s="146">
        <v>0</v>
      </c>
      <c r="T127" s="147">
        <f t="shared" si="3"/>
        <v>0</v>
      </c>
      <c r="AR127" s="148" t="s">
        <v>162</v>
      </c>
      <c r="AT127" s="148" t="s">
        <v>157</v>
      </c>
      <c r="AU127" s="148" t="s">
        <v>85</v>
      </c>
      <c r="AY127" s="17" t="s">
        <v>154</v>
      </c>
      <c r="BE127" s="149">
        <f t="shared" si="4"/>
        <v>0</v>
      </c>
      <c r="BF127" s="149">
        <f t="shared" si="5"/>
        <v>0</v>
      </c>
      <c r="BG127" s="149">
        <f t="shared" si="6"/>
        <v>0</v>
      </c>
      <c r="BH127" s="149">
        <f t="shared" si="7"/>
        <v>0</v>
      </c>
      <c r="BI127" s="149">
        <f t="shared" si="8"/>
        <v>0</v>
      </c>
      <c r="BJ127" s="17" t="s">
        <v>85</v>
      </c>
      <c r="BK127" s="149">
        <f t="shared" si="9"/>
        <v>0</v>
      </c>
      <c r="BL127" s="17" t="s">
        <v>162</v>
      </c>
      <c r="BM127" s="148" t="s">
        <v>262</v>
      </c>
    </row>
    <row r="128" spans="2:65" s="1" customFormat="1" ht="16.5" customHeight="1">
      <c r="B128" s="32"/>
      <c r="C128" s="136" t="s">
        <v>215</v>
      </c>
      <c r="D128" s="136" t="s">
        <v>157</v>
      </c>
      <c r="E128" s="138" t="s">
        <v>960</v>
      </c>
      <c r="F128" s="139" t="s">
        <v>961</v>
      </c>
      <c r="G128" s="140" t="s">
        <v>606</v>
      </c>
      <c r="H128" s="141">
        <v>1</v>
      </c>
      <c r="I128" s="142"/>
      <c r="J128" s="143">
        <f t="shared" si="0"/>
        <v>0</v>
      </c>
      <c r="K128" s="139" t="s">
        <v>1</v>
      </c>
      <c r="L128" s="32"/>
      <c r="M128" s="144" t="s">
        <v>1</v>
      </c>
      <c r="N128" s="145" t="s">
        <v>42</v>
      </c>
      <c r="P128" s="146">
        <f t="shared" si="1"/>
        <v>0</v>
      </c>
      <c r="Q128" s="146">
        <v>0</v>
      </c>
      <c r="R128" s="146">
        <f t="shared" si="2"/>
        <v>0</v>
      </c>
      <c r="S128" s="146">
        <v>0</v>
      </c>
      <c r="T128" s="147">
        <f t="shared" si="3"/>
        <v>0</v>
      </c>
      <c r="AR128" s="148" t="s">
        <v>162</v>
      </c>
      <c r="AT128" s="148" t="s">
        <v>157</v>
      </c>
      <c r="AU128" s="148" t="s">
        <v>85</v>
      </c>
      <c r="AY128" s="17" t="s">
        <v>154</v>
      </c>
      <c r="BE128" s="149">
        <f t="shared" si="4"/>
        <v>0</v>
      </c>
      <c r="BF128" s="149">
        <f t="shared" si="5"/>
        <v>0</v>
      </c>
      <c r="BG128" s="149">
        <f t="shared" si="6"/>
        <v>0</v>
      </c>
      <c r="BH128" s="149">
        <f t="shared" si="7"/>
        <v>0</v>
      </c>
      <c r="BI128" s="149">
        <f t="shared" si="8"/>
        <v>0</v>
      </c>
      <c r="BJ128" s="17" t="s">
        <v>85</v>
      </c>
      <c r="BK128" s="149">
        <f t="shared" si="9"/>
        <v>0</v>
      </c>
      <c r="BL128" s="17" t="s">
        <v>162</v>
      </c>
      <c r="BM128" s="148" t="s">
        <v>274</v>
      </c>
    </row>
    <row r="129" spans="2:65" s="1" customFormat="1" ht="16.5" customHeight="1">
      <c r="B129" s="32"/>
      <c r="C129" s="136" t="s">
        <v>155</v>
      </c>
      <c r="D129" s="136" t="s">
        <v>157</v>
      </c>
      <c r="E129" s="138" t="s">
        <v>962</v>
      </c>
      <c r="F129" s="139" t="s">
        <v>963</v>
      </c>
      <c r="G129" s="140" t="s">
        <v>606</v>
      </c>
      <c r="H129" s="141">
        <v>1</v>
      </c>
      <c r="I129" s="142"/>
      <c r="J129" s="143">
        <f t="shared" si="0"/>
        <v>0</v>
      </c>
      <c r="K129" s="139" t="s">
        <v>1</v>
      </c>
      <c r="L129" s="32"/>
      <c r="M129" s="144" t="s">
        <v>1</v>
      </c>
      <c r="N129" s="145" t="s">
        <v>42</v>
      </c>
      <c r="P129" s="146">
        <f t="shared" si="1"/>
        <v>0</v>
      </c>
      <c r="Q129" s="146">
        <v>0</v>
      </c>
      <c r="R129" s="146">
        <f t="shared" si="2"/>
        <v>0</v>
      </c>
      <c r="S129" s="146">
        <v>0</v>
      </c>
      <c r="T129" s="147">
        <f t="shared" si="3"/>
        <v>0</v>
      </c>
      <c r="AR129" s="148" t="s">
        <v>162</v>
      </c>
      <c r="AT129" s="148" t="s">
        <v>157</v>
      </c>
      <c r="AU129" s="148" t="s">
        <v>85</v>
      </c>
      <c r="AY129" s="17" t="s">
        <v>154</v>
      </c>
      <c r="BE129" s="149">
        <f t="shared" si="4"/>
        <v>0</v>
      </c>
      <c r="BF129" s="149">
        <f t="shared" si="5"/>
        <v>0</v>
      </c>
      <c r="BG129" s="149">
        <f t="shared" si="6"/>
        <v>0</v>
      </c>
      <c r="BH129" s="149">
        <f t="shared" si="7"/>
        <v>0</v>
      </c>
      <c r="BI129" s="149">
        <f t="shared" si="8"/>
        <v>0</v>
      </c>
      <c r="BJ129" s="17" t="s">
        <v>85</v>
      </c>
      <c r="BK129" s="149">
        <f t="shared" si="9"/>
        <v>0</v>
      </c>
      <c r="BL129" s="17" t="s">
        <v>162</v>
      </c>
      <c r="BM129" s="148" t="s">
        <v>282</v>
      </c>
    </row>
    <row r="130" spans="2:65" s="1" customFormat="1" ht="16.5" customHeight="1">
      <c r="B130" s="32"/>
      <c r="C130" s="136" t="s">
        <v>228</v>
      </c>
      <c r="D130" s="136" t="s">
        <v>157</v>
      </c>
      <c r="E130" s="138" t="s">
        <v>964</v>
      </c>
      <c r="F130" s="139" t="s">
        <v>965</v>
      </c>
      <c r="G130" s="140" t="s">
        <v>254</v>
      </c>
      <c r="H130" s="141">
        <v>3</v>
      </c>
      <c r="I130" s="142"/>
      <c r="J130" s="143">
        <f t="shared" si="0"/>
        <v>0</v>
      </c>
      <c r="K130" s="139" t="s">
        <v>1</v>
      </c>
      <c r="L130" s="32"/>
      <c r="M130" s="144" t="s">
        <v>1</v>
      </c>
      <c r="N130" s="145" t="s">
        <v>42</v>
      </c>
      <c r="P130" s="146">
        <f t="shared" si="1"/>
        <v>0</v>
      </c>
      <c r="Q130" s="146">
        <v>0</v>
      </c>
      <c r="R130" s="146">
        <f t="shared" si="2"/>
        <v>0</v>
      </c>
      <c r="S130" s="146">
        <v>0</v>
      </c>
      <c r="T130" s="147">
        <f t="shared" si="3"/>
        <v>0</v>
      </c>
      <c r="AR130" s="148" t="s">
        <v>162</v>
      </c>
      <c r="AT130" s="148" t="s">
        <v>157</v>
      </c>
      <c r="AU130" s="148" t="s">
        <v>85</v>
      </c>
      <c r="AY130" s="17" t="s">
        <v>154</v>
      </c>
      <c r="BE130" s="149">
        <f t="shared" si="4"/>
        <v>0</v>
      </c>
      <c r="BF130" s="149">
        <f t="shared" si="5"/>
        <v>0</v>
      </c>
      <c r="BG130" s="149">
        <f t="shared" si="6"/>
        <v>0</v>
      </c>
      <c r="BH130" s="149">
        <f t="shared" si="7"/>
        <v>0</v>
      </c>
      <c r="BI130" s="149">
        <f t="shared" si="8"/>
        <v>0</v>
      </c>
      <c r="BJ130" s="17" t="s">
        <v>85</v>
      </c>
      <c r="BK130" s="149">
        <f t="shared" si="9"/>
        <v>0</v>
      </c>
      <c r="BL130" s="17" t="s">
        <v>162</v>
      </c>
      <c r="BM130" s="148" t="s">
        <v>326</v>
      </c>
    </row>
    <row r="131" spans="2:65" s="1" customFormat="1" ht="16.5" customHeight="1">
      <c r="B131" s="32"/>
      <c r="C131" s="136" t="s">
        <v>240</v>
      </c>
      <c r="D131" s="136" t="s">
        <v>157</v>
      </c>
      <c r="E131" s="138" t="s">
        <v>966</v>
      </c>
      <c r="F131" s="139" t="s">
        <v>967</v>
      </c>
      <c r="G131" s="140" t="s">
        <v>713</v>
      </c>
      <c r="H131" s="141">
        <v>1</v>
      </c>
      <c r="I131" s="142"/>
      <c r="J131" s="143">
        <f t="shared" si="0"/>
        <v>0</v>
      </c>
      <c r="K131" s="139" t="s">
        <v>1</v>
      </c>
      <c r="L131" s="32"/>
      <c r="M131" s="144" t="s">
        <v>1</v>
      </c>
      <c r="N131" s="145" t="s">
        <v>42</v>
      </c>
      <c r="P131" s="146">
        <f t="shared" si="1"/>
        <v>0</v>
      </c>
      <c r="Q131" s="146">
        <v>0</v>
      </c>
      <c r="R131" s="146">
        <f t="shared" si="2"/>
        <v>0</v>
      </c>
      <c r="S131" s="146">
        <v>0</v>
      </c>
      <c r="T131" s="147">
        <f t="shared" si="3"/>
        <v>0</v>
      </c>
      <c r="AR131" s="148" t="s">
        <v>162</v>
      </c>
      <c r="AT131" s="148" t="s">
        <v>157</v>
      </c>
      <c r="AU131" s="148" t="s">
        <v>85</v>
      </c>
      <c r="AY131" s="17" t="s">
        <v>154</v>
      </c>
      <c r="BE131" s="149">
        <f t="shared" si="4"/>
        <v>0</v>
      </c>
      <c r="BF131" s="149">
        <f t="shared" si="5"/>
        <v>0</v>
      </c>
      <c r="BG131" s="149">
        <f t="shared" si="6"/>
        <v>0</v>
      </c>
      <c r="BH131" s="149">
        <f t="shared" si="7"/>
        <v>0</v>
      </c>
      <c r="BI131" s="149">
        <f t="shared" si="8"/>
        <v>0</v>
      </c>
      <c r="BJ131" s="17" t="s">
        <v>85</v>
      </c>
      <c r="BK131" s="149">
        <f t="shared" si="9"/>
        <v>0</v>
      </c>
      <c r="BL131" s="17" t="s">
        <v>162</v>
      </c>
      <c r="BM131" s="148" t="s">
        <v>368</v>
      </c>
    </row>
    <row r="132" spans="2:65" s="1" customFormat="1" ht="16.5" customHeight="1">
      <c r="B132" s="32"/>
      <c r="C132" s="136" t="s">
        <v>8</v>
      </c>
      <c r="D132" s="136" t="s">
        <v>157</v>
      </c>
      <c r="E132" s="138" t="s">
        <v>968</v>
      </c>
      <c r="F132" s="139" t="s">
        <v>969</v>
      </c>
      <c r="G132" s="140" t="s">
        <v>606</v>
      </c>
      <c r="H132" s="141">
        <v>1</v>
      </c>
      <c r="I132" s="142"/>
      <c r="J132" s="143">
        <f t="shared" si="0"/>
        <v>0</v>
      </c>
      <c r="K132" s="139" t="s">
        <v>1</v>
      </c>
      <c r="L132" s="32"/>
      <c r="M132" s="144" t="s">
        <v>1</v>
      </c>
      <c r="N132" s="145" t="s">
        <v>42</v>
      </c>
      <c r="P132" s="146">
        <f t="shared" si="1"/>
        <v>0</v>
      </c>
      <c r="Q132" s="146">
        <v>0</v>
      </c>
      <c r="R132" s="146">
        <f t="shared" si="2"/>
        <v>0</v>
      </c>
      <c r="S132" s="146">
        <v>0</v>
      </c>
      <c r="T132" s="147">
        <f t="shared" si="3"/>
        <v>0</v>
      </c>
      <c r="AR132" s="148" t="s">
        <v>162</v>
      </c>
      <c r="AT132" s="148" t="s">
        <v>157</v>
      </c>
      <c r="AU132" s="148" t="s">
        <v>85</v>
      </c>
      <c r="AY132" s="17" t="s">
        <v>154</v>
      </c>
      <c r="BE132" s="149">
        <f t="shared" si="4"/>
        <v>0</v>
      </c>
      <c r="BF132" s="149">
        <f t="shared" si="5"/>
        <v>0</v>
      </c>
      <c r="BG132" s="149">
        <f t="shared" si="6"/>
        <v>0</v>
      </c>
      <c r="BH132" s="149">
        <f t="shared" si="7"/>
        <v>0</v>
      </c>
      <c r="BI132" s="149">
        <f t="shared" si="8"/>
        <v>0</v>
      </c>
      <c r="BJ132" s="17" t="s">
        <v>85</v>
      </c>
      <c r="BK132" s="149">
        <f t="shared" si="9"/>
        <v>0</v>
      </c>
      <c r="BL132" s="17" t="s">
        <v>162</v>
      </c>
      <c r="BM132" s="148" t="s">
        <v>379</v>
      </c>
    </row>
    <row r="133" spans="2:65" s="1" customFormat="1" ht="16.5" customHeight="1">
      <c r="B133" s="32"/>
      <c r="C133" s="136" t="s">
        <v>251</v>
      </c>
      <c r="D133" s="136" t="s">
        <v>157</v>
      </c>
      <c r="E133" s="138" t="s">
        <v>970</v>
      </c>
      <c r="F133" s="139" t="s">
        <v>527</v>
      </c>
      <c r="G133" s="140" t="s">
        <v>713</v>
      </c>
      <c r="H133" s="141">
        <v>1</v>
      </c>
      <c r="I133" s="142"/>
      <c r="J133" s="143">
        <f t="shared" si="0"/>
        <v>0</v>
      </c>
      <c r="K133" s="139" t="s">
        <v>1</v>
      </c>
      <c r="L133" s="32"/>
      <c r="M133" s="144" t="s">
        <v>1</v>
      </c>
      <c r="N133" s="145" t="s">
        <v>42</v>
      </c>
      <c r="P133" s="146">
        <f t="shared" si="1"/>
        <v>0</v>
      </c>
      <c r="Q133" s="146">
        <v>0</v>
      </c>
      <c r="R133" s="146">
        <f t="shared" si="2"/>
        <v>0</v>
      </c>
      <c r="S133" s="146">
        <v>0</v>
      </c>
      <c r="T133" s="147">
        <f t="shared" si="3"/>
        <v>0</v>
      </c>
      <c r="AR133" s="148" t="s">
        <v>162</v>
      </c>
      <c r="AT133" s="148" t="s">
        <v>157</v>
      </c>
      <c r="AU133" s="148" t="s">
        <v>85</v>
      </c>
      <c r="AY133" s="17" t="s">
        <v>154</v>
      </c>
      <c r="BE133" s="149">
        <f t="shared" si="4"/>
        <v>0</v>
      </c>
      <c r="BF133" s="149">
        <f t="shared" si="5"/>
        <v>0</v>
      </c>
      <c r="BG133" s="149">
        <f t="shared" si="6"/>
        <v>0</v>
      </c>
      <c r="BH133" s="149">
        <f t="shared" si="7"/>
        <v>0</v>
      </c>
      <c r="BI133" s="149">
        <f t="shared" si="8"/>
        <v>0</v>
      </c>
      <c r="BJ133" s="17" t="s">
        <v>85</v>
      </c>
      <c r="BK133" s="149">
        <f t="shared" si="9"/>
        <v>0</v>
      </c>
      <c r="BL133" s="17" t="s">
        <v>162</v>
      </c>
      <c r="BM133" s="148" t="s">
        <v>393</v>
      </c>
    </row>
    <row r="134" spans="2:65" s="11" customFormat="1" ht="25.9" customHeight="1">
      <c r="B134" s="124"/>
      <c r="D134" s="125" t="s">
        <v>76</v>
      </c>
      <c r="E134" s="126" t="s">
        <v>615</v>
      </c>
      <c r="F134" s="126" t="s">
        <v>971</v>
      </c>
      <c r="I134" s="127"/>
      <c r="J134" s="128">
        <f>BK134</f>
        <v>0</v>
      </c>
      <c r="L134" s="124"/>
      <c r="M134" s="129"/>
      <c r="P134" s="130">
        <f>SUM(P135:P141)</f>
        <v>0</v>
      </c>
      <c r="R134" s="130">
        <f>SUM(R135:R141)</f>
        <v>0</v>
      </c>
      <c r="T134" s="131">
        <f>SUM(T135:T141)</f>
        <v>0</v>
      </c>
      <c r="AR134" s="125" t="s">
        <v>85</v>
      </c>
      <c r="AT134" s="132" t="s">
        <v>76</v>
      </c>
      <c r="AU134" s="132" t="s">
        <v>77</v>
      </c>
      <c r="AY134" s="125" t="s">
        <v>154</v>
      </c>
      <c r="BK134" s="133">
        <f>SUM(BK135:BK141)</f>
        <v>0</v>
      </c>
    </row>
    <row r="135" spans="2:65" s="1" customFormat="1" ht="16.5" customHeight="1">
      <c r="B135" s="32"/>
      <c r="C135" s="136" t="s">
        <v>262</v>
      </c>
      <c r="D135" s="136" t="s">
        <v>157</v>
      </c>
      <c r="E135" s="138" t="s">
        <v>972</v>
      </c>
      <c r="F135" s="139" t="s">
        <v>973</v>
      </c>
      <c r="G135" s="140" t="s">
        <v>713</v>
      </c>
      <c r="H135" s="141">
        <v>1</v>
      </c>
      <c r="I135" s="142"/>
      <c r="J135" s="143">
        <f t="shared" ref="J135:J141" si="10">ROUND(I135*H135,2)</f>
        <v>0</v>
      </c>
      <c r="K135" s="139" t="s">
        <v>1</v>
      </c>
      <c r="L135" s="32"/>
      <c r="M135" s="144" t="s">
        <v>1</v>
      </c>
      <c r="N135" s="145" t="s">
        <v>42</v>
      </c>
      <c r="P135" s="146">
        <f t="shared" ref="P135:P141" si="11">O135*H135</f>
        <v>0</v>
      </c>
      <c r="Q135" s="146">
        <v>0</v>
      </c>
      <c r="R135" s="146">
        <f t="shared" ref="R135:R141" si="12">Q135*H135</f>
        <v>0</v>
      </c>
      <c r="S135" s="146">
        <v>0</v>
      </c>
      <c r="T135" s="147">
        <f t="shared" ref="T135:T141" si="13">S135*H135</f>
        <v>0</v>
      </c>
      <c r="AR135" s="148" t="s">
        <v>162</v>
      </c>
      <c r="AT135" s="148" t="s">
        <v>157</v>
      </c>
      <c r="AU135" s="148" t="s">
        <v>85</v>
      </c>
      <c r="AY135" s="17" t="s">
        <v>154</v>
      </c>
      <c r="BE135" s="149">
        <f t="shared" ref="BE135:BE141" si="14">IF(N135="základní",J135,0)</f>
        <v>0</v>
      </c>
      <c r="BF135" s="149">
        <f t="shared" ref="BF135:BF141" si="15">IF(N135="snížená",J135,0)</f>
        <v>0</v>
      </c>
      <c r="BG135" s="149">
        <f t="shared" ref="BG135:BG141" si="16">IF(N135="zákl. přenesená",J135,0)</f>
        <v>0</v>
      </c>
      <c r="BH135" s="149">
        <f t="shared" ref="BH135:BH141" si="17">IF(N135="sníž. přenesená",J135,0)</f>
        <v>0</v>
      </c>
      <c r="BI135" s="149">
        <f t="shared" ref="BI135:BI141" si="18">IF(N135="nulová",J135,0)</f>
        <v>0</v>
      </c>
      <c r="BJ135" s="17" t="s">
        <v>85</v>
      </c>
      <c r="BK135" s="149">
        <f t="shared" ref="BK135:BK141" si="19">ROUND(I135*H135,2)</f>
        <v>0</v>
      </c>
      <c r="BL135" s="17" t="s">
        <v>162</v>
      </c>
      <c r="BM135" s="148" t="s">
        <v>571</v>
      </c>
    </row>
    <row r="136" spans="2:65" s="1" customFormat="1" ht="16.5" customHeight="1">
      <c r="B136" s="32"/>
      <c r="C136" s="136" t="s">
        <v>268</v>
      </c>
      <c r="D136" s="136" t="s">
        <v>157</v>
      </c>
      <c r="E136" s="138" t="s">
        <v>974</v>
      </c>
      <c r="F136" s="139" t="s">
        <v>975</v>
      </c>
      <c r="G136" s="140" t="s">
        <v>606</v>
      </c>
      <c r="H136" s="141">
        <v>1</v>
      </c>
      <c r="I136" s="142"/>
      <c r="J136" s="143">
        <f t="shared" si="10"/>
        <v>0</v>
      </c>
      <c r="K136" s="139" t="s">
        <v>1</v>
      </c>
      <c r="L136" s="32"/>
      <c r="M136" s="144" t="s">
        <v>1</v>
      </c>
      <c r="N136" s="145" t="s">
        <v>42</v>
      </c>
      <c r="P136" s="146">
        <f t="shared" si="11"/>
        <v>0</v>
      </c>
      <c r="Q136" s="146">
        <v>0</v>
      </c>
      <c r="R136" s="146">
        <f t="shared" si="12"/>
        <v>0</v>
      </c>
      <c r="S136" s="146">
        <v>0</v>
      </c>
      <c r="T136" s="147">
        <f t="shared" si="13"/>
        <v>0</v>
      </c>
      <c r="AR136" s="148" t="s">
        <v>162</v>
      </c>
      <c r="AT136" s="148" t="s">
        <v>157</v>
      </c>
      <c r="AU136" s="148" t="s">
        <v>85</v>
      </c>
      <c r="AY136" s="17" t="s">
        <v>154</v>
      </c>
      <c r="BE136" s="149">
        <f t="shared" si="14"/>
        <v>0</v>
      </c>
      <c r="BF136" s="149">
        <f t="shared" si="15"/>
        <v>0</v>
      </c>
      <c r="BG136" s="149">
        <f t="shared" si="16"/>
        <v>0</v>
      </c>
      <c r="BH136" s="149">
        <f t="shared" si="17"/>
        <v>0</v>
      </c>
      <c r="BI136" s="149">
        <f t="shared" si="18"/>
        <v>0</v>
      </c>
      <c r="BJ136" s="17" t="s">
        <v>85</v>
      </c>
      <c r="BK136" s="149">
        <f t="shared" si="19"/>
        <v>0</v>
      </c>
      <c r="BL136" s="17" t="s">
        <v>162</v>
      </c>
      <c r="BM136" s="148" t="s">
        <v>579</v>
      </c>
    </row>
    <row r="137" spans="2:65" s="1" customFormat="1" ht="16.5" customHeight="1">
      <c r="B137" s="32"/>
      <c r="C137" s="136" t="s">
        <v>274</v>
      </c>
      <c r="D137" s="136" t="s">
        <v>157</v>
      </c>
      <c r="E137" s="138" t="s">
        <v>976</v>
      </c>
      <c r="F137" s="139" t="s">
        <v>977</v>
      </c>
      <c r="G137" s="140" t="s">
        <v>254</v>
      </c>
      <c r="H137" s="141">
        <v>15</v>
      </c>
      <c r="I137" s="142"/>
      <c r="J137" s="143">
        <f t="shared" si="10"/>
        <v>0</v>
      </c>
      <c r="K137" s="139" t="s">
        <v>1</v>
      </c>
      <c r="L137" s="32"/>
      <c r="M137" s="144" t="s">
        <v>1</v>
      </c>
      <c r="N137" s="145" t="s">
        <v>42</v>
      </c>
      <c r="P137" s="146">
        <f t="shared" si="11"/>
        <v>0</v>
      </c>
      <c r="Q137" s="146">
        <v>0</v>
      </c>
      <c r="R137" s="146">
        <f t="shared" si="12"/>
        <v>0</v>
      </c>
      <c r="S137" s="146">
        <v>0</v>
      </c>
      <c r="T137" s="147">
        <f t="shared" si="13"/>
        <v>0</v>
      </c>
      <c r="AR137" s="148" t="s">
        <v>162</v>
      </c>
      <c r="AT137" s="148" t="s">
        <v>157</v>
      </c>
      <c r="AU137" s="148" t="s">
        <v>85</v>
      </c>
      <c r="AY137" s="17" t="s">
        <v>154</v>
      </c>
      <c r="BE137" s="149">
        <f t="shared" si="14"/>
        <v>0</v>
      </c>
      <c r="BF137" s="149">
        <f t="shared" si="15"/>
        <v>0</v>
      </c>
      <c r="BG137" s="149">
        <f t="shared" si="16"/>
        <v>0</v>
      </c>
      <c r="BH137" s="149">
        <f t="shared" si="17"/>
        <v>0</v>
      </c>
      <c r="BI137" s="149">
        <f t="shared" si="18"/>
        <v>0</v>
      </c>
      <c r="BJ137" s="17" t="s">
        <v>85</v>
      </c>
      <c r="BK137" s="149">
        <f t="shared" si="19"/>
        <v>0</v>
      </c>
      <c r="BL137" s="17" t="s">
        <v>162</v>
      </c>
      <c r="BM137" s="148" t="s">
        <v>589</v>
      </c>
    </row>
    <row r="138" spans="2:65" s="1" customFormat="1" ht="16.5" customHeight="1">
      <c r="B138" s="32"/>
      <c r="C138" s="136" t="s">
        <v>278</v>
      </c>
      <c r="D138" s="136" t="s">
        <v>157</v>
      </c>
      <c r="E138" s="138" t="s">
        <v>978</v>
      </c>
      <c r="F138" s="139" t="s">
        <v>979</v>
      </c>
      <c r="G138" s="140" t="s">
        <v>606</v>
      </c>
      <c r="H138" s="141">
        <v>9</v>
      </c>
      <c r="I138" s="142"/>
      <c r="J138" s="143">
        <f t="shared" si="10"/>
        <v>0</v>
      </c>
      <c r="K138" s="139" t="s">
        <v>1</v>
      </c>
      <c r="L138" s="32"/>
      <c r="M138" s="144" t="s">
        <v>1</v>
      </c>
      <c r="N138" s="145" t="s">
        <v>42</v>
      </c>
      <c r="P138" s="146">
        <f t="shared" si="11"/>
        <v>0</v>
      </c>
      <c r="Q138" s="146">
        <v>0</v>
      </c>
      <c r="R138" s="146">
        <f t="shared" si="12"/>
        <v>0</v>
      </c>
      <c r="S138" s="146">
        <v>0</v>
      </c>
      <c r="T138" s="147">
        <f t="shared" si="13"/>
        <v>0</v>
      </c>
      <c r="AR138" s="148" t="s">
        <v>162</v>
      </c>
      <c r="AT138" s="148" t="s">
        <v>157</v>
      </c>
      <c r="AU138" s="148" t="s">
        <v>85</v>
      </c>
      <c r="AY138" s="17" t="s">
        <v>154</v>
      </c>
      <c r="BE138" s="149">
        <f t="shared" si="14"/>
        <v>0</v>
      </c>
      <c r="BF138" s="149">
        <f t="shared" si="15"/>
        <v>0</v>
      </c>
      <c r="BG138" s="149">
        <f t="shared" si="16"/>
        <v>0</v>
      </c>
      <c r="BH138" s="149">
        <f t="shared" si="17"/>
        <v>0</v>
      </c>
      <c r="BI138" s="149">
        <f t="shared" si="18"/>
        <v>0</v>
      </c>
      <c r="BJ138" s="17" t="s">
        <v>85</v>
      </c>
      <c r="BK138" s="149">
        <f t="shared" si="19"/>
        <v>0</v>
      </c>
      <c r="BL138" s="17" t="s">
        <v>162</v>
      </c>
      <c r="BM138" s="148" t="s">
        <v>514</v>
      </c>
    </row>
    <row r="139" spans="2:65" s="1" customFormat="1" ht="16.5" customHeight="1">
      <c r="B139" s="32"/>
      <c r="C139" s="136" t="s">
        <v>282</v>
      </c>
      <c r="D139" s="136" t="s">
        <v>157</v>
      </c>
      <c r="E139" s="138" t="s">
        <v>980</v>
      </c>
      <c r="F139" s="139" t="s">
        <v>981</v>
      </c>
      <c r="G139" s="140" t="s">
        <v>713</v>
      </c>
      <c r="H139" s="141">
        <v>1</v>
      </c>
      <c r="I139" s="142"/>
      <c r="J139" s="143">
        <f t="shared" si="10"/>
        <v>0</v>
      </c>
      <c r="K139" s="139" t="s">
        <v>1</v>
      </c>
      <c r="L139" s="32"/>
      <c r="M139" s="144" t="s">
        <v>1</v>
      </c>
      <c r="N139" s="145" t="s">
        <v>42</v>
      </c>
      <c r="P139" s="146">
        <f t="shared" si="11"/>
        <v>0</v>
      </c>
      <c r="Q139" s="146">
        <v>0</v>
      </c>
      <c r="R139" s="146">
        <f t="shared" si="12"/>
        <v>0</v>
      </c>
      <c r="S139" s="146">
        <v>0</v>
      </c>
      <c r="T139" s="147">
        <f t="shared" si="13"/>
        <v>0</v>
      </c>
      <c r="AR139" s="148" t="s">
        <v>162</v>
      </c>
      <c r="AT139" s="148" t="s">
        <v>157</v>
      </c>
      <c r="AU139" s="148" t="s">
        <v>85</v>
      </c>
      <c r="AY139" s="17" t="s">
        <v>154</v>
      </c>
      <c r="BE139" s="149">
        <f t="shared" si="14"/>
        <v>0</v>
      </c>
      <c r="BF139" s="149">
        <f t="shared" si="15"/>
        <v>0</v>
      </c>
      <c r="BG139" s="149">
        <f t="shared" si="16"/>
        <v>0</v>
      </c>
      <c r="BH139" s="149">
        <f t="shared" si="17"/>
        <v>0</v>
      </c>
      <c r="BI139" s="149">
        <f t="shared" si="18"/>
        <v>0</v>
      </c>
      <c r="BJ139" s="17" t="s">
        <v>85</v>
      </c>
      <c r="BK139" s="149">
        <f t="shared" si="19"/>
        <v>0</v>
      </c>
      <c r="BL139" s="17" t="s">
        <v>162</v>
      </c>
      <c r="BM139" s="148" t="s">
        <v>522</v>
      </c>
    </row>
    <row r="140" spans="2:65" s="1" customFormat="1" ht="16.5" customHeight="1">
      <c r="B140" s="32"/>
      <c r="C140" s="136" t="s">
        <v>287</v>
      </c>
      <c r="D140" s="136" t="s">
        <v>157</v>
      </c>
      <c r="E140" s="138" t="s">
        <v>982</v>
      </c>
      <c r="F140" s="139" t="s">
        <v>983</v>
      </c>
      <c r="G140" s="140" t="s">
        <v>713</v>
      </c>
      <c r="H140" s="141">
        <v>1</v>
      </c>
      <c r="I140" s="142"/>
      <c r="J140" s="143">
        <f t="shared" si="10"/>
        <v>0</v>
      </c>
      <c r="K140" s="139" t="s">
        <v>1</v>
      </c>
      <c r="L140" s="32"/>
      <c r="M140" s="144" t="s">
        <v>1</v>
      </c>
      <c r="N140" s="145" t="s">
        <v>42</v>
      </c>
      <c r="P140" s="146">
        <f t="shared" si="11"/>
        <v>0</v>
      </c>
      <c r="Q140" s="146">
        <v>0</v>
      </c>
      <c r="R140" s="146">
        <f t="shared" si="12"/>
        <v>0</v>
      </c>
      <c r="S140" s="146">
        <v>0</v>
      </c>
      <c r="T140" s="147">
        <f t="shared" si="13"/>
        <v>0</v>
      </c>
      <c r="AR140" s="148" t="s">
        <v>162</v>
      </c>
      <c r="AT140" s="148" t="s">
        <v>157</v>
      </c>
      <c r="AU140" s="148" t="s">
        <v>85</v>
      </c>
      <c r="AY140" s="17" t="s">
        <v>154</v>
      </c>
      <c r="BE140" s="149">
        <f t="shared" si="14"/>
        <v>0</v>
      </c>
      <c r="BF140" s="149">
        <f t="shared" si="15"/>
        <v>0</v>
      </c>
      <c r="BG140" s="149">
        <f t="shared" si="16"/>
        <v>0</v>
      </c>
      <c r="BH140" s="149">
        <f t="shared" si="17"/>
        <v>0</v>
      </c>
      <c r="BI140" s="149">
        <f t="shared" si="18"/>
        <v>0</v>
      </c>
      <c r="BJ140" s="17" t="s">
        <v>85</v>
      </c>
      <c r="BK140" s="149">
        <f t="shared" si="19"/>
        <v>0</v>
      </c>
      <c r="BL140" s="17" t="s">
        <v>162</v>
      </c>
      <c r="BM140" s="148" t="s">
        <v>648</v>
      </c>
    </row>
    <row r="141" spans="2:65" s="1" customFormat="1" ht="16.5" customHeight="1">
      <c r="B141" s="32"/>
      <c r="C141" s="136" t="s">
        <v>326</v>
      </c>
      <c r="D141" s="136" t="s">
        <v>157</v>
      </c>
      <c r="E141" s="138" t="s">
        <v>984</v>
      </c>
      <c r="F141" s="139" t="s">
        <v>527</v>
      </c>
      <c r="G141" s="140" t="s">
        <v>713</v>
      </c>
      <c r="H141" s="141">
        <v>1</v>
      </c>
      <c r="I141" s="142"/>
      <c r="J141" s="143">
        <f t="shared" si="10"/>
        <v>0</v>
      </c>
      <c r="K141" s="139" t="s">
        <v>1</v>
      </c>
      <c r="L141" s="32"/>
      <c r="M141" s="144" t="s">
        <v>1</v>
      </c>
      <c r="N141" s="145" t="s">
        <v>42</v>
      </c>
      <c r="P141" s="146">
        <f t="shared" si="11"/>
        <v>0</v>
      </c>
      <c r="Q141" s="146">
        <v>0</v>
      </c>
      <c r="R141" s="146">
        <f t="shared" si="12"/>
        <v>0</v>
      </c>
      <c r="S141" s="146">
        <v>0</v>
      </c>
      <c r="T141" s="147">
        <f t="shared" si="13"/>
        <v>0</v>
      </c>
      <c r="AR141" s="148" t="s">
        <v>162</v>
      </c>
      <c r="AT141" s="148" t="s">
        <v>157</v>
      </c>
      <c r="AU141" s="148" t="s">
        <v>85</v>
      </c>
      <c r="AY141" s="17" t="s">
        <v>154</v>
      </c>
      <c r="BE141" s="149">
        <f t="shared" si="14"/>
        <v>0</v>
      </c>
      <c r="BF141" s="149">
        <f t="shared" si="15"/>
        <v>0</v>
      </c>
      <c r="BG141" s="149">
        <f t="shared" si="16"/>
        <v>0</v>
      </c>
      <c r="BH141" s="149">
        <f t="shared" si="17"/>
        <v>0</v>
      </c>
      <c r="BI141" s="149">
        <f t="shared" si="18"/>
        <v>0</v>
      </c>
      <c r="BJ141" s="17" t="s">
        <v>85</v>
      </c>
      <c r="BK141" s="149">
        <f t="shared" si="19"/>
        <v>0</v>
      </c>
      <c r="BL141" s="17" t="s">
        <v>162</v>
      </c>
      <c r="BM141" s="148" t="s">
        <v>651</v>
      </c>
    </row>
    <row r="142" spans="2:65" s="11" customFormat="1" ht="25.9" customHeight="1">
      <c r="B142" s="124"/>
      <c r="D142" s="125" t="s">
        <v>76</v>
      </c>
      <c r="E142" s="126" t="s">
        <v>636</v>
      </c>
      <c r="F142" s="126" t="s">
        <v>721</v>
      </c>
      <c r="I142" s="127"/>
      <c r="J142" s="128">
        <f>BK142</f>
        <v>0</v>
      </c>
      <c r="L142" s="124"/>
      <c r="M142" s="129"/>
      <c r="P142" s="130">
        <f>P143</f>
        <v>0</v>
      </c>
      <c r="R142" s="130">
        <f>R143</f>
        <v>0</v>
      </c>
      <c r="T142" s="131">
        <f>T143</f>
        <v>0</v>
      </c>
      <c r="AR142" s="125" t="s">
        <v>85</v>
      </c>
      <c r="AT142" s="132" t="s">
        <v>76</v>
      </c>
      <c r="AU142" s="132" t="s">
        <v>77</v>
      </c>
      <c r="AY142" s="125" t="s">
        <v>154</v>
      </c>
      <c r="BK142" s="133">
        <f>BK143</f>
        <v>0</v>
      </c>
    </row>
    <row r="143" spans="2:65" s="1" customFormat="1" ht="16.5" customHeight="1">
      <c r="B143" s="32"/>
      <c r="C143" s="136" t="s">
        <v>7</v>
      </c>
      <c r="D143" s="136" t="s">
        <v>157</v>
      </c>
      <c r="E143" s="138" t="s">
        <v>985</v>
      </c>
      <c r="F143" s="139" t="s">
        <v>986</v>
      </c>
      <c r="G143" s="140" t="s">
        <v>987</v>
      </c>
      <c r="H143" s="141">
        <v>5</v>
      </c>
      <c r="I143" s="142"/>
      <c r="J143" s="143">
        <f>ROUND(I143*H143,2)</f>
        <v>0</v>
      </c>
      <c r="K143" s="139" t="s">
        <v>1</v>
      </c>
      <c r="L143" s="32"/>
      <c r="M143" s="187" t="s">
        <v>1</v>
      </c>
      <c r="N143" s="188" t="s">
        <v>42</v>
      </c>
      <c r="O143" s="189"/>
      <c r="P143" s="190">
        <f>O143*H143</f>
        <v>0</v>
      </c>
      <c r="Q143" s="190">
        <v>0</v>
      </c>
      <c r="R143" s="190">
        <f>Q143*H143</f>
        <v>0</v>
      </c>
      <c r="S143" s="190">
        <v>0</v>
      </c>
      <c r="T143" s="191">
        <f>S143*H143</f>
        <v>0</v>
      </c>
      <c r="AR143" s="148" t="s">
        <v>162</v>
      </c>
      <c r="AT143" s="148" t="s">
        <v>157</v>
      </c>
      <c r="AU143" s="148" t="s">
        <v>85</v>
      </c>
      <c r="AY143" s="17" t="s">
        <v>154</v>
      </c>
      <c r="BE143" s="149">
        <f>IF(N143="základní",J143,0)</f>
        <v>0</v>
      </c>
      <c r="BF143" s="149">
        <f>IF(N143="snížená",J143,0)</f>
        <v>0</v>
      </c>
      <c r="BG143" s="149">
        <f>IF(N143="zákl. přenesená",J143,0)</f>
        <v>0</v>
      </c>
      <c r="BH143" s="149">
        <f>IF(N143="sníž. přenesená",J143,0)</f>
        <v>0</v>
      </c>
      <c r="BI143" s="149">
        <f>IF(N143="nulová",J143,0)</f>
        <v>0</v>
      </c>
      <c r="BJ143" s="17" t="s">
        <v>85</v>
      </c>
      <c r="BK143" s="149">
        <f>ROUND(I143*H143,2)</f>
        <v>0</v>
      </c>
      <c r="BL143" s="17" t="s">
        <v>162</v>
      </c>
      <c r="BM143" s="148" t="s">
        <v>654</v>
      </c>
    </row>
    <row r="144" spans="2:65" s="1" customFormat="1" ht="6.95" customHeight="1">
      <c r="B144" s="44"/>
      <c r="C144" s="45"/>
      <c r="D144" s="45"/>
      <c r="E144" s="45"/>
      <c r="F144" s="45"/>
      <c r="G144" s="45"/>
      <c r="H144" s="45"/>
      <c r="I144" s="45"/>
      <c r="J144" s="45"/>
      <c r="K144" s="45"/>
      <c r="L144" s="32"/>
    </row>
  </sheetData>
  <sheetProtection algorithmName="SHA-512" hashValue="6l0lUM3hj7sSEIfwKY3NIIRX7ywHlhqNtM855HDstqh7fey3QOEIguzYehUKn4AarJ9jfyENwUCFxJGJzE9LHg==" saltValue="S2FdvtMy5kHf2v3G4h9w/aUb/yVoQSxacG8ok5OQ6+rstx7iHJOH1afXZRgi8nlPDAnvMbt6W31sInbTLtmKpw==" spinCount="100000" sheet="1" objects="1" scenarios="1" formatColumns="0" formatRows="0" autoFilter="0"/>
  <autoFilter ref="C118:K143"/>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47"/>
  <sheetViews>
    <sheetView showGridLines="0" topLeftCell="A114" workbookViewId="0">
      <selection activeCell="F123" sqref="F123"/>
    </sheetView>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124</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s="1" customFormat="1" ht="12" customHeight="1">
      <c r="B8" s="32"/>
      <c r="D8" s="27" t="s">
        <v>126</v>
      </c>
      <c r="L8" s="32"/>
    </row>
    <row r="9" spans="2:46" s="1" customFormat="1" ht="16.5" customHeight="1">
      <c r="B9" s="32"/>
      <c r="E9" s="230" t="s">
        <v>988</v>
      </c>
      <c r="F9" s="236"/>
      <c r="G9" s="236"/>
      <c r="H9" s="236"/>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13. 2. 2025</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9" t="str">
        <f>'Rekapitulace stavby'!E14</f>
        <v>Vyplň údaj</v>
      </c>
      <c r="F18" s="222"/>
      <c r="G18" s="222"/>
      <c r="H18" s="222"/>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83.25" customHeight="1">
      <c r="B27" s="94"/>
      <c r="E27" s="226" t="s">
        <v>989</v>
      </c>
      <c r="F27" s="226"/>
      <c r="G27" s="226"/>
      <c r="H27" s="226"/>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37</v>
      </c>
      <c r="J30" s="66">
        <f>ROUND(J117,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86">
        <f>ROUND((SUM(BE117:BE146)),  2)</f>
        <v>0</v>
      </c>
      <c r="I33" s="96">
        <v>0.21</v>
      </c>
      <c r="J33" s="86">
        <f>ROUND(((SUM(BE117:BE146))*I33),  2)</f>
        <v>0</v>
      </c>
      <c r="L33" s="32"/>
    </row>
    <row r="34" spans="2:12" s="1" customFormat="1" ht="14.45" customHeight="1">
      <c r="B34" s="32"/>
      <c r="E34" s="27" t="s">
        <v>43</v>
      </c>
      <c r="F34" s="86">
        <f>ROUND((SUM(BF117:BF146)),  2)</f>
        <v>0</v>
      </c>
      <c r="I34" s="96">
        <v>0.12</v>
      </c>
      <c r="J34" s="86">
        <f>ROUND(((SUM(BF117:BF146))*I34),  2)</f>
        <v>0</v>
      </c>
      <c r="L34" s="32"/>
    </row>
    <row r="35" spans="2:12" s="1" customFormat="1" ht="14.45" hidden="1" customHeight="1">
      <c r="B35" s="32"/>
      <c r="E35" s="27" t="s">
        <v>44</v>
      </c>
      <c r="F35" s="86">
        <f>ROUND((SUM(BG117:BG146)),  2)</f>
        <v>0</v>
      </c>
      <c r="I35" s="96">
        <v>0.21</v>
      </c>
      <c r="J35" s="86">
        <f>0</f>
        <v>0</v>
      </c>
      <c r="L35" s="32"/>
    </row>
    <row r="36" spans="2:12" s="1" customFormat="1" ht="14.45" hidden="1" customHeight="1">
      <c r="B36" s="32"/>
      <c r="E36" s="27" t="s">
        <v>45</v>
      </c>
      <c r="F36" s="86">
        <f>ROUND((SUM(BH117:BH146)),  2)</f>
        <v>0</v>
      </c>
      <c r="I36" s="96">
        <v>0.12</v>
      </c>
      <c r="J36" s="86">
        <f>0</f>
        <v>0</v>
      </c>
      <c r="L36" s="32"/>
    </row>
    <row r="37" spans="2:12" s="1" customFormat="1" ht="14.45" hidden="1" customHeight="1">
      <c r="B37" s="32"/>
      <c r="E37" s="27" t="s">
        <v>46</v>
      </c>
      <c r="F37" s="86">
        <f>ROUND((SUM(BI117:BI146)),  2)</f>
        <v>0</v>
      </c>
      <c r="I37" s="96">
        <v>0</v>
      </c>
      <c r="J37" s="86">
        <f>0</f>
        <v>0</v>
      </c>
      <c r="L37" s="32"/>
    </row>
    <row r="38" spans="2:12" s="1" customFormat="1" ht="6.95" customHeight="1">
      <c r="B38" s="32"/>
      <c r="L38" s="32"/>
    </row>
    <row r="39" spans="2:12" s="1" customFormat="1" ht="25.35" customHeight="1">
      <c r="B39" s="32"/>
      <c r="C39" s="97"/>
      <c r="D39" s="98" t="s">
        <v>47</v>
      </c>
      <c r="E39" s="57"/>
      <c r="F39" s="57"/>
      <c r="G39" s="99" t="s">
        <v>48</v>
      </c>
      <c r="H39" s="100" t="s">
        <v>49</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129</v>
      </c>
      <c r="L82" s="32"/>
    </row>
    <row r="83" spans="2:47" s="1" customFormat="1" ht="6.95" customHeight="1">
      <c r="B83" s="32"/>
      <c r="L83" s="32"/>
    </row>
    <row r="84" spans="2:47" s="1" customFormat="1" ht="12" customHeight="1">
      <c r="B84" s="32"/>
      <c r="C84" s="27" t="s">
        <v>16</v>
      </c>
      <c r="L84" s="32"/>
    </row>
    <row r="85" spans="2:47" s="1" customFormat="1" ht="16.5" customHeight="1">
      <c r="B85" s="32"/>
      <c r="E85" s="237" t="str">
        <f>E7</f>
        <v>SEN gastroprovozu ZŠ Plánická</v>
      </c>
      <c r="F85" s="238"/>
      <c r="G85" s="238"/>
      <c r="H85" s="238"/>
      <c r="L85" s="32"/>
    </row>
    <row r="86" spans="2:47" s="1" customFormat="1" ht="12" customHeight="1">
      <c r="B86" s="32"/>
      <c r="C86" s="27" t="s">
        <v>126</v>
      </c>
      <c r="L86" s="32"/>
    </row>
    <row r="87" spans="2:47" s="1" customFormat="1" ht="16.5" customHeight="1">
      <c r="B87" s="32"/>
      <c r="E87" s="230" t="str">
        <f>E9</f>
        <v>25-050201.7 - Gastro</v>
      </c>
      <c r="F87" s="236"/>
      <c r="G87" s="236"/>
      <c r="H87" s="236"/>
      <c r="L87" s="32"/>
    </row>
    <row r="88" spans="2:47" s="1" customFormat="1" ht="6.95" customHeight="1">
      <c r="B88" s="32"/>
      <c r="L88" s="32"/>
    </row>
    <row r="89" spans="2:47" s="1" customFormat="1" ht="12" customHeight="1">
      <c r="B89" s="32"/>
      <c r="C89" s="27" t="s">
        <v>20</v>
      </c>
      <c r="F89" s="25" t="str">
        <f>F12</f>
        <v>Klatovy</v>
      </c>
      <c r="I89" s="27" t="s">
        <v>22</v>
      </c>
      <c r="J89" s="52" t="str">
        <f>IF(J12="","",J12)</f>
        <v>13. 2. 2025</v>
      </c>
      <c r="L89" s="32"/>
    </row>
    <row r="90" spans="2:47" s="1" customFormat="1" ht="6.95" customHeight="1">
      <c r="B90" s="32"/>
      <c r="L90" s="32"/>
    </row>
    <row r="91" spans="2:47" s="1" customFormat="1" ht="15.2" customHeight="1">
      <c r="B91" s="32"/>
      <c r="C91" s="27" t="s">
        <v>24</v>
      </c>
      <c r="F91" s="25" t="str">
        <f>E15</f>
        <v>Energy Benefit Center a.s.</v>
      </c>
      <c r="I91" s="27" t="s">
        <v>30</v>
      </c>
      <c r="J91" s="30" t="str">
        <f>E21</f>
        <v>BC. Anna Tušová</v>
      </c>
      <c r="L91" s="32"/>
    </row>
    <row r="92" spans="2:47" s="1" customFormat="1" ht="15.2" customHeight="1">
      <c r="B92" s="32"/>
      <c r="C92" s="27" t="s">
        <v>28</v>
      </c>
      <c r="F92" s="25" t="str">
        <f>IF(E18="","",E18)</f>
        <v>Vyplň údaj</v>
      </c>
      <c r="I92" s="27" t="s">
        <v>33</v>
      </c>
      <c r="J92" s="30" t="str">
        <f>E24</f>
        <v>KAVRO</v>
      </c>
      <c r="L92" s="32"/>
    </row>
    <row r="93" spans="2:47" s="1" customFormat="1" ht="10.35" customHeight="1">
      <c r="B93" s="32"/>
      <c r="L93" s="32"/>
    </row>
    <row r="94" spans="2:47" s="1" customFormat="1" ht="29.25" customHeight="1">
      <c r="B94" s="32"/>
      <c r="C94" s="105" t="s">
        <v>130</v>
      </c>
      <c r="D94" s="97"/>
      <c r="E94" s="97"/>
      <c r="F94" s="97"/>
      <c r="G94" s="97"/>
      <c r="H94" s="97"/>
      <c r="I94" s="97"/>
      <c r="J94" s="106" t="s">
        <v>131</v>
      </c>
      <c r="K94" s="97"/>
      <c r="L94" s="32"/>
    </row>
    <row r="95" spans="2:47" s="1" customFormat="1" ht="10.35" customHeight="1">
      <c r="B95" s="32"/>
      <c r="L95" s="32"/>
    </row>
    <row r="96" spans="2:47" s="1" customFormat="1" ht="22.9" customHeight="1">
      <c r="B96" s="32"/>
      <c r="C96" s="107" t="s">
        <v>132</v>
      </c>
      <c r="J96" s="66">
        <f>J117</f>
        <v>0</v>
      </c>
      <c r="L96" s="32"/>
      <c r="AU96" s="17" t="s">
        <v>133</v>
      </c>
    </row>
    <row r="97" spans="2:12" s="8" customFormat="1" ht="24.95" customHeight="1">
      <c r="B97" s="108"/>
      <c r="D97" s="109" t="s">
        <v>990</v>
      </c>
      <c r="E97" s="110"/>
      <c r="F97" s="110"/>
      <c r="G97" s="110"/>
      <c r="H97" s="110"/>
      <c r="I97" s="110"/>
      <c r="J97" s="111">
        <f>J118</f>
        <v>0</v>
      </c>
      <c r="L97" s="108"/>
    </row>
    <row r="98" spans="2:12" s="1" customFormat="1" ht="21.75" customHeight="1">
      <c r="B98" s="32"/>
      <c r="L98" s="32"/>
    </row>
    <row r="99" spans="2:12" s="1" customFormat="1" ht="6.95" customHeight="1">
      <c r="B99" s="44"/>
      <c r="C99" s="45"/>
      <c r="D99" s="45"/>
      <c r="E99" s="45"/>
      <c r="F99" s="45"/>
      <c r="G99" s="45"/>
      <c r="H99" s="45"/>
      <c r="I99" s="45"/>
      <c r="J99" s="45"/>
      <c r="K99" s="45"/>
      <c r="L99" s="32"/>
    </row>
    <row r="103" spans="2:12" s="1" customFormat="1" ht="6.95" customHeight="1">
      <c r="B103" s="46"/>
      <c r="C103" s="47"/>
      <c r="D103" s="47"/>
      <c r="E103" s="47"/>
      <c r="F103" s="47"/>
      <c r="G103" s="47"/>
      <c r="H103" s="47"/>
      <c r="I103" s="47"/>
      <c r="J103" s="47"/>
      <c r="K103" s="47"/>
      <c r="L103" s="32"/>
    </row>
    <row r="104" spans="2:12" s="1" customFormat="1" ht="24.95" customHeight="1">
      <c r="B104" s="32"/>
      <c r="C104" s="21" t="s">
        <v>139</v>
      </c>
      <c r="L104" s="32"/>
    </row>
    <row r="105" spans="2:12" s="1" customFormat="1" ht="6.95" customHeight="1">
      <c r="B105" s="32"/>
      <c r="L105" s="32"/>
    </row>
    <row r="106" spans="2:12" s="1" customFormat="1" ht="12" customHeight="1">
      <c r="B106" s="32"/>
      <c r="C106" s="27" t="s">
        <v>16</v>
      </c>
      <c r="L106" s="32"/>
    </row>
    <row r="107" spans="2:12" s="1" customFormat="1" ht="16.5" customHeight="1">
      <c r="B107" s="32"/>
      <c r="E107" s="237" t="str">
        <f>E7</f>
        <v>SEN gastroprovozu ZŠ Plánická</v>
      </c>
      <c r="F107" s="238"/>
      <c r="G107" s="238"/>
      <c r="H107" s="238"/>
      <c r="L107" s="32"/>
    </row>
    <row r="108" spans="2:12" s="1" customFormat="1" ht="12" customHeight="1">
      <c r="B108" s="32"/>
      <c r="C108" s="27" t="s">
        <v>126</v>
      </c>
      <c r="L108" s="32"/>
    </row>
    <row r="109" spans="2:12" s="1" customFormat="1" ht="16.5" customHeight="1">
      <c r="B109" s="32"/>
      <c r="E109" s="230" t="str">
        <f>E9</f>
        <v>25-050201.7 - Gastro</v>
      </c>
      <c r="F109" s="236"/>
      <c r="G109" s="236"/>
      <c r="H109" s="236"/>
      <c r="L109" s="32"/>
    </row>
    <row r="110" spans="2:12" s="1" customFormat="1" ht="6.95" customHeight="1">
      <c r="B110" s="32"/>
      <c r="L110" s="32"/>
    </row>
    <row r="111" spans="2:12" s="1" customFormat="1" ht="12" customHeight="1">
      <c r="B111" s="32"/>
      <c r="C111" s="27" t="s">
        <v>20</v>
      </c>
      <c r="F111" s="25" t="str">
        <f>F12</f>
        <v>Klatovy</v>
      </c>
      <c r="I111" s="27" t="s">
        <v>22</v>
      </c>
      <c r="J111" s="52" t="str">
        <f>IF(J12="","",J12)</f>
        <v>13. 2. 2025</v>
      </c>
      <c r="L111" s="32"/>
    </row>
    <row r="112" spans="2:12" s="1" customFormat="1" ht="6.95" customHeight="1">
      <c r="B112" s="32"/>
      <c r="L112" s="32"/>
    </row>
    <row r="113" spans="2:65" s="1" customFormat="1" ht="15.2" customHeight="1">
      <c r="B113" s="32"/>
      <c r="C113" s="27" t="s">
        <v>24</v>
      </c>
      <c r="F113" s="25" t="str">
        <f>E15</f>
        <v>Energy Benefit Center a.s.</v>
      </c>
      <c r="I113" s="27" t="s">
        <v>30</v>
      </c>
      <c r="J113" s="30" t="str">
        <f>E21</f>
        <v>BC. Anna Tušová</v>
      </c>
      <c r="L113" s="32"/>
    </row>
    <row r="114" spans="2:65" s="1" customFormat="1" ht="15.2" customHeight="1">
      <c r="B114" s="32"/>
      <c r="C114" s="27" t="s">
        <v>28</v>
      </c>
      <c r="F114" s="25" t="str">
        <f>IF(E18="","",E18)</f>
        <v>Vyplň údaj</v>
      </c>
      <c r="I114" s="27" t="s">
        <v>33</v>
      </c>
      <c r="J114" s="30" t="str">
        <f>E24</f>
        <v>KAVRO</v>
      </c>
      <c r="L114" s="32"/>
    </row>
    <row r="115" spans="2:65" s="1" customFormat="1" ht="10.35" customHeight="1">
      <c r="B115" s="32"/>
      <c r="L115" s="32"/>
    </row>
    <row r="116" spans="2:65" s="10" customFormat="1" ht="29.25" customHeight="1">
      <c r="B116" s="116"/>
      <c r="C116" s="117" t="s">
        <v>140</v>
      </c>
      <c r="D116" s="118" t="s">
        <v>62</v>
      </c>
      <c r="E116" s="118" t="s">
        <v>58</v>
      </c>
      <c r="F116" s="118" t="s">
        <v>59</v>
      </c>
      <c r="G116" s="118" t="s">
        <v>141</v>
      </c>
      <c r="H116" s="118" t="s">
        <v>142</v>
      </c>
      <c r="I116" s="118" t="s">
        <v>143</v>
      </c>
      <c r="J116" s="118" t="s">
        <v>131</v>
      </c>
      <c r="K116" s="119" t="s">
        <v>144</v>
      </c>
      <c r="L116" s="116"/>
      <c r="M116" s="59" t="s">
        <v>1</v>
      </c>
      <c r="N116" s="60" t="s">
        <v>41</v>
      </c>
      <c r="O116" s="60" t="s">
        <v>145</v>
      </c>
      <c r="P116" s="60" t="s">
        <v>146</v>
      </c>
      <c r="Q116" s="60" t="s">
        <v>147</v>
      </c>
      <c r="R116" s="60" t="s">
        <v>148</v>
      </c>
      <c r="S116" s="60" t="s">
        <v>149</v>
      </c>
      <c r="T116" s="61" t="s">
        <v>150</v>
      </c>
    </row>
    <row r="117" spans="2:65" s="1" customFormat="1" ht="22.9" customHeight="1">
      <c r="B117" s="32"/>
      <c r="C117" s="64" t="s">
        <v>151</v>
      </c>
      <c r="J117" s="120">
        <f>BK117</f>
        <v>0</v>
      </c>
      <c r="L117" s="32"/>
      <c r="M117" s="62"/>
      <c r="N117" s="53"/>
      <c r="O117" s="53"/>
      <c r="P117" s="121">
        <f>P118</f>
        <v>0</v>
      </c>
      <c r="Q117" s="53"/>
      <c r="R117" s="121">
        <f>R118</f>
        <v>0</v>
      </c>
      <c r="S117" s="53"/>
      <c r="T117" s="122">
        <f>T118</f>
        <v>0</v>
      </c>
      <c r="AT117" s="17" t="s">
        <v>76</v>
      </c>
      <c r="AU117" s="17" t="s">
        <v>133</v>
      </c>
      <c r="BK117" s="123">
        <f>BK118</f>
        <v>0</v>
      </c>
    </row>
    <row r="118" spans="2:65" s="11" customFormat="1" ht="25.9" customHeight="1">
      <c r="B118" s="124"/>
      <c r="D118" s="125" t="s">
        <v>76</v>
      </c>
      <c r="E118" s="126" t="s">
        <v>991</v>
      </c>
      <c r="F118" s="126" t="s">
        <v>992</v>
      </c>
      <c r="I118" s="127"/>
      <c r="J118" s="128">
        <f>BK118</f>
        <v>0</v>
      </c>
      <c r="L118" s="124"/>
      <c r="M118" s="129"/>
      <c r="P118" s="130">
        <f>SUM(P119:P146)</f>
        <v>0</v>
      </c>
      <c r="R118" s="130">
        <f>SUM(R119:R146)</f>
        <v>0</v>
      </c>
      <c r="T118" s="131">
        <f>SUM(T119:T146)</f>
        <v>0</v>
      </c>
      <c r="AR118" s="125" t="s">
        <v>85</v>
      </c>
      <c r="AT118" s="132" t="s">
        <v>76</v>
      </c>
      <c r="AU118" s="132" t="s">
        <v>77</v>
      </c>
      <c r="AY118" s="125" t="s">
        <v>154</v>
      </c>
      <c r="BK118" s="133">
        <f>SUM(BK119:BK146)</f>
        <v>0</v>
      </c>
    </row>
    <row r="119" spans="2:65" s="1" customFormat="1" ht="16.5" customHeight="1">
      <c r="B119" s="32"/>
      <c r="C119" s="136" t="s">
        <v>85</v>
      </c>
      <c r="D119" s="136" t="s">
        <v>157</v>
      </c>
      <c r="E119" s="138" t="s">
        <v>993</v>
      </c>
      <c r="F119" s="139" t="s">
        <v>994</v>
      </c>
      <c r="G119" s="140" t="s">
        <v>190</v>
      </c>
      <c r="H119" s="141">
        <v>1</v>
      </c>
      <c r="I119" s="142"/>
      <c r="J119" s="143">
        <f>ROUND(I119*H119,2)</f>
        <v>0</v>
      </c>
      <c r="K119" s="139" t="s">
        <v>1</v>
      </c>
      <c r="L119" s="32"/>
      <c r="M119" s="144" t="s">
        <v>1</v>
      </c>
      <c r="N119" s="145" t="s">
        <v>42</v>
      </c>
      <c r="P119" s="146">
        <f>O119*H119</f>
        <v>0</v>
      </c>
      <c r="Q119" s="146">
        <v>0</v>
      </c>
      <c r="R119" s="146">
        <f>Q119*H119</f>
        <v>0</v>
      </c>
      <c r="S119" s="146">
        <v>0</v>
      </c>
      <c r="T119" s="147">
        <f>S119*H119</f>
        <v>0</v>
      </c>
      <c r="AR119" s="148" t="s">
        <v>162</v>
      </c>
      <c r="AT119" s="148" t="s">
        <v>157</v>
      </c>
      <c r="AU119" s="148" t="s">
        <v>85</v>
      </c>
      <c r="AY119" s="17" t="s">
        <v>154</v>
      </c>
      <c r="BE119" s="149">
        <f>IF(N119="základní",J119,0)</f>
        <v>0</v>
      </c>
      <c r="BF119" s="149">
        <f>IF(N119="snížená",J119,0)</f>
        <v>0</v>
      </c>
      <c r="BG119" s="149">
        <f>IF(N119="zákl. přenesená",J119,0)</f>
        <v>0</v>
      </c>
      <c r="BH119" s="149">
        <f>IF(N119="sníž. přenesená",J119,0)</f>
        <v>0</v>
      </c>
      <c r="BI119" s="149">
        <f>IF(N119="nulová",J119,0)</f>
        <v>0</v>
      </c>
      <c r="BJ119" s="17" t="s">
        <v>85</v>
      </c>
      <c r="BK119" s="149">
        <f>ROUND(I119*H119,2)</f>
        <v>0</v>
      </c>
      <c r="BL119" s="17" t="s">
        <v>162</v>
      </c>
      <c r="BM119" s="148" t="s">
        <v>87</v>
      </c>
    </row>
    <row r="120" spans="2:65" s="1" customFormat="1" ht="19.5">
      <c r="B120" s="32"/>
      <c r="D120" s="151" t="s">
        <v>376</v>
      </c>
      <c r="F120" s="179" t="s">
        <v>1014</v>
      </c>
      <c r="I120" s="180"/>
      <c r="L120" s="32"/>
      <c r="M120" s="181"/>
      <c r="T120" s="56"/>
      <c r="AT120" s="17" t="s">
        <v>376</v>
      </c>
      <c r="AU120" s="17" t="s">
        <v>85</v>
      </c>
    </row>
    <row r="121" spans="2:65" s="1" customFormat="1" ht="16.5" customHeight="1">
      <c r="B121" s="32"/>
      <c r="C121" s="136" t="s">
        <v>87</v>
      </c>
      <c r="D121" s="136" t="s">
        <v>157</v>
      </c>
      <c r="E121" s="138" t="s">
        <v>995</v>
      </c>
      <c r="F121" s="139" t="s">
        <v>996</v>
      </c>
      <c r="G121" s="140" t="s">
        <v>190</v>
      </c>
      <c r="H121" s="141">
        <v>2</v>
      </c>
      <c r="I121" s="142"/>
      <c r="J121" s="143">
        <f>ROUND(I121*H121,2)</f>
        <v>0</v>
      </c>
      <c r="K121" s="139" t="s">
        <v>1</v>
      </c>
      <c r="L121" s="32"/>
      <c r="M121" s="144" t="s">
        <v>1</v>
      </c>
      <c r="N121" s="145" t="s">
        <v>42</v>
      </c>
      <c r="P121" s="146">
        <f>O121*H121</f>
        <v>0</v>
      </c>
      <c r="Q121" s="146">
        <v>0</v>
      </c>
      <c r="R121" s="146">
        <f>Q121*H121</f>
        <v>0</v>
      </c>
      <c r="S121" s="146">
        <v>0</v>
      </c>
      <c r="T121" s="147">
        <f>S121*H121</f>
        <v>0</v>
      </c>
      <c r="AR121" s="148" t="s">
        <v>162</v>
      </c>
      <c r="AT121" s="148" t="s">
        <v>157</v>
      </c>
      <c r="AU121" s="148" t="s">
        <v>85</v>
      </c>
      <c r="AY121" s="17" t="s">
        <v>154</v>
      </c>
      <c r="BE121" s="149">
        <f>IF(N121="základní",J121,0)</f>
        <v>0</v>
      </c>
      <c r="BF121" s="149">
        <f>IF(N121="snížená",J121,0)</f>
        <v>0</v>
      </c>
      <c r="BG121" s="149">
        <f>IF(N121="zákl. přenesená",J121,0)</f>
        <v>0</v>
      </c>
      <c r="BH121" s="149">
        <f>IF(N121="sníž. přenesená",J121,0)</f>
        <v>0</v>
      </c>
      <c r="BI121" s="149">
        <f>IF(N121="nulová",J121,0)</f>
        <v>0</v>
      </c>
      <c r="BJ121" s="17" t="s">
        <v>85</v>
      </c>
      <c r="BK121" s="149">
        <f>ROUND(I121*H121,2)</f>
        <v>0</v>
      </c>
      <c r="BL121" s="17" t="s">
        <v>162</v>
      </c>
      <c r="BM121" s="148" t="s">
        <v>162</v>
      </c>
    </row>
    <row r="122" spans="2:65" s="1" customFormat="1" ht="19.5">
      <c r="B122" s="32"/>
      <c r="D122" s="151" t="s">
        <v>376</v>
      </c>
      <c r="F122" s="179" t="s">
        <v>1014</v>
      </c>
      <c r="I122" s="180"/>
      <c r="L122" s="32"/>
      <c r="M122" s="181"/>
      <c r="T122" s="56"/>
      <c r="AT122" s="17" t="s">
        <v>376</v>
      </c>
      <c r="AU122" s="17" t="s">
        <v>85</v>
      </c>
    </row>
    <row r="123" spans="2:65" s="1" customFormat="1" ht="16.5" customHeight="1">
      <c r="B123" s="32"/>
      <c r="C123" s="136" t="s">
        <v>176</v>
      </c>
      <c r="D123" s="136" t="s">
        <v>157</v>
      </c>
      <c r="E123" s="138" t="s">
        <v>997</v>
      </c>
      <c r="F123" s="139" t="s">
        <v>1023</v>
      </c>
      <c r="G123" s="140" t="s">
        <v>190</v>
      </c>
      <c r="H123" s="141">
        <v>2</v>
      </c>
      <c r="I123" s="142"/>
      <c r="J123" s="143">
        <f>ROUND(I123*H123,2)</f>
        <v>0</v>
      </c>
      <c r="K123" s="139" t="s">
        <v>1</v>
      </c>
      <c r="L123" s="32"/>
      <c r="M123" s="144" t="s">
        <v>1</v>
      </c>
      <c r="N123" s="145" t="s">
        <v>42</v>
      </c>
      <c r="P123" s="146">
        <f>O123*H123</f>
        <v>0</v>
      </c>
      <c r="Q123" s="146">
        <v>0</v>
      </c>
      <c r="R123" s="146">
        <f>Q123*H123</f>
        <v>0</v>
      </c>
      <c r="S123" s="146">
        <v>0</v>
      </c>
      <c r="T123" s="147">
        <f>S123*H123</f>
        <v>0</v>
      </c>
      <c r="AR123" s="148" t="s">
        <v>162</v>
      </c>
      <c r="AT123" s="148" t="s">
        <v>157</v>
      </c>
      <c r="AU123" s="148" t="s">
        <v>85</v>
      </c>
      <c r="AY123" s="17" t="s">
        <v>154</v>
      </c>
      <c r="BE123" s="149">
        <f>IF(N123="základní",J123,0)</f>
        <v>0</v>
      </c>
      <c r="BF123" s="149">
        <f>IF(N123="snížená",J123,0)</f>
        <v>0</v>
      </c>
      <c r="BG123" s="149">
        <f>IF(N123="zákl. přenesená",J123,0)</f>
        <v>0</v>
      </c>
      <c r="BH123" s="149">
        <f>IF(N123="sníž. přenesená",J123,0)</f>
        <v>0</v>
      </c>
      <c r="BI123" s="149">
        <f>IF(N123="nulová",J123,0)</f>
        <v>0</v>
      </c>
      <c r="BJ123" s="17" t="s">
        <v>85</v>
      </c>
      <c r="BK123" s="149">
        <f>ROUND(I123*H123,2)</f>
        <v>0</v>
      </c>
      <c r="BL123" s="17" t="s">
        <v>162</v>
      </c>
      <c r="BM123" s="148" t="s">
        <v>198</v>
      </c>
    </row>
    <row r="124" spans="2:65" s="1" customFormat="1" ht="19.5">
      <c r="B124" s="32"/>
      <c r="D124" s="151" t="s">
        <v>376</v>
      </c>
      <c r="F124" s="179" t="s">
        <v>1014</v>
      </c>
      <c r="I124" s="180"/>
      <c r="L124" s="32"/>
      <c r="M124" s="181"/>
      <c r="T124" s="56"/>
      <c r="AT124" s="17" t="s">
        <v>376</v>
      </c>
      <c r="AU124" s="17" t="s">
        <v>85</v>
      </c>
    </row>
    <row r="125" spans="2:65" s="1" customFormat="1" ht="16.5" customHeight="1">
      <c r="B125" s="32"/>
      <c r="C125" s="136" t="s">
        <v>162</v>
      </c>
      <c r="D125" s="136" t="s">
        <v>157</v>
      </c>
      <c r="E125" s="138" t="s">
        <v>998</v>
      </c>
      <c r="F125" s="139" t="s">
        <v>1017</v>
      </c>
      <c r="G125" s="140" t="s">
        <v>190</v>
      </c>
      <c r="H125" s="141">
        <v>1</v>
      </c>
      <c r="I125" s="142"/>
      <c r="J125" s="143">
        <f>ROUND(I125*H125,2)</f>
        <v>0</v>
      </c>
      <c r="K125" s="139" t="s">
        <v>1</v>
      </c>
      <c r="L125" s="32"/>
      <c r="M125" s="144" t="s">
        <v>1</v>
      </c>
      <c r="N125" s="145" t="s">
        <v>42</v>
      </c>
      <c r="P125" s="146">
        <f>O125*H125</f>
        <v>0</v>
      </c>
      <c r="Q125" s="146">
        <v>0</v>
      </c>
      <c r="R125" s="146">
        <f>Q125*H125</f>
        <v>0</v>
      </c>
      <c r="S125" s="146">
        <v>0</v>
      </c>
      <c r="T125" s="147">
        <f>S125*H125</f>
        <v>0</v>
      </c>
      <c r="AR125" s="148" t="s">
        <v>162</v>
      </c>
      <c r="AT125" s="148" t="s">
        <v>157</v>
      </c>
      <c r="AU125" s="148" t="s">
        <v>85</v>
      </c>
      <c r="AY125" s="17" t="s">
        <v>154</v>
      </c>
      <c r="BE125" s="149">
        <f>IF(N125="základní",J125,0)</f>
        <v>0</v>
      </c>
      <c r="BF125" s="149">
        <f>IF(N125="snížená",J125,0)</f>
        <v>0</v>
      </c>
      <c r="BG125" s="149">
        <f>IF(N125="zákl. přenesená",J125,0)</f>
        <v>0</v>
      </c>
      <c r="BH125" s="149">
        <f>IF(N125="sníž. přenesená",J125,0)</f>
        <v>0</v>
      </c>
      <c r="BI125" s="149">
        <f>IF(N125="nulová",J125,0)</f>
        <v>0</v>
      </c>
      <c r="BJ125" s="17" t="s">
        <v>85</v>
      </c>
      <c r="BK125" s="149">
        <f>ROUND(I125*H125,2)</f>
        <v>0</v>
      </c>
      <c r="BL125" s="17" t="s">
        <v>162</v>
      </c>
      <c r="BM125" s="148" t="s">
        <v>215</v>
      </c>
    </row>
    <row r="126" spans="2:65" s="1" customFormat="1" ht="19.5">
      <c r="B126" s="32"/>
      <c r="D126" s="151" t="s">
        <v>376</v>
      </c>
      <c r="F126" s="179" t="s">
        <v>1014</v>
      </c>
      <c r="I126" s="180"/>
      <c r="L126" s="32"/>
      <c r="M126" s="181"/>
      <c r="T126" s="56"/>
      <c r="AT126" s="17" t="s">
        <v>376</v>
      </c>
      <c r="AU126" s="17" t="s">
        <v>85</v>
      </c>
    </row>
    <row r="127" spans="2:65" s="1" customFormat="1" ht="16.5" customHeight="1">
      <c r="B127" s="32"/>
      <c r="C127" s="136" t="s">
        <v>187</v>
      </c>
      <c r="D127" s="136" t="s">
        <v>157</v>
      </c>
      <c r="E127" s="138" t="s">
        <v>999</v>
      </c>
      <c r="F127" s="139" t="s">
        <v>1016</v>
      </c>
      <c r="G127" s="140" t="s">
        <v>190</v>
      </c>
      <c r="H127" s="141">
        <v>1</v>
      </c>
      <c r="I127" s="142"/>
      <c r="J127" s="143">
        <f>ROUND(I127*H127,2)</f>
        <v>0</v>
      </c>
      <c r="K127" s="139" t="s">
        <v>1</v>
      </c>
      <c r="L127" s="32"/>
      <c r="M127" s="144" t="s">
        <v>1</v>
      </c>
      <c r="N127" s="145" t="s">
        <v>42</v>
      </c>
      <c r="P127" s="146">
        <f>O127*H127</f>
        <v>0</v>
      </c>
      <c r="Q127" s="146">
        <v>0</v>
      </c>
      <c r="R127" s="146">
        <f>Q127*H127</f>
        <v>0</v>
      </c>
      <c r="S127" s="146">
        <v>0</v>
      </c>
      <c r="T127" s="147">
        <f>S127*H127</f>
        <v>0</v>
      </c>
      <c r="AR127" s="148" t="s">
        <v>162</v>
      </c>
      <c r="AT127" s="148" t="s">
        <v>157</v>
      </c>
      <c r="AU127" s="148" t="s">
        <v>85</v>
      </c>
      <c r="AY127" s="17" t="s">
        <v>154</v>
      </c>
      <c r="BE127" s="149">
        <f>IF(N127="základní",J127,0)</f>
        <v>0</v>
      </c>
      <c r="BF127" s="149">
        <f>IF(N127="snížená",J127,0)</f>
        <v>0</v>
      </c>
      <c r="BG127" s="149">
        <f>IF(N127="zákl. přenesená",J127,0)</f>
        <v>0</v>
      </c>
      <c r="BH127" s="149">
        <f>IF(N127="sníž. přenesená",J127,0)</f>
        <v>0</v>
      </c>
      <c r="BI127" s="149">
        <f>IF(N127="nulová",J127,0)</f>
        <v>0</v>
      </c>
      <c r="BJ127" s="17" t="s">
        <v>85</v>
      </c>
      <c r="BK127" s="149">
        <f>ROUND(I127*H127,2)</f>
        <v>0</v>
      </c>
      <c r="BL127" s="17" t="s">
        <v>162</v>
      </c>
      <c r="BM127" s="148" t="s">
        <v>228</v>
      </c>
    </row>
    <row r="128" spans="2:65" s="1" customFormat="1" ht="19.5">
      <c r="B128" s="32"/>
      <c r="D128" s="151" t="s">
        <v>376</v>
      </c>
      <c r="F128" s="179" t="s">
        <v>1014</v>
      </c>
      <c r="I128" s="180"/>
      <c r="L128" s="32"/>
      <c r="M128" s="181"/>
      <c r="T128" s="56"/>
      <c r="AT128" s="17" t="s">
        <v>376</v>
      </c>
      <c r="AU128" s="17" t="s">
        <v>85</v>
      </c>
    </row>
    <row r="129" spans="2:65" s="1" customFormat="1" ht="16.5" customHeight="1">
      <c r="B129" s="32"/>
      <c r="C129" s="136" t="s">
        <v>198</v>
      </c>
      <c r="D129" s="136" t="s">
        <v>157</v>
      </c>
      <c r="E129" s="138" t="s">
        <v>1000</v>
      </c>
      <c r="F129" s="139" t="s">
        <v>1024</v>
      </c>
      <c r="G129" s="140" t="s">
        <v>190</v>
      </c>
      <c r="H129" s="141">
        <v>1</v>
      </c>
      <c r="I129" s="142"/>
      <c r="J129" s="143">
        <f>ROUND(I129*H129,2)</f>
        <v>0</v>
      </c>
      <c r="K129" s="139" t="s">
        <v>1</v>
      </c>
      <c r="L129" s="32"/>
      <c r="M129" s="144" t="s">
        <v>1</v>
      </c>
      <c r="N129" s="145" t="s">
        <v>42</v>
      </c>
      <c r="P129" s="146">
        <f>O129*H129</f>
        <v>0</v>
      </c>
      <c r="Q129" s="146">
        <v>0</v>
      </c>
      <c r="R129" s="146">
        <f>Q129*H129</f>
        <v>0</v>
      </c>
      <c r="S129" s="146">
        <v>0</v>
      </c>
      <c r="T129" s="147">
        <f>S129*H129</f>
        <v>0</v>
      </c>
      <c r="AR129" s="148" t="s">
        <v>162</v>
      </c>
      <c r="AT129" s="148" t="s">
        <v>157</v>
      </c>
      <c r="AU129" s="148" t="s">
        <v>85</v>
      </c>
      <c r="AY129" s="17" t="s">
        <v>154</v>
      </c>
      <c r="BE129" s="149">
        <f>IF(N129="základní",J129,0)</f>
        <v>0</v>
      </c>
      <c r="BF129" s="149">
        <f>IF(N129="snížená",J129,0)</f>
        <v>0</v>
      </c>
      <c r="BG129" s="149">
        <f>IF(N129="zákl. přenesená",J129,0)</f>
        <v>0</v>
      </c>
      <c r="BH129" s="149">
        <f>IF(N129="sníž. přenesená",J129,0)</f>
        <v>0</v>
      </c>
      <c r="BI129" s="149">
        <f>IF(N129="nulová",J129,0)</f>
        <v>0</v>
      </c>
      <c r="BJ129" s="17" t="s">
        <v>85</v>
      </c>
      <c r="BK129" s="149">
        <f>ROUND(I129*H129,2)</f>
        <v>0</v>
      </c>
      <c r="BL129" s="17" t="s">
        <v>162</v>
      </c>
      <c r="BM129" s="148" t="s">
        <v>8</v>
      </c>
    </row>
    <row r="130" spans="2:65" s="1" customFormat="1" ht="19.5">
      <c r="B130" s="32"/>
      <c r="D130" s="151" t="s">
        <v>376</v>
      </c>
      <c r="F130" s="179" t="s">
        <v>1014</v>
      </c>
      <c r="I130" s="180"/>
      <c r="L130" s="32"/>
      <c r="M130" s="181"/>
      <c r="T130" s="56"/>
      <c r="AT130" s="17" t="s">
        <v>376</v>
      </c>
      <c r="AU130" s="17" t="s">
        <v>85</v>
      </c>
    </row>
    <row r="131" spans="2:65" s="1" customFormat="1" ht="16.5" customHeight="1">
      <c r="B131" s="32"/>
      <c r="C131" s="136" t="s">
        <v>209</v>
      </c>
      <c r="D131" s="136" t="s">
        <v>157</v>
      </c>
      <c r="E131" s="138" t="s">
        <v>1001</v>
      </c>
      <c r="F131" s="139" t="s">
        <v>1002</v>
      </c>
      <c r="G131" s="140" t="s">
        <v>190</v>
      </c>
      <c r="H131" s="141">
        <v>1</v>
      </c>
      <c r="I131" s="142"/>
      <c r="J131" s="143">
        <f>ROUND(I131*H131,2)</f>
        <v>0</v>
      </c>
      <c r="K131" s="139" t="s">
        <v>1</v>
      </c>
      <c r="L131" s="32"/>
      <c r="M131" s="144" t="s">
        <v>1</v>
      </c>
      <c r="N131" s="145" t="s">
        <v>42</v>
      </c>
      <c r="P131" s="146">
        <f>O131*H131</f>
        <v>0</v>
      </c>
      <c r="Q131" s="146">
        <v>0</v>
      </c>
      <c r="R131" s="146">
        <f>Q131*H131</f>
        <v>0</v>
      </c>
      <c r="S131" s="146">
        <v>0</v>
      </c>
      <c r="T131" s="147">
        <f>S131*H131</f>
        <v>0</v>
      </c>
      <c r="AR131" s="148" t="s">
        <v>162</v>
      </c>
      <c r="AT131" s="148" t="s">
        <v>157</v>
      </c>
      <c r="AU131" s="148" t="s">
        <v>85</v>
      </c>
      <c r="AY131" s="17" t="s">
        <v>154</v>
      </c>
      <c r="BE131" s="149">
        <f>IF(N131="základní",J131,0)</f>
        <v>0</v>
      </c>
      <c r="BF131" s="149">
        <f>IF(N131="snížená",J131,0)</f>
        <v>0</v>
      </c>
      <c r="BG131" s="149">
        <f>IF(N131="zákl. přenesená",J131,0)</f>
        <v>0</v>
      </c>
      <c r="BH131" s="149">
        <f>IF(N131="sníž. přenesená",J131,0)</f>
        <v>0</v>
      </c>
      <c r="BI131" s="149">
        <f>IF(N131="nulová",J131,0)</f>
        <v>0</v>
      </c>
      <c r="BJ131" s="17" t="s">
        <v>85</v>
      </c>
      <c r="BK131" s="149">
        <f>ROUND(I131*H131,2)</f>
        <v>0</v>
      </c>
      <c r="BL131" s="17" t="s">
        <v>162</v>
      </c>
      <c r="BM131" s="148" t="s">
        <v>262</v>
      </c>
    </row>
    <row r="132" spans="2:65" s="1" customFormat="1" ht="19.5">
      <c r="B132" s="32"/>
      <c r="D132" s="151" t="s">
        <v>376</v>
      </c>
      <c r="F132" s="179" t="s">
        <v>1014</v>
      </c>
      <c r="I132" s="180"/>
      <c r="L132" s="32"/>
      <c r="M132" s="181"/>
      <c r="T132" s="56"/>
      <c r="AT132" s="17" t="s">
        <v>376</v>
      </c>
      <c r="AU132" s="17" t="s">
        <v>85</v>
      </c>
    </row>
    <row r="133" spans="2:65" s="1" customFormat="1" ht="16.5" customHeight="1">
      <c r="B133" s="32"/>
      <c r="C133" s="136" t="s">
        <v>215</v>
      </c>
      <c r="D133" s="136" t="s">
        <v>157</v>
      </c>
      <c r="E133" s="138" t="s">
        <v>1003</v>
      </c>
      <c r="F133" s="139" t="s">
        <v>1004</v>
      </c>
      <c r="G133" s="140" t="s">
        <v>190</v>
      </c>
      <c r="H133" s="141">
        <v>2</v>
      </c>
      <c r="I133" s="142"/>
      <c r="J133" s="143">
        <f>ROUND(I133*H133,2)</f>
        <v>0</v>
      </c>
      <c r="K133" s="139" t="s">
        <v>1</v>
      </c>
      <c r="L133" s="32"/>
      <c r="M133" s="144" t="s">
        <v>1</v>
      </c>
      <c r="N133" s="145" t="s">
        <v>42</v>
      </c>
      <c r="P133" s="146">
        <f>O133*H133</f>
        <v>0</v>
      </c>
      <c r="Q133" s="146">
        <v>0</v>
      </c>
      <c r="R133" s="146">
        <f>Q133*H133</f>
        <v>0</v>
      </c>
      <c r="S133" s="146">
        <v>0</v>
      </c>
      <c r="T133" s="147">
        <f>S133*H133</f>
        <v>0</v>
      </c>
      <c r="AR133" s="148" t="s">
        <v>162</v>
      </c>
      <c r="AT133" s="148" t="s">
        <v>157</v>
      </c>
      <c r="AU133" s="148" t="s">
        <v>85</v>
      </c>
      <c r="AY133" s="17" t="s">
        <v>154</v>
      </c>
      <c r="BE133" s="149">
        <f>IF(N133="základní",J133,0)</f>
        <v>0</v>
      </c>
      <c r="BF133" s="149">
        <f>IF(N133="snížená",J133,0)</f>
        <v>0</v>
      </c>
      <c r="BG133" s="149">
        <f>IF(N133="zákl. přenesená",J133,0)</f>
        <v>0</v>
      </c>
      <c r="BH133" s="149">
        <f>IF(N133="sníž. přenesená",J133,0)</f>
        <v>0</v>
      </c>
      <c r="BI133" s="149">
        <f>IF(N133="nulová",J133,0)</f>
        <v>0</v>
      </c>
      <c r="BJ133" s="17" t="s">
        <v>85</v>
      </c>
      <c r="BK133" s="149">
        <f>ROUND(I133*H133,2)</f>
        <v>0</v>
      </c>
      <c r="BL133" s="17" t="s">
        <v>162</v>
      </c>
      <c r="BM133" s="148" t="s">
        <v>274</v>
      </c>
    </row>
    <row r="134" spans="2:65" s="1" customFormat="1" ht="19.5">
      <c r="B134" s="32"/>
      <c r="D134" s="151" t="s">
        <v>376</v>
      </c>
      <c r="F134" s="179" t="s">
        <v>1014</v>
      </c>
      <c r="I134" s="180"/>
      <c r="L134" s="32"/>
      <c r="M134" s="181"/>
      <c r="T134" s="56"/>
      <c r="AT134" s="17" t="s">
        <v>376</v>
      </c>
      <c r="AU134" s="17" t="s">
        <v>85</v>
      </c>
    </row>
    <row r="135" spans="2:65" s="1" customFormat="1" ht="16.5" customHeight="1">
      <c r="B135" s="32"/>
      <c r="C135" s="136" t="s">
        <v>155</v>
      </c>
      <c r="D135" s="136" t="s">
        <v>157</v>
      </c>
      <c r="E135" s="138" t="s">
        <v>1005</v>
      </c>
      <c r="F135" s="139" t="s">
        <v>1018</v>
      </c>
      <c r="G135" s="140" t="s">
        <v>190</v>
      </c>
      <c r="H135" s="141">
        <v>1</v>
      </c>
      <c r="I135" s="142"/>
      <c r="J135" s="143">
        <f>ROUND(I135*H135,2)</f>
        <v>0</v>
      </c>
      <c r="K135" s="139" t="s">
        <v>1</v>
      </c>
      <c r="L135" s="32"/>
      <c r="M135" s="144" t="s">
        <v>1</v>
      </c>
      <c r="N135" s="145" t="s">
        <v>42</v>
      </c>
      <c r="P135" s="146">
        <f>O135*H135</f>
        <v>0</v>
      </c>
      <c r="Q135" s="146">
        <v>0</v>
      </c>
      <c r="R135" s="146">
        <f>Q135*H135</f>
        <v>0</v>
      </c>
      <c r="S135" s="146">
        <v>0</v>
      </c>
      <c r="T135" s="147">
        <f>S135*H135</f>
        <v>0</v>
      </c>
      <c r="AR135" s="148" t="s">
        <v>162</v>
      </c>
      <c r="AT135" s="148" t="s">
        <v>157</v>
      </c>
      <c r="AU135" s="148" t="s">
        <v>85</v>
      </c>
      <c r="AY135" s="17" t="s">
        <v>154</v>
      </c>
      <c r="BE135" s="149">
        <f>IF(N135="základní",J135,0)</f>
        <v>0</v>
      </c>
      <c r="BF135" s="149">
        <f>IF(N135="snížená",J135,0)</f>
        <v>0</v>
      </c>
      <c r="BG135" s="149">
        <f>IF(N135="zákl. přenesená",J135,0)</f>
        <v>0</v>
      </c>
      <c r="BH135" s="149">
        <f>IF(N135="sníž. přenesená",J135,0)</f>
        <v>0</v>
      </c>
      <c r="BI135" s="149">
        <f>IF(N135="nulová",J135,0)</f>
        <v>0</v>
      </c>
      <c r="BJ135" s="17" t="s">
        <v>85</v>
      </c>
      <c r="BK135" s="149">
        <f>ROUND(I135*H135,2)</f>
        <v>0</v>
      </c>
      <c r="BL135" s="17" t="s">
        <v>162</v>
      </c>
      <c r="BM135" s="148" t="s">
        <v>282</v>
      </c>
    </row>
    <row r="136" spans="2:65" s="1" customFormat="1" ht="19.5">
      <c r="B136" s="32"/>
      <c r="D136" s="151" t="s">
        <v>376</v>
      </c>
      <c r="F136" s="179" t="s">
        <v>1014</v>
      </c>
      <c r="I136" s="180"/>
      <c r="L136" s="32"/>
      <c r="M136" s="181"/>
      <c r="T136" s="56"/>
      <c r="AT136" s="17" t="s">
        <v>376</v>
      </c>
      <c r="AU136" s="17" t="s">
        <v>85</v>
      </c>
    </row>
    <row r="137" spans="2:65" s="1" customFormat="1" ht="16.5" customHeight="1">
      <c r="B137" s="32"/>
      <c r="C137" s="136" t="s">
        <v>228</v>
      </c>
      <c r="D137" s="136" t="s">
        <v>157</v>
      </c>
      <c r="E137" s="138" t="s">
        <v>1006</v>
      </c>
      <c r="F137" s="139" t="s">
        <v>1019</v>
      </c>
      <c r="G137" s="140" t="s">
        <v>190</v>
      </c>
      <c r="H137" s="141">
        <v>1</v>
      </c>
      <c r="I137" s="142"/>
      <c r="J137" s="143">
        <f>ROUND(I137*H137,2)</f>
        <v>0</v>
      </c>
      <c r="K137" s="139" t="s">
        <v>1</v>
      </c>
      <c r="L137" s="32"/>
      <c r="M137" s="144" t="s">
        <v>1</v>
      </c>
      <c r="N137" s="145" t="s">
        <v>42</v>
      </c>
      <c r="P137" s="146">
        <f>O137*H137</f>
        <v>0</v>
      </c>
      <c r="Q137" s="146">
        <v>0</v>
      </c>
      <c r="R137" s="146">
        <f>Q137*H137</f>
        <v>0</v>
      </c>
      <c r="S137" s="146">
        <v>0</v>
      </c>
      <c r="T137" s="147">
        <f>S137*H137</f>
        <v>0</v>
      </c>
      <c r="AR137" s="148" t="s">
        <v>162</v>
      </c>
      <c r="AT137" s="148" t="s">
        <v>157</v>
      </c>
      <c r="AU137" s="148" t="s">
        <v>85</v>
      </c>
      <c r="AY137" s="17" t="s">
        <v>154</v>
      </c>
      <c r="BE137" s="149">
        <f>IF(N137="základní",J137,0)</f>
        <v>0</v>
      </c>
      <c r="BF137" s="149">
        <f>IF(N137="snížená",J137,0)</f>
        <v>0</v>
      </c>
      <c r="BG137" s="149">
        <f>IF(N137="zákl. přenesená",J137,0)</f>
        <v>0</v>
      </c>
      <c r="BH137" s="149">
        <f>IF(N137="sníž. přenesená",J137,0)</f>
        <v>0</v>
      </c>
      <c r="BI137" s="149">
        <f>IF(N137="nulová",J137,0)</f>
        <v>0</v>
      </c>
      <c r="BJ137" s="17" t="s">
        <v>85</v>
      </c>
      <c r="BK137" s="149">
        <f>ROUND(I137*H137,2)</f>
        <v>0</v>
      </c>
      <c r="BL137" s="17" t="s">
        <v>162</v>
      </c>
      <c r="BM137" s="148" t="s">
        <v>326</v>
      </c>
    </row>
    <row r="138" spans="2:65" s="1" customFormat="1" ht="19.5">
      <c r="B138" s="32"/>
      <c r="D138" s="151" t="s">
        <v>376</v>
      </c>
      <c r="F138" s="179" t="s">
        <v>1014</v>
      </c>
      <c r="I138" s="180"/>
      <c r="L138" s="32"/>
      <c r="M138" s="181"/>
      <c r="T138" s="56"/>
      <c r="AT138" s="17" t="s">
        <v>376</v>
      </c>
      <c r="AU138" s="17" t="s">
        <v>85</v>
      </c>
    </row>
    <row r="139" spans="2:65" s="1" customFormat="1" ht="16.5" customHeight="1">
      <c r="B139" s="32"/>
      <c r="C139" s="136" t="s">
        <v>240</v>
      </c>
      <c r="D139" s="136" t="s">
        <v>157</v>
      </c>
      <c r="E139" s="138" t="s">
        <v>1007</v>
      </c>
      <c r="F139" s="139" t="s">
        <v>1020</v>
      </c>
      <c r="G139" s="140" t="s">
        <v>190</v>
      </c>
      <c r="H139" s="141">
        <v>1</v>
      </c>
      <c r="I139" s="142"/>
      <c r="J139" s="143">
        <f>ROUND(I139*H139,2)</f>
        <v>0</v>
      </c>
      <c r="K139" s="139" t="s">
        <v>1</v>
      </c>
      <c r="L139" s="32"/>
      <c r="M139" s="144" t="s">
        <v>1</v>
      </c>
      <c r="N139" s="145" t="s">
        <v>42</v>
      </c>
      <c r="P139" s="146">
        <f>O139*H139</f>
        <v>0</v>
      </c>
      <c r="Q139" s="146">
        <v>0</v>
      </c>
      <c r="R139" s="146">
        <f>Q139*H139</f>
        <v>0</v>
      </c>
      <c r="S139" s="146">
        <v>0</v>
      </c>
      <c r="T139" s="147">
        <f>S139*H139</f>
        <v>0</v>
      </c>
      <c r="AR139" s="148" t="s">
        <v>162</v>
      </c>
      <c r="AT139" s="148" t="s">
        <v>157</v>
      </c>
      <c r="AU139" s="148" t="s">
        <v>85</v>
      </c>
      <c r="AY139" s="17" t="s">
        <v>154</v>
      </c>
      <c r="BE139" s="149">
        <f>IF(N139="základní",J139,0)</f>
        <v>0</v>
      </c>
      <c r="BF139" s="149">
        <f>IF(N139="snížená",J139,0)</f>
        <v>0</v>
      </c>
      <c r="BG139" s="149">
        <f>IF(N139="zákl. přenesená",J139,0)</f>
        <v>0</v>
      </c>
      <c r="BH139" s="149">
        <f>IF(N139="sníž. přenesená",J139,0)</f>
        <v>0</v>
      </c>
      <c r="BI139" s="149">
        <f>IF(N139="nulová",J139,0)</f>
        <v>0</v>
      </c>
      <c r="BJ139" s="17" t="s">
        <v>85</v>
      </c>
      <c r="BK139" s="149">
        <f>ROUND(I139*H139,2)</f>
        <v>0</v>
      </c>
      <c r="BL139" s="17" t="s">
        <v>162</v>
      </c>
      <c r="BM139" s="148" t="s">
        <v>368</v>
      </c>
    </row>
    <row r="140" spans="2:65" s="1" customFormat="1" ht="19.5">
      <c r="B140" s="32"/>
      <c r="D140" s="151" t="s">
        <v>376</v>
      </c>
      <c r="F140" s="179" t="s">
        <v>1014</v>
      </c>
      <c r="I140" s="180"/>
      <c r="L140" s="32"/>
      <c r="M140" s="181"/>
      <c r="T140" s="56"/>
      <c r="AT140" s="17" t="s">
        <v>376</v>
      </c>
      <c r="AU140" s="17" t="s">
        <v>85</v>
      </c>
    </row>
    <row r="141" spans="2:65" s="1" customFormat="1" ht="16.5" customHeight="1">
      <c r="B141" s="32"/>
      <c r="C141" s="136" t="s">
        <v>8</v>
      </c>
      <c r="D141" s="136" t="s">
        <v>157</v>
      </c>
      <c r="E141" s="138" t="s">
        <v>1008</v>
      </c>
      <c r="F141" s="139" t="s">
        <v>1021</v>
      </c>
      <c r="G141" s="140" t="s">
        <v>190</v>
      </c>
      <c r="H141" s="141">
        <v>1</v>
      </c>
      <c r="I141" s="142"/>
      <c r="J141" s="143">
        <f>ROUND(I141*H141,2)</f>
        <v>0</v>
      </c>
      <c r="K141" s="139" t="s">
        <v>1</v>
      </c>
      <c r="L141" s="32"/>
      <c r="M141" s="144" t="s">
        <v>1</v>
      </c>
      <c r="N141" s="145" t="s">
        <v>42</v>
      </c>
      <c r="P141" s="146">
        <f>O141*H141</f>
        <v>0</v>
      </c>
      <c r="Q141" s="146">
        <v>0</v>
      </c>
      <c r="R141" s="146">
        <f>Q141*H141</f>
        <v>0</v>
      </c>
      <c r="S141" s="146">
        <v>0</v>
      </c>
      <c r="T141" s="147">
        <f>S141*H141</f>
        <v>0</v>
      </c>
      <c r="AR141" s="148" t="s">
        <v>162</v>
      </c>
      <c r="AT141" s="148" t="s">
        <v>157</v>
      </c>
      <c r="AU141" s="148" t="s">
        <v>85</v>
      </c>
      <c r="AY141" s="17" t="s">
        <v>154</v>
      </c>
      <c r="BE141" s="149">
        <f>IF(N141="základní",J141,0)</f>
        <v>0</v>
      </c>
      <c r="BF141" s="149">
        <f>IF(N141="snížená",J141,0)</f>
        <v>0</v>
      </c>
      <c r="BG141" s="149">
        <f>IF(N141="zákl. přenesená",J141,0)</f>
        <v>0</v>
      </c>
      <c r="BH141" s="149">
        <f>IF(N141="sníž. přenesená",J141,0)</f>
        <v>0</v>
      </c>
      <c r="BI141" s="149">
        <f>IF(N141="nulová",J141,0)</f>
        <v>0</v>
      </c>
      <c r="BJ141" s="17" t="s">
        <v>85</v>
      </c>
      <c r="BK141" s="149">
        <f>ROUND(I141*H141,2)</f>
        <v>0</v>
      </c>
      <c r="BL141" s="17" t="s">
        <v>162</v>
      </c>
      <c r="BM141" s="148" t="s">
        <v>379</v>
      </c>
    </row>
    <row r="142" spans="2:65" s="1" customFormat="1" ht="19.5">
      <c r="B142" s="32"/>
      <c r="D142" s="151" t="s">
        <v>376</v>
      </c>
      <c r="F142" s="179" t="s">
        <v>1014</v>
      </c>
      <c r="I142" s="180"/>
      <c r="L142" s="32"/>
      <c r="M142" s="181"/>
      <c r="T142" s="56"/>
      <c r="AT142" s="17" t="s">
        <v>376</v>
      </c>
      <c r="AU142" s="17" t="s">
        <v>85</v>
      </c>
    </row>
    <row r="143" spans="2:65" s="1" customFormat="1" ht="16.5" customHeight="1">
      <c r="B143" s="32"/>
      <c r="C143" s="136" t="s">
        <v>251</v>
      </c>
      <c r="D143" s="136" t="s">
        <v>157</v>
      </c>
      <c r="E143" s="138" t="s">
        <v>1009</v>
      </c>
      <c r="F143" s="139" t="s">
        <v>1022</v>
      </c>
      <c r="G143" s="140" t="s">
        <v>190</v>
      </c>
      <c r="H143" s="141">
        <v>1</v>
      </c>
      <c r="I143" s="142"/>
      <c r="J143" s="143">
        <f>ROUND(I143*H143,2)</f>
        <v>0</v>
      </c>
      <c r="K143" s="139" t="s">
        <v>1</v>
      </c>
      <c r="L143" s="32"/>
      <c r="M143" s="144" t="s">
        <v>1</v>
      </c>
      <c r="N143" s="145" t="s">
        <v>42</v>
      </c>
      <c r="P143" s="146">
        <f>O143*H143</f>
        <v>0</v>
      </c>
      <c r="Q143" s="146">
        <v>0</v>
      </c>
      <c r="R143" s="146">
        <f>Q143*H143</f>
        <v>0</v>
      </c>
      <c r="S143" s="146">
        <v>0</v>
      </c>
      <c r="T143" s="147">
        <f>S143*H143</f>
        <v>0</v>
      </c>
      <c r="AR143" s="148" t="s">
        <v>162</v>
      </c>
      <c r="AT143" s="148" t="s">
        <v>157</v>
      </c>
      <c r="AU143" s="148" t="s">
        <v>85</v>
      </c>
      <c r="AY143" s="17" t="s">
        <v>154</v>
      </c>
      <c r="BE143" s="149">
        <f>IF(N143="základní",J143,0)</f>
        <v>0</v>
      </c>
      <c r="BF143" s="149">
        <f>IF(N143="snížená",J143,0)</f>
        <v>0</v>
      </c>
      <c r="BG143" s="149">
        <f>IF(N143="zákl. přenesená",J143,0)</f>
        <v>0</v>
      </c>
      <c r="BH143" s="149">
        <f>IF(N143="sníž. přenesená",J143,0)</f>
        <v>0</v>
      </c>
      <c r="BI143" s="149">
        <f>IF(N143="nulová",J143,0)</f>
        <v>0</v>
      </c>
      <c r="BJ143" s="17" t="s">
        <v>85</v>
      </c>
      <c r="BK143" s="149">
        <f>ROUND(I143*H143,2)</f>
        <v>0</v>
      </c>
      <c r="BL143" s="17" t="s">
        <v>162</v>
      </c>
      <c r="BM143" s="148" t="s">
        <v>393</v>
      </c>
    </row>
    <row r="144" spans="2:65" s="1" customFormat="1" ht="19.5">
      <c r="B144" s="32"/>
      <c r="D144" s="151" t="s">
        <v>376</v>
      </c>
      <c r="F144" s="179" t="s">
        <v>1014</v>
      </c>
      <c r="I144" s="180"/>
      <c r="L144" s="32"/>
      <c r="M144" s="181"/>
      <c r="T144" s="56"/>
      <c r="AT144" s="17" t="s">
        <v>376</v>
      </c>
      <c r="AU144" s="17" t="s">
        <v>85</v>
      </c>
    </row>
    <row r="145" spans="2:65" s="1" customFormat="1" ht="16.5" customHeight="1">
      <c r="B145" s="32"/>
      <c r="C145" s="136" t="s">
        <v>262</v>
      </c>
      <c r="D145" s="136" t="s">
        <v>157</v>
      </c>
      <c r="E145" s="138" t="s">
        <v>1010</v>
      </c>
      <c r="F145" s="139" t="s">
        <v>1011</v>
      </c>
      <c r="G145" s="140" t="s">
        <v>1012</v>
      </c>
      <c r="H145" s="141">
        <v>1</v>
      </c>
      <c r="I145" s="142"/>
      <c r="J145" s="143">
        <f>ROUND(I145*H145,2)</f>
        <v>0</v>
      </c>
      <c r="K145" s="139" t="s">
        <v>1</v>
      </c>
      <c r="L145" s="32"/>
      <c r="M145" s="144" t="s">
        <v>1</v>
      </c>
      <c r="N145" s="145" t="s">
        <v>42</v>
      </c>
      <c r="P145" s="146">
        <f>O145*H145</f>
        <v>0</v>
      </c>
      <c r="Q145" s="146">
        <v>0</v>
      </c>
      <c r="R145" s="146">
        <f>Q145*H145</f>
        <v>0</v>
      </c>
      <c r="S145" s="146">
        <v>0</v>
      </c>
      <c r="T145" s="147">
        <f>S145*H145</f>
        <v>0</v>
      </c>
      <c r="AR145" s="148" t="s">
        <v>162</v>
      </c>
      <c r="AT145" s="148" t="s">
        <v>157</v>
      </c>
      <c r="AU145" s="148" t="s">
        <v>85</v>
      </c>
      <c r="AY145" s="17" t="s">
        <v>154</v>
      </c>
      <c r="BE145" s="149">
        <f>IF(N145="základní",J145,0)</f>
        <v>0</v>
      </c>
      <c r="BF145" s="149">
        <f>IF(N145="snížená",J145,0)</f>
        <v>0</v>
      </c>
      <c r="BG145" s="149">
        <f>IF(N145="zákl. přenesená",J145,0)</f>
        <v>0</v>
      </c>
      <c r="BH145" s="149">
        <f>IF(N145="sníž. přenesená",J145,0)</f>
        <v>0</v>
      </c>
      <c r="BI145" s="149">
        <f>IF(N145="nulová",J145,0)</f>
        <v>0</v>
      </c>
      <c r="BJ145" s="17" t="s">
        <v>85</v>
      </c>
      <c r="BK145" s="149">
        <f>ROUND(I145*H145,2)</f>
        <v>0</v>
      </c>
      <c r="BL145" s="17" t="s">
        <v>162</v>
      </c>
      <c r="BM145" s="148" t="s">
        <v>1013</v>
      </c>
    </row>
    <row r="146" spans="2:65" s="1" customFormat="1" ht="19.5">
      <c r="B146" s="32"/>
      <c r="D146" s="151" t="s">
        <v>376</v>
      </c>
      <c r="F146" s="179" t="s">
        <v>1015</v>
      </c>
      <c r="I146" s="180"/>
      <c r="L146" s="32"/>
      <c r="M146" s="192"/>
      <c r="N146" s="189"/>
      <c r="O146" s="189"/>
      <c r="P146" s="189"/>
      <c r="Q146" s="189"/>
      <c r="R146" s="189"/>
      <c r="S146" s="189"/>
      <c r="T146" s="193"/>
      <c r="AT146" s="17" t="s">
        <v>376</v>
      </c>
      <c r="AU146" s="17" t="s">
        <v>85</v>
      </c>
    </row>
    <row r="147" spans="2:65" s="1" customFormat="1" ht="6.95" customHeight="1">
      <c r="B147" s="44"/>
      <c r="C147" s="45"/>
      <c r="D147" s="45"/>
      <c r="E147" s="45"/>
      <c r="F147" s="45"/>
      <c r="G147" s="45"/>
      <c r="H147" s="45"/>
      <c r="I147" s="45"/>
      <c r="J147" s="45"/>
      <c r="K147" s="45"/>
      <c r="L147" s="32"/>
    </row>
  </sheetData>
  <sheetProtection algorithmName="SHA-512" hashValue="moHTNlUrarWtZ+7L8CzgKcOfDobPiqDrMdOb5KcXv+3FZisKiNNuu45RS9Y4xi/TvAAO+T9v6EvTFpWqds4z3g==" saltValue="Qms2bRHdzIv1HFMCn/D50Q==" spinCount="100000" sheet="1" objects="1" scenarios="1" formatColumns="0" formatRows="0" autoFilter="0"/>
  <autoFilter ref="C116:K146"/>
  <mergeCells count="9">
    <mergeCell ref="E87:H87"/>
    <mergeCell ref="E107:H107"/>
    <mergeCell ref="E109:H10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1.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363"/>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86</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s="1" customFormat="1" ht="12" customHeight="1">
      <c r="B8" s="32"/>
      <c r="D8" s="27" t="s">
        <v>126</v>
      </c>
      <c r="L8" s="32"/>
    </row>
    <row r="9" spans="2:46" s="1" customFormat="1" ht="16.5" customHeight="1">
      <c r="B9" s="32"/>
      <c r="E9" s="230" t="s">
        <v>127</v>
      </c>
      <c r="F9" s="236"/>
      <c r="G9" s="236"/>
      <c r="H9" s="236"/>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13. 2. 2025</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9" t="str">
        <f>'Rekapitulace stavby'!E14</f>
        <v>Vyplň údaj</v>
      </c>
      <c r="F18" s="222"/>
      <c r="G18" s="222"/>
      <c r="H18" s="222"/>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83.25" customHeight="1">
      <c r="B27" s="94"/>
      <c r="E27" s="226" t="s">
        <v>128</v>
      </c>
      <c r="F27" s="226"/>
      <c r="G27" s="226"/>
      <c r="H27" s="226"/>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37</v>
      </c>
      <c r="J30" s="66">
        <f>ROUND(J121,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86">
        <f>ROUND((SUM(BE121:BE362)),  2)</f>
        <v>0</v>
      </c>
      <c r="I33" s="96">
        <v>0.21</v>
      </c>
      <c r="J33" s="86">
        <f>ROUND(((SUM(BE121:BE362))*I33),  2)</f>
        <v>0</v>
      </c>
      <c r="L33" s="32"/>
    </row>
    <row r="34" spans="2:12" s="1" customFormat="1" ht="14.45" customHeight="1">
      <c r="B34" s="32"/>
      <c r="E34" s="27" t="s">
        <v>43</v>
      </c>
      <c r="F34" s="86">
        <f>ROUND((SUM(BF121:BF362)),  2)</f>
        <v>0</v>
      </c>
      <c r="I34" s="96">
        <v>0.12</v>
      </c>
      <c r="J34" s="86">
        <f>ROUND(((SUM(BF121:BF362))*I34),  2)</f>
        <v>0</v>
      </c>
      <c r="L34" s="32"/>
    </row>
    <row r="35" spans="2:12" s="1" customFormat="1" ht="14.45" hidden="1" customHeight="1">
      <c r="B35" s="32"/>
      <c r="E35" s="27" t="s">
        <v>44</v>
      </c>
      <c r="F35" s="86">
        <f>ROUND((SUM(BG121:BG362)),  2)</f>
        <v>0</v>
      </c>
      <c r="I35" s="96">
        <v>0.21</v>
      </c>
      <c r="J35" s="86">
        <f>0</f>
        <v>0</v>
      </c>
      <c r="L35" s="32"/>
    </row>
    <row r="36" spans="2:12" s="1" customFormat="1" ht="14.45" hidden="1" customHeight="1">
      <c r="B36" s="32"/>
      <c r="E36" s="27" t="s">
        <v>45</v>
      </c>
      <c r="F36" s="86">
        <f>ROUND((SUM(BH121:BH362)),  2)</f>
        <v>0</v>
      </c>
      <c r="I36" s="96">
        <v>0.12</v>
      </c>
      <c r="J36" s="86">
        <f>0</f>
        <v>0</v>
      </c>
      <c r="L36" s="32"/>
    </row>
    <row r="37" spans="2:12" s="1" customFormat="1" ht="14.45" hidden="1" customHeight="1">
      <c r="B37" s="32"/>
      <c r="E37" s="27" t="s">
        <v>46</v>
      </c>
      <c r="F37" s="86">
        <f>ROUND((SUM(BI121:BI362)),  2)</f>
        <v>0</v>
      </c>
      <c r="I37" s="96">
        <v>0</v>
      </c>
      <c r="J37" s="86">
        <f>0</f>
        <v>0</v>
      </c>
      <c r="L37" s="32"/>
    </row>
    <row r="38" spans="2:12" s="1" customFormat="1" ht="6.95" customHeight="1">
      <c r="B38" s="32"/>
      <c r="L38" s="32"/>
    </row>
    <row r="39" spans="2:12" s="1" customFormat="1" ht="25.35" customHeight="1">
      <c r="B39" s="32"/>
      <c r="C39" s="97"/>
      <c r="D39" s="98" t="s">
        <v>47</v>
      </c>
      <c r="E39" s="57"/>
      <c r="F39" s="57"/>
      <c r="G39" s="99" t="s">
        <v>48</v>
      </c>
      <c r="H39" s="100" t="s">
        <v>49</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129</v>
      </c>
      <c r="L82" s="32"/>
    </row>
    <row r="83" spans="2:47" s="1" customFormat="1" ht="6.95" customHeight="1">
      <c r="B83" s="32"/>
      <c r="L83" s="32"/>
    </row>
    <row r="84" spans="2:47" s="1" customFormat="1" ht="12" customHeight="1">
      <c r="B84" s="32"/>
      <c r="C84" s="27" t="s">
        <v>16</v>
      </c>
      <c r="L84" s="32"/>
    </row>
    <row r="85" spans="2:47" s="1" customFormat="1" ht="16.5" customHeight="1">
      <c r="B85" s="32"/>
      <c r="E85" s="237" t="str">
        <f>E7</f>
        <v>SEN gastroprovozu ZŠ Plánická</v>
      </c>
      <c r="F85" s="238"/>
      <c r="G85" s="238"/>
      <c r="H85" s="238"/>
      <c r="L85" s="32"/>
    </row>
    <row r="86" spans="2:47" s="1" customFormat="1" ht="12" customHeight="1">
      <c r="B86" s="32"/>
      <c r="C86" s="27" t="s">
        <v>126</v>
      </c>
      <c r="L86" s="32"/>
    </row>
    <row r="87" spans="2:47" s="1" customFormat="1" ht="16.5" customHeight="1">
      <c r="B87" s="32"/>
      <c r="E87" s="230" t="str">
        <f>E9</f>
        <v>25-050201.1 - Bourací práce</v>
      </c>
      <c r="F87" s="236"/>
      <c r="G87" s="236"/>
      <c r="H87" s="236"/>
      <c r="L87" s="32"/>
    </row>
    <row r="88" spans="2:47" s="1" customFormat="1" ht="6.95" customHeight="1">
      <c r="B88" s="32"/>
      <c r="L88" s="32"/>
    </row>
    <row r="89" spans="2:47" s="1" customFormat="1" ht="12" customHeight="1">
      <c r="B89" s="32"/>
      <c r="C89" s="27" t="s">
        <v>20</v>
      </c>
      <c r="F89" s="25" t="str">
        <f>F12</f>
        <v>Klatovy</v>
      </c>
      <c r="I89" s="27" t="s">
        <v>22</v>
      </c>
      <c r="J89" s="52" t="str">
        <f>IF(J12="","",J12)</f>
        <v>13. 2. 2025</v>
      </c>
      <c r="L89" s="32"/>
    </row>
    <row r="90" spans="2:47" s="1" customFormat="1" ht="6.95" customHeight="1">
      <c r="B90" s="32"/>
      <c r="L90" s="32"/>
    </row>
    <row r="91" spans="2:47" s="1" customFormat="1" ht="15.2" customHeight="1">
      <c r="B91" s="32"/>
      <c r="C91" s="27" t="s">
        <v>24</v>
      </c>
      <c r="F91" s="25" t="str">
        <f>E15</f>
        <v>Energy Benefit Center a.s.</v>
      </c>
      <c r="I91" s="27" t="s">
        <v>30</v>
      </c>
      <c r="J91" s="30" t="str">
        <f>E21</f>
        <v>BC. Anna Tušová</v>
      </c>
      <c r="L91" s="32"/>
    </row>
    <row r="92" spans="2:47" s="1" customFormat="1" ht="15.2" customHeight="1">
      <c r="B92" s="32"/>
      <c r="C92" s="27" t="s">
        <v>28</v>
      </c>
      <c r="F92" s="25" t="str">
        <f>IF(E18="","",E18)</f>
        <v>Vyplň údaj</v>
      </c>
      <c r="I92" s="27" t="s">
        <v>33</v>
      </c>
      <c r="J92" s="30" t="str">
        <f>E24</f>
        <v>KAVRO</v>
      </c>
      <c r="L92" s="32"/>
    </row>
    <row r="93" spans="2:47" s="1" customFormat="1" ht="10.35" customHeight="1">
      <c r="B93" s="32"/>
      <c r="L93" s="32"/>
    </row>
    <row r="94" spans="2:47" s="1" customFormat="1" ht="29.25" customHeight="1">
      <c r="B94" s="32"/>
      <c r="C94" s="105" t="s">
        <v>130</v>
      </c>
      <c r="D94" s="97"/>
      <c r="E94" s="97"/>
      <c r="F94" s="97"/>
      <c r="G94" s="97"/>
      <c r="H94" s="97"/>
      <c r="I94" s="97"/>
      <c r="J94" s="106" t="s">
        <v>131</v>
      </c>
      <c r="K94" s="97"/>
      <c r="L94" s="32"/>
    </row>
    <row r="95" spans="2:47" s="1" customFormat="1" ht="10.35" customHeight="1">
      <c r="B95" s="32"/>
      <c r="L95" s="32"/>
    </row>
    <row r="96" spans="2:47" s="1" customFormat="1" ht="22.9" customHeight="1">
      <c r="B96" s="32"/>
      <c r="C96" s="107" t="s">
        <v>132</v>
      </c>
      <c r="J96" s="66">
        <f>J121</f>
        <v>0</v>
      </c>
      <c r="L96" s="32"/>
      <c r="AU96" s="17" t="s">
        <v>133</v>
      </c>
    </row>
    <row r="97" spans="2:12" s="8" customFormat="1" ht="24.95" customHeight="1">
      <c r="B97" s="108"/>
      <c r="D97" s="109" t="s">
        <v>134</v>
      </c>
      <c r="E97" s="110"/>
      <c r="F97" s="110"/>
      <c r="G97" s="110"/>
      <c r="H97" s="110"/>
      <c r="I97" s="110"/>
      <c r="J97" s="111">
        <f>J122</f>
        <v>0</v>
      </c>
      <c r="L97" s="108"/>
    </row>
    <row r="98" spans="2:12" s="9" customFormat="1" ht="19.899999999999999" customHeight="1">
      <c r="B98" s="112"/>
      <c r="D98" s="113" t="s">
        <v>135</v>
      </c>
      <c r="E98" s="114"/>
      <c r="F98" s="114"/>
      <c r="G98" s="114"/>
      <c r="H98" s="114"/>
      <c r="I98" s="114"/>
      <c r="J98" s="115">
        <f>J123</f>
        <v>0</v>
      </c>
      <c r="L98" s="112"/>
    </row>
    <row r="99" spans="2:12" s="9" customFormat="1" ht="19.899999999999999" customHeight="1">
      <c r="B99" s="112"/>
      <c r="D99" s="113" t="s">
        <v>136</v>
      </c>
      <c r="E99" s="114"/>
      <c r="F99" s="114"/>
      <c r="G99" s="114"/>
      <c r="H99" s="114"/>
      <c r="I99" s="114"/>
      <c r="J99" s="115">
        <f>J342</f>
        <v>0</v>
      </c>
      <c r="L99" s="112"/>
    </row>
    <row r="100" spans="2:12" s="8" customFormat="1" ht="24.95" customHeight="1">
      <c r="B100" s="108"/>
      <c r="D100" s="109" t="s">
        <v>137</v>
      </c>
      <c r="E100" s="110"/>
      <c r="F100" s="110"/>
      <c r="G100" s="110"/>
      <c r="H100" s="110"/>
      <c r="I100" s="110"/>
      <c r="J100" s="111">
        <f>J349</f>
        <v>0</v>
      </c>
      <c r="L100" s="108"/>
    </row>
    <row r="101" spans="2:12" s="9" customFormat="1" ht="19.899999999999999" customHeight="1">
      <c r="B101" s="112"/>
      <c r="D101" s="113" t="s">
        <v>138</v>
      </c>
      <c r="E101" s="114"/>
      <c r="F101" s="114"/>
      <c r="G101" s="114"/>
      <c r="H101" s="114"/>
      <c r="I101" s="114"/>
      <c r="J101" s="115">
        <f>J350</f>
        <v>0</v>
      </c>
      <c r="L101" s="112"/>
    </row>
    <row r="102" spans="2:12" s="1" customFormat="1" ht="21.75" customHeight="1">
      <c r="B102" s="32"/>
      <c r="L102" s="32"/>
    </row>
    <row r="103" spans="2:12" s="1" customFormat="1" ht="6.95" customHeight="1">
      <c r="B103" s="44"/>
      <c r="C103" s="45"/>
      <c r="D103" s="45"/>
      <c r="E103" s="45"/>
      <c r="F103" s="45"/>
      <c r="G103" s="45"/>
      <c r="H103" s="45"/>
      <c r="I103" s="45"/>
      <c r="J103" s="45"/>
      <c r="K103" s="45"/>
      <c r="L103" s="32"/>
    </row>
    <row r="107" spans="2:12" s="1" customFormat="1" ht="6.95" customHeight="1">
      <c r="B107" s="46"/>
      <c r="C107" s="47"/>
      <c r="D107" s="47"/>
      <c r="E107" s="47"/>
      <c r="F107" s="47"/>
      <c r="G107" s="47"/>
      <c r="H107" s="47"/>
      <c r="I107" s="47"/>
      <c r="J107" s="47"/>
      <c r="K107" s="47"/>
      <c r="L107" s="32"/>
    </row>
    <row r="108" spans="2:12" s="1" customFormat="1" ht="24.95" customHeight="1">
      <c r="B108" s="32"/>
      <c r="C108" s="21" t="s">
        <v>139</v>
      </c>
      <c r="L108" s="32"/>
    </row>
    <row r="109" spans="2:12" s="1" customFormat="1" ht="6.95" customHeight="1">
      <c r="B109" s="32"/>
      <c r="L109" s="32"/>
    </row>
    <row r="110" spans="2:12" s="1" customFormat="1" ht="12" customHeight="1">
      <c r="B110" s="32"/>
      <c r="C110" s="27" t="s">
        <v>16</v>
      </c>
      <c r="L110" s="32"/>
    </row>
    <row r="111" spans="2:12" s="1" customFormat="1" ht="16.5" customHeight="1">
      <c r="B111" s="32"/>
      <c r="E111" s="237" t="str">
        <f>E7</f>
        <v>SEN gastroprovozu ZŠ Plánická</v>
      </c>
      <c r="F111" s="238"/>
      <c r="G111" s="238"/>
      <c r="H111" s="238"/>
      <c r="L111" s="32"/>
    </row>
    <row r="112" spans="2:12" s="1" customFormat="1" ht="12" customHeight="1">
      <c r="B112" s="32"/>
      <c r="C112" s="27" t="s">
        <v>126</v>
      </c>
      <c r="L112" s="32"/>
    </row>
    <row r="113" spans="2:65" s="1" customFormat="1" ht="16.5" customHeight="1">
      <c r="B113" s="32"/>
      <c r="E113" s="230" t="str">
        <f>E9</f>
        <v>25-050201.1 - Bourací práce</v>
      </c>
      <c r="F113" s="236"/>
      <c r="G113" s="236"/>
      <c r="H113" s="236"/>
      <c r="L113" s="32"/>
    </row>
    <row r="114" spans="2:65" s="1" customFormat="1" ht="6.95" customHeight="1">
      <c r="B114" s="32"/>
      <c r="L114" s="32"/>
    </row>
    <row r="115" spans="2:65" s="1" customFormat="1" ht="12" customHeight="1">
      <c r="B115" s="32"/>
      <c r="C115" s="27" t="s">
        <v>20</v>
      </c>
      <c r="F115" s="25" t="str">
        <f>F12</f>
        <v>Klatovy</v>
      </c>
      <c r="I115" s="27" t="s">
        <v>22</v>
      </c>
      <c r="J115" s="52" t="str">
        <f>IF(J12="","",J12)</f>
        <v>13. 2. 2025</v>
      </c>
      <c r="L115" s="32"/>
    </row>
    <row r="116" spans="2:65" s="1" customFormat="1" ht="6.95" customHeight="1">
      <c r="B116" s="32"/>
      <c r="L116" s="32"/>
    </row>
    <row r="117" spans="2:65" s="1" customFormat="1" ht="15.2" customHeight="1">
      <c r="B117" s="32"/>
      <c r="C117" s="27" t="s">
        <v>24</v>
      </c>
      <c r="F117" s="25" t="str">
        <f>E15</f>
        <v>Energy Benefit Center a.s.</v>
      </c>
      <c r="I117" s="27" t="s">
        <v>30</v>
      </c>
      <c r="J117" s="30" t="str">
        <f>E21</f>
        <v>BC. Anna Tušová</v>
      </c>
      <c r="L117" s="32"/>
    </row>
    <row r="118" spans="2:65" s="1" customFormat="1" ht="15.2" customHeight="1">
      <c r="B118" s="32"/>
      <c r="C118" s="27" t="s">
        <v>28</v>
      </c>
      <c r="F118" s="25" t="str">
        <f>IF(E18="","",E18)</f>
        <v>Vyplň údaj</v>
      </c>
      <c r="I118" s="27" t="s">
        <v>33</v>
      </c>
      <c r="J118" s="30" t="str">
        <f>E24</f>
        <v>KAVRO</v>
      </c>
      <c r="L118" s="32"/>
    </row>
    <row r="119" spans="2:65" s="1" customFormat="1" ht="10.35" customHeight="1">
      <c r="B119" s="32"/>
      <c r="L119" s="32"/>
    </row>
    <row r="120" spans="2:65" s="10" customFormat="1" ht="29.25" customHeight="1">
      <c r="B120" s="116"/>
      <c r="C120" s="117" t="s">
        <v>140</v>
      </c>
      <c r="D120" s="118" t="s">
        <v>62</v>
      </c>
      <c r="E120" s="118" t="s">
        <v>58</v>
      </c>
      <c r="F120" s="118" t="s">
        <v>59</v>
      </c>
      <c r="G120" s="118" t="s">
        <v>141</v>
      </c>
      <c r="H120" s="118" t="s">
        <v>142</v>
      </c>
      <c r="I120" s="118" t="s">
        <v>143</v>
      </c>
      <c r="J120" s="118" t="s">
        <v>131</v>
      </c>
      <c r="K120" s="119" t="s">
        <v>144</v>
      </c>
      <c r="L120" s="116"/>
      <c r="M120" s="59" t="s">
        <v>1</v>
      </c>
      <c r="N120" s="60" t="s">
        <v>41</v>
      </c>
      <c r="O120" s="60" t="s">
        <v>145</v>
      </c>
      <c r="P120" s="60" t="s">
        <v>146</v>
      </c>
      <c r="Q120" s="60" t="s">
        <v>147</v>
      </c>
      <c r="R120" s="60" t="s">
        <v>148</v>
      </c>
      <c r="S120" s="60" t="s">
        <v>149</v>
      </c>
      <c r="T120" s="61" t="s">
        <v>150</v>
      </c>
    </row>
    <row r="121" spans="2:65" s="1" customFormat="1" ht="22.9" customHeight="1">
      <c r="B121" s="32"/>
      <c r="C121" s="64" t="s">
        <v>151</v>
      </c>
      <c r="J121" s="120">
        <f>BK121</f>
        <v>0</v>
      </c>
      <c r="L121" s="32"/>
      <c r="M121" s="62"/>
      <c r="N121" s="53"/>
      <c r="O121" s="53"/>
      <c r="P121" s="121">
        <f>P122+P349</f>
        <v>0</v>
      </c>
      <c r="Q121" s="53"/>
      <c r="R121" s="121">
        <f>R122+R349</f>
        <v>5.5640000000000004E-3</v>
      </c>
      <c r="S121" s="53"/>
      <c r="T121" s="122">
        <f>T122+T349</f>
        <v>17.825336999999998</v>
      </c>
      <c r="AT121" s="17" t="s">
        <v>76</v>
      </c>
      <c r="AU121" s="17" t="s">
        <v>133</v>
      </c>
      <c r="BK121" s="123">
        <f>BK122+BK349</f>
        <v>0</v>
      </c>
    </row>
    <row r="122" spans="2:65" s="11" customFormat="1" ht="25.9" customHeight="1">
      <c r="B122" s="124"/>
      <c r="D122" s="125" t="s">
        <v>76</v>
      </c>
      <c r="E122" s="126" t="s">
        <v>152</v>
      </c>
      <c r="F122" s="126" t="s">
        <v>153</v>
      </c>
      <c r="I122" s="127"/>
      <c r="J122" s="128">
        <f>BK122</f>
        <v>0</v>
      </c>
      <c r="L122" s="124"/>
      <c r="M122" s="129"/>
      <c r="P122" s="130">
        <f>P123+P342</f>
        <v>0</v>
      </c>
      <c r="R122" s="130">
        <f>R123+R342</f>
        <v>5.5640000000000004E-3</v>
      </c>
      <c r="T122" s="131">
        <f>T123+T342</f>
        <v>17.638087999999996</v>
      </c>
      <c r="AR122" s="125" t="s">
        <v>85</v>
      </c>
      <c r="AT122" s="132" t="s">
        <v>76</v>
      </c>
      <c r="AU122" s="132" t="s">
        <v>77</v>
      </c>
      <c r="AY122" s="125" t="s">
        <v>154</v>
      </c>
      <c r="BK122" s="133">
        <f>BK123+BK342</f>
        <v>0</v>
      </c>
    </row>
    <row r="123" spans="2:65" s="11" customFormat="1" ht="22.9" customHeight="1">
      <c r="B123" s="124"/>
      <c r="D123" s="125" t="s">
        <v>76</v>
      </c>
      <c r="E123" s="134" t="s">
        <v>155</v>
      </c>
      <c r="F123" s="134" t="s">
        <v>156</v>
      </c>
      <c r="I123" s="127"/>
      <c r="J123" s="135">
        <f>BK123</f>
        <v>0</v>
      </c>
      <c r="L123" s="124"/>
      <c r="M123" s="129"/>
      <c r="P123" s="130">
        <f>SUM(P124:P341)</f>
        <v>0</v>
      </c>
      <c r="R123" s="130">
        <f>SUM(R124:R341)</f>
        <v>5.5640000000000004E-3</v>
      </c>
      <c r="T123" s="131">
        <f>SUM(T124:T341)</f>
        <v>17.638087999999996</v>
      </c>
      <c r="AR123" s="125" t="s">
        <v>85</v>
      </c>
      <c r="AT123" s="132" t="s">
        <v>76</v>
      </c>
      <c r="AU123" s="132" t="s">
        <v>85</v>
      </c>
      <c r="AY123" s="125" t="s">
        <v>154</v>
      </c>
      <c r="BK123" s="133">
        <f>SUM(BK124:BK341)</f>
        <v>0</v>
      </c>
    </row>
    <row r="124" spans="2:65" s="1" customFormat="1" ht="16.5" customHeight="1">
      <c r="B124" s="32"/>
      <c r="C124" s="136" t="s">
        <v>85</v>
      </c>
      <c r="D124" s="137" t="s">
        <v>157</v>
      </c>
      <c r="E124" s="138" t="s">
        <v>158</v>
      </c>
      <c r="F124" s="139" t="s">
        <v>159</v>
      </c>
      <c r="G124" s="140" t="s">
        <v>160</v>
      </c>
      <c r="H124" s="141">
        <v>29.651</v>
      </c>
      <c r="I124" s="142"/>
      <c r="J124" s="143">
        <f>ROUND(I124*H124,2)</f>
        <v>0</v>
      </c>
      <c r="K124" s="139" t="s">
        <v>161</v>
      </c>
      <c r="L124" s="32"/>
      <c r="M124" s="144" t="s">
        <v>1</v>
      </c>
      <c r="N124" s="145" t="s">
        <v>42</v>
      </c>
      <c r="P124" s="146">
        <f>O124*H124</f>
        <v>0</v>
      </c>
      <c r="Q124" s="146">
        <v>0</v>
      </c>
      <c r="R124" s="146">
        <f>Q124*H124</f>
        <v>0</v>
      </c>
      <c r="S124" s="146">
        <v>0.308</v>
      </c>
      <c r="T124" s="147">
        <f>S124*H124</f>
        <v>9.1325079999999996</v>
      </c>
      <c r="AR124" s="148" t="s">
        <v>162</v>
      </c>
      <c r="AT124" s="148" t="s">
        <v>157</v>
      </c>
      <c r="AU124" s="148" t="s">
        <v>87</v>
      </c>
      <c r="AY124" s="17" t="s">
        <v>154</v>
      </c>
      <c r="BE124" s="149">
        <f>IF(N124="základní",J124,0)</f>
        <v>0</v>
      </c>
      <c r="BF124" s="149">
        <f>IF(N124="snížená",J124,0)</f>
        <v>0</v>
      </c>
      <c r="BG124" s="149">
        <f>IF(N124="zákl. přenesená",J124,0)</f>
        <v>0</v>
      </c>
      <c r="BH124" s="149">
        <f>IF(N124="sníž. přenesená",J124,0)</f>
        <v>0</v>
      </c>
      <c r="BI124" s="149">
        <f>IF(N124="nulová",J124,0)</f>
        <v>0</v>
      </c>
      <c r="BJ124" s="17" t="s">
        <v>85</v>
      </c>
      <c r="BK124" s="149">
        <f>ROUND(I124*H124,2)</f>
        <v>0</v>
      </c>
      <c r="BL124" s="17" t="s">
        <v>162</v>
      </c>
      <c r="BM124" s="148" t="s">
        <v>163</v>
      </c>
    </row>
    <row r="125" spans="2:65" s="12" customFormat="1">
      <c r="B125" s="150"/>
      <c r="D125" s="151" t="s">
        <v>164</v>
      </c>
      <c r="E125" s="152" t="s">
        <v>1</v>
      </c>
      <c r="F125" s="153" t="s">
        <v>165</v>
      </c>
      <c r="H125" s="152" t="s">
        <v>1</v>
      </c>
      <c r="I125" s="154"/>
      <c r="L125" s="150"/>
      <c r="M125" s="155"/>
      <c r="T125" s="156"/>
      <c r="AT125" s="152" t="s">
        <v>164</v>
      </c>
      <c r="AU125" s="152" t="s">
        <v>87</v>
      </c>
      <c r="AV125" s="12" t="s">
        <v>85</v>
      </c>
      <c r="AW125" s="12" t="s">
        <v>32</v>
      </c>
      <c r="AX125" s="12" t="s">
        <v>77</v>
      </c>
      <c r="AY125" s="152" t="s">
        <v>154</v>
      </c>
    </row>
    <row r="126" spans="2:65" s="12" customFormat="1">
      <c r="B126" s="150"/>
      <c r="D126" s="151" t="s">
        <v>164</v>
      </c>
      <c r="E126" s="152" t="s">
        <v>1</v>
      </c>
      <c r="F126" s="153" t="s">
        <v>166</v>
      </c>
      <c r="H126" s="152" t="s">
        <v>1</v>
      </c>
      <c r="I126" s="154"/>
      <c r="L126" s="150"/>
      <c r="M126" s="155"/>
      <c r="T126" s="156"/>
      <c r="AT126" s="152" t="s">
        <v>164</v>
      </c>
      <c r="AU126" s="152" t="s">
        <v>87</v>
      </c>
      <c r="AV126" s="12" t="s">
        <v>85</v>
      </c>
      <c r="AW126" s="12" t="s">
        <v>32</v>
      </c>
      <c r="AX126" s="12" t="s">
        <v>77</v>
      </c>
      <c r="AY126" s="152" t="s">
        <v>154</v>
      </c>
    </row>
    <row r="127" spans="2:65" s="13" customFormat="1">
      <c r="B127" s="157"/>
      <c r="D127" s="151" t="s">
        <v>164</v>
      </c>
      <c r="E127" s="158" t="s">
        <v>1</v>
      </c>
      <c r="F127" s="159" t="s">
        <v>167</v>
      </c>
      <c r="H127" s="160">
        <v>31.651</v>
      </c>
      <c r="I127" s="161"/>
      <c r="L127" s="157"/>
      <c r="M127" s="162"/>
      <c r="T127" s="163"/>
      <c r="AT127" s="158" t="s">
        <v>164</v>
      </c>
      <c r="AU127" s="158" t="s">
        <v>87</v>
      </c>
      <c r="AV127" s="13" t="s">
        <v>87</v>
      </c>
      <c r="AW127" s="13" t="s">
        <v>32</v>
      </c>
      <c r="AX127" s="13" t="s">
        <v>77</v>
      </c>
      <c r="AY127" s="158" t="s">
        <v>154</v>
      </c>
    </row>
    <row r="128" spans="2:65" s="13" customFormat="1">
      <c r="B128" s="157"/>
      <c r="D128" s="151" t="s">
        <v>164</v>
      </c>
      <c r="E128" s="158" t="s">
        <v>1</v>
      </c>
      <c r="F128" s="159" t="s">
        <v>168</v>
      </c>
      <c r="H128" s="160">
        <v>-2</v>
      </c>
      <c r="I128" s="161"/>
      <c r="L128" s="157"/>
      <c r="M128" s="162"/>
      <c r="T128" s="163"/>
      <c r="AT128" s="158" t="s">
        <v>164</v>
      </c>
      <c r="AU128" s="158" t="s">
        <v>87</v>
      </c>
      <c r="AV128" s="13" t="s">
        <v>87</v>
      </c>
      <c r="AW128" s="13" t="s">
        <v>32</v>
      </c>
      <c r="AX128" s="13" t="s">
        <v>77</v>
      </c>
      <c r="AY128" s="158" t="s">
        <v>154</v>
      </c>
    </row>
    <row r="129" spans="2:65" s="14" customFormat="1">
      <c r="B129" s="164"/>
      <c r="D129" s="151" t="s">
        <v>164</v>
      </c>
      <c r="E129" s="165" t="s">
        <v>1</v>
      </c>
      <c r="F129" s="166" t="s">
        <v>169</v>
      </c>
      <c r="H129" s="167">
        <v>29.651</v>
      </c>
      <c r="I129" s="168"/>
      <c r="L129" s="164"/>
      <c r="M129" s="169"/>
      <c r="T129" s="170"/>
      <c r="AT129" s="165" t="s">
        <v>164</v>
      </c>
      <c r="AU129" s="165" t="s">
        <v>87</v>
      </c>
      <c r="AV129" s="14" t="s">
        <v>162</v>
      </c>
      <c r="AW129" s="14" t="s">
        <v>32</v>
      </c>
      <c r="AX129" s="14" t="s">
        <v>85</v>
      </c>
      <c r="AY129" s="165" t="s">
        <v>154</v>
      </c>
    </row>
    <row r="130" spans="2:65" s="1" customFormat="1" ht="16.5" customHeight="1">
      <c r="B130" s="32"/>
      <c r="C130" s="136" t="s">
        <v>87</v>
      </c>
      <c r="D130" s="137" t="s">
        <v>157</v>
      </c>
      <c r="E130" s="138" t="s">
        <v>170</v>
      </c>
      <c r="F130" s="139" t="s">
        <v>171</v>
      </c>
      <c r="G130" s="140" t="s">
        <v>160</v>
      </c>
      <c r="H130" s="141">
        <v>68.578000000000003</v>
      </c>
      <c r="I130" s="142"/>
      <c r="J130" s="143">
        <f>ROUND(I130*H130,2)</f>
        <v>0</v>
      </c>
      <c r="K130" s="139" t="s">
        <v>161</v>
      </c>
      <c r="L130" s="32"/>
      <c r="M130" s="144" t="s">
        <v>1</v>
      </c>
      <c r="N130" s="145" t="s">
        <v>42</v>
      </c>
      <c r="P130" s="146">
        <f>O130*H130</f>
        <v>0</v>
      </c>
      <c r="Q130" s="146">
        <v>0</v>
      </c>
      <c r="R130" s="146">
        <f>Q130*H130</f>
        <v>0</v>
      </c>
      <c r="S130" s="146">
        <v>0</v>
      </c>
      <c r="T130" s="147">
        <f>S130*H130</f>
        <v>0</v>
      </c>
      <c r="AR130" s="148" t="s">
        <v>162</v>
      </c>
      <c r="AT130" s="148" t="s">
        <v>157</v>
      </c>
      <c r="AU130" s="148" t="s">
        <v>87</v>
      </c>
      <c r="AY130" s="17" t="s">
        <v>154</v>
      </c>
      <c r="BE130" s="149">
        <f>IF(N130="základní",J130,0)</f>
        <v>0</v>
      </c>
      <c r="BF130" s="149">
        <f>IF(N130="snížená",J130,0)</f>
        <v>0</v>
      </c>
      <c r="BG130" s="149">
        <f>IF(N130="zákl. přenesená",J130,0)</f>
        <v>0</v>
      </c>
      <c r="BH130" s="149">
        <f>IF(N130="sníž. přenesená",J130,0)</f>
        <v>0</v>
      </c>
      <c r="BI130" s="149">
        <f>IF(N130="nulová",J130,0)</f>
        <v>0</v>
      </c>
      <c r="BJ130" s="17" t="s">
        <v>85</v>
      </c>
      <c r="BK130" s="149">
        <f>ROUND(I130*H130,2)</f>
        <v>0</v>
      </c>
      <c r="BL130" s="17" t="s">
        <v>162</v>
      </c>
      <c r="BM130" s="148" t="s">
        <v>172</v>
      </c>
    </row>
    <row r="131" spans="2:65" s="12" customFormat="1">
      <c r="B131" s="150"/>
      <c r="D131" s="151" t="s">
        <v>164</v>
      </c>
      <c r="E131" s="152" t="s">
        <v>1</v>
      </c>
      <c r="F131" s="153" t="s">
        <v>166</v>
      </c>
      <c r="H131" s="152" t="s">
        <v>1</v>
      </c>
      <c r="I131" s="154"/>
      <c r="L131" s="150"/>
      <c r="M131" s="155"/>
      <c r="T131" s="156"/>
      <c r="AT131" s="152" t="s">
        <v>164</v>
      </c>
      <c r="AU131" s="152" t="s">
        <v>87</v>
      </c>
      <c r="AV131" s="12" t="s">
        <v>85</v>
      </c>
      <c r="AW131" s="12" t="s">
        <v>32</v>
      </c>
      <c r="AX131" s="12" t="s">
        <v>77</v>
      </c>
      <c r="AY131" s="152" t="s">
        <v>154</v>
      </c>
    </row>
    <row r="132" spans="2:65" s="13" customFormat="1">
      <c r="B132" s="157"/>
      <c r="D132" s="151" t="s">
        <v>164</v>
      </c>
      <c r="E132" s="158" t="s">
        <v>1</v>
      </c>
      <c r="F132" s="159" t="s">
        <v>173</v>
      </c>
      <c r="H132" s="160">
        <v>30.442</v>
      </c>
      <c r="I132" s="161"/>
      <c r="L132" s="157"/>
      <c r="M132" s="162"/>
      <c r="T132" s="163"/>
      <c r="AT132" s="158" t="s">
        <v>164</v>
      </c>
      <c r="AU132" s="158" t="s">
        <v>87</v>
      </c>
      <c r="AV132" s="13" t="s">
        <v>87</v>
      </c>
      <c r="AW132" s="13" t="s">
        <v>32</v>
      </c>
      <c r="AX132" s="13" t="s">
        <v>77</v>
      </c>
      <c r="AY132" s="158" t="s">
        <v>154</v>
      </c>
    </row>
    <row r="133" spans="2:65" s="13" customFormat="1">
      <c r="B133" s="157"/>
      <c r="D133" s="151" t="s">
        <v>164</v>
      </c>
      <c r="E133" s="158" t="s">
        <v>1</v>
      </c>
      <c r="F133" s="159" t="s">
        <v>174</v>
      </c>
      <c r="H133" s="160">
        <v>29.434000000000001</v>
      </c>
      <c r="I133" s="161"/>
      <c r="L133" s="157"/>
      <c r="M133" s="162"/>
      <c r="T133" s="163"/>
      <c r="AT133" s="158" t="s">
        <v>164</v>
      </c>
      <c r="AU133" s="158" t="s">
        <v>87</v>
      </c>
      <c r="AV133" s="13" t="s">
        <v>87</v>
      </c>
      <c r="AW133" s="13" t="s">
        <v>32</v>
      </c>
      <c r="AX133" s="13" t="s">
        <v>77</v>
      </c>
      <c r="AY133" s="158" t="s">
        <v>154</v>
      </c>
    </row>
    <row r="134" spans="2:65" s="13" customFormat="1">
      <c r="B134" s="157"/>
      <c r="D134" s="151" t="s">
        <v>164</v>
      </c>
      <c r="E134" s="158" t="s">
        <v>1</v>
      </c>
      <c r="F134" s="159" t="s">
        <v>175</v>
      </c>
      <c r="H134" s="160">
        <v>8.702</v>
      </c>
      <c r="I134" s="161"/>
      <c r="L134" s="157"/>
      <c r="M134" s="162"/>
      <c r="T134" s="163"/>
      <c r="AT134" s="158" t="s">
        <v>164</v>
      </c>
      <c r="AU134" s="158" t="s">
        <v>87</v>
      </c>
      <c r="AV134" s="13" t="s">
        <v>87</v>
      </c>
      <c r="AW134" s="13" t="s">
        <v>32</v>
      </c>
      <c r="AX134" s="13" t="s">
        <v>77</v>
      </c>
      <c r="AY134" s="158" t="s">
        <v>154</v>
      </c>
    </row>
    <row r="135" spans="2:65" s="14" customFormat="1">
      <c r="B135" s="164"/>
      <c r="D135" s="151" t="s">
        <v>164</v>
      </c>
      <c r="E135" s="165" t="s">
        <v>1</v>
      </c>
      <c r="F135" s="166" t="s">
        <v>169</v>
      </c>
      <c r="H135" s="167">
        <v>68.578000000000003</v>
      </c>
      <c r="I135" s="168"/>
      <c r="L135" s="164"/>
      <c r="M135" s="169"/>
      <c r="T135" s="170"/>
      <c r="AT135" s="165" t="s">
        <v>164</v>
      </c>
      <c r="AU135" s="165" t="s">
        <v>87</v>
      </c>
      <c r="AV135" s="14" t="s">
        <v>162</v>
      </c>
      <c r="AW135" s="14" t="s">
        <v>32</v>
      </c>
      <c r="AX135" s="14" t="s">
        <v>85</v>
      </c>
      <c r="AY135" s="165" t="s">
        <v>154</v>
      </c>
    </row>
    <row r="136" spans="2:65" s="1" customFormat="1" ht="16.5" customHeight="1">
      <c r="B136" s="32"/>
      <c r="C136" s="136" t="s">
        <v>176</v>
      </c>
      <c r="D136" s="137" t="s">
        <v>157</v>
      </c>
      <c r="E136" s="138" t="s">
        <v>177</v>
      </c>
      <c r="F136" s="139" t="s">
        <v>178</v>
      </c>
      <c r="G136" s="140" t="s">
        <v>160</v>
      </c>
      <c r="H136" s="141">
        <v>137.15600000000001</v>
      </c>
      <c r="I136" s="142"/>
      <c r="J136" s="143">
        <f>ROUND(I136*H136,2)</f>
        <v>0</v>
      </c>
      <c r="K136" s="139" t="s">
        <v>161</v>
      </c>
      <c r="L136" s="32"/>
      <c r="M136" s="144" t="s">
        <v>1</v>
      </c>
      <c r="N136" s="145" t="s">
        <v>42</v>
      </c>
      <c r="P136" s="146">
        <f>O136*H136</f>
        <v>0</v>
      </c>
      <c r="Q136" s="146">
        <v>0</v>
      </c>
      <c r="R136" s="146">
        <f>Q136*H136</f>
        <v>0</v>
      </c>
      <c r="S136" s="146">
        <v>0</v>
      </c>
      <c r="T136" s="147">
        <f>S136*H136</f>
        <v>0</v>
      </c>
      <c r="AR136" s="148" t="s">
        <v>162</v>
      </c>
      <c r="AT136" s="148" t="s">
        <v>157</v>
      </c>
      <c r="AU136" s="148" t="s">
        <v>87</v>
      </c>
      <c r="AY136" s="17" t="s">
        <v>154</v>
      </c>
      <c r="BE136" s="149">
        <f>IF(N136="základní",J136,0)</f>
        <v>0</v>
      </c>
      <c r="BF136" s="149">
        <f>IF(N136="snížená",J136,0)</f>
        <v>0</v>
      </c>
      <c r="BG136" s="149">
        <f>IF(N136="zákl. přenesená",J136,0)</f>
        <v>0</v>
      </c>
      <c r="BH136" s="149">
        <f>IF(N136="sníž. přenesená",J136,0)</f>
        <v>0</v>
      </c>
      <c r="BI136" s="149">
        <f>IF(N136="nulová",J136,0)</f>
        <v>0</v>
      </c>
      <c r="BJ136" s="17" t="s">
        <v>85</v>
      </c>
      <c r="BK136" s="149">
        <f>ROUND(I136*H136,2)</f>
        <v>0</v>
      </c>
      <c r="BL136" s="17" t="s">
        <v>162</v>
      </c>
      <c r="BM136" s="148" t="s">
        <v>179</v>
      </c>
    </row>
    <row r="137" spans="2:65" s="13" customFormat="1">
      <c r="B137" s="157"/>
      <c r="D137" s="151" t="s">
        <v>164</v>
      </c>
      <c r="E137" s="158" t="s">
        <v>1</v>
      </c>
      <c r="F137" s="159" t="s">
        <v>180</v>
      </c>
      <c r="H137" s="160">
        <v>137.15600000000001</v>
      </c>
      <c r="I137" s="161"/>
      <c r="L137" s="157"/>
      <c r="M137" s="162"/>
      <c r="T137" s="163"/>
      <c r="AT137" s="158" t="s">
        <v>164</v>
      </c>
      <c r="AU137" s="158" t="s">
        <v>87</v>
      </c>
      <c r="AV137" s="13" t="s">
        <v>87</v>
      </c>
      <c r="AW137" s="13" t="s">
        <v>32</v>
      </c>
      <c r="AX137" s="13" t="s">
        <v>85</v>
      </c>
      <c r="AY137" s="158" t="s">
        <v>154</v>
      </c>
    </row>
    <row r="138" spans="2:65" s="1" customFormat="1" ht="16.5" customHeight="1">
      <c r="B138" s="32"/>
      <c r="C138" s="136" t="s">
        <v>162</v>
      </c>
      <c r="D138" s="137" t="s">
        <v>157</v>
      </c>
      <c r="E138" s="138" t="s">
        <v>181</v>
      </c>
      <c r="F138" s="139" t="s">
        <v>182</v>
      </c>
      <c r="G138" s="140" t="s">
        <v>160</v>
      </c>
      <c r="H138" s="141">
        <v>17.18</v>
      </c>
      <c r="I138" s="142"/>
      <c r="J138" s="143">
        <f>ROUND(I138*H138,2)</f>
        <v>0</v>
      </c>
      <c r="K138" s="139" t="s">
        <v>161</v>
      </c>
      <c r="L138" s="32"/>
      <c r="M138" s="144" t="s">
        <v>1</v>
      </c>
      <c r="N138" s="145" t="s">
        <v>42</v>
      </c>
      <c r="P138" s="146">
        <f>O138*H138</f>
        <v>0</v>
      </c>
      <c r="Q138" s="146">
        <v>0</v>
      </c>
      <c r="R138" s="146">
        <f>Q138*H138</f>
        <v>0</v>
      </c>
      <c r="S138" s="146">
        <v>6.3E-2</v>
      </c>
      <c r="T138" s="147">
        <f>S138*H138</f>
        <v>1.0823400000000001</v>
      </c>
      <c r="AR138" s="148" t="s">
        <v>162</v>
      </c>
      <c r="AT138" s="148" t="s">
        <v>157</v>
      </c>
      <c r="AU138" s="148" t="s">
        <v>87</v>
      </c>
      <c r="AY138" s="17" t="s">
        <v>154</v>
      </c>
      <c r="BE138" s="149">
        <f>IF(N138="základní",J138,0)</f>
        <v>0</v>
      </c>
      <c r="BF138" s="149">
        <f>IF(N138="snížená",J138,0)</f>
        <v>0</v>
      </c>
      <c r="BG138" s="149">
        <f>IF(N138="zákl. přenesená",J138,0)</f>
        <v>0</v>
      </c>
      <c r="BH138" s="149">
        <f>IF(N138="sníž. přenesená",J138,0)</f>
        <v>0</v>
      </c>
      <c r="BI138" s="149">
        <f>IF(N138="nulová",J138,0)</f>
        <v>0</v>
      </c>
      <c r="BJ138" s="17" t="s">
        <v>85</v>
      </c>
      <c r="BK138" s="149">
        <f>ROUND(I138*H138,2)</f>
        <v>0</v>
      </c>
      <c r="BL138" s="17" t="s">
        <v>162</v>
      </c>
      <c r="BM138" s="148" t="s">
        <v>183</v>
      </c>
    </row>
    <row r="139" spans="2:65" s="12" customFormat="1">
      <c r="B139" s="150"/>
      <c r="D139" s="151" t="s">
        <v>164</v>
      </c>
      <c r="E139" s="152" t="s">
        <v>1</v>
      </c>
      <c r="F139" s="153" t="s">
        <v>184</v>
      </c>
      <c r="H139" s="152" t="s">
        <v>1</v>
      </c>
      <c r="I139" s="154"/>
      <c r="L139" s="150"/>
      <c r="M139" s="155"/>
      <c r="T139" s="156"/>
      <c r="AT139" s="152" t="s">
        <v>164</v>
      </c>
      <c r="AU139" s="152" t="s">
        <v>87</v>
      </c>
      <c r="AV139" s="12" t="s">
        <v>85</v>
      </c>
      <c r="AW139" s="12" t="s">
        <v>32</v>
      </c>
      <c r="AX139" s="12" t="s">
        <v>77</v>
      </c>
      <c r="AY139" s="152" t="s">
        <v>154</v>
      </c>
    </row>
    <row r="140" spans="2:65" s="13" customFormat="1">
      <c r="B140" s="157"/>
      <c r="D140" s="151" t="s">
        <v>164</v>
      </c>
      <c r="E140" s="158" t="s">
        <v>1</v>
      </c>
      <c r="F140" s="159" t="s">
        <v>185</v>
      </c>
      <c r="H140" s="160">
        <v>14.21</v>
      </c>
      <c r="I140" s="161"/>
      <c r="L140" s="157"/>
      <c r="M140" s="162"/>
      <c r="T140" s="163"/>
      <c r="AT140" s="158" t="s">
        <v>164</v>
      </c>
      <c r="AU140" s="158" t="s">
        <v>87</v>
      </c>
      <c r="AV140" s="13" t="s">
        <v>87</v>
      </c>
      <c r="AW140" s="13" t="s">
        <v>32</v>
      </c>
      <c r="AX140" s="13" t="s">
        <v>77</v>
      </c>
      <c r="AY140" s="158" t="s">
        <v>154</v>
      </c>
    </row>
    <row r="141" spans="2:65" s="13" customFormat="1">
      <c r="B141" s="157"/>
      <c r="D141" s="151" t="s">
        <v>164</v>
      </c>
      <c r="E141" s="158" t="s">
        <v>1</v>
      </c>
      <c r="F141" s="159" t="s">
        <v>186</v>
      </c>
      <c r="H141" s="160">
        <v>2.97</v>
      </c>
      <c r="I141" s="161"/>
      <c r="L141" s="157"/>
      <c r="M141" s="162"/>
      <c r="T141" s="163"/>
      <c r="AT141" s="158" t="s">
        <v>164</v>
      </c>
      <c r="AU141" s="158" t="s">
        <v>87</v>
      </c>
      <c r="AV141" s="13" t="s">
        <v>87</v>
      </c>
      <c r="AW141" s="13" t="s">
        <v>32</v>
      </c>
      <c r="AX141" s="13" t="s">
        <v>77</v>
      </c>
      <c r="AY141" s="158" t="s">
        <v>154</v>
      </c>
    </row>
    <row r="142" spans="2:65" s="14" customFormat="1">
      <c r="B142" s="164"/>
      <c r="D142" s="151" t="s">
        <v>164</v>
      </c>
      <c r="E142" s="165" t="s">
        <v>1</v>
      </c>
      <c r="F142" s="166" t="s">
        <v>169</v>
      </c>
      <c r="H142" s="167">
        <v>17.18</v>
      </c>
      <c r="I142" s="168"/>
      <c r="L142" s="164"/>
      <c r="M142" s="169"/>
      <c r="T142" s="170"/>
      <c r="AT142" s="165" t="s">
        <v>164</v>
      </c>
      <c r="AU142" s="165" t="s">
        <v>87</v>
      </c>
      <c r="AV142" s="14" t="s">
        <v>162</v>
      </c>
      <c r="AW142" s="14" t="s">
        <v>32</v>
      </c>
      <c r="AX142" s="14" t="s">
        <v>85</v>
      </c>
      <c r="AY142" s="165" t="s">
        <v>154</v>
      </c>
    </row>
    <row r="143" spans="2:65" s="1" customFormat="1" ht="16.5" customHeight="1">
      <c r="B143" s="32"/>
      <c r="C143" s="136" t="s">
        <v>187</v>
      </c>
      <c r="D143" s="137" t="s">
        <v>157</v>
      </c>
      <c r="E143" s="138" t="s">
        <v>188</v>
      </c>
      <c r="F143" s="139" t="s">
        <v>189</v>
      </c>
      <c r="G143" s="140" t="s">
        <v>190</v>
      </c>
      <c r="H143" s="141">
        <v>2</v>
      </c>
      <c r="I143" s="142"/>
      <c r="J143" s="143">
        <f>ROUND(I143*H143,2)</f>
        <v>0</v>
      </c>
      <c r="K143" s="139" t="s">
        <v>161</v>
      </c>
      <c r="L143" s="32"/>
      <c r="M143" s="144" t="s">
        <v>1</v>
      </c>
      <c r="N143" s="145" t="s">
        <v>42</v>
      </c>
      <c r="P143" s="146">
        <f>O143*H143</f>
        <v>0</v>
      </c>
      <c r="Q143" s="146">
        <v>0</v>
      </c>
      <c r="R143" s="146">
        <f>Q143*H143</f>
        <v>0</v>
      </c>
      <c r="S143" s="146">
        <v>4.0000000000000001E-3</v>
      </c>
      <c r="T143" s="147">
        <f>S143*H143</f>
        <v>8.0000000000000002E-3</v>
      </c>
      <c r="AR143" s="148" t="s">
        <v>162</v>
      </c>
      <c r="AT143" s="148" t="s">
        <v>157</v>
      </c>
      <c r="AU143" s="148" t="s">
        <v>87</v>
      </c>
      <c r="AY143" s="17" t="s">
        <v>154</v>
      </c>
      <c r="BE143" s="149">
        <f>IF(N143="základní",J143,0)</f>
        <v>0</v>
      </c>
      <c r="BF143" s="149">
        <f>IF(N143="snížená",J143,0)</f>
        <v>0</v>
      </c>
      <c r="BG143" s="149">
        <f>IF(N143="zákl. přenesená",J143,0)</f>
        <v>0</v>
      </c>
      <c r="BH143" s="149">
        <f>IF(N143="sníž. přenesená",J143,0)</f>
        <v>0</v>
      </c>
      <c r="BI143" s="149">
        <f>IF(N143="nulová",J143,0)</f>
        <v>0</v>
      </c>
      <c r="BJ143" s="17" t="s">
        <v>85</v>
      </c>
      <c r="BK143" s="149">
        <f>ROUND(I143*H143,2)</f>
        <v>0</v>
      </c>
      <c r="BL143" s="17" t="s">
        <v>162</v>
      </c>
      <c r="BM143" s="148" t="s">
        <v>191</v>
      </c>
    </row>
    <row r="144" spans="2:65" s="12" customFormat="1">
      <c r="B144" s="150"/>
      <c r="D144" s="151" t="s">
        <v>164</v>
      </c>
      <c r="E144" s="152" t="s">
        <v>1</v>
      </c>
      <c r="F144" s="153" t="s">
        <v>192</v>
      </c>
      <c r="H144" s="152" t="s">
        <v>1</v>
      </c>
      <c r="I144" s="154"/>
      <c r="L144" s="150"/>
      <c r="M144" s="155"/>
      <c r="T144" s="156"/>
      <c r="AT144" s="152" t="s">
        <v>164</v>
      </c>
      <c r="AU144" s="152" t="s">
        <v>87</v>
      </c>
      <c r="AV144" s="12" t="s">
        <v>85</v>
      </c>
      <c r="AW144" s="12" t="s">
        <v>32</v>
      </c>
      <c r="AX144" s="12" t="s">
        <v>77</v>
      </c>
      <c r="AY144" s="152" t="s">
        <v>154</v>
      </c>
    </row>
    <row r="145" spans="2:65" s="12" customFormat="1">
      <c r="B145" s="150"/>
      <c r="D145" s="151" t="s">
        <v>164</v>
      </c>
      <c r="E145" s="152" t="s">
        <v>1</v>
      </c>
      <c r="F145" s="153" t="s">
        <v>166</v>
      </c>
      <c r="H145" s="152" t="s">
        <v>1</v>
      </c>
      <c r="I145" s="154"/>
      <c r="L145" s="150"/>
      <c r="M145" s="155"/>
      <c r="T145" s="156"/>
      <c r="AT145" s="152" t="s">
        <v>164</v>
      </c>
      <c r="AU145" s="152" t="s">
        <v>87</v>
      </c>
      <c r="AV145" s="12" t="s">
        <v>85</v>
      </c>
      <c r="AW145" s="12" t="s">
        <v>32</v>
      </c>
      <c r="AX145" s="12" t="s">
        <v>77</v>
      </c>
      <c r="AY145" s="152" t="s">
        <v>154</v>
      </c>
    </row>
    <row r="146" spans="2:65" s="12" customFormat="1">
      <c r="B146" s="150"/>
      <c r="D146" s="151" t="s">
        <v>164</v>
      </c>
      <c r="E146" s="152" t="s">
        <v>1</v>
      </c>
      <c r="F146" s="153" t="s">
        <v>193</v>
      </c>
      <c r="H146" s="152" t="s">
        <v>1</v>
      </c>
      <c r="I146" s="154"/>
      <c r="L146" s="150"/>
      <c r="M146" s="155"/>
      <c r="T146" s="156"/>
      <c r="AT146" s="152" t="s">
        <v>164</v>
      </c>
      <c r="AU146" s="152" t="s">
        <v>87</v>
      </c>
      <c r="AV146" s="12" t="s">
        <v>85</v>
      </c>
      <c r="AW146" s="12" t="s">
        <v>32</v>
      </c>
      <c r="AX146" s="12" t="s">
        <v>77</v>
      </c>
      <c r="AY146" s="152" t="s">
        <v>154</v>
      </c>
    </row>
    <row r="147" spans="2:65" s="13" customFormat="1">
      <c r="B147" s="157"/>
      <c r="D147" s="151" t="s">
        <v>164</v>
      </c>
      <c r="E147" s="158" t="s">
        <v>1</v>
      </c>
      <c r="F147" s="159" t="s">
        <v>85</v>
      </c>
      <c r="H147" s="160">
        <v>1</v>
      </c>
      <c r="I147" s="161"/>
      <c r="L147" s="157"/>
      <c r="M147" s="162"/>
      <c r="T147" s="163"/>
      <c r="AT147" s="158" t="s">
        <v>164</v>
      </c>
      <c r="AU147" s="158" t="s">
        <v>87</v>
      </c>
      <c r="AV147" s="13" t="s">
        <v>87</v>
      </c>
      <c r="AW147" s="13" t="s">
        <v>32</v>
      </c>
      <c r="AX147" s="13" t="s">
        <v>77</v>
      </c>
      <c r="AY147" s="158" t="s">
        <v>154</v>
      </c>
    </row>
    <row r="148" spans="2:65" s="15" customFormat="1">
      <c r="B148" s="171"/>
      <c r="D148" s="151" t="s">
        <v>164</v>
      </c>
      <c r="E148" s="172" t="s">
        <v>1</v>
      </c>
      <c r="F148" s="173" t="s">
        <v>194</v>
      </c>
      <c r="H148" s="174">
        <v>1</v>
      </c>
      <c r="I148" s="175"/>
      <c r="L148" s="171"/>
      <c r="M148" s="176"/>
      <c r="T148" s="177"/>
      <c r="AT148" s="172" t="s">
        <v>164</v>
      </c>
      <c r="AU148" s="172" t="s">
        <v>87</v>
      </c>
      <c r="AV148" s="15" t="s">
        <v>176</v>
      </c>
      <c r="AW148" s="15" t="s">
        <v>32</v>
      </c>
      <c r="AX148" s="15" t="s">
        <v>77</v>
      </c>
      <c r="AY148" s="172" t="s">
        <v>154</v>
      </c>
    </row>
    <row r="149" spans="2:65" s="12" customFormat="1">
      <c r="B149" s="150"/>
      <c r="D149" s="151" t="s">
        <v>164</v>
      </c>
      <c r="E149" s="152" t="s">
        <v>1</v>
      </c>
      <c r="F149" s="153" t="s">
        <v>195</v>
      </c>
      <c r="H149" s="152" t="s">
        <v>1</v>
      </c>
      <c r="I149" s="154"/>
      <c r="L149" s="150"/>
      <c r="M149" s="155"/>
      <c r="T149" s="156"/>
      <c r="AT149" s="152" t="s">
        <v>164</v>
      </c>
      <c r="AU149" s="152" t="s">
        <v>87</v>
      </c>
      <c r="AV149" s="12" t="s">
        <v>85</v>
      </c>
      <c r="AW149" s="12" t="s">
        <v>32</v>
      </c>
      <c r="AX149" s="12" t="s">
        <v>77</v>
      </c>
      <c r="AY149" s="152" t="s">
        <v>154</v>
      </c>
    </row>
    <row r="150" spans="2:65" s="12" customFormat="1">
      <c r="B150" s="150"/>
      <c r="D150" s="151" t="s">
        <v>164</v>
      </c>
      <c r="E150" s="152" t="s">
        <v>1</v>
      </c>
      <c r="F150" s="153" t="s">
        <v>196</v>
      </c>
      <c r="H150" s="152" t="s">
        <v>1</v>
      </c>
      <c r="I150" s="154"/>
      <c r="L150" s="150"/>
      <c r="M150" s="155"/>
      <c r="T150" s="156"/>
      <c r="AT150" s="152" t="s">
        <v>164</v>
      </c>
      <c r="AU150" s="152" t="s">
        <v>87</v>
      </c>
      <c r="AV150" s="12" t="s">
        <v>85</v>
      </c>
      <c r="AW150" s="12" t="s">
        <v>32</v>
      </c>
      <c r="AX150" s="12" t="s">
        <v>77</v>
      </c>
      <c r="AY150" s="152" t="s">
        <v>154</v>
      </c>
    </row>
    <row r="151" spans="2:65" s="12" customFormat="1">
      <c r="B151" s="150"/>
      <c r="D151" s="151" t="s">
        <v>164</v>
      </c>
      <c r="E151" s="152" t="s">
        <v>1</v>
      </c>
      <c r="F151" s="153" t="s">
        <v>197</v>
      </c>
      <c r="H151" s="152" t="s">
        <v>1</v>
      </c>
      <c r="I151" s="154"/>
      <c r="L151" s="150"/>
      <c r="M151" s="155"/>
      <c r="T151" s="156"/>
      <c r="AT151" s="152" t="s">
        <v>164</v>
      </c>
      <c r="AU151" s="152" t="s">
        <v>87</v>
      </c>
      <c r="AV151" s="12" t="s">
        <v>85</v>
      </c>
      <c r="AW151" s="12" t="s">
        <v>32</v>
      </c>
      <c r="AX151" s="12" t="s">
        <v>77</v>
      </c>
      <c r="AY151" s="152" t="s">
        <v>154</v>
      </c>
    </row>
    <row r="152" spans="2:65" s="13" customFormat="1">
      <c r="B152" s="157"/>
      <c r="D152" s="151" t="s">
        <v>164</v>
      </c>
      <c r="E152" s="158" t="s">
        <v>1</v>
      </c>
      <c r="F152" s="159" t="s">
        <v>85</v>
      </c>
      <c r="H152" s="160">
        <v>1</v>
      </c>
      <c r="I152" s="161"/>
      <c r="L152" s="157"/>
      <c r="M152" s="162"/>
      <c r="T152" s="163"/>
      <c r="AT152" s="158" t="s">
        <v>164</v>
      </c>
      <c r="AU152" s="158" t="s">
        <v>87</v>
      </c>
      <c r="AV152" s="13" t="s">
        <v>87</v>
      </c>
      <c r="AW152" s="13" t="s">
        <v>32</v>
      </c>
      <c r="AX152" s="13" t="s">
        <v>77</v>
      </c>
      <c r="AY152" s="158" t="s">
        <v>154</v>
      </c>
    </row>
    <row r="153" spans="2:65" s="15" customFormat="1">
      <c r="B153" s="171"/>
      <c r="D153" s="151" t="s">
        <v>164</v>
      </c>
      <c r="E153" s="172" t="s">
        <v>1</v>
      </c>
      <c r="F153" s="173" t="s">
        <v>194</v>
      </c>
      <c r="H153" s="174">
        <v>1</v>
      </c>
      <c r="I153" s="175"/>
      <c r="L153" s="171"/>
      <c r="M153" s="176"/>
      <c r="T153" s="177"/>
      <c r="AT153" s="172" t="s">
        <v>164</v>
      </c>
      <c r="AU153" s="172" t="s">
        <v>87</v>
      </c>
      <c r="AV153" s="15" t="s">
        <v>176</v>
      </c>
      <c r="AW153" s="15" t="s">
        <v>32</v>
      </c>
      <c r="AX153" s="15" t="s">
        <v>77</v>
      </c>
      <c r="AY153" s="172" t="s">
        <v>154</v>
      </c>
    </row>
    <row r="154" spans="2:65" s="14" customFormat="1">
      <c r="B154" s="164"/>
      <c r="D154" s="151" t="s">
        <v>164</v>
      </c>
      <c r="E154" s="165" t="s">
        <v>1</v>
      </c>
      <c r="F154" s="166" t="s">
        <v>169</v>
      </c>
      <c r="H154" s="167">
        <v>2</v>
      </c>
      <c r="I154" s="168"/>
      <c r="L154" s="164"/>
      <c r="M154" s="169"/>
      <c r="T154" s="170"/>
      <c r="AT154" s="165" t="s">
        <v>164</v>
      </c>
      <c r="AU154" s="165" t="s">
        <v>87</v>
      </c>
      <c r="AV154" s="14" t="s">
        <v>162</v>
      </c>
      <c r="AW154" s="14" t="s">
        <v>32</v>
      </c>
      <c r="AX154" s="14" t="s">
        <v>85</v>
      </c>
      <c r="AY154" s="165" t="s">
        <v>154</v>
      </c>
    </row>
    <row r="155" spans="2:65" s="1" customFormat="1" ht="16.5" customHeight="1">
      <c r="B155" s="32"/>
      <c r="C155" s="136" t="s">
        <v>198</v>
      </c>
      <c r="D155" s="137" t="s">
        <v>157</v>
      </c>
      <c r="E155" s="138" t="s">
        <v>199</v>
      </c>
      <c r="F155" s="139" t="s">
        <v>200</v>
      </c>
      <c r="G155" s="140" t="s">
        <v>190</v>
      </c>
      <c r="H155" s="141">
        <v>6</v>
      </c>
      <c r="I155" s="142"/>
      <c r="J155" s="143">
        <f>ROUND(I155*H155,2)</f>
        <v>0</v>
      </c>
      <c r="K155" s="139" t="s">
        <v>161</v>
      </c>
      <c r="L155" s="32"/>
      <c r="M155" s="144" t="s">
        <v>1</v>
      </c>
      <c r="N155" s="145" t="s">
        <v>42</v>
      </c>
      <c r="P155" s="146">
        <f>O155*H155</f>
        <v>0</v>
      </c>
      <c r="Q155" s="146">
        <v>0</v>
      </c>
      <c r="R155" s="146">
        <f>Q155*H155</f>
        <v>0</v>
      </c>
      <c r="S155" s="146">
        <v>2.5000000000000001E-2</v>
      </c>
      <c r="T155" s="147">
        <f>S155*H155</f>
        <v>0.15000000000000002</v>
      </c>
      <c r="AR155" s="148" t="s">
        <v>162</v>
      </c>
      <c r="AT155" s="148" t="s">
        <v>157</v>
      </c>
      <c r="AU155" s="148" t="s">
        <v>87</v>
      </c>
      <c r="AY155" s="17" t="s">
        <v>154</v>
      </c>
      <c r="BE155" s="149">
        <f>IF(N155="základní",J155,0)</f>
        <v>0</v>
      </c>
      <c r="BF155" s="149">
        <f>IF(N155="snížená",J155,0)</f>
        <v>0</v>
      </c>
      <c r="BG155" s="149">
        <f>IF(N155="zákl. přenesená",J155,0)</f>
        <v>0</v>
      </c>
      <c r="BH155" s="149">
        <f>IF(N155="sníž. přenesená",J155,0)</f>
        <v>0</v>
      </c>
      <c r="BI155" s="149">
        <f>IF(N155="nulová",J155,0)</f>
        <v>0</v>
      </c>
      <c r="BJ155" s="17" t="s">
        <v>85</v>
      </c>
      <c r="BK155" s="149">
        <f>ROUND(I155*H155,2)</f>
        <v>0</v>
      </c>
      <c r="BL155" s="17" t="s">
        <v>162</v>
      </c>
      <c r="BM155" s="148" t="s">
        <v>201</v>
      </c>
    </row>
    <row r="156" spans="2:65" s="12" customFormat="1">
      <c r="B156" s="150"/>
      <c r="D156" s="151" t="s">
        <v>164</v>
      </c>
      <c r="E156" s="152" t="s">
        <v>1</v>
      </c>
      <c r="F156" s="153" t="s">
        <v>202</v>
      </c>
      <c r="H156" s="152" t="s">
        <v>1</v>
      </c>
      <c r="I156" s="154"/>
      <c r="L156" s="150"/>
      <c r="M156" s="155"/>
      <c r="T156" s="156"/>
      <c r="AT156" s="152" t="s">
        <v>164</v>
      </c>
      <c r="AU156" s="152" t="s">
        <v>87</v>
      </c>
      <c r="AV156" s="12" t="s">
        <v>85</v>
      </c>
      <c r="AW156" s="12" t="s">
        <v>32</v>
      </c>
      <c r="AX156" s="12" t="s">
        <v>77</v>
      </c>
      <c r="AY156" s="152" t="s">
        <v>154</v>
      </c>
    </row>
    <row r="157" spans="2:65" s="12" customFormat="1">
      <c r="B157" s="150"/>
      <c r="D157" s="151" t="s">
        <v>164</v>
      </c>
      <c r="E157" s="152" t="s">
        <v>1</v>
      </c>
      <c r="F157" s="153" t="s">
        <v>166</v>
      </c>
      <c r="H157" s="152" t="s">
        <v>1</v>
      </c>
      <c r="I157" s="154"/>
      <c r="L157" s="150"/>
      <c r="M157" s="155"/>
      <c r="T157" s="156"/>
      <c r="AT157" s="152" t="s">
        <v>164</v>
      </c>
      <c r="AU157" s="152" t="s">
        <v>87</v>
      </c>
      <c r="AV157" s="12" t="s">
        <v>85</v>
      </c>
      <c r="AW157" s="12" t="s">
        <v>32</v>
      </c>
      <c r="AX157" s="12" t="s">
        <v>77</v>
      </c>
      <c r="AY157" s="152" t="s">
        <v>154</v>
      </c>
    </row>
    <row r="158" spans="2:65" s="12" customFormat="1">
      <c r="B158" s="150"/>
      <c r="D158" s="151" t="s">
        <v>164</v>
      </c>
      <c r="E158" s="152" t="s">
        <v>1</v>
      </c>
      <c r="F158" s="153" t="s">
        <v>203</v>
      </c>
      <c r="H158" s="152" t="s">
        <v>1</v>
      </c>
      <c r="I158" s="154"/>
      <c r="L158" s="150"/>
      <c r="M158" s="155"/>
      <c r="T158" s="156"/>
      <c r="AT158" s="152" t="s">
        <v>164</v>
      </c>
      <c r="AU158" s="152" t="s">
        <v>87</v>
      </c>
      <c r="AV158" s="12" t="s">
        <v>85</v>
      </c>
      <c r="AW158" s="12" t="s">
        <v>32</v>
      </c>
      <c r="AX158" s="12" t="s">
        <v>77</v>
      </c>
      <c r="AY158" s="152" t="s">
        <v>154</v>
      </c>
    </row>
    <row r="159" spans="2:65" s="13" customFormat="1">
      <c r="B159" s="157"/>
      <c r="D159" s="151" t="s">
        <v>164</v>
      </c>
      <c r="E159" s="158" t="s">
        <v>1</v>
      </c>
      <c r="F159" s="159" t="s">
        <v>85</v>
      </c>
      <c r="H159" s="160">
        <v>1</v>
      </c>
      <c r="I159" s="161"/>
      <c r="L159" s="157"/>
      <c r="M159" s="162"/>
      <c r="T159" s="163"/>
      <c r="AT159" s="158" t="s">
        <v>164</v>
      </c>
      <c r="AU159" s="158" t="s">
        <v>87</v>
      </c>
      <c r="AV159" s="13" t="s">
        <v>87</v>
      </c>
      <c r="AW159" s="13" t="s">
        <v>32</v>
      </c>
      <c r="AX159" s="13" t="s">
        <v>77</v>
      </c>
      <c r="AY159" s="158" t="s">
        <v>154</v>
      </c>
    </row>
    <row r="160" spans="2:65" s="15" customFormat="1">
      <c r="B160" s="171"/>
      <c r="D160" s="151" t="s">
        <v>164</v>
      </c>
      <c r="E160" s="172" t="s">
        <v>1</v>
      </c>
      <c r="F160" s="173" t="s">
        <v>194</v>
      </c>
      <c r="H160" s="174">
        <v>1</v>
      </c>
      <c r="I160" s="175"/>
      <c r="L160" s="171"/>
      <c r="M160" s="176"/>
      <c r="T160" s="177"/>
      <c r="AT160" s="172" t="s">
        <v>164</v>
      </c>
      <c r="AU160" s="172" t="s">
        <v>87</v>
      </c>
      <c r="AV160" s="15" t="s">
        <v>176</v>
      </c>
      <c r="AW160" s="15" t="s">
        <v>32</v>
      </c>
      <c r="AX160" s="15" t="s">
        <v>77</v>
      </c>
      <c r="AY160" s="172" t="s">
        <v>154</v>
      </c>
    </row>
    <row r="161" spans="2:65" s="12" customFormat="1">
      <c r="B161" s="150"/>
      <c r="D161" s="151" t="s">
        <v>164</v>
      </c>
      <c r="E161" s="152" t="s">
        <v>1</v>
      </c>
      <c r="F161" s="153" t="s">
        <v>195</v>
      </c>
      <c r="H161" s="152" t="s">
        <v>1</v>
      </c>
      <c r="I161" s="154"/>
      <c r="L161" s="150"/>
      <c r="M161" s="155"/>
      <c r="T161" s="156"/>
      <c r="AT161" s="152" t="s">
        <v>164</v>
      </c>
      <c r="AU161" s="152" t="s">
        <v>87</v>
      </c>
      <c r="AV161" s="12" t="s">
        <v>85</v>
      </c>
      <c r="AW161" s="12" t="s">
        <v>32</v>
      </c>
      <c r="AX161" s="12" t="s">
        <v>77</v>
      </c>
      <c r="AY161" s="152" t="s">
        <v>154</v>
      </c>
    </row>
    <row r="162" spans="2:65" s="12" customFormat="1">
      <c r="B162" s="150"/>
      <c r="D162" s="151" t="s">
        <v>164</v>
      </c>
      <c r="E162" s="152" t="s">
        <v>1</v>
      </c>
      <c r="F162" s="153" t="s">
        <v>204</v>
      </c>
      <c r="H162" s="152" t="s">
        <v>1</v>
      </c>
      <c r="I162" s="154"/>
      <c r="L162" s="150"/>
      <c r="M162" s="155"/>
      <c r="T162" s="156"/>
      <c r="AT162" s="152" t="s">
        <v>164</v>
      </c>
      <c r="AU162" s="152" t="s">
        <v>87</v>
      </c>
      <c r="AV162" s="12" t="s">
        <v>85</v>
      </c>
      <c r="AW162" s="12" t="s">
        <v>32</v>
      </c>
      <c r="AX162" s="12" t="s">
        <v>77</v>
      </c>
      <c r="AY162" s="152" t="s">
        <v>154</v>
      </c>
    </row>
    <row r="163" spans="2:65" s="12" customFormat="1">
      <c r="B163" s="150"/>
      <c r="D163" s="151" t="s">
        <v>164</v>
      </c>
      <c r="E163" s="152" t="s">
        <v>1</v>
      </c>
      <c r="F163" s="153" t="s">
        <v>205</v>
      </c>
      <c r="H163" s="152" t="s">
        <v>1</v>
      </c>
      <c r="I163" s="154"/>
      <c r="L163" s="150"/>
      <c r="M163" s="155"/>
      <c r="T163" s="156"/>
      <c r="AT163" s="152" t="s">
        <v>164</v>
      </c>
      <c r="AU163" s="152" t="s">
        <v>87</v>
      </c>
      <c r="AV163" s="12" t="s">
        <v>85</v>
      </c>
      <c r="AW163" s="12" t="s">
        <v>32</v>
      </c>
      <c r="AX163" s="12" t="s">
        <v>77</v>
      </c>
      <c r="AY163" s="152" t="s">
        <v>154</v>
      </c>
    </row>
    <row r="164" spans="2:65" s="13" customFormat="1">
      <c r="B164" s="157"/>
      <c r="D164" s="151" t="s">
        <v>164</v>
      </c>
      <c r="E164" s="158" t="s">
        <v>1</v>
      </c>
      <c r="F164" s="159" t="s">
        <v>87</v>
      </c>
      <c r="H164" s="160">
        <v>2</v>
      </c>
      <c r="I164" s="161"/>
      <c r="L164" s="157"/>
      <c r="M164" s="162"/>
      <c r="T164" s="163"/>
      <c r="AT164" s="158" t="s">
        <v>164</v>
      </c>
      <c r="AU164" s="158" t="s">
        <v>87</v>
      </c>
      <c r="AV164" s="13" t="s">
        <v>87</v>
      </c>
      <c r="AW164" s="13" t="s">
        <v>32</v>
      </c>
      <c r="AX164" s="13" t="s">
        <v>77</v>
      </c>
      <c r="AY164" s="158" t="s">
        <v>154</v>
      </c>
    </row>
    <row r="165" spans="2:65" s="12" customFormat="1">
      <c r="B165" s="150"/>
      <c r="D165" s="151" t="s">
        <v>164</v>
      </c>
      <c r="E165" s="152" t="s">
        <v>1</v>
      </c>
      <c r="F165" s="153" t="s">
        <v>206</v>
      </c>
      <c r="H165" s="152" t="s">
        <v>1</v>
      </c>
      <c r="I165" s="154"/>
      <c r="L165" s="150"/>
      <c r="M165" s="155"/>
      <c r="T165" s="156"/>
      <c r="AT165" s="152" t="s">
        <v>164</v>
      </c>
      <c r="AU165" s="152" t="s">
        <v>87</v>
      </c>
      <c r="AV165" s="12" t="s">
        <v>85</v>
      </c>
      <c r="AW165" s="12" t="s">
        <v>32</v>
      </c>
      <c r="AX165" s="12" t="s">
        <v>77</v>
      </c>
      <c r="AY165" s="152" t="s">
        <v>154</v>
      </c>
    </row>
    <row r="166" spans="2:65" s="13" customFormat="1">
      <c r="B166" s="157"/>
      <c r="D166" s="151" t="s">
        <v>164</v>
      </c>
      <c r="E166" s="158" t="s">
        <v>1</v>
      </c>
      <c r="F166" s="159" t="s">
        <v>85</v>
      </c>
      <c r="H166" s="160">
        <v>1</v>
      </c>
      <c r="I166" s="161"/>
      <c r="L166" s="157"/>
      <c r="M166" s="162"/>
      <c r="T166" s="163"/>
      <c r="AT166" s="158" t="s">
        <v>164</v>
      </c>
      <c r="AU166" s="158" t="s">
        <v>87</v>
      </c>
      <c r="AV166" s="13" t="s">
        <v>87</v>
      </c>
      <c r="AW166" s="13" t="s">
        <v>32</v>
      </c>
      <c r="AX166" s="13" t="s">
        <v>77</v>
      </c>
      <c r="AY166" s="158" t="s">
        <v>154</v>
      </c>
    </row>
    <row r="167" spans="2:65" s="12" customFormat="1">
      <c r="B167" s="150"/>
      <c r="D167" s="151" t="s">
        <v>164</v>
      </c>
      <c r="E167" s="152" t="s">
        <v>1</v>
      </c>
      <c r="F167" s="153" t="s">
        <v>207</v>
      </c>
      <c r="H167" s="152" t="s">
        <v>1</v>
      </c>
      <c r="I167" s="154"/>
      <c r="L167" s="150"/>
      <c r="M167" s="155"/>
      <c r="T167" s="156"/>
      <c r="AT167" s="152" t="s">
        <v>164</v>
      </c>
      <c r="AU167" s="152" t="s">
        <v>87</v>
      </c>
      <c r="AV167" s="12" t="s">
        <v>85</v>
      </c>
      <c r="AW167" s="12" t="s">
        <v>32</v>
      </c>
      <c r="AX167" s="12" t="s">
        <v>77</v>
      </c>
      <c r="AY167" s="152" t="s">
        <v>154</v>
      </c>
    </row>
    <row r="168" spans="2:65" s="13" customFormat="1">
      <c r="B168" s="157"/>
      <c r="D168" s="151" t="s">
        <v>164</v>
      </c>
      <c r="E168" s="158" t="s">
        <v>1</v>
      </c>
      <c r="F168" s="159" t="s">
        <v>85</v>
      </c>
      <c r="H168" s="160">
        <v>1</v>
      </c>
      <c r="I168" s="161"/>
      <c r="L168" s="157"/>
      <c r="M168" s="162"/>
      <c r="T168" s="163"/>
      <c r="AT168" s="158" t="s">
        <v>164</v>
      </c>
      <c r="AU168" s="158" t="s">
        <v>87</v>
      </c>
      <c r="AV168" s="13" t="s">
        <v>87</v>
      </c>
      <c r="AW168" s="13" t="s">
        <v>32</v>
      </c>
      <c r="AX168" s="13" t="s">
        <v>77</v>
      </c>
      <c r="AY168" s="158" t="s">
        <v>154</v>
      </c>
    </row>
    <row r="169" spans="2:65" s="12" customFormat="1">
      <c r="B169" s="150"/>
      <c r="D169" s="151" t="s">
        <v>164</v>
      </c>
      <c r="E169" s="152" t="s">
        <v>1</v>
      </c>
      <c r="F169" s="153" t="s">
        <v>208</v>
      </c>
      <c r="H169" s="152" t="s">
        <v>1</v>
      </c>
      <c r="I169" s="154"/>
      <c r="L169" s="150"/>
      <c r="M169" s="155"/>
      <c r="T169" s="156"/>
      <c r="AT169" s="152" t="s">
        <v>164</v>
      </c>
      <c r="AU169" s="152" t="s">
        <v>87</v>
      </c>
      <c r="AV169" s="12" t="s">
        <v>85</v>
      </c>
      <c r="AW169" s="12" t="s">
        <v>32</v>
      </c>
      <c r="AX169" s="12" t="s">
        <v>77</v>
      </c>
      <c r="AY169" s="152" t="s">
        <v>154</v>
      </c>
    </row>
    <row r="170" spans="2:65" s="13" customFormat="1">
      <c r="B170" s="157"/>
      <c r="D170" s="151" t="s">
        <v>164</v>
      </c>
      <c r="E170" s="158" t="s">
        <v>1</v>
      </c>
      <c r="F170" s="159" t="s">
        <v>85</v>
      </c>
      <c r="H170" s="160">
        <v>1</v>
      </c>
      <c r="I170" s="161"/>
      <c r="L170" s="157"/>
      <c r="M170" s="162"/>
      <c r="T170" s="163"/>
      <c r="AT170" s="158" t="s">
        <v>164</v>
      </c>
      <c r="AU170" s="158" t="s">
        <v>87</v>
      </c>
      <c r="AV170" s="13" t="s">
        <v>87</v>
      </c>
      <c r="AW170" s="13" t="s">
        <v>32</v>
      </c>
      <c r="AX170" s="13" t="s">
        <v>77</v>
      </c>
      <c r="AY170" s="158" t="s">
        <v>154</v>
      </c>
    </row>
    <row r="171" spans="2:65" s="15" customFormat="1">
      <c r="B171" s="171"/>
      <c r="D171" s="151" t="s">
        <v>164</v>
      </c>
      <c r="E171" s="172" t="s">
        <v>1</v>
      </c>
      <c r="F171" s="173" t="s">
        <v>194</v>
      </c>
      <c r="H171" s="174">
        <v>5</v>
      </c>
      <c r="I171" s="175"/>
      <c r="L171" s="171"/>
      <c r="M171" s="176"/>
      <c r="T171" s="177"/>
      <c r="AT171" s="172" t="s">
        <v>164</v>
      </c>
      <c r="AU171" s="172" t="s">
        <v>87</v>
      </c>
      <c r="AV171" s="15" t="s">
        <v>176</v>
      </c>
      <c r="AW171" s="15" t="s">
        <v>32</v>
      </c>
      <c r="AX171" s="15" t="s">
        <v>77</v>
      </c>
      <c r="AY171" s="172" t="s">
        <v>154</v>
      </c>
    </row>
    <row r="172" spans="2:65" s="14" customFormat="1">
      <c r="B172" s="164"/>
      <c r="D172" s="151" t="s">
        <v>164</v>
      </c>
      <c r="E172" s="165" t="s">
        <v>1</v>
      </c>
      <c r="F172" s="166" t="s">
        <v>169</v>
      </c>
      <c r="H172" s="167">
        <v>6</v>
      </c>
      <c r="I172" s="168"/>
      <c r="L172" s="164"/>
      <c r="M172" s="169"/>
      <c r="T172" s="170"/>
      <c r="AT172" s="165" t="s">
        <v>164</v>
      </c>
      <c r="AU172" s="165" t="s">
        <v>87</v>
      </c>
      <c r="AV172" s="14" t="s">
        <v>162</v>
      </c>
      <c r="AW172" s="14" t="s">
        <v>32</v>
      </c>
      <c r="AX172" s="14" t="s">
        <v>85</v>
      </c>
      <c r="AY172" s="165" t="s">
        <v>154</v>
      </c>
    </row>
    <row r="173" spans="2:65" s="1" customFormat="1" ht="16.5" customHeight="1">
      <c r="B173" s="32"/>
      <c r="C173" s="136" t="s">
        <v>209</v>
      </c>
      <c r="D173" s="137" t="s">
        <v>157</v>
      </c>
      <c r="E173" s="138" t="s">
        <v>210</v>
      </c>
      <c r="F173" s="139" t="s">
        <v>211</v>
      </c>
      <c r="G173" s="140" t="s">
        <v>190</v>
      </c>
      <c r="H173" s="141">
        <v>5</v>
      </c>
      <c r="I173" s="142"/>
      <c r="J173" s="143">
        <f>ROUND(I173*H173,2)</f>
        <v>0</v>
      </c>
      <c r="K173" s="139" t="s">
        <v>161</v>
      </c>
      <c r="L173" s="32"/>
      <c r="M173" s="144" t="s">
        <v>1</v>
      </c>
      <c r="N173" s="145" t="s">
        <v>42</v>
      </c>
      <c r="P173" s="146">
        <f>O173*H173</f>
        <v>0</v>
      </c>
      <c r="Q173" s="146">
        <v>0</v>
      </c>
      <c r="R173" s="146">
        <f>Q173*H173</f>
        <v>0</v>
      </c>
      <c r="S173" s="146">
        <v>5.3999999999999999E-2</v>
      </c>
      <c r="T173" s="147">
        <f>S173*H173</f>
        <v>0.27</v>
      </c>
      <c r="AR173" s="148" t="s">
        <v>162</v>
      </c>
      <c r="AT173" s="148" t="s">
        <v>157</v>
      </c>
      <c r="AU173" s="148" t="s">
        <v>87</v>
      </c>
      <c r="AY173" s="17" t="s">
        <v>154</v>
      </c>
      <c r="BE173" s="149">
        <f>IF(N173="základní",J173,0)</f>
        <v>0</v>
      </c>
      <c r="BF173" s="149">
        <f>IF(N173="snížená",J173,0)</f>
        <v>0</v>
      </c>
      <c r="BG173" s="149">
        <f>IF(N173="zákl. přenesená",J173,0)</f>
        <v>0</v>
      </c>
      <c r="BH173" s="149">
        <f>IF(N173="sníž. přenesená",J173,0)</f>
        <v>0</v>
      </c>
      <c r="BI173" s="149">
        <f>IF(N173="nulová",J173,0)</f>
        <v>0</v>
      </c>
      <c r="BJ173" s="17" t="s">
        <v>85</v>
      </c>
      <c r="BK173" s="149">
        <f>ROUND(I173*H173,2)</f>
        <v>0</v>
      </c>
      <c r="BL173" s="17" t="s">
        <v>162</v>
      </c>
      <c r="BM173" s="148" t="s">
        <v>212</v>
      </c>
    </row>
    <row r="174" spans="2:65" s="12" customFormat="1">
      <c r="B174" s="150"/>
      <c r="D174" s="151" t="s">
        <v>164</v>
      </c>
      <c r="E174" s="152" t="s">
        <v>1</v>
      </c>
      <c r="F174" s="153" t="s">
        <v>213</v>
      </c>
      <c r="H174" s="152" t="s">
        <v>1</v>
      </c>
      <c r="I174" s="154"/>
      <c r="L174" s="150"/>
      <c r="M174" s="155"/>
      <c r="T174" s="156"/>
      <c r="AT174" s="152" t="s">
        <v>164</v>
      </c>
      <c r="AU174" s="152" t="s">
        <v>87</v>
      </c>
      <c r="AV174" s="12" t="s">
        <v>85</v>
      </c>
      <c r="AW174" s="12" t="s">
        <v>32</v>
      </c>
      <c r="AX174" s="12" t="s">
        <v>77</v>
      </c>
      <c r="AY174" s="152" t="s">
        <v>154</v>
      </c>
    </row>
    <row r="175" spans="2:65" s="12" customFormat="1">
      <c r="B175" s="150"/>
      <c r="D175" s="151" t="s">
        <v>164</v>
      </c>
      <c r="E175" s="152" t="s">
        <v>1</v>
      </c>
      <c r="F175" s="153" t="s">
        <v>204</v>
      </c>
      <c r="H175" s="152" t="s">
        <v>1</v>
      </c>
      <c r="I175" s="154"/>
      <c r="L175" s="150"/>
      <c r="M175" s="155"/>
      <c r="T175" s="156"/>
      <c r="AT175" s="152" t="s">
        <v>164</v>
      </c>
      <c r="AU175" s="152" t="s">
        <v>87</v>
      </c>
      <c r="AV175" s="12" t="s">
        <v>85</v>
      </c>
      <c r="AW175" s="12" t="s">
        <v>32</v>
      </c>
      <c r="AX175" s="12" t="s">
        <v>77</v>
      </c>
      <c r="AY175" s="152" t="s">
        <v>154</v>
      </c>
    </row>
    <row r="176" spans="2:65" s="12" customFormat="1">
      <c r="B176" s="150"/>
      <c r="D176" s="151" t="s">
        <v>164</v>
      </c>
      <c r="E176" s="152" t="s">
        <v>1</v>
      </c>
      <c r="F176" s="153" t="s">
        <v>205</v>
      </c>
      <c r="H176" s="152" t="s">
        <v>1</v>
      </c>
      <c r="I176" s="154"/>
      <c r="L176" s="150"/>
      <c r="M176" s="155"/>
      <c r="T176" s="156"/>
      <c r="AT176" s="152" t="s">
        <v>164</v>
      </c>
      <c r="AU176" s="152" t="s">
        <v>87</v>
      </c>
      <c r="AV176" s="12" t="s">
        <v>85</v>
      </c>
      <c r="AW176" s="12" t="s">
        <v>32</v>
      </c>
      <c r="AX176" s="12" t="s">
        <v>77</v>
      </c>
      <c r="AY176" s="152" t="s">
        <v>154</v>
      </c>
    </row>
    <row r="177" spans="2:65" s="13" customFormat="1">
      <c r="B177" s="157"/>
      <c r="D177" s="151" t="s">
        <v>164</v>
      </c>
      <c r="E177" s="158" t="s">
        <v>1</v>
      </c>
      <c r="F177" s="159" t="s">
        <v>162</v>
      </c>
      <c r="H177" s="160">
        <v>4</v>
      </c>
      <c r="I177" s="161"/>
      <c r="L177" s="157"/>
      <c r="M177" s="162"/>
      <c r="T177" s="163"/>
      <c r="AT177" s="158" t="s">
        <v>164</v>
      </c>
      <c r="AU177" s="158" t="s">
        <v>87</v>
      </c>
      <c r="AV177" s="13" t="s">
        <v>87</v>
      </c>
      <c r="AW177" s="13" t="s">
        <v>32</v>
      </c>
      <c r="AX177" s="13" t="s">
        <v>77</v>
      </c>
      <c r="AY177" s="158" t="s">
        <v>154</v>
      </c>
    </row>
    <row r="178" spans="2:65" s="12" customFormat="1">
      <c r="B178" s="150"/>
      <c r="D178" s="151" t="s">
        <v>164</v>
      </c>
      <c r="E178" s="152" t="s">
        <v>1</v>
      </c>
      <c r="F178" s="153" t="s">
        <v>214</v>
      </c>
      <c r="H178" s="152" t="s">
        <v>1</v>
      </c>
      <c r="I178" s="154"/>
      <c r="L178" s="150"/>
      <c r="M178" s="155"/>
      <c r="T178" s="156"/>
      <c r="AT178" s="152" t="s">
        <v>164</v>
      </c>
      <c r="AU178" s="152" t="s">
        <v>87</v>
      </c>
      <c r="AV178" s="12" t="s">
        <v>85</v>
      </c>
      <c r="AW178" s="12" t="s">
        <v>32</v>
      </c>
      <c r="AX178" s="12" t="s">
        <v>77</v>
      </c>
      <c r="AY178" s="152" t="s">
        <v>154</v>
      </c>
    </row>
    <row r="179" spans="2:65" s="13" customFormat="1">
      <c r="B179" s="157"/>
      <c r="D179" s="151" t="s">
        <v>164</v>
      </c>
      <c r="E179" s="158" t="s">
        <v>1</v>
      </c>
      <c r="F179" s="159" t="s">
        <v>85</v>
      </c>
      <c r="H179" s="160">
        <v>1</v>
      </c>
      <c r="I179" s="161"/>
      <c r="L179" s="157"/>
      <c r="M179" s="162"/>
      <c r="T179" s="163"/>
      <c r="AT179" s="158" t="s">
        <v>164</v>
      </c>
      <c r="AU179" s="158" t="s">
        <v>87</v>
      </c>
      <c r="AV179" s="13" t="s">
        <v>87</v>
      </c>
      <c r="AW179" s="13" t="s">
        <v>32</v>
      </c>
      <c r="AX179" s="13" t="s">
        <v>77</v>
      </c>
      <c r="AY179" s="158" t="s">
        <v>154</v>
      </c>
    </row>
    <row r="180" spans="2:65" s="14" customFormat="1">
      <c r="B180" s="164"/>
      <c r="D180" s="151" t="s">
        <v>164</v>
      </c>
      <c r="E180" s="165" t="s">
        <v>1</v>
      </c>
      <c r="F180" s="166" t="s">
        <v>169</v>
      </c>
      <c r="H180" s="167">
        <v>5</v>
      </c>
      <c r="I180" s="168"/>
      <c r="L180" s="164"/>
      <c r="M180" s="169"/>
      <c r="T180" s="170"/>
      <c r="AT180" s="165" t="s">
        <v>164</v>
      </c>
      <c r="AU180" s="165" t="s">
        <v>87</v>
      </c>
      <c r="AV180" s="14" t="s">
        <v>162</v>
      </c>
      <c r="AW180" s="14" t="s">
        <v>32</v>
      </c>
      <c r="AX180" s="14" t="s">
        <v>85</v>
      </c>
      <c r="AY180" s="165" t="s">
        <v>154</v>
      </c>
    </row>
    <row r="181" spans="2:65" s="1" customFormat="1" ht="16.5" customHeight="1">
      <c r="B181" s="32"/>
      <c r="C181" s="136" t="s">
        <v>215</v>
      </c>
      <c r="D181" s="137" t="s">
        <v>157</v>
      </c>
      <c r="E181" s="138" t="s">
        <v>216</v>
      </c>
      <c r="F181" s="139" t="s">
        <v>217</v>
      </c>
      <c r="G181" s="140" t="s">
        <v>190</v>
      </c>
      <c r="H181" s="141">
        <v>1</v>
      </c>
      <c r="I181" s="142"/>
      <c r="J181" s="143">
        <f>ROUND(I181*H181,2)</f>
        <v>0</v>
      </c>
      <c r="K181" s="139" t="s">
        <v>161</v>
      </c>
      <c r="L181" s="32"/>
      <c r="M181" s="144" t="s">
        <v>1</v>
      </c>
      <c r="N181" s="145" t="s">
        <v>42</v>
      </c>
      <c r="P181" s="146">
        <f>O181*H181</f>
        <v>0</v>
      </c>
      <c r="Q181" s="146">
        <v>0</v>
      </c>
      <c r="R181" s="146">
        <f>Q181*H181</f>
        <v>0</v>
      </c>
      <c r="S181" s="146">
        <v>7.3999999999999996E-2</v>
      </c>
      <c r="T181" s="147">
        <f>S181*H181</f>
        <v>7.3999999999999996E-2</v>
      </c>
      <c r="AR181" s="148" t="s">
        <v>162</v>
      </c>
      <c r="AT181" s="148" t="s">
        <v>157</v>
      </c>
      <c r="AU181" s="148" t="s">
        <v>87</v>
      </c>
      <c r="AY181" s="17" t="s">
        <v>154</v>
      </c>
      <c r="BE181" s="149">
        <f>IF(N181="základní",J181,0)</f>
        <v>0</v>
      </c>
      <c r="BF181" s="149">
        <f>IF(N181="snížená",J181,0)</f>
        <v>0</v>
      </c>
      <c r="BG181" s="149">
        <f>IF(N181="zákl. přenesená",J181,0)</f>
        <v>0</v>
      </c>
      <c r="BH181" s="149">
        <f>IF(N181="sníž. přenesená",J181,0)</f>
        <v>0</v>
      </c>
      <c r="BI181" s="149">
        <f>IF(N181="nulová",J181,0)</f>
        <v>0</v>
      </c>
      <c r="BJ181" s="17" t="s">
        <v>85</v>
      </c>
      <c r="BK181" s="149">
        <f>ROUND(I181*H181,2)</f>
        <v>0</v>
      </c>
      <c r="BL181" s="17" t="s">
        <v>162</v>
      </c>
      <c r="BM181" s="148" t="s">
        <v>218</v>
      </c>
    </row>
    <row r="182" spans="2:65" s="12" customFormat="1">
      <c r="B182" s="150"/>
      <c r="D182" s="151" t="s">
        <v>164</v>
      </c>
      <c r="E182" s="152" t="s">
        <v>1</v>
      </c>
      <c r="F182" s="153" t="s">
        <v>202</v>
      </c>
      <c r="H182" s="152" t="s">
        <v>1</v>
      </c>
      <c r="I182" s="154"/>
      <c r="L182" s="150"/>
      <c r="M182" s="155"/>
      <c r="T182" s="156"/>
      <c r="AT182" s="152" t="s">
        <v>164</v>
      </c>
      <c r="AU182" s="152" t="s">
        <v>87</v>
      </c>
      <c r="AV182" s="12" t="s">
        <v>85</v>
      </c>
      <c r="AW182" s="12" t="s">
        <v>32</v>
      </c>
      <c r="AX182" s="12" t="s">
        <v>77</v>
      </c>
      <c r="AY182" s="152" t="s">
        <v>154</v>
      </c>
    </row>
    <row r="183" spans="2:65" s="12" customFormat="1">
      <c r="B183" s="150"/>
      <c r="D183" s="151" t="s">
        <v>164</v>
      </c>
      <c r="E183" s="152" t="s">
        <v>1</v>
      </c>
      <c r="F183" s="153" t="s">
        <v>166</v>
      </c>
      <c r="H183" s="152" t="s">
        <v>1</v>
      </c>
      <c r="I183" s="154"/>
      <c r="L183" s="150"/>
      <c r="M183" s="155"/>
      <c r="T183" s="156"/>
      <c r="AT183" s="152" t="s">
        <v>164</v>
      </c>
      <c r="AU183" s="152" t="s">
        <v>87</v>
      </c>
      <c r="AV183" s="12" t="s">
        <v>85</v>
      </c>
      <c r="AW183" s="12" t="s">
        <v>32</v>
      </c>
      <c r="AX183" s="12" t="s">
        <v>77</v>
      </c>
      <c r="AY183" s="152" t="s">
        <v>154</v>
      </c>
    </row>
    <row r="184" spans="2:65" s="12" customFormat="1">
      <c r="B184" s="150"/>
      <c r="D184" s="151" t="s">
        <v>164</v>
      </c>
      <c r="E184" s="152" t="s">
        <v>1</v>
      </c>
      <c r="F184" s="153" t="s">
        <v>219</v>
      </c>
      <c r="H184" s="152" t="s">
        <v>1</v>
      </c>
      <c r="I184" s="154"/>
      <c r="L184" s="150"/>
      <c r="M184" s="155"/>
      <c r="T184" s="156"/>
      <c r="AT184" s="152" t="s">
        <v>164</v>
      </c>
      <c r="AU184" s="152" t="s">
        <v>87</v>
      </c>
      <c r="AV184" s="12" t="s">
        <v>85</v>
      </c>
      <c r="AW184" s="12" t="s">
        <v>32</v>
      </c>
      <c r="AX184" s="12" t="s">
        <v>77</v>
      </c>
      <c r="AY184" s="152" t="s">
        <v>154</v>
      </c>
    </row>
    <row r="185" spans="2:65" s="13" customFormat="1">
      <c r="B185" s="157"/>
      <c r="D185" s="151" t="s">
        <v>164</v>
      </c>
      <c r="E185" s="158" t="s">
        <v>1</v>
      </c>
      <c r="F185" s="159" t="s">
        <v>85</v>
      </c>
      <c r="H185" s="160">
        <v>1</v>
      </c>
      <c r="I185" s="161"/>
      <c r="L185" s="157"/>
      <c r="M185" s="162"/>
      <c r="T185" s="163"/>
      <c r="AT185" s="158" t="s">
        <v>164</v>
      </c>
      <c r="AU185" s="158" t="s">
        <v>87</v>
      </c>
      <c r="AV185" s="13" t="s">
        <v>87</v>
      </c>
      <c r="AW185" s="13" t="s">
        <v>32</v>
      </c>
      <c r="AX185" s="13" t="s">
        <v>77</v>
      </c>
      <c r="AY185" s="158" t="s">
        <v>154</v>
      </c>
    </row>
    <row r="186" spans="2:65" s="14" customFormat="1">
      <c r="B186" s="164"/>
      <c r="D186" s="151" t="s">
        <v>164</v>
      </c>
      <c r="E186" s="165" t="s">
        <v>1</v>
      </c>
      <c r="F186" s="166" t="s">
        <v>169</v>
      </c>
      <c r="H186" s="167">
        <v>1</v>
      </c>
      <c r="I186" s="168"/>
      <c r="L186" s="164"/>
      <c r="M186" s="169"/>
      <c r="T186" s="170"/>
      <c r="AT186" s="165" t="s">
        <v>164</v>
      </c>
      <c r="AU186" s="165" t="s">
        <v>87</v>
      </c>
      <c r="AV186" s="14" t="s">
        <v>162</v>
      </c>
      <c r="AW186" s="14" t="s">
        <v>32</v>
      </c>
      <c r="AX186" s="14" t="s">
        <v>85</v>
      </c>
      <c r="AY186" s="165" t="s">
        <v>154</v>
      </c>
    </row>
    <row r="187" spans="2:65" s="1" customFormat="1" ht="16.5" customHeight="1">
      <c r="B187" s="32"/>
      <c r="C187" s="136" t="s">
        <v>155</v>
      </c>
      <c r="D187" s="137" t="s">
        <v>157</v>
      </c>
      <c r="E187" s="138" t="s">
        <v>220</v>
      </c>
      <c r="F187" s="139" t="s">
        <v>221</v>
      </c>
      <c r="G187" s="140" t="s">
        <v>190</v>
      </c>
      <c r="H187" s="141">
        <v>1.6080000000000001</v>
      </c>
      <c r="I187" s="142"/>
      <c r="J187" s="143">
        <f>ROUND(I187*H187,2)</f>
        <v>0</v>
      </c>
      <c r="K187" s="139" t="s">
        <v>161</v>
      </c>
      <c r="L187" s="32"/>
      <c r="M187" s="144" t="s">
        <v>1</v>
      </c>
      <c r="N187" s="145" t="s">
        <v>42</v>
      </c>
      <c r="P187" s="146">
        <f>O187*H187</f>
        <v>0</v>
      </c>
      <c r="Q187" s="146">
        <v>0</v>
      </c>
      <c r="R187" s="146">
        <f>Q187*H187</f>
        <v>0</v>
      </c>
      <c r="S187" s="146">
        <v>6.9000000000000006E-2</v>
      </c>
      <c r="T187" s="147">
        <f>S187*H187</f>
        <v>0.11095200000000002</v>
      </c>
      <c r="AR187" s="148" t="s">
        <v>162</v>
      </c>
      <c r="AT187" s="148" t="s">
        <v>157</v>
      </c>
      <c r="AU187" s="148" t="s">
        <v>87</v>
      </c>
      <c r="AY187" s="17" t="s">
        <v>154</v>
      </c>
      <c r="BE187" s="149">
        <f>IF(N187="základní",J187,0)</f>
        <v>0</v>
      </c>
      <c r="BF187" s="149">
        <f>IF(N187="snížená",J187,0)</f>
        <v>0</v>
      </c>
      <c r="BG187" s="149">
        <f>IF(N187="zákl. přenesená",J187,0)</f>
        <v>0</v>
      </c>
      <c r="BH187" s="149">
        <f>IF(N187="sníž. přenesená",J187,0)</f>
        <v>0</v>
      </c>
      <c r="BI187" s="149">
        <f>IF(N187="nulová",J187,0)</f>
        <v>0</v>
      </c>
      <c r="BJ187" s="17" t="s">
        <v>85</v>
      </c>
      <c r="BK187" s="149">
        <f>ROUND(I187*H187,2)</f>
        <v>0</v>
      </c>
      <c r="BL187" s="17" t="s">
        <v>162</v>
      </c>
      <c r="BM187" s="148" t="s">
        <v>222</v>
      </c>
    </row>
    <row r="188" spans="2:65" s="12" customFormat="1">
      <c r="B188" s="150"/>
      <c r="D188" s="151" t="s">
        <v>164</v>
      </c>
      <c r="E188" s="152" t="s">
        <v>1</v>
      </c>
      <c r="F188" s="153" t="s">
        <v>213</v>
      </c>
      <c r="H188" s="152" t="s">
        <v>1</v>
      </c>
      <c r="I188" s="154"/>
      <c r="L188" s="150"/>
      <c r="M188" s="155"/>
      <c r="T188" s="156"/>
      <c r="AT188" s="152" t="s">
        <v>164</v>
      </c>
      <c r="AU188" s="152" t="s">
        <v>87</v>
      </c>
      <c r="AV188" s="12" t="s">
        <v>85</v>
      </c>
      <c r="AW188" s="12" t="s">
        <v>32</v>
      </c>
      <c r="AX188" s="12" t="s">
        <v>77</v>
      </c>
      <c r="AY188" s="152" t="s">
        <v>154</v>
      </c>
    </row>
    <row r="189" spans="2:65" s="12" customFormat="1">
      <c r="B189" s="150"/>
      <c r="D189" s="151" t="s">
        <v>164</v>
      </c>
      <c r="E189" s="152" t="s">
        <v>1</v>
      </c>
      <c r="F189" s="153" t="s">
        <v>204</v>
      </c>
      <c r="H189" s="152" t="s">
        <v>1</v>
      </c>
      <c r="I189" s="154"/>
      <c r="L189" s="150"/>
      <c r="M189" s="155"/>
      <c r="T189" s="156"/>
      <c r="AT189" s="152" t="s">
        <v>164</v>
      </c>
      <c r="AU189" s="152" t="s">
        <v>87</v>
      </c>
      <c r="AV189" s="12" t="s">
        <v>85</v>
      </c>
      <c r="AW189" s="12" t="s">
        <v>32</v>
      </c>
      <c r="AX189" s="12" t="s">
        <v>77</v>
      </c>
      <c r="AY189" s="152" t="s">
        <v>154</v>
      </c>
    </row>
    <row r="190" spans="2:65" s="13" customFormat="1">
      <c r="B190" s="157"/>
      <c r="D190" s="151" t="s">
        <v>164</v>
      </c>
      <c r="E190" s="158" t="s">
        <v>1</v>
      </c>
      <c r="F190" s="159" t="s">
        <v>223</v>
      </c>
      <c r="H190" s="160">
        <v>0.20200000000000001</v>
      </c>
      <c r="I190" s="161"/>
      <c r="L190" s="157"/>
      <c r="M190" s="162"/>
      <c r="T190" s="163"/>
      <c r="AT190" s="158" t="s">
        <v>164</v>
      </c>
      <c r="AU190" s="158" t="s">
        <v>87</v>
      </c>
      <c r="AV190" s="13" t="s">
        <v>87</v>
      </c>
      <c r="AW190" s="13" t="s">
        <v>32</v>
      </c>
      <c r="AX190" s="13" t="s">
        <v>77</v>
      </c>
      <c r="AY190" s="158" t="s">
        <v>154</v>
      </c>
    </row>
    <row r="191" spans="2:65" s="13" customFormat="1">
      <c r="B191" s="157"/>
      <c r="D191" s="151" t="s">
        <v>164</v>
      </c>
      <c r="E191" s="158" t="s">
        <v>1</v>
      </c>
      <c r="F191" s="159" t="s">
        <v>224</v>
      </c>
      <c r="H191" s="160">
        <v>0.126</v>
      </c>
      <c r="I191" s="161"/>
      <c r="L191" s="157"/>
      <c r="M191" s="162"/>
      <c r="T191" s="163"/>
      <c r="AT191" s="158" t="s">
        <v>164</v>
      </c>
      <c r="AU191" s="158" t="s">
        <v>87</v>
      </c>
      <c r="AV191" s="13" t="s">
        <v>87</v>
      </c>
      <c r="AW191" s="13" t="s">
        <v>32</v>
      </c>
      <c r="AX191" s="13" t="s">
        <v>77</v>
      </c>
      <c r="AY191" s="158" t="s">
        <v>154</v>
      </c>
    </row>
    <row r="192" spans="2:65" s="13" customFormat="1">
      <c r="B192" s="157"/>
      <c r="D192" s="151" t="s">
        <v>164</v>
      </c>
      <c r="E192" s="158" t="s">
        <v>1</v>
      </c>
      <c r="F192" s="159" t="s">
        <v>225</v>
      </c>
      <c r="H192" s="160">
        <v>0.18</v>
      </c>
      <c r="I192" s="161"/>
      <c r="L192" s="157"/>
      <c r="M192" s="162"/>
      <c r="T192" s="163"/>
      <c r="AT192" s="158" t="s">
        <v>164</v>
      </c>
      <c r="AU192" s="158" t="s">
        <v>87</v>
      </c>
      <c r="AV192" s="13" t="s">
        <v>87</v>
      </c>
      <c r="AW192" s="13" t="s">
        <v>32</v>
      </c>
      <c r="AX192" s="13" t="s">
        <v>77</v>
      </c>
      <c r="AY192" s="158" t="s">
        <v>154</v>
      </c>
    </row>
    <row r="193" spans="2:65" s="13" customFormat="1">
      <c r="B193" s="157"/>
      <c r="D193" s="151" t="s">
        <v>164</v>
      </c>
      <c r="E193" s="158" t="s">
        <v>1</v>
      </c>
      <c r="F193" s="159" t="s">
        <v>226</v>
      </c>
      <c r="H193" s="160">
        <v>0.21</v>
      </c>
      <c r="I193" s="161"/>
      <c r="L193" s="157"/>
      <c r="M193" s="162"/>
      <c r="T193" s="163"/>
      <c r="AT193" s="158" t="s">
        <v>164</v>
      </c>
      <c r="AU193" s="158" t="s">
        <v>87</v>
      </c>
      <c r="AV193" s="13" t="s">
        <v>87</v>
      </c>
      <c r="AW193" s="13" t="s">
        <v>32</v>
      </c>
      <c r="AX193" s="13" t="s">
        <v>77</v>
      </c>
      <c r="AY193" s="158" t="s">
        <v>154</v>
      </c>
    </row>
    <row r="194" spans="2:65" s="13" customFormat="1">
      <c r="B194" s="157"/>
      <c r="D194" s="151" t="s">
        <v>164</v>
      </c>
      <c r="E194" s="158" t="s">
        <v>1</v>
      </c>
      <c r="F194" s="159" t="s">
        <v>225</v>
      </c>
      <c r="H194" s="160">
        <v>0.18</v>
      </c>
      <c r="I194" s="161"/>
      <c r="L194" s="157"/>
      <c r="M194" s="162"/>
      <c r="T194" s="163"/>
      <c r="AT194" s="158" t="s">
        <v>164</v>
      </c>
      <c r="AU194" s="158" t="s">
        <v>87</v>
      </c>
      <c r="AV194" s="13" t="s">
        <v>87</v>
      </c>
      <c r="AW194" s="13" t="s">
        <v>32</v>
      </c>
      <c r="AX194" s="13" t="s">
        <v>77</v>
      </c>
      <c r="AY194" s="158" t="s">
        <v>154</v>
      </c>
    </row>
    <row r="195" spans="2:65" s="13" customFormat="1">
      <c r="B195" s="157"/>
      <c r="D195" s="151" t="s">
        <v>164</v>
      </c>
      <c r="E195" s="158" t="s">
        <v>1</v>
      </c>
      <c r="F195" s="159" t="s">
        <v>225</v>
      </c>
      <c r="H195" s="160">
        <v>0.18</v>
      </c>
      <c r="I195" s="161"/>
      <c r="L195" s="157"/>
      <c r="M195" s="162"/>
      <c r="T195" s="163"/>
      <c r="AT195" s="158" t="s">
        <v>164</v>
      </c>
      <c r="AU195" s="158" t="s">
        <v>87</v>
      </c>
      <c r="AV195" s="13" t="s">
        <v>87</v>
      </c>
      <c r="AW195" s="13" t="s">
        <v>32</v>
      </c>
      <c r="AX195" s="13" t="s">
        <v>77</v>
      </c>
      <c r="AY195" s="158" t="s">
        <v>154</v>
      </c>
    </row>
    <row r="196" spans="2:65" s="13" customFormat="1">
      <c r="B196" s="157"/>
      <c r="D196" s="151" t="s">
        <v>164</v>
      </c>
      <c r="E196" s="158" t="s">
        <v>1</v>
      </c>
      <c r="F196" s="159" t="s">
        <v>225</v>
      </c>
      <c r="H196" s="160">
        <v>0.18</v>
      </c>
      <c r="I196" s="161"/>
      <c r="L196" s="157"/>
      <c r="M196" s="162"/>
      <c r="T196" s="163"/>
      <c r="AT196" s="158" t="s">
        <v>164</v>
      </c>
      <c r="AU196" s="158" t="s">
        <v>87</v>
      </c>
      <c r="AV196" s="13" t="s">
        <v>87</v>
      </c>
      <c r="AW196" s="13" t="s">
        <v>32</v>
      </c>
      <c r="AX196" s="13" t="s">
        <v>77</v>
      </c>
      <c r="AY196" s="158" t="s">
        <v>154</v>
      </c>
    </row>
    <row r="197" spans="2:65" s="13" customFormat="1">
      <c r="B197" s="157"/>
      <c r="D197" s="151" t="s">
        <v>164</v>
      </c>
      <c r="E197" s="158" t="s">
        <v>1</v>
      </c>
      <c r="F197" s="159" t="s">
        <v>227</v>
      </c>
      <c r="H197" s="160">
        <v>0.17</v>
      </c>
      <c r="I197" s="161"/>
      <c r="L197" s="157"/>
      <c r="M197" s="162"/>
      <c r="T197" s="163"/>
      <c r="AT197" s="158" t="s">
        <v>164</v>
      </c>
      <c r="AU197" s="158" t="s">
        <v>87</v>
      </c>
      <c r="AV197" s="13" t="s">
        <v>87</v>
      </c>
      <c r="AW197" s="13" t="s">
        <v>32</v>
      </c>
      <c r="AX197" s="13" t="s">
        <v>77</v>
      </c>
      <c r="AY197" s="158" t="s">
        <v>154</v>
      </c>
    </row>
    <row r="198" spans="2:65" s="13" customFormat="1">
      <c r="B198" s="157"/>
      <c r="D198" s="151" t="s">
        <v>164</v>
      </c>
      <c r="E198" s="158" t="s">
        <v>1</v>
      </c>
      <c r="F198" s="159" t="s">
        <v>225</v>
      </c>
      <c r="H198" s="160">
        <v>0.18</v>
      </c>
      <c r="I198" s="161"/>
      <c r="L198" s="157"/>
      <c r="M198" s="162"/>
      <c r="T198" s="163"/>
      <c r="AT198" s="158" t="s">
        <v>164</v>
      </c>
      <c r="AU198" s="158" t="s">
        <v>87</v>
      </c>
      <c r="AV198" s="13" t="s">
        <v>87</v>
      </c>
      <c r="AW198" s="13" t="s">
        <v>32</v>
      </c>
      <c r="AX198" s="13" t="s">
        <v>77</v>
      </c>
      <c r="AY198" s="158" t="s">
        <v>154</v>
      </c>
    </row>
    <row r="199" spans="2:65" s="14" customFormat="1">
      <c r="B199" s="164"/>
      <c r="D199" s="151" t="s">
        <v>164</v>
      </c>
      <c r="E199" s="165" t="s">
        <v>1</v>
      </c>
      <c r="F199" s="166" t="s">
        <v>169</v>
      </c>
      <c r="H199" s="167">
        <v>1.6080000000000001</v>
      </c>
      <c r="I199" s="168"/>
      <c r="L199" s="164"/>
      <c r="M199" s="169"/>
      <c r="T199" s="170"/>
      <c r="AT199" s="165" t="s">
        <v>164</v>
      </c>
      <c r="AU199" s="165" t="s">
        <v>87</v>
      </c>
      <c r="AV199" s="14" t="s">
        <v>162</v>
      </c>
      <c r="AW199" s="14" t="s">
        <v>32</v>
      </c>
      <c r="AX199" s="14" t="s">
        <v>85</v>
      </c>
      <c r="AY199" s="165" t="s">
        <v>154</v>
      </c>
    </row>
    <row r="200" spans="2:65" s="1" customFormat="1" ht="16.5" customHeight="1">
      <c r="B200" s="32"/>
      <c r="C200" s="136" t="s">
        <v>228</v>
      </c>
      <c r="D200" s="137" t="s">
        <v>157</v>
      </c>
      <c r="E200" s="138" t="s">
        <v>229</v>
      </c>
      <c r="F200" s="139" t="s">
        <v>230</v>
      </c>
      <c r="G200" s="140" t="s">
        <v>160</v>
      </c>
      <c r="H200" s="141">
        <v>5.1989999999999998</v>
      </c>
      <c r="I200" s="142"/>
      <c r="J200" s="143">
        <f>ROUND(I200*H200,2)</f>
        <v>0</v>
      </c>
      <c r="K200" s="139" t="s">
        <v>161</v>
      </c>
      <c r="L200" s="32"/>
      <c r="M200" s="144" t="s">
        <v>1</v>
      </c>
      <c r="N200" s="145" t="s">
        <v>42</v>
      </c>
      <c r="P200" s="146">
        <f>O200*H200</f>
        <v>0</v>
      </c>
      <c r="Q200" s="146">
        <v>0</v>
      </c>
      <c r="R200" s="146">
        <f>Q200*H200</f>
        <v>0</v>
      </c>
      <c r="S200" s="146">
        <v>0.27</v>
      </c>
      <c r="T200" s="147">
        <f>S200*H200</f>
        <v>1.4037300000000001</v>
      </c>
      <c r="AR200" s="148" t="s">
        <v>162</v>
      </c>
      <c r="AT200" s="148" t="s">
        <v>157</v>
      </c>
      <c r="AU200" s="148" t="s">
        <v>87</v>
      </c>
      <c r="AY200" s="17" t="s">
        <v>154</v>
      </c>
      <c r="BE200" s="149">
        <f>IF(N200="základní",J200,0)</f>
        <v>0</v>
      </c>
      <c r="BF200" s="149">
        <f>IF(N200="snížená",J200,0)</f>
        <v>0</v>
      </c>
      <c r="BG200" s="149">
        <f>IF(N200="zákl. přenesená",J200,0)</f>
        <v>0</v>
      </c>
      <c r="BH200" s="149">
        <f>IF(N200="sníž. přenesená",J200,0)</f>
        <v>0</v>
      </c>
      <c r="BI200" s="149">
        <f>IF(N200="nulová",J200,0)</f>
        <v>0</v>
      </c>
      <c r="BJ200" s="17" t="s">
        <v>85</v>
      </c>
      <c r="BK200" s="149">
        <f>ROUND(I200*H200,2)</f>
        <v>0</v>
      </c>
      <c r="BL200" s="17" t="s">
        <v>162</v>
      </c>
      <c r="BM200" s="148" t="s">
        <v>231</v>
      </c>
    </row>
    <row r="201" spans="2:65" s="12" customFormat="1">
      <c r="B201" s="150"/>
      <c r="D201" s="151" t="s">
        <v>164</v>
      </c>
      <c r="E201" s="152" t="s">
        <v>1</v>
      </c>
      <c r="F201" s="153" t="s">
        <v>195</v>
      </c>
      <c r="H201" s="152" t="s">
        <v>1</v>
      </c>
      <c r="I201" s="154"/>
      <c r="L201" s="150"/>
      <c r="M201" s="155"/>
      <c r="T201" s="156"/>
      <c r="AT201" s="152" t="s">
        <v>164</v>
      </c>
      <c r="AU201" s="152" t="s">
        <v>87</v>
      </c>
      <c r="AV201" s="12" t="s">
        <v>85</v>
      </c>
      <c r="AW201" s="12" t="s">
        <v>32</v>
      </c>
      <c r="AX201" s="12" t="s">
        <v>77</v>
      </c>
      <c r="AY201" s="152" t="s">
        <v>154</v>
      </c>
    </row>
    <row r="202" spans="2:65" s="12" customFormat="1">
      <c r="B202" s="150"/>
      <c r="D202" s="151" t="s">
        <v>164</v>
      </c>
      <c r="E202" s="152" t="s">
        <v>1</v>
      </c>
      <c r="F202" s="153" t="s">
        <v>166</v>
      </c>
      <c r="H202" s="152" t="s">
        <v>1</v>
      </c>
      <c r="I202" s="154"/>
      <c r="L202" s="150"/>
      <c r="M202" s="155"/>
      <c r="T202" s="156"/>
      <c r="AT202" s="152" t="s">
        <v>164</v>
      </c>
      <c r="AU202" s="152" t="s">
        <v>87</v>
      </c>
      <c r="AV202" s="12" t="s">
        <v>85</v>
      </c>
      <c r="AW202" s="12" t="s">
        <v>32</v>
      </c>
      <c r="AX202" s="12" t="s">
        <v>77</v>
      </c>
      <c r="AY202" s="152" t="s">
        <v>154</v>
      </c>
    </row>
    <row r="203" spans="2:65" s="13" customFormat="1">
      <c r="B203" s="157"/>
      <c r="D203" s="151" t="s">
        <v>164</v>
      </c>
      <c r="E203" s="158" t="s">
        <v>1</v>
      </c>
      <c r="F203" s="159" t="s">
        <v>232</v>
      </c>
      <c r="H203" s="160">
        <v>0.78800000000000003</v>
      </c>
      <c r="I203" s="161"/>
      <c r="L203" s="157"/>
      <c r="M203" s="162"/>
      <c r="T203" s="163"/>
      <c r="AT203" s="158" t="s">
        <v>164</v>
      </c>
      <c r="AU203" s="158" t="s">
        <v>87</v>
      </c>
      <c r="AV203" s="13" t="s">
        <v>87</v>
      </c>
      <c r="AW203" s="13" t="s">
        <v>32</v>
      </c>
      <c r="AX203" s="13" t="s">
        <v>77</v>
      </c>
      <c r="AY203" s="158" t="s">
        <v>154</v>
      </c>
    </row>
    <row r="204" spans="2:65" s="13" customFormat="1">
      <c r="B204" s="157"/>
      <c r="D204" s="151" t="s">
        <v>164</v>
      </c>
      <c r="E204" s="158" t="s">
        <v>1</v>
      </c>
      <c r="F204" s="159" t="s">
        <v>233</v>
      </c>
      <c r="H204" s="160">
        <v>0.70599999999999996</v>
      </c>
      <c r="I204" s="161"/>
      <c r="L204" s="157"/>
      <c r="M204" s="162"/>
      <c r="T204" s="163"/>
      <c r="AT204" s="158" t="s">
        <v>164</v>
      </c>
      <c r="AU204" s="158" t="s">
        <v>87</v>
      </c>
      <c r="AV204" s="13" t="s">
        <v>87</v>
      </c>
      <c r="AW204" s="13" t="s">
        <v>32</v>
      </c>
      <c r="AX204" s="13" t="s">
        <v>77</v>
      </c>
      <c r="AY204" s="158" t="s">
        <v>154</v>
      </c>
    </row>
    <row r="205" spans="2:65" s="13" customFormat="1">
      <c r="B205" s="157"/>
      <c r="D205" s="151" t="s">
        <v>164</v>
      </c>
      <c r="E205" s="158" t="s">
        <v>1</v>
      </c>
      <c r="F205" s="159" t="s">
        <v>232</v>
      </c>
      <c r="H205" s="160">
        <v>0.78800000000000003</v>
      </c>
      <c r="I205" s="161"/>
      <c r="L205" s="157"/>
      <c r="M205" s="162"/>
      <c r="T205" s="163"/>
      <c r="AT205" s="158" t="s">
        <v>164</v>
      </c>
      <c r="AU205" s="158" t="s">
        <v>87</v>
      </c>
      <c r="AV205" s="13" t="s">
        <v>87</v>
      </c>
      <c r="AW205" s="13" t="s">
        <v>32</v>
      </c>
      <c r="AX205" s="13" t="s">
        <v>77</v>
      </c>
      <c r="AY205" s="158" t="s">
        <v>154</v>
      </c>
    </row>
    <row r="206" spans="2:65" s="12" customFormat="1">
      <c r="B206" s="150"/>
      <c r="D206" s="151" t="s">
        <v>164</v>
      </c>
      <c r="E206" s="152" t="s">
        <v>1</v>
      </c>
      <c r="F206" s="153" t="s">
        <v>204</v>
      </c>
      <c r="H206" s="152" t="s">
        <v>1</v>
      </c>
      <c r="I206" s="154"/>
      <c r="L206" s="150"/>
      <c r="M206" s="155"/>
      <c r="T206" s="156"/>
      <c r="AT206" s="152" t="s">
        <v>164</v>
      </c>
      <c r="AU206" s="152" t="s">
        <v>87</v>
      </c>
      <c r="AV206" s="12" t="s">
        <v>85</v>
      </c>
      <c r="AW206" s="12" t="s">
        <v>32</v>
      </c>
      <c r="AX206" s="12" t="s">
        <v>77</v>
      </c>
      <c r="AY206" s="152" t="s">
        <v>154</v>
      </c>
    </row>
    <row r="207" spans="2:65" s="13" customFormat="1">
      <c r="B207" s="157"/>
      <c r="D207" s="151" t="s">
        <v>164</v>
      </c>
      <c r="E207" s="158" t="s">
        <v>1</v>
      </c>
      <c r="F207" s="159" t="s">
        <v>234</v>
      </c>
      <c r="H207" s="160">
        <v>0.33600000000000002</v>
      </c>
      <c r="I207" s="161"/>
      <c r="L207" s="157"/>
      <c r="M207" s="162"/>
      <c r="T207" s="163"/>
      <c r="AT207" s="158" t="s">
        <v>164</v>
      </c>
      <c r="AU207" s="158" t="s">
        <v>87</v>
      </c>
      <c r="AV207" s="13" t="s">
        <v>87</v>
      </c>
      <c r="AW207" s="13" t="s">
        <v>32</v>
      </c>
      <c r="AX207" s="13" t="s">
        <v>77</v>
      </c>
      <c r="AY207" s="158" t="s">
        <v>154</v>
      </c>
    </row>
    <row r="208" spans="2:65" s="13" customFormat="1">
      <c r="B208" s="157"/>
      <c r="D208" s="151" t="s">
        <v>164</v>
      </c>
      <c r="E208" s="158" t="s">
        <v>1</v>
      </c>
      <c r="F208" s="159" t="s">
        <v>235</v>
      </c>
      <c r="H208" s="160">
        <v>0.4</v>
      </c>
      <c r="I208" s="161"/>
      <c r="L208" s="157"/>
      <c r="M208" s="162"/>
      <c r="T208" s="163"/>
      <c r="AT208" s="158" t="s">
        <v>164</v>
      </c>
      <c r="AU208" s="158" t="s">
        <v>87</v>
      </c>
      <c r="AV208" s="13" t="s">
        <v>87</v>
      </c>
      <c r="AW208" s="13" t="s">
        <v>32</v>
      </c>
      <c r="AX208" s="13" t="s">
        <v>77</v>
      </c>
      <c r="AY208" s="158" t="s">
        <v>154</v>
      </c>
    </row>
    <row r="209" spans="2:65" s="13" customFormat="1">
      <c r="B209" s="157"/>
      <c r="D209" s="151" t="s">
        <v>164</v>
      </c>
      <c r="E209" s="158" t="s">
        <v>1</v>
      </c>
      <c r="F209" s="159" t="s">
        <v>236</v>
      </c>
      <c r="H209" s="160">
        <v>0.52600000000000002</v>
      </c>
      <c r="I209" s="161"/>
      <c r="L209" s="157"/>
      <c r="M209" s="162"/>
      <c r="T209" s="163"/>
      <c r="AT209" s="158" t="s">
        <v>164</v>
      </c>
      <c r="AU209" s="158" t="s">
        <v>87</v>
      </c>
      <c r="AV209" s="13" t="s">
        <v>87</v>
      </c>
      <c r="AW209" s="13" t="s">
        <v>32</v>
      </c>
      <c r="AX209" s="13" t="s">
        <v>77</v>
      </c>
      <c r="AY209" s="158" t="s">
        <v>154</v>
      </c>
    </row>
    <row r="210" spans="2:65" s="13" customFormat="1">
      <c r="B210" s="157"/>
      <c r="D210" s="151" t="s">
        <v>164</v>
      </c>
      <c r="E210" s="158" t="s">
        <v>1</v>
      </c>
      <c r="F210" s="159" t="s">
        <v>235</v>
      </c>
      <c r="H210" s="160">
        <v>0.4</v>
      </c>
      <c r="I210" s="161"/>
      <c r="L210" s="157"/>
      <c r="M210" s="162"/>
      <c r="T210" s="163"/>
      <c r="AT210" s="158" t="s">
        <v>164</v>
      </c>
      <c r="AU210" s="158" t="s">
        <v>87</v>
      </c>
      <c r="AV210" s="13" t="s">
        <v>87</v>
      </c>
      <c r="AW210" s="13" t="s">
        <v>32</v>
      </c>
      <c r="AX210" s="13" t="s">
        <v>77</v>
      </c>
      <c r="AY210" s="158" t="s">
        <v>154</v>
      </c>
    </row>
    <row r="211" spans="2:65" s="13" customFormat="1">
      <c r="B211" s="157"/>
      <c r="D211" s="151" t="s">
        <v>164</v>
      </c>
      <c r="E211" s="158" t="s">
        <v>1</v>
      </c>
      <c r="F211" s="159" t="s">
        <v>237</v>
      </c>
      <c r="H211" s="160">
        <v>0.35499999999999998</v>
      </c>
      <c r="I211" s="161"/>
      <c r="L211" s="157"/>
      <c r="M211" s="162"/>
      <c r="T211" s="163"/>
      <c r="AT211" s="158" t="s">
        <v>164</v>
      </c>
      <c r="AU211" s="158" t="s">
        <v>87</v>
      </c>
      <c r="AV211" s="13" t="s">
        <v>87</v>
      </c>
      <c r="AW211" s="13" t="s">
        <v>32</v>
      </c>
      <c r="AX211" s="13" t="s">
        <v>77</v>
      </c>
      <c r="AY211" s="158" t="s">
        <v>154</v>
      </c>
    </row>
    <row r="212" spans="2:65" s="13" customFormat="1">
      <c r="B212" s="157"/>
      <c r="D212" s="151" t="s">
        <v>164</v>
      </c>
      <c r="E212" s="158" t="s">
        <v>1</v>
      </c>
      <c r="F212" s="159" t="s">
        <v>238</v>
      </c>
      <c r="H212" s="160">
        <v>0.54</v>
      </c>
      <c r="I212" s="161"/>
      <c r="L212" s="157"/>
      <c r="M212" s="162"/>
      <c r="T212" s="163"/>
      <c r="AT212" s="158" t="s">
        <v>164</v>
      </c>
      <c r="AU212" s="158" t="s">
        <v>87</v>
      </c>
      <c r="AV212" s="13" t="s">
        <v>87</v>
      </c>
      <c r="AW212" s="13" t="s">
        <v>32</v>
      </c>
      <c r="AX212" s="13" t="s">
        <v>77</v>
      </c>
      <c r="AY212" s="158" t="s">
        <v>154</v>
      </c>
    </row>
    <row r="213" spans="2:65" s="13" customFormat="1">
      <c r="B213" s="157"/>
      <c r="D213" s="151" t="s">
        <v>164</v>
      </c>
      <c r="E213" s="158" t="s">
        <v>1</v>
      </c>
      <c r="F213" s="159" t="s">
        <v>239</v>
      </c>
      <c r="H213" s="160">
        <v>0.36</v>
      </c>
      <c r="I213" s="161"/>
      <c r="L213" s="157"/>
      <c r="M213" s="162"/>
      <c r="T213" s="163"/>
      <c r="AT213" s="158" t="s">
        <v>164</v>
      </c>
      <c r="AU213" s="158" t="s">
        <v>87</v>
      </c>
      <c r="AV213" s="13" t="s">
        <v>87</v>
      </c>
      <c r="AW213" s="13" t="s">
        <v>32</v>
      </c>
      <c r="AX213" s="13" t="s">
        <v>77</v>
      </c>
      <c r="AY213" s="158" t="s">
        <v>154</v>
      </c>
    </row>
    <row r="214" spans="2:65" s="14" customFormat="1">
      <c r="B214" s="164"/>
      <c r="D214" s="151" t="s">
        <v>164</v>
      </c>
      <c r="E214" s="165" t="s">
        <v>1</v>
      </c>
      <c r="F214" s="166" t="s">
        <v>169</v>
      </c>
      <c r="H214" s="167">
        <v>5.1989999999999998</v>
      </c>
      <c r="I214" s="168"/>
      <c r="L214" s="164"/>
      <c r="M214" s="169"/>
      <c r="T214" s="170"/>
      <c r="AT214" s="165" t="s">
        <v>164</v>
      </c>
      <c r="AU214" s="165" t="s">
        <v>87</v>
      </c>
      <c r="AV214" s="14" t="s">
        <v>162</v>
      </c>
      <c r="AW214" s="14" t="s">
        <v>32</v>
      </c>
      <c r="AX214" s="14" t="s">
        <v>85</v>
      </c>
      <c r="AY214" s="165" t="s">
        <v>154</v>
      </c>
    </row>
    <row r="215" spans="2:65" s="1" customFormat="1" ht="16.5" customHeight="1">
      <c r="B215" s="32"/>
      <c r="C215" s="136" t="s">
        <v>240</v>
      </c>
      <c r="D215" s="137" t="s">
        <v>157</v>
      </c>
      <c r="E215" s="138" t="s">
        <v>241</v>
      </c>
      <c r="F215" s="139" t="s">
        <v>242</v>
      </c>
      <c r="G215" s="140" t="s">
        <v>243</v>
      </c>
      <c r="H215" s="141">
        <v>0.29699999999999999</v>
      </c>
      <c r="I215" s="142"/>
      <c r="J215" s="143">
        <f>ROUND(I215*H215,2)</f>
        <v>0</v>
      </c>
      <c r="K215" s="139" t="s">
        <v>161</v>
      </c>
      <c r="L215" s="32"/>
      <c r="M215" s="144" t="s">
        <v>1</v>
      </c>
      <c r="N215" s="145" t="s">
        <v>42</v>
      </c>
      <c r="P215" s="146">
        <f>O215*H215</f>
        <v>0</v>
      </c>
      <c r="Q215" s="146">
        <v>0</v>
      </c>
      <c r="R215" s="146">
        <f>Q215*H215</f>
        <v>0</v>
      </c>
      <c r="S215" s="146">
        <v>1.8</v>
      </c>
      <c r="T215" s="147">
        <f>S215*H215</f>
        <v>0.53459999999999996</v>
      </c>
      <c r="AR215" s="148" t="s">
        <v>162</v>
      </c>
      <c r="AT215" s="148" t="s">
        <v>157</v>
      </c>
      <c r="AU215" s="148" t="s">
        <v>87</v>
      </c>
      <c r="AY215" s="17" t="s">
        <v>154</v>
      </c>
      <c r="BE215" s="149">
        <f>IF(N215="základní",J215,0)</f>
        <v>0</v>
      </c>
      <c r="BF215" s="149">
        <f>IF(N215="snížená",J215,0)</f>
        <v>0</v>
      </c>
      <c r="BG215" s="149">
        <f>IF(N215="zákl. přenesená",J215,0)</f>
        <v>0</v>
      </c>
      <c r="BH215" s="149">
        <f>IF(N215="sníž. přenesená",J215,0)</f>
        <v>0</v>
      </c>
      <c r="BI215" s="149">
        <f>IF(N215="nulová",J215,0)</f>
        <v>0</v>
      </c>
      <c r="BJ215" s="17" t="s">
        <v>85</v>
      </c>
      <c r="BK215" s="149">
        <f>ROUND(I215*H215,2)</f>
        <v>0</v>
      </c>
      <c r="BL215" s="17" t="s">
        <v>162</v>
      </c>
      <c r="BM215" s="148" t="s">
        <v>244</v>
      </c>
    </row>
    <row r="216" spans="2:65" s="12" customFormat="1">
      <c r="B216" s="150"/>
      <c r="D216" s="151" t="s">
        <v>164</v>
      </c>
      <c r="E216" s="152" t="s">
        <v>1</v>
      </c>
      <c r="F216" s="153" t="s">
        <v>195</v>
      </c>
      <c r="H216" s="152" t="s">
        <v>1</v>
      </c>
      <c r="I216" s="154"/>
      <c r="L216" s="150"/>
      <c r="M216" s="155"/>
      <c r="T216" s="156"/>
      <c r="AT216" s="152" t="s">
        <v>164</v>
      </c>
      <c r="AU216" s="152" t="s">
        <v>87</v>
      </c>
      <c r="AV216" s="12" t="s">
        <v>85</v>
      </c>
      <c r="AW216" s="12" t="s">
        <v>32</v>
      </c>
      <c r="AX216" s="12" t="s">
        <v>77</v>
      </c>
      <c r="AY216" s="152" t="s">
        <v>154</v>
      </c>
    </row>
    <row r="217" spans="2:65" s="12" customFormat="1">
      <c r="B217" s="150"/>
      <c r="D217" s="151" t="s">
        <v>164</v>
      </c>
      <c r="E217" s="152" t="s">
        <v>1</v>
      </c>
      <c r="F217" s="153" t="s">
        <v>204</v>
      </c>
      <c r="H217" s="152" t="s">
        <v>1</v>
      </c>
      <c r="I217" s="154"/>
      <c r="L217" s="150"/>
      <c r="M217" s="155"/>
      <c r="T217" s="156"/>
      <c r="AT217" s="152" t="s">
        <v>164</v>
      </c>
      <c r="AU217" s="152" t="s">
        <v>87</v>
      </c>
      <c r="AV217" s="12" t="s">
        <v>85</v>
      </c>
      <c r="AW217" s="12" t="s">
        <v>32</v>
      </c>
      <c r="AX217" s="12" t="s">
        <v>77</v>
      </c>
      <c r="AY217" s="152" t="s">
        <v>154</v>
      </c>
    </row>
    <row r="218" spans="2:65" s="13" customFormat="1">
      <c r="B218" s="157"/>
      <c r="D218" s="151" t="s">
        <v>164</v>
      </c>
      <c r="E218" s="158" t="s">
        <v>1</v>
      </c>
      <c r="F218" s="159" t="s">
        <v>245</v>
      </c>
      <c r="H218" s="160">
        <v>0.17799999999999999</v>
      </c>
      <c r="I218" s="161"/>
      <c r="L218" s="157"/>
      <c r="M218" s="162"/>
      <c r="T218" s="163"/>
      <c r="AT218" s="158" t="s">
        <v>164</v>
      </c>
      <c r="AU218" s="158" t="s">
        <v>87</v>
      </c>
      <c r="AV218" s="13" t="s">
        <v>87</v>
      </c>
      <c r="AW218" s="13" t="s">
        <v>32</v>
      </c>
      <c r="AX218" s="13" t="s">
        <v>77</v>
      </c>
      <c r="AY218" s="158" t="s">
        <v>154</v>
      </c>
    </row>
    <row r="219" spans="2:65" s="13" customFormat="1">
      <c r="B219" s="157"/>
      <c r="D219" s="151" t="s">
        <v>164</v>
      </c>
      <c r="E219" s="158" t="s">
        <v>1</v>
      </c>
      <c r="F219" s="159" t="s">
        <v>246</v>
      </c>
      <c r="H219" s="160">
        <v>0.11899999999999999</v>
      </c>
      <c r="I219" s="161"/>
      <c r="L219" s="157"/>
      <c r="M219" s="162"/>
      <c r="T219" s="163"/>
      <c r="AT219" s="158" t="s">
        <v>164</v>
      </c>
      <c r="AU219" s="158" t="s">
        <v>87</v>
      </c>
      <c r="AV219" s="13" t="s">
        <v>87</v>
      </c>
      <c r="AW219" s="13" t="s">
        <v>32</v>
      </c>
      <c r="AX219" s="13" t="s">
        <v>77</v>
      </c>
      <c r="AY219" s="158" t="s">
        <v>154</v>
      </c>
    </row>
    <row r="220" spans="2:65" s="14" customFormat="1">
      <c r="B220" s="164"/>
      <c r="D220" s="151" t="s">
        <v>164</v>
      </c>
      <c r="E220" s="165" t="s">
        <v>1</v>
      </c>
      <c r="F220" s="166" t="s">
        <v>169</v>
      </c>
      <c r="H220" s="167">
        <v>0.29699999999999999</v>
      </c>
      <c r="I220" s="168"/>
      <c r="L220" s="164"/>
      <c r="M220" s="169"/>
      <c r="T220" s="170"/>
      <c r="AT220" s="165" t="s">
        <v>164</v>
      </c>
      <c r="AU220" s="165" t="s">
        <v>87</v>
      </c>
      <c r="AV220" s="14" t="s">
        <v>162</v>
      </c>
      <c r="AW220" s="14" t="s">
        <v>32</v>
      </c>
      <c r="AX220" s="14" t="s">
        <v>85</v>
      </c>
      <c r="AY220" s="165" t="s">
        <v>154</v>
      </c>
    </row>
    <row r="221" spans="2:65" s="1" customFormat="1" ht="16.5" customHeight="1">
      <c r="B221" s="32"/>
      <c r="C221" s="136" t="s">
        <v>8</v>
      </c>
      <c r="D221" s="137" t="s">
        <v>157</v>
      </c>
      <c r="E221" s="138" t="s">
        <v>247</v>
      </c>
      <c r="F221" s="139" t="s">
        <v>248</v>
      </c>
      <c r="G221" s="140" t="s">
        <v>160</v>
      </c>
      <c r="H221" s="141">
        <v>1.4</v>
      </c>
      <c r="I221" s="142"/>
      <c r="J221" s="143">
        <f>ROUND(I221*H221,2)</f>
        <v>0</v>
      </c>
      <c r="K221" s="139" t="s">
        <v>161</v>
      </c>
      <c r="L221" s="32"/>
      <c r="M221" s="144" t="s">
        <v>1</v>
      </c>
      <c r="N221" s="145" t="s">
        <v>42</v>
      </c>
      <c r="P221" s="146">
        <f>O221*H221</f>
        <v>0</v>
      </c>
      <c r="Q221" s="146">
        <v>0</v>
      </c>
      <c r="R221" s="146">
        <f>Q221*H221</f>
        <v>0</v>
      </c>
      <c r="S221" s="146">
        <v>0.27</v>
      </c>
      <c r="T221" s="147">
        <f>S221*H221</f>
        <v>0.378</v>
      </c>
      <c r="AR221" s="148" t="s">
        <v>162</v>
      </c>
      <c r="AT221" s="148" t="s">
        <v>157</v>
      </c>
      <c r="AU221" s="148" t="s">
        <v>87</v>
      </c>
      <c r="AY221" s="17" t="s">
        <v>154</v>
      </c>
      <c r="BE221" s="149">
        <f>IF(N221="základní",J221,0)</f>
        <v>0</v>
      </c>
      <c r="BF221" s="149">
        <f>IF(N221="snížená",J221,0)</f>
        <v>0</v>
      </c>
      <c r="BG221" s="149">
        <f>IF(N221="zákl. přenesená",J221,0)</f>
        <v>0</v>
      </c>
      <c r="BH221" s="149">
        <f>IF(N221="sníž. přenesená",J221,0)</f>
        <v>0</v>
      </c>
      <c r="BI221" s="149">
        <f>IF(N221="nulová",J221,0)</f>
        <v>0</v>
      </c>
      <c r="BJ221" s="17" t="s">
        <v>85</v>
      </c>
      <c r="BK221" s="149">
        <f>ROUND(I221*H221,2)</f>
        <v>0</v>
      </c>
      <c r="BL221" s="17" t="s">
        <v>162</v>
      </c>
      <c r="BM221" s="148" t="s">
        <v>249</v>
      </c>
    </row>
    <row r="222" spans="2:65" s="12" customFormat="1">
      <c r="B222" s="150"/>
      <c r="D222" s="151" t="s">
        <v>164</v>
      </c>
      <c r="E222" s="152" t="s">
        <v>1</v>
      </c>
      <c r="F222" s="153" t="s">
        <v>195</v>
      </c>
      <c r="H222" s="152" t="s">
        <v>1</v>
      </c>
      <c r="I222" s="154"/>
      <c r="L222" s="150"/>
      <c r="M222" s="155"/>
      <c r="T222" s="156"/>
      <c r="AT222" s="152" t="s">
        <v>164</v>
      </c>
      <c r="AU222" s="152" t="s">
        <v>87</v>
      </c>
      <c r="AV222" s="12" t="s">
        <v>85</v>
      </c>
      <c r="AW222" s="12" t="s">
        <v>32</v>
      </c>
      <c r="AX222" s="12" t="s">
        <v>77</v>
      </c>
      <c r="AY222" s="152" t="s">
        <v>154</v>
      </c>
    </row>
    <row r="223" spans="2:65" s="12" customFormat="1">
      <c r="B223" s="150"/>
      <c r="D223" s="151" t="s">
        <v>164</v>
      </c>
      <c r="E223" s="152" t="s">
        <v>1</v>
      </c>
      <c r="F223" s="153" t="s">
        <v>166</v>
      </c>
      <c r="H223" s="152" t="s">
        <v>1</v>
      </c>
      <c r="I223" s="154"/>
      <c r="L223" s="150"/>
      <c r="M223" s="155"/>
      <c r="T223" s="156"/>
      <c r="AT223" s="152" t="s">
        <v>164</v>
      </c>
      <c r="AU223" s="152" t="s">
        <v>87</v>
      </c>
      <c r="AV223" s="12" t="s">
        <v>85</v>
      </c>
      <c r="AW223" s="12" t="s">
        <v>32</v>
      </c>
      <c r="AX223" s="12" t="s">
        <v>77</v>
      </c>
      <c r="AY223" s="152" t="s">
        <v>154</v>
      </c>
    </row>
    <row r="224" spans="2:65" s="13" customFormat="1">
      <c r="B224" s="157"/>
      <c r="D224" s="151" t="s">
        <v>164</v>
      </c>
      <c r="E224" s="158" t="s">
        <v>1</v>
      </c>
      <c r="F224" s="159" t="s">
        <v>250</v>
      </c>
      <c r="H224" s="160">
        <v>1.4</v>
      </c>
      <c r="I224" s="161"/>
      <c r="L224" s="157"/>
      <c r="M224" s="162"/>
      <c r="T224" s="163"/>
      <c r="AT224" s="158" t="s">
        <v>164</v>
      </c>
      <c r="AU224" s="158" t="s">
        <v>87</v>
      </c>
      <c r="AV224" s="13" t="s">
        <v>87</v>
      </c>
      <c r="AW224" s="13" t="s">
        <v>32</v>
      </c>
      <c r="AX224" s="13" t="s">
        <v>77</v>
      </c>
      <c r="AY224" s="158" t="s">
        <v>154</v>
      </c>
    </row>
    <row r="225" spans="2:65" s="14" customFormat="1">
      <c r="B225" s="164"/>
      <c r="D225" s="151" t="s">
        <v>164</v>
      </c>
      <c r="E225" s="165" t="s">
        <v>1</v>
      </c>
      <c r="F225" s="166" t="s">
        <v>169</v>
      </c>
      <c r="H225" s="167">
        <v>1.4</v>
      </c>
      <c r="I225" s="168"/>
      <c r="L225" s="164"/>
      <c r="M225" s="169"/>
      <c r="T225" s="170"/>
      <c r="AT225" s="165" t="s">
        <v>164</v>
      </c>
      <c r="AU225" s="165" t="s">
        <v>87</v>
      </c>
      <c r="AV225" s="14" t="s">
        <v>162</v>
      </c>
      <c r="AW225" s="14" t="s">
        <v>32</v>
      </c>
      <c r="AX225" s="14" t="s">
        <v>85</v>
      </c>
      <c r="AY225" s="165" t="s">
        <v>154</v>
      </c>
    </row>
    <row r="226" spans="2:65" s="1" customFormat="1" ht="16.5" customHeight="1">
      <c r="B226" s="32"/>
      <c r="C226" s="136" t="s">
        <v>251</v>
      </c>
      <c r="D226" s="137" t="s">
        <v>157</v>
      </c>
      <c r="E226" s="138" t="s">
        <v>252</v>
      </c>
      <c r="F226" s="139" t="s">
        <v>253</v>
      </c>
      <c r="G226" s="140" t="s">
        <v>254</v>
      </c>
      <c r="H226" s="141">
        <v>2</v>
      </c>
      <c r="I226" s="142"/>
      <c r="J226" s="143">
        <f>ROUND(I226*H226,2)</f>
        <v>0</v>
      </c>
      <c r="K226" s="139" t="s">
        <v>161</v>
      </c>
      <c r="L226" s="32"/>
      <c r="M226" s="144" t="s">
        <v>1</v>
      </c>
      <c r="N226" s="145" t="s">
        <v>42</v>
      </c>
      <c r="P226" s="146">
        <f>O226*H226</f>
        <v>0</v>
      </c>
      <c r="Q226" s="146">
        <v>9.0000000000000006E-5</v>
      </c>
      <c r="R226" s="146">
        <f>Q226*H226</f>
        <v>1.8000000000000001E-4</v>
      </c>
      <c r="S226" s="146">
        <v>3.0000000000000001E-3</v>
      </c>
      <c r="T226" s="147">
        <f>S226*H226</f>
        <v>6.0000000000000001E-3</v>
      </c>
      <c r="AR226" s="148" t="s">
        <v>162</v>
      </c>
      <c r="AT226" s="148" t="s">
        <v>157</v>
      </c>
      <c r="AU226" s="148" t="s">
        <v>87</v>
      </c>
      <c r="AY226" s="17" t="s">
        <v>154</v>
      </c>
      <c r="BE226" s="149">
        <f>IF(N226="základní",J226,0)</f>
        <v>0</v>
      </c>
      <c r="BF226" s="149">
        <f>IF(N226="snížená",J226,0)</f>
        <v>0</v>
      </c>
      <c r="BG226" s="149">
        <f>IF(N226="zákl. přenesená",J226,0)</f>
        <v>0</v>
      </c>
      <c r="BH226" s="149">
        <f>IF(N226="sníž. přenesená",J226,0)</f>
        <v>0</v>
      </c>
      <c r="BI226" s="149">
        <f>IF(N226="nulová",J226,0)</f>
        <v>0</v>
      </c>
      <c r="BJ226" s="17" t="s">
        <v>85</v>
      </c>
      <c r="BK226" s="149">
        <f>ROUND(I226*H226,2)</f>
        <v>0</v>
      </c>
      <c r="BL226" s="17" t="s">
        <v>162</v>
      </c>
      <c r="BM226" s="148" t="s">
        <v>255</v>
      </c>
    </row>
    <row r="227" spans="2:65" s="12" customFormat="1">
      <c r="B227" s="150"/>
      <c r="D227" s="151" t="s">
        <v>164</v>
      </c>
      <c r="E227" s="152" t="s">
        <v>1</v>
      </c>
      <c r="F227" s="153" t="s">
        <v>256</v>
      </c>
      <c r="H227" s="152" t="s">
        <v>1</v>
      </c>
      <c r="I227" s="154"/>
      <c r="L227" s="150"/>
      <c r="M227" s="155"/>
      <c r="T227" s="156"/>
      <c r="AT227" s="152" t="s">
        <v>164</v>
      </c>
      <c r="AU227" s="152" t="s">
        <v>87</v>
      </c>
      <c r="AV227" s="12" t="s">
        <v>85</v>
      </c>
      <c r="AW227" s="12" t="s">
        <v>32</v>
      </c>
      <c r="AX227" s="12" t="s">
        <v>77</v>
      </c>
      <c r="AY227" s="152" t="s">
        <v>154</v>
      </c>
    </row>
    <row r="228" spans="2:65" s="12" customFormat="1">
      <c r="B228" s="150"/>
      <c r="D228" s="151" t="s">
        <v>164</v>
      </c>
      <c r="E228" s="152" t="s">
        <v>1</v>
      </c>
      <c r="F228" s="153" t="s">
        <v>257</v>
      </c>
      <c r="H228" s="152" t="s">
        <v>1</v>
      </c>
      <c r="I228" s="154"/>
      <c r="L228" s="150"/>
      <c r="M228" s="155"/>
      <c r="T228" s="156"/>
      <c r="AT228" s="152" t="s">
        <v>164</v>
      </c>
      <c r="AU228" s="152" t="s">
        <v>87</v>
      </c>
      <c r="AV228" s="12" t="s">
        <v>85</v>
      </c>
      <c r="AW228" s="12" t="s">
        <v>32</v>
      </c>
      <c r="AX228" s="12" t="s">
        <v>77</v>
      </c>
      <c r="AY228" s="152" t="s">
        <v>154</v>
      </c>
    </row>
    <row r="229" spans="2:65" s="12" customFormat="1">
      <c r="B229" s="150"/>
      <c r="D229" s="151" t="s">
        <v>164</v>
      </c>
      <c r="E229" s="152" t="s">
        <v>1</v>
      </c>
      <c r="F229" s="153" t="s">
        <v>166</v>
      </c>
      <c r="H229" s="152" t="s">
        <v>1</v>
      </c>
      <c r="I229" s="154"/>
      <c r="L229" s="150"/>
      <c r="M229" s="155"/>
      <c r="T229" s="156"/>
      <c r="AT229" s="152" t="s">
        <v>164</v>
      </c>
      <c r="AU229" s="152" t="s">
        <v>87</v>
      </c>
      <c r="AV229" s="12" t="s">
        <v>85</v>
      </c>
      <c r="AW229" s="12" t="s">
        <v>32</v>
      </c>
      <c r="AX229" s="12" t="s">
        <v>77</v>
      </c>
      <c r="AY229" s="152" t="s">
        <v>154</v>
      </c>
    </row>
    <row r="230" spans="2:65" s="13" customFormat="1">
      <c r="B230" s="157"/>
      <c r="D230" s="151" t="s">
        <v>164</v>
      </c>
      <c r="E230" s="158" t="s">
        <v>1</v>
      </c>
      <c r="F230" s="159" t="s">
        <v>258</v>
      </c>
      <c r="H230" s="160">
        <v>0.3</v>
      </c>
      <c r="I230" s="161"/>
      <c r="L230" s="157"/>
      <c r="M230" s="162"/>
      <c r="T230" s="163"/>
      <c r="AT230" s="158" t="s">
        <v>164</v>
      </c>
      <c r="AU230" s="158" t="s">
        <v>87</v>
      </c>
      <c r="AV230" s="13" t="s">
        <v>87</v>
      </c>
      <c r="AW230" s="13" t="s">
        <v>32</v>
      </c>
      <c r="AX230" s="13" t="s">
        <v>77</v>
      </c>
      <c r="AY230" s="158" t="s">
        <v>154</v>
      </c>
    </row>
    <row r="231" spans="2:65" s="15" customFormat="1">
      <c r="B231" s="171"/>
      <c r="D231" s="151" t="s">
        <v>164</v>
      </c>
      <c r="E231" s="172" t="s">
        <v>1</v>
      </c>
      <c r="F231" s="173" t="s">
        <v>194</v>
      </c>
      <c r="H231" s="174">
        <v>0.3</v>
      </c>
      <c r="I231" s="175"/>
      <c r="L231" s="171"/>
      <c r="M231" s="176"/>
      <c r="T231" s="177"/>
      <c r="AT231" s="172" t="s">
        <v>164</v>
      </c>
      <c r="AU231" s="172" t="s">
        <v>87</v>
      </c>
      <c r="AV231" s="15" t="s">
        <v>176</v>
      </c>
      <c r="AW231" s="15" t="s">
        <v>32</v>
      </c>
      <c r="AX231" s="15" t="s">
        <v>77</v>
      </c>
      <c r="AY231" s="172" t="s">
        <v>154</v>
      </c>
    </row>
    <row r="232" spans="2:65" s="12" customFormat="1">
      <c r="B232" s="150"/>
      <c r="D232" s="151" t="s">
        <v>164</v>
      </c>
      <c r="E232" s="152" t="s">
        <v>1</v>
      </c>
      <c r="F232" s="153" t="s">
        <v>204</v>
      </c>
      <c r="H232" s="152" t="s">
        <v>1</v>
      </c>
      <c r="I232" s="154"/>
      <c r="L232" s="150"/>
      <c r="M232" s="155"/>
      <c r="T232" s="156"/>
      <c r="AT232" s="152" t="s">
        <v>164</v>
      </c>
      <c r="AU232" s="152" t="s">
        <v>87</v>
      </c>
      <c r="AV232" s="12" t="s">
        <v>85</v>
      </c>
      <c r="AW232" s="12" t="s">
        <v>32</v>
      </c>
      <c r="AX232" s="12" t="s">
        <v>77</v>
      </c>
      <c r="AY232" s="152" t="s">
        <v>154</v>
      </c>
    </row>
    <row r="233" spans="2:65" s="13" customFormat="1">
      <c r="B233" s="157"/>
      <c r="D233" s="151" t="s">
        <v>164</v>
      </c>
      <c r="E233" s="158" t="s">
        <v>1</v>
      </c>
      <c r="F233" s="159" t="s">
        <v>259</v>
      </c>
      <c r="H233" s="160">
        <v>0.7</v>
      </c>
      <c r="I233" s="161"/>
      <c r="L233" s="157"/>
      <c r="M233" s="162"/>
      <c r="T233" s="163"/>
      <c r="AT233" s="158" t="s">
        <v>164</v>
      </c>
      <c r="AU233" s="158" t="s">
        <v>87</v>
      </c>
      <c r="AV233" s="13" t="s">
        <v>87</v>
      </c>
      <c r="AW233" s="13" t="s">
        <v>32</v>
      </c>
      <c r="AX233" s="13" t="s">
        <v>77</v>
      </c>
      <c r="AY233" s="158" t="s">
        <v>154</v>
      </c>
    </row>
    <row r="234" spans="2:65" s="13" customFormat="1">
      <c r="B234" s="157"/>
      <c r="D234" s="151" t="s">
        <v>164</v>
      </c>
      <c r="E234" s="158" t="s">
        <v>1</v>
      </c>
      <c r="F234" s="159" t="s">
        <v>260</v>
      </c>
      <c r="H234" s="160">
        <v>0.75</v>
      </c>
      <c r="I234" s="161"/>
      <c r="L234" s="157"/>
      <c r="M234" s="162"/>
      <c r="T234" s="163"/>
      <c r="AT234" s="158" t="s">
        <v>164</v>
      </c>
      <c r="AU234" s="158" t="s">
        <v>87</v>
      </c>
      <c r="AV234" s="13" t="s">
        <v>87</v>
      </c>
      <c r="AW234" s="13" t="s">
        <v>32</v>
      </c>
      <c r="AX234" s="13" t="s">
        <v>77</v>
      </c>
      <c r="AY234" s="158" t="s">
        <v>154</v>
      </c>
    </row>
    <row r="235" spans="2:65" s="13" customFormat="1">
      <c r="B235" s="157"/>
      <c r="D235" s="151" t="s">
        <v>164</v>
      </c>
      <c r="E235" s="158" t="s">
        <v>1</v>
      </c>
      <c r="F235" s="159" t="s">
        <v>261</v>
      </c>
      <c r="H235" s="160">
        <v>0.25</v>
      </c>
      <c r="I235" s="161"/>
      <c r="L235" s="157"/>
      <c r="M235" s="162"/>
      <c r="T235" s="163"/>
      <c r="AT235" s="158" t="s">
        <v>164</v>
      </c>
      <c r="AU235" s="158" t="s">
        <v>87</v>
      </c>
      <c r="AV235" s="13" t="s">
        <v>87</v>
      </c>
      <c r="AW235" s="13" t="s">
        <v>32</v>
      </c>
      <c r="AX235" s="13" t="s">
        <v>77</v>
      </c>
      <c r="AY235" s="158" t="s">
        <v>154</v>
      </c>
    </row>
    <row r="236" spans="2:65" s="15" customFormat="1">
      <c r="B236" s="171"/>
      <c r="D236" s="151" t="s">
        <v>164</v>
      </c>
      <c r="E236" s="172" t="s">
        <v>1</v>
      </c>
      <c r="F236" s="173" t="s">
        <v>194</v>
      </c>
      <c r="H236" s="174">
        <v>1.7</v>
      </c>
      <c r="I236" s="175"/>
      <c r="L236" s="171"/>
      <c r="M236" s="176"/>
      <c r="T236" s="177"/>
      <c r="AT236" s="172" t="s">
        <v>164</v>
      </c>
      <c r="AU236" s="172" t="s">
        <v>87</v>
      </c>
      <c r="AV236" s="15" t="s">
        <v>176</v>
      </c>
      <c r="AW236" s="15" t="s">
        <v>32</v>
      </c>
      <c r="AX236" s="15" t="s">
        <v>77</v>
      </c>
      <c r="AY236" s="172" t="s">
        <v>154</v>
      </c>
    </row>
    <row r="237" spans="2:65" s="14" customFormat="1">
      <c r="B237" s="164"/>
      <c r="D237" s="151" t="s">
        <v>164</v>
      </c>
      <c r="E237" s="165" t="s">
        <v>1</v>
      </c>
      <c r="F237" s="166" t="s">
        <v>169</v>
      </c>
      <c r="H237" s="167">
        <v>2</v>
      </c>
      <c r="I237" s="168"/>
      <c r="L237" s="164"/>
      <c r="M237" s="169"/>
      <c r="T237" s="170"/>
      <c r="AT237" s="165" t="s">
        <v>164</v>
      </c>
      <c r="AU237" s="165" t="s">
        <v>87</v>
      </c>
      <c r="AV237" s="14" t="s">
        <v>162</v>
      </c>
      <c r="AW237" s="14" t="s">
        <v>32</v>
      </c>
      <c r="AX237" s="14" t="s">
        <v>85</v>
      </c>
      <c r="AY237" s="165" t="s">
        <v>154</v>
      </c>
    </row>
    <row r="238" spans="2:65" s="1" customFormat="1" ht="16.5" customHeight="1">
      <c r="B238" s="32"/>
      <c r="C238" s="136" t="s">
        <v>262</v>
      </c>
      <c r="D238" s="137" t="s">
        <v>157</v>
      </c>
      <c r="E238" s="138" t="s">
        <v>263</v>
      </c>
      <c r="F238" s="139" t="s">
        <v>264</v>
      </c>
      <c r="G238" s="140" t="s">
        <v>254</v>
      </c>
      <c r="H238" s="141">
        <v>0.7</v>
      </c>
      <c r="I238" s="142"/>
      <c r="J238" s="143">
        <f>ROUND(I238*H238,2)</f>
        <v>0</v>
      </c>
      <c r="K238" s="139" t="s">
        <v>161</v>
      </c>
      <c r="L238" s="32"/>
      <c r="M238" s="144" t="s">
        <v>1</v>
      </c>
      <c r="N238" s="145" t="s">
        <v>42</v>
      </c>
      <c r="P238" s="146">
        <f>O238*H238</f>
        <v>0</v>
      </c>
      <c r="Q238" s="146">
        <v>1.23E-3</v>
      </c>
      <c r="R238" s="146">
        <f>Q238*H238</f>
        <v>8.6099999999999989E-4</v>
      </c>
      <c r="S238" s="146">
        <v>1.7000000000000001E-2</v>
      </c>
      <c r="T238" s="147">
        <f>S238*H238</f>
        <v>1.1900000000000001E-2</v>
      </c>
      <c r="AR238" s="148" t="s">
        <v>162</v>
      </c>
      <c r="AT238" s="148" t="s">
        <v>157</v>
      </c>
      <c r="AU238" s="148" t="s">
        <v>87</v>
      </c>
      <c r="AY238" s="17" t="s">
        <v>154</v>
      </c>
      <c r="BE238" s="149">
        <f>IF(N238="základní",J238,0)</f>
        <v>0</v>
      </c>
      <c r="BF238" s="149">
        <f>IF(N238="snížená",J238,0)</f>
        <v>0</v>
      </c>
      <c r="BG238" s="149">
        <f>IF(N238="zákl. přenesená",J238,0)</f>
        <v>0</v>
      </c>
      <c r="BH238" s="149">
        <f>IF(N238="sníž. přenesená",J238,0)</f>
        <v>0</v>
      </c>
      <c r="BI238" s="149">
        <f>IF(N238="nulová",J238,0)</f>
        <v>0</v>
      </c>
      <c r="BJ238" s="17" t="s">
        <v>85</v>
      </c>
      <c r="BK238" s="149">
        <f>ROUND(I238*H238,2)</f>
        <v>0</v>
      </c>
      <c r="BL238" s="17" t="s">
        <v>162</v>
      </c>
      <c r="BM238" s="148" t="s">
        <v>265</v>
      </c>
    </row>
    <row r="239" spans="2:65" s="12" customFormat="1">
      <c r="B239" s="150"/>
      <c r="D239" s="151" t="s">
        <v>164</v>
      </c>
      <c r="E239" s="152" t="s">
        <v>1</v>
      </c>
      <c r="F239" s="153" t="s">
        <v>195</v>
      </c>
      <c r="H239" s="152" t="s">
        <v>1</v>
      </c>
      <c r="I239" s="154"/>
      <c r="L239" s="150"/>
      <c r="M239" s="155"/>
      <c r="T239" s="156"/>
      <c r="AT239" s="152" t="s">
        <v>164</v>
      </c>
      <c r="AU239" s="152" t="s">
        <v>87</v>
      </c>
      <c r="AV239" s="12" t="s">
        <v>85</v>
      </c>
      <c r="AW239" s="12" t="s">
        <v>32</v>
      </c>
      <c r="AX239" s="12" t="s">
        <v>77</v>
      </c>
      <c r="AY239" s="152" t="s">
        <v>154</v>
      </c>
    </row>
    <row r="240" spans="2:65" s="12" customFormat="1">
      <c r="B240" s="150"/>
      <c r="D240" s="151" t="s">
        <v>164</v>
      </c>
      <c r="E240" s="152" t="s">
        <v>1</v>
      </c>
      <c r="F240" s="153" t="s">
        <v>204</v>
      </c>
      <c r="H240" s="152" t="s">
        <v>1</v>
      </c>
      <c r="I240" s="154"/>
      <c r="L240" s="150"/>
      <c r="M240" s="155"/>
      <c r="T240" s="156"/>
      <c r="AT240" s="152" t="s">
        <v>164</v>
      </c>
      <c r="AU240" s="152" t="s">
        <v>87</v>
      </c>
      <c r="AV240" s="12" t="s">
        <v>85</v>
      </c>
      <c r="AW240" s="12" t="s">
        <v>32</v>
      </c>
      <c r="AX240" s="12" t="s">
        <v>77</v>
      </c>
      <c r="AY240" s="152" t="s">
        <v>154</v>
      </c>
    </row>
    <row r="241" spans="2:65" s="13" customFormat="1">
      <c r="B241" s="157"/>
      <c r="D241" s="151" t="s">
        <v>164</v>
      </c>
      <c r="E241" s="158" t="s">
        <v>1</v>
      </c>
      <c r="F241" s="159" t="s">
        <v>266</v>
      </c>
      <c r="H241" s="160">
        <v>0.6</v>
      </c>
      <c r="I241" s="161"/>
      <c r="L241" s="157"/>
      <c r="M241" s="162"/>
      <c r="T241" s="163"/>
      <c r="AT241" s="158" t="s">
        <v>164</v>
      </c>
      <c r="AU241" s="158" t="s">
        <v>87</v>
      </c>
      <c r="AV241" s="13" t="s">
        <v>87</v>
      </c>
      <c r="AW241" s="13" t="s">
        <v>32</v>
      </c>
      <c r="AX241" s="13" t="s">
        <v>77</v>
      </c>
      <c r="AY241" s="158" t="s">
        <v>154</v>
      </c>
    </row>
    <row r="242" spans="2:65" s="12" customFormat="1">
      <c r="B242" s="150"/>
      <c r="D242" s="151" t="s">
        <v>164</v>
      </c>
      <c r="E242" s="152" t="s">
        <v>1</v>
      </c>
      <c r="F242" s="153" t="s">
        <v>192</v>
      </c>
      <c r="H242" s="152" t="s">
        <v>1</v>
      </c>
      <c r="I242" s="154"/>
      <c r="L242" s="150"/>
      <c r="M242" s="155"/>
      <c r="T242" s="156"/>
      <c r="AT242" s="152" t="s">
        <v>164</v>
      </c>
      <c r="AU242" s="152" t="s">
        <v>87</v>
      </c>
      <c r="AV242" s="12" t="s">
        <v>85</v>
      </c>
      <c r="AW242" s="12" t="s">
        <v>32</v>
      </c>
      <c r="AX242" s="12" t="s">
        <v>77</v>
      </c>
      <c r="AY242" s="152" t="s">
        <v>154</v>
      </c>
    </row>
    <row r="243" spans="2:65" s="12" customFormat="1">
      <c r="B243" s="150"/>
      <c r="D243" s="151" t="s">
        <v>164</v>
      </c>
      <c r="E243" s="152" t="s">
        <v>1</v>
      </c>
      <c r="F243" s="153" t="s">
        <v>204</v>
      </c>
      <c r="H243" s="152" t="s">
        <v>1</v>
      </c>
      <c r="I243" s="154"/>
      <c r="L243" s="150"/>
      <c r="M243" s="155"/>
      <c r="T243" s="156"/>
      <c r="AT243" s="152" t="s">
        <v>164</v>
      </c>
      <c r="AU243" s="152" t="s">
        <v>87</v>
      </c>
      <c r="AV243" s="12" t="s">
        <v>85</v>
      </c>
      <c r="AW243" s="12" t="s">
        <v>32</v>
      </c>
      <c r="AX243" s="12" t="s">
        <v>77</v>
      </c>
      <c r="AY243" s="152" t="s">
        <v>154</v>
      </c>
    </row>
    <row r="244" spans="2:65" s="13" customFormat="1">
      <c r="B244" s="157"/>
      <c r="D244" s="151" t="s">
        <v>164</v>
      </c>
      <c r="E244" s="158" t="s">
        <v>1</v>
      </c>
      <c r="F244" s="159" t="s">
        <v>267</v>
      </c>
      <c r="H244" s="160">
        <v>0.1</v>
      </c>
      <c r="I244" s="161"/>
      <c r="L244" s="157"/>
      <c r="M244" s="162"/>
      <c r="T244" s="163"/>
      <c r="AT244" s="158" t="s">
        <v>164</v>
      </c>
      <c r="AU244" s="158" t="s">
        <v>87</v>
      </c>
      <c r="AV244" s="13" t="s">
        <v>87</v>
      </c>
      <c r="AW244" s="13" t="s">
        <v>32</v>
      </c>
      <c r="AX244" s="13" t="s">
        <v>77</v>
      </c>
      <c r="AY244" s="158" t="s">
        <v>154</v>
      </c>
    </row>
    <row r="245" spans="2:65" s="14" customFormat="1">
      <c r="B245" s="164"/>
      <c r="D245" s="151" t="s">
        <v>164</v>
      </c>
      <c r="E245" s="165" t="s">
        <v>1</v>
      </c>
      <c r="F245" s="166" t="s">
        <v>169</v>
      </c>
      <c r="H245" s="167">
        <v>0.7</v>
      </c>
      <c r="I245" s="168"/>
      <c r="L245" s="164"/>
      <c r="M245" s="169"/>
      <c r="T245" s="170"/>
      <c r="AT245" s="165" t="s">
        <v>164</v>
      </c>
      <c r="AU245" s="165" t="s">
        <v>87</v>
      </c>
      <c r="AV245" s="14" t="s">
        <v>162</v>
      </c>
      <c r="AW245" s="14" t="s">
        <v>32</v>
      </c>
      <c r="AX245" s="14" t="s">
        <v>85</v>
      </c>
      <c r="AY245" s="165" t="s">
        <v>154</v>
      </c>
    </row>
    <row r="246" spans="2:65" s="1" customFormat="1" ht="16.5" customHeight="1">
      <c r="B246" s="32"/>
      <c r="C246" s="136" t="s">
        <v>268</v>
      </c>
      <c r="D246" s="137" t="s">
        <v>157</v>
      </c>
      <c r="E246" s="138" t="s">
        <v>269</v>
      </c>
      <c r="F246" s="139" t="s">
        <v>270</v>
      </c>
      <c r="G246" s="140" t="s">
        <v>254</v>
      </c>
      <c r="H246" s="141">
        <v>0.45</v>
      </c>
      <c r="I246" s="142"/>
      <c r="J246" s="143">
        <f>ROUND(I246*H246,2)</f>
        <v>0</v>
      </c>
      <c r="K246" s="139" t="s">
        <v>161</v>
      </c>
      <c r="L246" s="32"/>
      <c r="M246" s="144" t="s">
        <v>1</v>
      </c>
      <c r="N246" s="145" t="s">
        <v>42</v>
      </c>
      <c r="P246" s="146">
        <f>O246*H246</f>
        <v>0</v>
      </c>
      <c r="Q246" s="146">
        <v>1.42E-3</v>
      </c>
      <c r="R246" s="146">
        <f>Q246*H246</f>
        <v>6.3900000000000003E-4</v>
      </c>
      <c r="S246" s="146">
        <v>2.9000000000000001E-2</v>
      </c>
      <c r="T246" s="147">
        <f>S246*H246</f>
        <v>1.3050000000000001E-2</v>
      </c>
      <c r="AR246" s="148" t="s">
        <v>162</v>
      </c>
      <c r="AT246" s="148" t="s">
        <v>157</v>
      </c>
      <c r="AU246" s="148" t="s">
        <v>87</v>
      </c>
      <c r="AY246" s="17" t="s">
        <v>154</v>
      </c>
      <c r="BE246" s="149">
        <f>IF(N246="základní",J246,0)</f>
        <v>0</v>
      </c>
      <c r="BF246" s="149">
        <f>IF(N246="snížená",J246,0)</f>
        <v>0</v>
      </c>
      <c r="BG246" s="149">
        <f>IF(N246="zákl. přenesená",J246,0)</f>
        <v>0</v>
      </c>
      <c r="BH246" s="149">
        <f>IF(N246="sníž. přenesená",J246,0)</f>
        <v>0</v>
      </c>
      <c r="BI246" s="149">
        <f>IF(N246="nulová",J246,0)</f>
        <v>0</v>
      </c>
      <c r="BJ246" s="17" t="s">
        <v>85</v>
      </c>
      <c r="BK246" s="149">
        <f>ROUND(I246*H246,2)</f>
        <v>0</v>
      </c>
      <c r="BL246" s="17" t="s">
        <v>162</v>
      </c>
      <c r="BM246" s="148" t="s">
        <v>271</v>
      </c>
    </row>
    <row r="247" spans="2:65" s="12" customFormat="1">
      <c r="B247" s="150"/>
      <c r="D247" s="151" t="s">
        <v>164</v>
      </c>
      <c r="E247" s="152" t="s">
        <v>1</v>
      </c>
      <c r="F247" s="153" t="s">
        <v>195</v>
      </c>
      <c r="H247" s="152" t="s">
        <v>1</v>
      </c>
      <c r="I247" s="154"/>
      <c r="L247" s="150"/>
      <c r="M247" s="155"/>
      <c r="T247" s="156"/>
      <c r="AT247" s="152" t="s">
        <v>164</v>
      </c>
      <c r="AU247" s="152" t="s">
        <v>87</v>
      </c>
      <c r="AV247" s="12" t="s">
        <v>85</v>
      </c>
      <c r="AW247" s="12" t="s">
        <v>32</v>
      </c>
      <c r="AX247" s="12" t="s">
        <v>77</v>
      </c>
      <c r="AY247" s="152" t="s">
        <v>154</v>
      </c>
    </row>
    <row r="248" spans="2:65" s="12" customFormat="1">
      <c r="B248" s="150"/>
      <c r="D248" s="151" t="s">
        <v>164</v>
      </c>
      <c r="E248" s="152" t="s">
        <v>1</v>
      </c>
      <c r="F248" s="153" t="s">
        <v>204</v>
      </c>
      <c r="H248" s="152" t="s">
        <v>1</v>
      </c>
      <c r="I248" s="154"/>
      <c r="L248" s="150"/>
      <c r="M248" s="155"/>
      <c r="T248" s="156"/>
      <c r="AT248" s="152" t="s">
        <v>164</v>
      </c>
      <c r="AU248" s="152" t="s">
        <v>87</v>
      </c>
      <c r="AV248" s="12" t="s">
        <v>85</v>
      </c>
      <c r="AW248" s="12" t="s">
        <v>32</v>
      </c>
      <c r="AX248" s="12" t="s">
        <v>77</v>
      </c>
      <c r="AY248" s="152" t="s">
        <v>154</v>
      </c>
    </row>
    <row r="249" spans="2:65" s="13" customFormat="1">
      <c r="B249" s="157"/>
      <c r="D249" s="151" t="s">
        <v>164</v>
      </c>
      <c r="E249" s="158" t="s">
        <v>1</v>
      </c>
      <c r="F249" s="159" t="s">
        <v>272</v>
      </c>
      <c r="H249" s="160">
        <v>0.3</v>
      </c>
      <c r="I249" s="161"/>
      <c r="L249" s="157"/>
      <c r="M249" s="162"/>
      <c r="T249" s="163"/>
      <c r="AT249" s="158" t="s">
        <v>164</v>
      </c>
      <c r="AU249" s="158" t="s">
        <v>87</v>
      </c>
      <c r="AV249" s="13" t="s">
        <v>87</v>
      </c>
      <c r="AW249" s="13" t="s">
        <v>32</v>
      </c>
      <c r="AX249" s="13" t="s">
        <v>77</v>
      </c>
      <c r="AY249" s="158" t="s">
        <v>154</v>
      </c>
    </row>
    <row r="250" spans="2:65" s="13" customFormat="1">
      <c r="B250" s="157"/>
      <c r="D250" s="151" t="s">
        <v>164</v>
      </c>
      <c r="E250" s="158" t="s">
        <v>1</v>
      </c>
      <c r="F250" s="159" t="s">
        <v>273</v>
      </c>
      <c r="H250" s="160">
        <v>0.15</v>
      </c>
      <c r="I250" s="161"/>
      <c r="L250" s="157"/>
      <c r="M250" s="162"/>
      <c r="T250" s="163"/>
      <c r="AT250" s="158" t="s">
        <v>164</v>
      </c>
      <c r="AU250" s="158" t="s">
        <v>87</v>
      </c>
      <c r="AV250" s="13" t="s">
        <v>87</v>
      </c>
      <c r="AW250" s="13" t="s">
        <v>32</v>
      </c>
      <c r="AX250" s="13" t="s">
        <v>77</v>
      </c>
      <c r="AY250" s="158" t="s">
        <v>154</v>
      </c>
    </row>
    <row r="251" spans="2:65" s="14" customFormat="1">
      <c r="B251" s="164"/>
      <c r="D251" s="151" t="s">
        <v>164</v>
      </c>
      <c r="E251" s="165" t="s">
        <v>1</v>
      </c>
      <c r="F251" s="166" t="s">
        <v>169</v>
      </c>
      <c r="H251" s="167">
        <v>0.45</v>
      </c>
      <c r="I251" s="168"/>
      <c r="L251" s="164"/>
      <c r="M251" s="169"/>
      <c r="T251" s="170"/>
      <c r="AT251" s="165" t="s">
        <v>164</v>
      </c>
      <c r="AU251" s="165" t="s">
        <v>87</v>
      </c>
      <c r="AV251" s="14" t="s">
        <v>162</v>
      </c>
      <c r="AW251" s="14" t="s">
        <v>32</v>
      </c>
      <c r="AX251" s="14" t="s">
        <v>85</v>
      </c>
      <c r="AY251" s="165" t="s">
        <v>154</v>
      </c>
    </row>
    <row r="252" spans="2:65" s="1" customFormat="1" ht="16.5" customHeight="1">
      <c r="B252" s="32"/>
      <c r="C252" s="136" t="s">
        <v>274</v>
      </c>
      <c r="D252" s="137" t="s">
        <v>157</v>
      </c>
      <c r="E252" s="138" t="s">
        <v>275</v>
      </c>
      <c r="F252" s="139" t="s">
        <v>276</v>
      </c>
      <c r="G252" s="140" t="s">
        <v>254</v>
      </c>
      <c r="H252" s="141">
        <v>1.1000000000000001</v>
      </c>
      <c r="I252" s="142"/>
      <c r="J252" s="143">
        <f>ROUND(I252*H252,2)</f>
        <v>0</v>
      </c>
      <c r="K252" s="139" t="s">
        <v>161</v>
      </c>
      <c r="L252" s="32"/>
      <c r="M252" s="144" t="s">
        <v>1</v>
      </c>
      <c r="N252" s="145" t="s">
        <v>42</v>
      </c>
      <c r="P252" s="146">
        <f>O252*H252</f>
        <v>0</v>
      </c>
      <c r="Q252" s="146">
        <v>2.4399999999999999E-3</v>
      </c>
      <c r="R252" s="146">
        <f>Q252*H252</f>
        <v>2.6840000000000002E-3</v>
      </c>
      <c r="S252" s="146">
        <v>5.6000000000000001E-2</v>
      </c>
      <c r="T252" s="147">
        <f>S252*H252</f>
        <v>6.1600000000000009E-2</v>
      </c>
      <c r="AR252" s="148" t="s">
        <v>162</v>
      </c>
      <c r="AT252" s="148" t="s">
        <v>157</v>
      </c>
      <c r="AU252" s="148" t="s">
        <v>87</v>
      </c>
      <c r="AY252" s="17" t="s">
        <v>154</v>
      </c>
      <c r="BE252" s="149">
        <f>IF(N252="základní",J252,0)</f>
        <v>0</v>
      </c>
      <c r="BF252" s="149">
        <f>IF(N252="snížená",J252,0)</f>
        <v>0</v>
      </c>
      <c r="BG252" s="149">
        <f>IF(N252="zákl. přenesená",J252,0)</f>
        <v>0</v>
      </c>
      <c r="BH252" s="149">
        <f>IF(N252="sníž. přenesená",J252,0)</f>
        <v>0</v>
      </c>
      <c r="BI252" s="149">
        <f>IF(N252="nulová",J252,0)</f>
        <v>0</v>
      </c>
      <c r="BJ252" s="17" t="s">
        <v>85</v>
      </c>
      <c r="BK252" s="149">
        <f>ROUND(I252*H252,2)</f>
        <v>0</v>
      </c>
      <c r="BL252" s="17" t="s">
        <v>162</v>
      </c>
      <c r="BM252" s="148" t="s">
        <v>277</v>
      </c>
    </row>
    <row r="253" spans="2:65" s="12" customFormat="1">
      <c r="B253" s="150"/>
      <c r="D253" s="151" t="s">
        <v>164</v>
      </c>
      <c r="E253" s="152" t="s">
        <v>1</v>
      </c>
      <c r="F253" s="153" t="s">
        <v>195</v>
      </c>
      <c r="H253" s="152" t="s">
        <v>1</v>
      </c>
      <c r="I253" s="154"/>
      <c r="L253" s="150"/>
      <c r="M253" s="155"/>
      <c r="T253" s="156"/>
      <c r="AT253" s="152" t="s">
        <v>164</v>
      </c>
      <c r="AU253" s="152" t="s">
        <v>87</v>
      </c>
      <c r="AV253" s="12" t="s">
        <v>85</v>
      </c>
      <c r="AW253" s="12" t="s">
        <v>32</v>
      </c>
      <c r="AX253" s="12" t="s">
        <v>77</v>
      </c>
      <c r="AY253" s="152" t="s">
        <v>154</v>
      </c>
    </row>
    <row r="254" spans="2:65" s="12" customFormat="1">
      <c r="B254" s="150"/>
      <c r="D254" s="151" t="s">
        <v>164</v>
      </c>
      <c r="E254" s="152" t="s">
        <v>1</v>
      </c>
      <c r="F254" s="153" t="s">
        <v>204</v>
      </c>
      <c r="H254" s="152" t="s">
        <v>1</v>
      </c>
      <c r="I254" s="154"/>
      <c r="L254" s="150"/>
      <c r="M254" s="155"/>
      <c r="T254" s="156"/>
      <c r="AT254" s="152" t="s">
        <v>164</v>
      </c>
      <c r="AU254" s="152" t="s">
        <v>87</v>
      </c>
      <c r="AV254" s="12" t="s">
        <v>85</v>
      </c>
      <c r="AW254" s="12" t="s">
        <v>32</v>
      </c>
      <c r="AX254" s="12" t="s">
        <v>77</v>
      </c>
      <c r="AY254" s="152" t="s">
        <v>154</v>
      </c>
    </row>
    <row r="255" spans="2:65" s="13" customFormat="1">
      <c r="B255" s="157"/>
      <c r="D255" s="151" t="s">
        <v>164</v>
      </c>
      <c r="E255" s="158" t="s">
        <v>1</v>
      </c>
      <c r="F255" s="159" t="s">
        <v>259</v>
      </c>
      <c r="H255" s="160">
        <v>0.7</v>
      </c>
      <c r="I255" s="161"/>
      <c r="L255" s="157"/>
      <c r="M255" s="162"/>
      <c r="T255" s="163"/>
      <c r="AT255" s="158" t="s">
        <v>164</v>
      </c>
      <c r="AU255" s="158" t="s">
        <v>87</v>
      </c>
      <c r="AV255" s="13" t="s">
        <v>87</v>
      </c>
      <c r="AW255" s="13" t="s">
        <v>32</v>
      </c>
      <c r="AX255" s="13" t="s">
        <v>77</v>
      </c>
      <c r="AY255" s="158" t="s">
        <v>154</v>
      </c>
    </row>
    <row r="256" spans="2:65" s="13" customFormat="1">
      <c r="B256" s="157"/>
      <c r="D256" s="151" t="s">
        <v>164</v>
      </c>
      <c r="E256" s="158" t="s">
        <v>1</v>
      </c>
      <c r="F256" s="159" t="s">
        <v>261</v>
      </c>
      <c r="H256" s="160">
        <v>0.25</v>
      </c>
      <c r="I256" s="161"/>
      <c r="L256" s="157"/>
      <c r="M256" s="162"/>
      <c r="T256" s="163"/>
      <c r="AT256" s="158" t="s">
        <v>164</v>
      </c>
      <c r="AU256" s="158" t="s">
        <v>87</v>
      </c>
      <c r="AV256" s="13" t="s">
        <v>87</v>
      </c>
      <c r="AW256" s="13" t="s">
        <v>32</v>
      </c>
      <c r="AX256" s="13" t="s">
        <v>77</v>
      </c>
      <c r="AY256" s="158" t="s">
        <v>154</v>
      </c>
    </row>
    <row r="257" spans="2:65" s="13" customFormat="1">
      <c r="B257" s="157"/>
      <c r="D257" s="151" t="s">
        <v>164</v>
      </c>
      <c r="E257" s="158" t="s">
        <v>1</v>
      </c>
      <c r="F257" s="159" t="s">
        <v>273</v>
      </c>
      <c r="H257" s="160">
        <v>0.15</v>
      </c>
      <c r="I257" s="161"/>
      <c r="L257" s="157"/>
      <c r="M257" s="162"/>
      <c r="T257" s="163"/>
      <c r="AT257" s="158" t="s">
        <v>164</v>
      </c>
      <c r="AU257" s="158" t="s">
        <v>87</v>
      </c>
      <c r="AV257" s="13" t="s">
        <v>87</v>
      </c>
      <c r="AW257" s="13" t="s">
        <v>32</v>
      </c>
      <c r="AX257" s="13" t="s">
        <v>77</v>
      </c>
      <c r="AY257" s="158" t="s">
        <v>154</v>
      </c>
    </row>
    <row r="258" spans="2:65" s="14" customFormat="1">
      <c r="B258" s="164"/>
      <c r="D258" s="151" t="s">
        <v>164</v>
      </c>
      <c r="E258" s="165" t="s">
        <v>1</v>
      </c>
      <c r="F258" s="166" t="s">
        <v>169</v>
      </c>
      <c r="H258" s="167">
        <v>1.1000000000000001</v>
      </c>
      <c r="I258" s="168"/>
      <c r="L258" s="164"/>
      <c r="M258" s="169"/>
      <c r="T258" s="170"/>
      <c r="AT258" s="165" t="s">
        <v>164</v>
      </c>
      <c r="AU258" s="165" t="s">
        <v>87</v>
      </c>
      <c r="AV258" s="14" t="s">
        <v>162</v>
      </c>
      <c r="AW258" s="14" t="s">
        <v>32</v>
      </c>
      <c r="AX258" s="14" t="s">
        <v>85</v>
      </c>
      <c r="AY258" s="165" t="s">
        <v>154</v>
      </c>
    </row>
    <row r="259" spans="2:65" s="1" customFormat="1" ht="16.5" customHeight="1">
      <c r="B259" s="32"/>
      <c r="C259" s="136" t="s">
        <v>278</v>
      </c>
      <c r="D259" s="137" t="s">
        <v>157</v>
      </c>
      <c r="E259" s="138" t="s">
        <v>279</v>
      </c>
      <c r="F259" s="139" t="s">
        <v>280</v>
      </c>
      <c r="G259" s="140" t="s">
        <v>254</v>
      </c>
      <c r="H259" s="141">
        <v>0.1</v>
      </c>
      <c r="I259" s="142"/>
      <c r="J259" s="143">
        <f>ROUND(I259*H259,2)</f>
        <v>0</v>
      </c>
      <c r="K259" s="139" t="s">
        <v>161</v>
      </c>
      <c r="L259" s="32"/>
      <c r="M259" s="144" t="s">
        <v>1</v>
      </c>
      <c r="N259" s="145" t="s">
        <v>42</v>
      </c>
      <c r="P259" s="146">
        <f>O259*H259</f>
        <v>0</v>
      </c>
      <c r="Q259" s="146">
        <v>3.3E-3</v>
      </c>
      <c r="R259" s="146">
        <f>Q259*H259</f>
        <v>3.3E-4</v>
      </c>
      <c r="S259" s="146">
        <v>0.11</v>
      </c>
      <c r="T259" s="147">
        <f>S259*H259</f>
        <v>1.1000000000000001E-2</v>
      </c>
      <c r="AR259" s="148" t="s">
        <v>162</v>
      </c>
      <c r="AT259" s="148" t="s">
        <v>157</v>
      </c>
      <c r="AU259" s="148" t="s">
        <v>87</v>
      </c>
      <c r="AY259" s="17" t="s">
        <v>154</v>
      </c>
      <c r="BE259" s="149">
        <f>IF(N259="základní",J259,0)</f>
        <v>0</v>
      </c>
      <c r="BF259" s="149">
        <f>IF(N259="snížená",J259,0)</f>
        <v>0</v>
      </c>
      <c r="BG259" s="149">
        <f>IF(N259="zákl. přenesená",J259,0)</f>
        <v>0</v>
      </c>
      <c r="BH259" s="149">
        <f>IF(N259="sníž. přenesená",J259,0)</f>
        <v>0</v>
      </c>
      <c r="BI259" s="149">
        <f>IF(N259="nulová",J259,0)</f>
        <v>0</v>
      </c>
      <c r="BJ259" s="17" t="s">
        <v>85</v>
      </c>
      <c r="BK259" s="149">
        <f>ROUND(I259*H259,2)</f>
        <v>0</v>
      </c>
      <c r="BL259" s="17" t="s">
        <v>162</v>
      </c>
      <c r="BM259" s="148" t="s">
        <v>281</v>
      </c>
    </row>
    <row r="260" spans="2:65" s="12" customFormat="1">
      <c r="B260" s="150"/>
      <c r="D260" s="151" t="s">
        <v>164</v>
      </c>
      <c r="E260" s="152" t="s">
        <v>1</v>
      </c>
      <c r="F260" s="153" t="s">
        <v>195</v>
      </c>
      <c r="H260" s="152" t="s">
        <v>1</v>
      </c>
      <c r="I260" s="154"/>
      <c r="L260" s="150"/>
      <c r="M260" s="155"/>
      <c r="T260" s="156"/>
      <c r="AT260" s="152" t="s">
        <v>164</v>
      </c>
      <c r="AU260" s="152" t="s">
        <v>87</v>
      </c>
      <c r="AV260" s="12" t="s">
        <v>85</v>
      </c>
      <c r="AW260" s="12" t="s">
        <v>32</v>
      </c>
      <c r="AX260" s="12" t="s">
        <v>77</v>
      </c>
      <c r="AY260" s="152" t="s">
        <v>154</v>
      </c>
    </row>
    <row r="261" spans="2:65" s="12" customFormat="1">
      <c r="B261" s="150"/>
      <c r="D261" s="151" t="s">
        <v>164</v>
      </c>
      <c r="E261" s="152" t="s">
        <v>1</v>
      </c>
      <c r="F261" s="153" t="s">
        <v>204</v>
      </c>
      <c r="H261" s="152" t="s">
        <v>1</v>
      </c>
      <c r="I261" s="154"/>
      <c r="L261" s="150"/>
      <c r="M261" s="155"/>
      <c r="T261" s="156"/>
      <c r="AT261" s="152" t="s">
        <v>164</v>
      </c>
      <c r="AU261" s="152" t="s">
        <v>87</v>
      </c>
      <c r="AV261" s="12" t="s">
        <v>85</v>
      </c>
      <c r="AW261" s="12" t="s">
        <v>32</v>
      </c>
      <c r="AX261" s="12" t="s">
        <v>77</v>
      </c>
      <c r="AY261" s="152" t="s">
        <v>154</v>
      </c>
    </row>
    <row r="262" spans="2:65" s="13" customFormat="1">
      <c r="B262" s="157"/>
      <c r="D262" s="151" t="s">
        <v>164</v>
      </c>
      <c r="E262" s="158" t="s">
        <v>1</v>
      </c>
      <c r="F262" s="159" t="s">
        <v>267</v>
      </c>
      <c r="H262" s="160">
        <v>0.1</v>
      </c>
      <c r="I262" s="161"/>
      <c r="L262" s="157"/>
      <c r="M262" s="162"/>
      <c r="T262" s="163"/>
      <c r="AT262" s="158" t="s">
        <v>164</v>
      </c>
      <c r="AU262" s="158" t="s">
        <v>87</v>
      </c>
      <c r="AV262" s="13" t="s">
        <v>87</v>
      </c>
      <c r="AW262" s="13" t="s">
        <v>32</v>
      </c>
      <c r="AX262" s="13" t="s">
        <v>77</v>
      </c>
      <c r="AY262" s="158" t="s">
        <v>154</v>
      </c>
    </row>
    <row r="263" spans="2:65" s="14" customFormat="1">
      <c r="B263" s="164"/>
      <c r="D263" s="151" t="s">
        <v>164</v>
      </c>
      <c r="E263" s="165" t="s">
        <v>1</v>
      </c>
      <c r="F263" s="166" t="s">
        <v>169</v>
      </c>
      <c r="H263" s="167">
        <v>0.1</v>
      </c>
      <c r="I263" s="168"/>
      <c r="L263" s="164"/>
      <c r="M263" s="169"/>
      <c r="T263" s="170"/>
      <c r="AT263" s="165" t="s">
        <v>164</v>
      </c>
      <c r="AU263" s="165" t="s">
        <v>87</v>
      </c>
      <c r="AV263" s="14" t="s">
        <v>162</v>
      </c>
      <c r="AW263" s="14" t="s">
        <v>32</v>
      </c>
      <c r="AX263" s="14" t="s">
        <v>85</v>
      </c>
      <c r="AY263" s="165" t="s">
        <v>154</v>
      </c>
    </row>
    <row r="264" spans="2:65" s="1" customFormat="1" ht="16.5" customHeight="1">
      <c r="B264" s="32"/>
      <c r="C264" s="136" t="s">
        <v>282</v>
      </c>
      <c r="D264" s="137" t="s">
        <v>157</v>
      </c>
      <c r="E264" s="138" t="s">
        <v>283</v>
      </c>
      <c r="F264" s="139" t="s">
        <v>284</v>
      </c>
      <c r="G264" s="140" t="s">
        <v>254</v>
      </c>
      <c r="H264" s="141">
        <v>0.6</v>
      </c>
      <c r="I264" s="142"/>
      <c r="J264" s="143">
        <f>ROUND(I264*H264,2)</f>
        <v>0</v>
      </c>
      <c r="K264" s="139" t="s">
        <v>161</v>
      </c>
      <c r="L264" s="32"/>
      <c r="M264" s="144" t="s">
        <v>1</v>
      </c>
      <c r="N264" s="145" t="s">
        <v>42</v>
      </c>
      <c r="P264" s="146">
        <f>O264*H264</f>
        <v>0</v>
      </c>
      <c r="Q264" s="146">
        <v>1.4499999999999999E-3</v>
      </c>
      <c r="R264" s="146">
        <f>Q264*H264</f>
        <v>8.699999999999999E-4</v>
      </c>
      <c r="S264" s="146">
        <v>1.7000000000000001E-2</v>
      </c>
      <c r="T264" s="147">
        <f>S264*H264</f>
        <v>1.0200000000000001E-2</v>
      </c>
      <c r="AR264" s="148" t="s">
        <v>162</v>
      </c>
      <c r="AT264" s="148" t="s">
        <v>157</v>
      </c>
      <c r="AU264" s="148" t="s">
        <v>87</v>
      </c>
      <c r="AY264" s="17" t="s">
        <v>154</v>
      </c>
      <c r="BE264" s="149">
        <f>IF(N264="základní",J264,0)</f>
        <v>0</v>
      </c>
      <c r="BF264" s="149">
        <f>IF(N264="snížená",J264,0)</f>
        <v>0</v>
      </c>
      <c r="BG264" s="149">
        <f>IF(N264="zákl. přenesená",J264,0)</f>
        <v>0</v>
      </c>
      <c r="BH264" s="149">
        <f>IF(N264="sníž. přenesená",J264,0)</f>
        <v>0</v>
      </c>
      <c r="BI264" s="149">
        <f>IF(N264="nulová",J264,0)</f>
        <v>0</v>
      </c>
      <c r="BJ264" s="17" t="s">
        <v>85</v>
      </c>
      <c r="BK264" s="149">
        <f>ROUND(I264*H264,2)</f>
        <v>0</v>
      </c>
      <c r="BL264" s="17" t="s">
        <v>162</v>
      </c>
      <c r="BM264" s="148" t="s">
        <v>285</v>
      </c>
    </row>
    <row r="265" spans="2:65" s="12" customFormat="1">
      <c r="B265" s="150"/>
      <c r="D265" s="151" t="s">
        <v>164</v>
      </c>
      <c r="E265" s="152" t="s">
        <v>1</v>
      </c>
      <c r="F265" s="153" t="s">
        <v>257</v>
      </c>
      <c r="H265" s="152" t="s">
        <v>1</v>
      </c>
      <c r="I265" s="154"/>
      <c r="L265" s="150"/>
      <c r="M265" s="155"/>
      <c r="T265" s="156"/>
      <c r="AT265" s="152" t="s">
        <v>164</v>
      </c>
      <c r="AU265" s="152" t="s">
        <v>87</v>
      </c>
      <c r="AV265" s="12" t="s">
        <v>85</v>
      </c>
      <c r="AW265" s="12" t="s">
        <v>32</v>
      </c>
      <c r="AX265" s="12" t="s">
        <v>77</v>
      </c>
      <c r="AY265" s="152" t="s">
        <v>154</v>
      </c>
    </row>
    <row r="266" spans="2:65" s="12" customFormat="1">
      <c r="B266" s="150"/>
      <c r="D266" s="151" t="s">
        <v>164</v>
      </c>
      <c r="E266" s="152" t="s">
        <v>1</v>
      </c>
      <c r="F266" s="153" t="s">
        <v>166</v>
      </c>
      <c r="H266" s="152" t="s">
        <v>1</v>
      </c>
      <c r="I266" s="154"/>
      <c r="L266" s="150"/>
      <c r="M266" s="155"/>
      <c r="T266" s="156"/>
      <c r="AT266" s="152" t="s">
        <v>164</v>
      </c>
      <c r="AU266" s="152" t="s">
        <v>87</v>
      </c>
      <c r="AV266" s="12" t="s">
        <v>85</v>
      </c>
      <c r="AW266" s="12" t="s">
        <v>32</v>
      </c>
      <c r="AX266" s="12" t="s">
        <v>77</v>
      </c>
      <c r="AY266" s="152" t="s">
        <v>154</v>
      </c>
    </row>
    <row r="267" spans="2:65" s="13" customFormat="1">
      <c r="B267" s="157"/>
      <c r="D267" s="151" t="s">
        <v>164</v>
      </c>
      <c r="E267" s="158" t="s">
        <v>1</v>
      </c>
      <c r="F267" s="159" t="s">
        <v>286</v>
      </c>
      <c r="H267" s="160">
        <v>0.3</v>
      </c>
      <c r="I267" s="161"/>
      <c r="L267" s="157"/>
      <c r="M267" s="162"/>
      <c r="T267" s="163"/>
      <c r="AT267" s="158" t="s">
        <v>164</v>
      </c>
      <c r="AU267" s="158" t="s">
        <v>87</v>
      </c>
      <c r="AV267" s="13" t="s">
        <v>87</v>
      </c>
      <c r="AW267" s="13" t="s">
        <v>32</v>
      </c>
      <c r="AX267" s="13" t="s">
        <v>77</v>
      </c>
      <c r="AY267" s="158" t="s">
        <v>154</v>
      </c>
    </row>
    <row r="268" spans="2:65" s="12" customFormat="1">
      <c r="B268" s="150"/>
      <c r="D268" s="151" t="s">
        <v>164</v>
      </c>
      <c r="E268" s="152" t="s">
        <v>1</v>
      </c>
      <c r="F268" s="153" t="s">
        <v>192</v>
      </c>
      <c r="H268" s="152" t="s">
        <v>1</v>
      </c>
      <c r="I268" s="154"/>
      <c r="L268" s="150"/>
      <c r="M268" s="155"/>
      <c r="T268" s="156"/>
      <c r="AT268" s="152" t="s">
        <v>164</v>
      </c>
      <c r="AU268" s="152" t="s">
        <v>87</v>
      </c>
      <c r="AV268" s="12" t="s">
        <v>85</v>
      </c>
      <c r="AW268" s="12" t="s">
        <v>32</v>
      </c>
      <c r="AX268" s="12" t="s">
        <v>77</v>
      </c>
      <c r="AY268" s="152" t="s">
        <v>154</v>
      </c>
    </row>
    <row r="269" spans="2:65" s="12" customFormat="1">
      <c r="B269" s="150"/>
      <c r="D269" s="151" t="s">
        <v>164</v>
      </c>
      <c r="E269" s="152" t="s">
        <v>1</v>
      </c>
      <c r="F269" s="153" t="s">
        <v>204</v>
      </c>
      <c r="H269" s="152" t="s">
        <v>1</v>
      </c>
      <c r="I269" s="154"/>
      <c r="L269" s="150"/>
      <c r="M269" s="155"/>
      <c r="T269" s="156"/>
      <c r="AT269" s="152" t="s">
        <v>164</v>
      </c>
      <c r="AU269" s="152" t="s">
        <v>87</v>
      </c>
      <c r="AV269" s="12" t="s">
        <v>85</v>
      </c>
      <c r="AW269" s="12" t="s">
        <v>32</v>
      </c>
      <c r="AX269" s="12" t="s">
        <v>77</v>
      </c>
      <c r="AY269" s="152" t="s">
        <v>154</v>
      </c>
    </row>
    <row r="270" spans="2:65" s="13" customFormat="1">
      <c r="B270" s="157"/>
      <c r="D270" s="151" t="s">
        <v>164</v>
      </c>
      <c r="E270" s="158" t="s">
        <v>1</v>
      </c>
      <c r="F270" s="159" t="s">
        <v>286</v>
      </c>
      <c r="H270" s="160">
        <v>0.3</v>
      </c>
      <c r="I270" s="161"/>
      <c r="L270" s="157"/>
      <c r="M270" s="162"/>
      <c r="T270" s="163"/>
      <c r="AT270" s="158" t="s">
        <v>164</v>
      </c>
      <c r="AU270" s="158" t="s">
        <v>87</v>
      </c>
      <c r="AV270" s="13" t="s">
        <v>87</v>
      </c>
      <c r="AW270" s="13" t="s">
        <v>32</v>
      </c>
      <c r="AX270" s="13" t="s">
        <v>77</v>
      </c>
      <c r="AY270" s="158" t="s">
        <v>154</v>
      </c>
    </row>
    <row r="271" spans="2:65" s="14" customFormat="1">
      <c r="B271" s="164"/>
      <c r="D271" s="151" t="s">
        <v>164</v>
      </c>
      <c r="E271" s="165" t="s">
        <v>1</v>
      </c>
      <c r="F271" s="166" t="s">
        <v>169</v>
      </c>
      <c r="H271" s="167">
        <v>0.6</v>
      </c>
      <c r="I271" s="168"/>
      <c r="L271" s="164"/>
      <c r="M271" s="169"/>
      <c r="T271" s="170"/>
      <c r="AT271" s="165" t="s">
        <v>164</v>
      </c>
      <c r="AU271" s="165" t="s">
        <v>87</v>
      </c>
      <c r="AV271" s="14" t="s">
        <v>162</v>
      </c>
      <c r="AW271" s="14" t="s">
        <v>32</v>
      </c>
      <c r="AX271" s="14" t="s">
        <v>85</v>
      </c>
      <c r="AY271" s="165" t="s">
        <v>154</v>
      </c>
    </row>
    <row r="272" spans="2:65" s="1" customFormat="1" ht="16.5" customHeight="1">
      <c r="B272" s="32"/>
      <c r="C272" s="136" t="s">
        <v>287</v>
      </c>
      <c r="D272" s="137" t="s">
        <v>157</v>
      </c>
      <c r="E272" s="138" t="s">
        <v>288</v>
      </c>
      <c r="F272" s="139" t="s">
        <v>289</v>
      </c>
      <c r="G272" s="140" t="s">
        <v>160</v>
      </c>
      <c r="H272" s="141">
        <v>576.11</v>
      </c>
      <c r="I272" s="142"/>
      <c r="J272" s="143">
        <f>ROUND(I272*H272,2)</f>
        <v>0</v>
      </c>
      <c r="K272" s="139" t="s">
        <v>161</v>
      </c>
      <c r="L272" s="32"/>
      <c r="M272" s="144" t="s">
        <v>1</v>
      </c>
      <c r="N272" s="145" t="s">
        <v>42</v>
      </c>
      <c r="P272" s="146">
        <f>O272*H272</f>
        <v>0</v>
      </c>
      <c r="Q272" s="146">
        <v>0</v>
      </c>
      <c r="R272" s="146">
        <f>Q272*H272</f>
        <v>0</v>
      </c>
      <c r="S272" s="146">
        <v>2E-3</v>
      </c>
      <c r="T272" s="147">
        <f>S272*H272</f>
        <v>1.15222</v>
      </c>
      <c r="AR272" s="148" t="s">
        <v>162</v>
      </c>
      <c r="AT272" s="148" t="s">
        <v>157</v>
      </c>
      <c r="AU272" s="148" t="s">
        <v>87</v>
      </c>
      <c r="AY272" s="17" t="s">
        <v>154</v>
      </c>
      <c r="BE272" s="149">
        <f>IF(N272="základní",J272,0)</f>
        <v>0</v>
      </c>
      <c r="BF272" s="149">
        <f>IF(N272="snížená",J272,0)</f>
        <v>0</v>
      </c>
      <c r="BG272" s="149">
        <f>IF(N272="zákl. přenesená",J272,0)</f>
        <v>0</v>
      </c>
      <c r="BH272" s="149">
        <f>IF(N272="sníž. přenesená",J272,0)</f>
        <v>0</v>
      </c>
      <c r="BI272" s="149">
        <f>IF(N272="nulová",J272,0)</f>
        <v>0</v>
      </c>
      <c r="BJ272" s="17" t="s">
        <v>85</v>
      </c>
      <c r="BK272" s="149">
        <f>ROUND(I272*H272,2)</f>
        <v>0</v>
      </c>
      <c r="BL272" s="17" t="s">
        <v>162</v>
      </c>
      <c r="BM272" s="148" t="s">
        <v>290</v>
      </c>
    </row>
    <row r="273" spans="2:51" s="12" customFormat="1">
      <c r="B273" s="150"/>
      <c r="D273" s="151" t="s">
        <v>164</v>
      </c>
      <c r="E273" s="152" t="s">
        <v>1</v>
      </c>
      <c r="F273" s="153" t="s">
        <v>291</v>
      </c>
      <c r="H273" s="152" t="s">
        <v>1</v>
      </c>
      <c r="I273" s="154"/>
      <c r="L273" s="150"/>
      <c r="M273" s="155"/>
      <c r="T273" s="156"/>
      <c r="AT273" s="152" t="s">
        <v>164</v>
      </c>
      <c r="AU273" s="152" t="s">
        <v>87</v>
      </c>
      <c r="AV273" s="12" t="s">
        <v>85</v>
      </c>
      <c r="AW273" s="12" t="s">
        <v>32</v>
      </c>
      <c r="AX273" s="12" t="s">
        <v>77</v>
      </c>
      <c r="AY273" s="152" t="s">
        <v>154</v>
      </c>
    </row>
    <row r="274" spans="2:51" s="13" customFormat="1">
      <c r="B274" s="157"/>
      <c r="D274" s="151" t="s">
        <v>164</v>
      </c>
      <c r="E274" s="158" t="s">
        <v>1</v>
      </c>
      <c r="F274" s="159" t="s">
        <v>292</v>
      </c>
      <c r="H274" s="160">
        <v>75.099999999999994</v>
      </c>
      <c r="I274" s="161"/>
      <c r="L274" s="157"/>
      <c r="M274" s="162"/>
      <c r="T274" s="163"/>
      <c r="AT274" s="158" t="s">
        <v>164</v>
      </c>
      <c r="AU274" s="158" t="s">
        <v>87</v>
      </c>
      <c r="AV274" s="13" t="s">
        <v>87</v>
      </c>
      <c r="AW274" s="13" t="s">
        <v>32</v>
      </c>
      <c r="AX274" s="13" t="s">
        <v>77</v>
      </c>
      <c r="AY274" s="158" t="s">
        <v>154</v>
      </c>
    </row>
    <row r="275" spans="2:51" s="13" customFormat="1">
      <c r="B275" s="157"/>
      <c r="D275" s="151" t="s">
        <v>164</v>
      </c>
      <c r="E275" s="158" t="s">
        <v>1</v>
      </c>
      <c r="F275" s="159" t="s">
        <v>293</v>
      </c>
      <c r="H275" s="160">
        <v>28</v>
      </c>
      <c r="I275" s="161"/>
      <c r="L275" s="157"/>
      <c r="M275" s="162"/>
      <c r="T275" s="163"/>
      <c r="AT275" s="158" t="s">
        <v>164</v>
      </c>
      <c r="AU275" s="158" t="s">
        <v>87</v>
      </c>
      <c r="AV275" s="13" t="s">
        <v>87</v>
      </c>
      <c r="AW275" s="13" t="s">
        <v>32</v>
      </c>
      <c r="AX275" s="13" t="s">
        <v>77</v>
      </c>
      <c r="AY275" s="158" t="s">
        <v>154</v>
      </c>
    </row>
    <row r="276" spans="2:51" s="13" customFormat="1">
      <c r="B276" s="157"/>
      <c r="D276" s="151" t="s">
        <v>164</v>
      </c>
      <c r="E276" s="158" t="s">
        <v>1</v>
      </c>
      <c r="F276" s="159" t="s">
        <v>294</v>
      </c>
      <c r="H276" s="160">
        <v>29.4</v>
      </c>
      <c r="I276" s="161"/>
      <c r="L276" s="157"/>
      <c r="M276" s="162"/>
      <c r="T276" s="163"/>
      <c r="AT276" s="158" t="s">
        <v>164</v>
      </c>
      <c r="AU276" s="158" t="s">
        <v>87</v>
      </c>
      <c r="AV276" s="13" t="s">
        <v>87</v>
      </c>
      <c r="AW276" s="13" t="s">
        <v>32</v>
      </c>
      <c r="AX276" s="13" t="s">
        <v>77</v>
      </c>
      <c r="AY276" s="158" t="s">
        <v>154</v>
      </c>
    </row>
    <row r="277" spans="2:51" s="13" customFormat="1">
      <c r="B277" s="157"/>
      <c r="D277" s="151" t="s">
        <v>164</v>
      </c>
      <c r="E277" s="158" t="s">
        <v>1</v>
      </c>
      <c r="F277" s="159" t="s">
        <v>295</v>
      </c>
      <c r="H277" s="160">
        <v>30.4</v>
      </c>
      <c r="I277" s="161"/>
      <c r="L277" s="157"/>
      <c r="M277" s="162"/>
      <c r="T277" s="163"/>
      <c r="AT277" s="158" t="s">
        <v>164</v>
      </c>
      <c r="AU277" s="158" t="s">
        <v>87</v>
      </c>
      <c r="AV277" s="13" t="s">
        <v>87</v>
      </c>
      <c r="AW277" s="13" t="s">
        <v>32</v>
      </c>
      <c r="AX277" s="13" t="s">
        <v>77</v>
      </c>
      <c r="AY277" s="158" t="s">
        <v>154</v>
      </c>
    </row>
    <row r="278" spans="2:51" s="13" customFormat="1">
      <c r="B278" s="157"/>
      <c r="D278" s="151" t="s">
        <v>164</v>
      </c>
      <c r="E278" s="158" t="s">
        <v>1</v>
      </c>
      <c r="F278" s="159" t="s">
        <v>296</v>
      </c>
      <c r="H278" s="160">
        <v>68.5</v>
      </c>
      <c r="I278" s="161"/>
      <c r="L278" s="157"/>
      <c r="M278" s="162"/>
      <c r="T278" s="163"/>
      <c r="AT278" s="158" t="s">
        <v>164</v>
      </c>
      <c r="AU278" s="158" t="s">
        <v>87</v>
      </c>
      <c r="AV278" s="13" t="s">
        <v>87</v>
      </c>
      <c r="AW278" s="13" t="s">
        <v>32</v>
      </c>
      <c r="AX278" s="13" t="s">
        <v>77</v>
      </c>
      <c r="AY278" s="158" t="s">
        <v>154</v>
      </c>
    </row>
    <row r="279" spans="2:51" s="13" customFormat="1">
      <c r="B279" s="157"/>
      <c r="D279" s="151" t="s">
        <v>164</v>
      </c>
      <c r="E279" s="158" t="s">
        <v>1</v>
      </c>
      <c r="F279" s="159" t="s">
        <v>297</v>
      </c>
      <c r="H279" s="160">
        <v>18.5</v>
      </c>
      <c r="I279" s="161"/>
      <c r="L279" s="157"/>
      <c r="M279" s="162"/>
      <c r="T279" s="163"/>
      <c r="AT279" s="158" t="s">
        <v>164</v>
      </c>
      <c r="AU279" s="158" t="s">
        <v>87</v>
      </c>
      <c r="AV279" s="13" t="s">
        <v>87</v>
      </c>
      <c r="AW279" s="13" t="s">
        <v>32</v>
      </c>
      <c r="AX279" s="13" t="s">
        <v>77</v>
      </c>
      <c r="AY279" s="158" t="s">
        <v>154</v>
      </c>
    </row>
    <row r="280" spans="2:51" s="13" customFormat="1">
      <c r="B280" s="157"/>
      <c r="D280" s="151" t="s">
        <v>164</v>
      </c>
      <c r="E280" s="158" t="s">
        <v>1</v>
      </c>
      <c r="F280" s="159" t="s">
        <v>298</v>
      </c>
      <c r="H280" s="160">
        <v>66</v>
      </c>
      <c r="I280" s="161"/>
      <c r="L280" s="157"/>
      <c r="M280" s="162"/>
      <c r="T280" s="163"/>
      <c r="AT280" s="158" t="s">
        <v>164</v>
      </c>
      <c r="AU280" s="158" t="s">
        <v>87</v>
      </c>
      <c r="AV280" s="13" t="s">
        <v>87</v>
      </c>
      <c r="AW280" s="13" t="s">
        <v>32</v>
      </c>
      <c r="AX280" s="13" t="s">
        <v>77</v>
      </c>
      <c r="AY280" s="158" t="s">
        <v>154</v>
      </c>
    </row>
    <row r="281" spans="2:51" s="13" customFormat="1">
      <c r="B281" s="157"/>
      <c r="D281" s="151" t="s">
        <v>164</v>
      </c>
      <c r="E281" s="158" t="s">
        <v>1</v>
      </c>
      <c r="F281" s="159" t="s">
        <v>299</v>
      </c>
      <c r="H281" s="160">
        <v>47.77</v>
      </c>
      <c r="I281" s="161"/>
      <c r="L281" s="157"/>
      <c r="M281" s="162"/>
      <c r="T281" s="163"/>
      <c r="AT281" s="158" t="s">
        <v>164</v>
      </c>
      <c r="AU281" s="158" t="s">
        <v>87</v>
      </c>
      <c r="AV281" s="13" t="s">
        <v>87</v>
      </c>
      <c r="AW281" s="13" t="s">
        <v>32</v>
      </c>
      <c r="AX281" s="13" t="s">
        <v>77</v>
      </c>
      <c r="AY281" s="158" t="s">
        <v>154</v>
      </c>
    </row>
    <row r="282" spans="2:51" s="12" customFormat="1">
      <c r="B282" s="150"/>
      <c r="D282" s="151" t="s">
        <v>164</v>
      </c>
      <c r="E282" s="152" t="s">
        <v>1</v>
      </c>
      <c r="F282" s="153" t="s">
        <v>300</v>
      </c>
      <c r="H282" s="152" t="s">
        <v>1</v>
      </c>
      <c r="I282" s="154"/>
      <c r="L282" s="150"/>
      <c r="M282" s="155"/>
      <c r="T282" s="156"/>
      <c r="AT282" s="152" t="s">
        <v>164</v>
      </c>
      <c r="AU282" s="152" t="s">
        <v>87</v>
      </c>
      <c r="AV282" s="12" t="s">
        <v>85</v>
      </c>
      <c r="AW282" s="12" t="s">
        <v>32</v>
      </c>
      <c r="AX282" s="12" t="s">
        <v>77</v>
      </c>
      <c r="AY282" s="152" t="s">
        <v>154</v>
      </c>
    </row>
    <row r="283" spans="2:51" s="13" customFormat="1">
      <c r="B283" s="157"/>
      <c r="D283" s="151" t="s">
        <v>164</v>
      </c>
      <c r="E283" s="158" t="s">
        <v>1</v>
      </c>
      <c r="F283" s="159" t="s">
        <v>301</v>
      </c>
      <c r="H283" s="160">
        <v>9.3000000000000007</v>
      </c>
      <c r="I283" s="161"/>
      <c r="L283" s="157"/>
      <c r="M283" s="162"/>
      <c r="T283" s="163"/>
      <c r="AT283" s="158" t="s">
        <v>164</v>
      </c>
      <c r="AU283" s="158" t="s">
        <v>87</v>
      </c>
      <c r="AV283" s="13" t="s">
        <v>87</v>
      </c>
      <c r="AW283" s="13" t="s">
        <v>32</v>
      </c>
      <c r="AX283" s="13" t="s">
        <v>77</v>
      </c>
      <c r="AY283" s="158" t="s">
        <v>154</v>
      </c>
    </row>
    <row r="284" spans="2:51" s="13" customFormat="1">
      <c r="B284" s="157"/>
      <c r="D284" s="151" t="s">
        <v>164</v>
      </c>
      <c r="E284" s="158" t="s">
        <v>1</v>
      </c>
      <c r="F284" s="159" t="s">
        <v>302</v>
      </c>
      <c r="H284" s="160">
        <v>12</v>
      </c>
      <c r="I284" s="161"/>
      <c r="L284" s="157"/>
      <c r="M284" s="162"/>
      <c r="T284" s="163"/>
      <c r="AT284" s="158" t="s">
        <v>164</v>
      </c>
      <c r="AU284" s="158" t="s">
        <v>87</v>
      </c>
      <c r="AV284" s="13" t="s">
        <v>87</v>
      </c>
      <c r="AW284" s="13" t="s">
        <v>32</v>
      </c>
      <c r="AX284" s="13" t="s">
        <v>77</v>
      </c>
      <c r="AY284" s="158" t="s">
        <v>154</v>
      </c>
    </row>
    <row r="285" spans="2:51" s="13" customFormat="1">
      <c r="B285" s="157"/>
      <c r="D285" s="151" t="s">
        <v>164</v>
      </c>
      <c r="E285" s="158" t="s">
        <v>1</v>
      </c>
      <c r="F285" s="159" t="s">
        <v>303</v>
      </c>
      <c r="H285" s="160">
        <v>8.6</v>
      </c>
      <c r="I285" s="161"/>
      <c r="L285" s="157"/>
      <c r="M285" s="162"/>
      <c r="T285" s="163"/>
      <c r="AT285" s="158" t="s">
        <v>164</v>
      </c>
      <c r="AU285" s="158" t="s">
        <v>87</v>
      </c>
      <c r="AV285" s="13" t="s">
        <v>87</v>
      </c>
      <c r="AW285" s="13" t="s">
        <v>32</v>
      </c>
      <c r="AX285" s="13" t="s">
        <v>77</v>
      </c>
      <c r="AY285" s="158" t="s">
        <v>154</v>
      </c>
    </row>
    <row r="286" spans="2:51" s="13" customFormat="1">
      <c r="B286" s="157"/>
      <c r="D286" s="151" t="s">
        <v>164</v>
      </c>
      <c r="E286" s="158" t="s">
        <v>1</v>
      </c>
      <c r="F286" s="159" t="s">
        <v>304</v>
      </c>
      <c r="H286" s="160">
        <v>11.9</v>
      </c>
      <c r="I286" s="161"/>
      <c r="L286" s="157"/>
      <c r="M286" s="162"/>
      <c r="T286" s="163"/>
      <c r="AT286" s="158" t="s">
        <v>164</v>
      </c>
      <c r="AU286" s="158" t="s">
        <v>87</v>
      </c>
      <c r="AV286" s="13" t="s">
        <v>87</v>
      </c>
      <c r="AW286" s="13" t="s">
        <v>32</v>
      </c>
      <c r="AX286" s="13" t="s">
        <v>77</v>
      </c>
      <c r="AY286" s="158" t="s">
        <v>154</v>
      </c>
    </row>
    <row r="287" spans="2:51" s="13" customFormat="1">
      <c r="B287" s="157"/>
      <c r="D287" s="151" t="s">
        <v>164</v>
      </c>
      <c r="E287" s="158" t="s">
        <v>1</v>
      </c>
      <c r="F287" s="159" t="s">
        <v>305</v>
      </c>
      <c r="H287" s="160">
        <v>9.5</v>
      </c>
      <c r="I287" s="161"/>
      <c r="L287" s="157"/>
      <c r="M287" s="162"/>
      <c r="T287" s="163"/>
      <c r="AT287" s="158" t="s">
        <v>164</v>
      </c>
      <c r="AU287" s="158" t="s">
        <v>87</v>
      </c>
      <c r="AV287" s="13" t="s">
        <v>87</v>
      </c>
      <c r="AW287" s="13" t="s">
        <v>32</v>
      </c>
      <c r="AX287" s="13" t="s">
        <v>77</v>
      </c>
      <c r="AY287" s="158" t="s">
        <v>154</v>
      </c>
    </row>
    <row r="288" spans="2:51" s="13" customFormat="1">
      <c r="B288" s="157"/>
      <c r="D288" s="151" t="s">
        <v>164</v>
      </c>
      <c r="E288" s="158" t="s">
        <v>1</v>
      </c>
      <c r="F288" s="159" t="s">
        <v>306</v>
      </c>
      <c r="H288" s="160">
        <v>10.199999999999999</v>
      </c>
      <c r="I288" s="161"/>
      <c r="L288" s="157"/>
      <c r="M288" s="162"/>
      <c r="T288" s="163"/>
      <c r="AT288" s="158" t="s">
        <v>164</v>
      </c>
      <c r="AU288" s="158" t="s">
        <v>87</v>
      </c>
      <c r="AV288" s="13" t="s">
        <v>87</v>
      </c>
      <c r="AW288" s="13" t="s">
        <v>32</v>
      </c>
      <c r="AX288" s="13" t="s">
        <v>77</v>
      </c>
      <c r="AY288" s="158" t="s">
        <v>154</v>
      </c>
    </row>
    <row r="289" spans="2:51" s="13" customFormat="1">
      <c r="B289" s="157"/>
      <c r="D289" s="151" t="s">
        <v>164</v>
      </c>
      <c r="E289" s="158" t="s">
        <v>1</v>
      </c>
      <c r="F289" s="159" t="s">
        <v>307</v>
      </c>
      <c r="H289" s="160">
        <v>11</v>
      </c>
      <c r="I289" s="161"/>
      <c r="L289" s="157"/>
      <c r="M289" s="162"/>
      <c r="T289" s="163"/>
      <c r="AT289" s="158" t="s">
        <v>164</v>
      </c>
      <c r="AU289" s="158" t="s">
        <v>87</v>
      </c>
      <c r="AV289" s="13" t="s">
        <v>87</v>
      </c>
      <c r="AW289" s="13" t="s">
        <v>32</v>
      </c>
      <c r="AX289" s="13" t="s">
        <v>77</v>
      </c>
      <c r="AY289" s="158" t="s">
        <v>154</v>
      </c>
    </row>
    <row r="290" spans="2:51" s="13" customFormat="1">
      <c r="B290" s="157"/>
      <c r="D290" s="151" t="s">
        <v>164</v>
      </c>
      <c r="E290" s="158" t="s">
        <v>1</v>
      </c>
      <c r="F290" s="159" t="s">
        <v>308</v>
      </c>
      <c r="H290" s="160">
        <v>17.5</v>
      </c>
      <c r="I290" s="161"/>
      <c r="L290" s="157"/>
      <c r="M290" s="162"/>
      <c r="T290" s="163"/>
      <c r="AT290" s="158" t="s">
        <v>164</v>
      </c>
      <c r="AU290" s="158" t="s">
        <v>87</v>
      </c>
      <c r="AV290" s="13" t="s">
        <v>87</v>
      </c>
      <c r="AW290" s="13" t="s">
        <v>32</v>
      </c>
      <c r="AX290" s="13" t="s">
        <v>77</v>
      </c>
      <c r="AY290" s="158" t="s">
        <v>154</v>
      </c>
    </row>
    <row r="291" spans="2:51" s="13" customFormat="1">
      <c r="B291" s="157"/>
      <c r="D291" s="151" t="s">
        <v>164</v>
      </c>
      <c r="E291" s="158" t="s">
        <v>1</v>
      </c>
      <c r="F291" s="159" t="s">
        <v>309</v>
      </c>
      <c r="H291" s="160">
        <v>23</v>
      </c>
      <c r="I291" s="161"/>
      <c r="L291" s="157"/>
      <c r="M291" s="162"/>
      <c r="T291" s="163"/>
      <c r="AT291" s="158" t="s">
        <v>164</v>
      </c>
      <c r="AU291" s="158" t="s">
        <v>87</v>
      </c>
      <c r="AV291" s="13" t="s">
        <v>87</v>
      </c>
      <c r="AW291" s="13" t="s">
        <v>32</v>
      </c>
      <c r="AX291" s="13" t="s">
        <v>77</v>
      </c>
      <c r="AY291" s="158" t="s">
        <v>154</v>
      </c>
    </row>
    <row r="292" spans="2:51" s="13" customFormat="1">
      <c r="B292" s="157"/>
      <c r="D292" s="151" t="s">
        <v>164</v>
      </c>
      <c r="E292" s="158" t="s">
        <v>1</v>
      </c>
      <c r="F292" s="159" t="s">
        <v>310</v>
      </c>
      <c r="H292" s="160">
        <v>11.9</v>
      </c>
      <c r="I292" s="161"/>
      <c r="L292" s="157"/>
      <c r="M292" s="162"/>
      <c r="T292" s="163"/>
      <c r="AT292" s="158" t="s">
        <v>164</v>
      </c>
      <c r="AU292" s="158" t="s">
        <v>87</v>
      </c>
      <c r="AV292" s="13" t="s">
        <v>87</v>
      </c>
      <c r="AW292" s="13" t="s">
        <v>32</v>
      </c>
      <c r="AX292" s="13" t="s">
        <v>77</v>
      </c>
      <c r="AY292" s="158" t="s">
        <v>154</v>
      </c>
    </row>
    <row r="293" spans="2:51" s="13" customFormat="1">
      <c r="B293" s="157"/>
      <c r="D293" s="151" t="s">
        <v>164</v>
      </c>
      <c r="E293" s="158" t="s">
        <v>1</v>
      </c>
      <c r="F293" s="159" t="s">
        <v>311</v>
      </c>
      <c r="H293" s="160">
        <v>13.1</v>
      </c>
      <c r="I293" s="161"/>
      <c r="L293" s="157"/>
      <c r="M293" s="162"/>
      <c r="T293" s="163"/>
      <c r="AT293" s="158" t="s">
        <v>164</v>
      </c>
      <c r="AU293" s="158" t="s">
        <v>87</v>
      </c>
      <c r="AV293" s="13" t="s">
        <v>87</v>
      </c>
      <c r="AW293" s="13" t="s">
        <v>32</v>
      </c>
      <c r="AX293" s="13" t="s">
        <v>77</v>
      </c>
      <c r="AY293" s="158" t="s">
        <v>154</v>
      </c>
    </row>
    <row r="294" spans="2:51" s="13" customFormat="1">
      <c r="B294" s="157"/>
      <c r="D294" s="151" t="s">
        <v>164</v>
      </c>
      <c r="E294" s="158" t="s">
        <v>1</v>
      </c>
      <c r="F294" s="159" t="s">
        <v>312</v>
      </c>
      <c r="H294" s="160">
        <v>5.4</v>
      </c>
      <c r="I294" s="161"/>
      <c r="L294" s="157"/>
      <c r="M294" s="162"/>
      <c r="T294" s="163"/>
      <c r="AT294" s="158" t="s">
        <v>164</v>
      </c>
      <c r="AU294" s="158" t="s">
        <v>87</v>
      </c>
      <c r="AV294" s="13" t="s">
        <v>87</v>
      </c>
      <c r="AW294" s="13" t="s">
        <v>32</v>
      </c>
      <c r="AX294" s="13" t="s">
        <v>77</v>
      </c>
      <c r="AY294" s="158" t="s">
        <v>154</v>
      </c>
    </row>
    <row r="295" spans="2:51" s="13" customFormat="1">
      <c r="B295" s="157"/>
      <c r="D295" s="151" t="s">
        <v>164</v>
      </c>
      <c r="E295" s="158" t="s">
        <v>1</v>
      </c>
      <c r="F295" s="159" t="s">
        <v>313</v>
      </c>
      <c r="H295" s="160">
        <v>5.8</v>
      </c>
      <c r="I295" s="161"/>
      <c r="L295" s="157"/>
      <c r="M295" s="162"/>
      <c r="T295" s="163"/>
      <c r="AT295" s="158" t="s">
        <v>164</v>
      </c>
      <c r="AU295" s="158" t="s">
        <v>87</v>
      </c>
      <c r="AV295" s="13" t="s">
        <v>87</v>
      </c>
      <c r="AW295" s="13" t="s">
        <v>32</v>
      </c>
      <c r="AX295" s="13" t="s">
        <v>77</v>
      </c>
      <c r="AY295" s="158" t="s">
        <v>154</v>
      </c>
    </row>
    <row r="296" spans="2:51" s="13" customFormat="1">
      <c r="B296" s="157"/>
      <c r="D296" s="151" t="s">
        <v>164</v>
      </c>
      <c r="E296" s="158" t="s">
        <v>1</v>
      </c>
      <c r="F296" s="159" t="s">
        <v>314</v>
      </c>
      <c r="H296" s="160">
        <v>9.3000000000000007</v>
      </c>
      <c r="I296" s="161"/>
      <c r="L296" s="157"/>
      <c r="M296" s="162"/>
      <c r="T296" s="163"/>
      <c r="AT296" s="158" t="s">
        <v>164</v>
      </c>
      <c r="AU296" s="158" t="s">
        <v>87</v>
      </c>
      <c r="AV296" s="13" t="s">
        <v>87</v>
      </c>
      <c r="AW296" s="13" t="s">
        <v>32</v>
      </c>
      <c r="AX296" s="13" t="s">
        <v>77</v>
      </c>
      <c r="AY296" s="158" t="s">
        <v>154</v>
      </c>
    </row>
    <row r="297" spans="2:51" s="13" customFormat="1">
      <c r="B297" s="157"/>
      <c r="D297" s="151" t="s">
        <v>164</v>
      </c>
      <c r="E297" s="158" t="s">
        <v>1</v>
      </c>
      <c r="F297" s="159" t="s">
        <v>315</v>
      </c>
      <c r="H297" s="160">
        <v>4.4000000000000004</v>
      </c>
      <c r="I297" s="161"/>
      <c r="L297" s="157"/>
      <c r="M297" s="162"/>
      <c r="T297" s="163"/>
      <c r="AT297" s="158" t="s">
        <v>164</v>
      </c>
      <c r="AU297" s="158" t="s">
        <v>87</v>
      </c>
      <c r="AV297" s="13" t="s">
        <v>87</v>
      </c>
      <c r="AW297" s="13" t="s">
        <v>32</v>
      </c>
      <c r="AX297" s="13" t="s">
        <v>77</v>
      </c>
      <c r="AY297" s="158" t="s">
        <v>154</v>
      </c>
    </row>
    <row r="298" spans="2:51" s="13" customFormat="1">
      <c r="B298" s="157"/>
      <c r="D298" s="151" t="s">
        <v>164</v>
      </c>
      <c r="E298" s="158" t="s">
        <v>1</v>
      </c>
      <c r="F298" s="159" t="s">
        <v>316</v>
      </c>
      <c r="H298" s="160">
        <v>4.3</v>
      </c>
      <c r="I298" s="161"/>
      <c r="L298" s="157"/>
      <c r="M298" s="162"/>
      <c r="T298" s="163"/>
      <c r="AT298" s="158" t="s">
        <v>164</v>
      </c>
      <c r="AU298" s="158" t="s">
        <v>87</v>
      </c>
      <c r="AV298" s="13" t="s">
        <v>87</v>
      </c>
      <c r="AW298" s="13" t="s">
        <v>32</v>
      </c>
      <c r="AX298" s="13" t="s">
        <v>77</v>
      </c>
      <c r="AY298" s="158" t="s">
        <v>154</v>
      </c>
    </row>
    <row r="299" spans="2:51" s="13" customFormat="1">
      <c r="B299" s="157"/>
      <c r="D299" s="151" t="s">
        <v>164</v>
      </c>
      <c r="E299" s="158" t="s">
        <v>1</v>
      </c>
      <c r="F299" s="159" t="s">
        <v>317</v>
      </c>
      <c r="H299" s="160">
        <v>1.6</v>
      </c>
      <c r="I299" s="161"/>
      <c r="L299" s="157"/>
      <c r="M299" s="162"/>
      <c r="T299" s="163"/>
      <c r="AT299" s="158" t="s">
        <v>164</v>
      </c>
      <c r="AU299" s="158" t="s">
        <v>87</v>
      </c>
      <c r="AV299" s="13" t="s">
        <v>87</v>
      </c>
      <c r="AW299" s="13" t="s">
        <v>32</v>
      </c>
      <c r="AX299" s="13" t="s">
        <v>77</v>
      </c>
      <c r="AY299" s="158" t="s">
        <v>154</v>
      </c>
    </row>
    <row r="300" spans="2:51" s="13" customFormat="1">
      <c r="B300" s="157"/>
      <c r="D300" s="151" t="s">
        <v>164</v>
      </c>
      <c r="E300" s="158" t="s">
        <v>1</v>
      </c>
      <c r="F300" s="159" t="s">
        <v>318</v>
      </c>
      <c r="H300" s="160">
        <v>1.1000000000000001</v>
      </c>
      <c r="I300" s="161"/>
      <c r="L300" s="157"/>
      <c r="M300" s="162"/>
      <c r="T300" s="163"/>
      <c r="AT300" s="158" t="s">
        <v>164</v>
      </c>
      <c r="AU300" s="158" t="s">
        <v>87</v>
      </c>
      <c r="AV300" s="13" t="s">
        <v>87</v>
      </c>
      <c r="AW300" s="13" t="s">
        <v>32</v>
      </c>
      <c r="AX300" s="13" t="s">
        <v>77</v>
      </c>
      <c r="AY300" s="158" t="s">
        <v>154</v>
      </c>
    </row>
    <row r="301" spans="2:51" s="13" customFormat="1">
      <c r="B301" s="157"/>
      <c r="D301" s="151" t="s">
        <v>164</v>
      </c>
      <c r="E301" s="158" t="s">
        <v>1</v>
      </c>
      <c r="F301" s="159" t="s">
        <v>319</v>
      </c>
      <c r="H301" s="160">
        <v>1.1000000000000001</v>
      </c>
      <c r="I301" s="161"/>
      <c r="L301" s="157"/>
      <c r="M301" s="162"/>
      <c r="T301" s="163"/>
      <c r="AT301" s="158" t="s">
        <v>164</v>
      </c>
      <c r="AU301" s="158" t="s">
        <v>87</v>
      </c>
      <c r="AV301" s="13" t="s">
        <v>87</v>
      </c>
      <c r="AW301" s="13" t="s">
        <v>32</v>
      </c>
      <c r="AX301" s="13" t="s">
        <v>77</v>
      </c>
      <c r="AY301" s="158" t="s">
        <v>154</v>
      </c>
    </row>
    <row r="302" spans="2:51" s="13" customFormat="1">
      <c r="B302" s="157"/>
      <c r="D302" s="151" t="s">
        <v>164</v>
      </c>
      <c r="E302" s="158" t="s">
        <v>1</v>
      </c>
      <c r="F302" s="159" t="s">
        <v>320</v>
      </c>
      <c r="H302" s="160">
        <v>23.2</v>
      </c>
      <c r="I302" s="161"/>
      <c r="L302" s="157"/>
      <c r="M302" s="162"/>
      <c r="T302" s="163"/>
      <c r="AT302" s="158" t="s">
        <v>164</v>
      </c>
      <c r="AU302" s="158" t="s">
        <v>87</v>
      </c>
      <c r="AV302" s="13" t="s">
        <v>87</v>
      </c>
      <c r="AW302" s="13" t="s">
        <v>32</v>
      </c>
      <c r="AX302" s="13" t="s">
        <v>77</v>
      </c>
      <c r="AY302" s="158" t="s">
        <v>154</v>
      </c>
    </row>
    <row r="303" spans="2:51" s="13" customFormat="1">
      <c r="B303" s="157"/>
      <c r="D303" s="151" t="s">
        <v>164</v>
      </c>
      <c r="E303" s="158" t="s">
        <v>1</v>
      </c>
      <c r="F303" s="159" t="s">
        <v>321</v>
      </c>
      <c r="H303" s="160">
        <v>2.94</v>
      </c>
      <c r="I303" s="161"/>
      <c r="L303" s="157"/>
      <c r="M303" s="162"/>
      <c r="T303" s="163"/>
      <c r="AT303" s="158" t="s">
        <v>164</v>
      </c>
      <c r="AU303" s="158" t="s">
        <v>87</v>
      </c>
      <c r="AV303" s="13" t="s">
        <v>87</v>
      </c>
      <c r="AW303" s="13" t="s">
        <v>32</v>
      </c>
      <c r="AX303" s="13" t="s">
        <v>77</v>
      </c>
      <c r="AY303" s="158" t="s">
        <v>154</v>
      </c>
    </row>
    <row r="304" spans="2:51" s="13" customFormat="1">
      <c r="B304" s="157"/>
      <c r="D304" s="151" t="s">
        <v>164</v>
      </c>
      <c r="E304" s="158" t="s">
        <v>1</v>
      </c>
      <c r="F304" s="159" t="s">
        <v>322</v>
      </c>
      <c r="H304" s="160">
        <v>5.6</v>
      </c>
      <c r="I304" s="161"/>
      <c r="L304" s="157"/>
      <c r="M304" s="162"/>
      <c r="T304" s="163"/>
      <c r="AT304" s="158" t="s">
        <v>164</v>
      </c>
      <c r="AU304" s="158" t="s">
        <v>87</v>
      </c>
      <c r="AV304" s="13" t="s">
        <v>87</v>
      </c>
      <c r="AW304" s="13" t="s">
        <v>32</v>
      </c>
      <c r="AX304" s="13" t="s">
        <v>77</v>
      </c>
      <c r="AY304" s="158" t="s">
        <v>154</v>
      </c>
    </row>
    <row r="305" spans="2:65" s="13" customFormat="1">
      <c r="B305" s="157"/>
      <c r="D305" s="151" t="s">
        <v>164</v>
      </c>
      <c r="E305" s="158" t="s">
        <v>1</v>
      </c>
      <c r="F305" s="159" t="s">
        <v>323</v>
      </c>
      <c r="H305" s="160">
        <v>3.3</v>
      </c>
      <c r="I305" s="161"/>
      <c r="L305" s="157"/>
      <c r="M305" s="162"/>
      <c r="T305" s="163"/>
      <c r="AT305" s="158" t="s">
        <v>164</v>
      </c>
      <c r="AU305" s="158" t="s">
        <v>87</v>
      </c>
      <c r="AV305" s="13" t="s">
        <v>87</v>
      </c>
      <c r="AW305" s="13" t="s">
        <v>32</v>
      </c>
      <c r="AX305" s="13" t="s">
        <v>77</v>
      </c>
      <c r="AY305" s="158" t="s">
        <v>154</v>
      </c>
    </row>
    <row r="306" spans="2:65" s="13" customFormat="1">
      <c r="B306" s="157"/>
      <c r="D306" s="151" t="s">
        <v>164</v>
      </c>
      <c r="E306" s="158" t="s">
        <v>1</v>
      </c>
      <c r="F306" s="159" t="s">
        <v>324</v>
      </c>
      <c r="H306" s="160">
        <v>3.2</v>
      </c>
      <c r="I306" s="161"/>
      <c r="L306" s="157"/>
      <c r="M306" s="162"/>
      <c r="T306" s="163"/>
      <c r="AT306" s="158" t="s">
        <v>164</v>
      </c>
      <c r="AU306" s="158" t="s">
        <v>87</v>
      </c>
      <c r="AV306" s="13" t="s">
        <v>87</v>
      </c>
      <c r="AW306" s="13" t="s">
        <v>32</v>
      </c>
      <c r="AX306" s="13" t="s">
        <v>77</v>
      </c>
      <c r="AY306" s="158" t="s">
        <v>154</v>
      </c>
    </row>
    <row r="307" spans="2:65" s="13" customFormat="1">
      <c r="B307" s="157"/>
      <c r="D307" s="151" t="s">
        <v>164</v>
      </c>
      <c r="E307" s="158" t="s">
        <v>1</v>
      </c>
      <c r="F307" s="159" t="s">
        <v>325</v>
      </c>
      <c r="H307" s="160">
        <v>3.2</v>
      </c>
      <c r="I307" s="161"/>
      <c r="L307" s="157"/>
      <c r="M307" s="162"/>
      <c r="T307" s="163"/>
      <c r="AT307" s="158" t="s">
        <v>164</v>
      </c>
      <c r="AU307" s="158" t="s">
        <v>87</v>
      </c>
      <c r="AV307" s="13" t="s">
        <v>87</v>
      </c>
      <c r="AW307" s="13" t="s">
        <v>32</v>
      </c>
      <c r="AX307" s="13" t="s">
        <v>77</v>
      </c>
      <c r="AY307" s="158" t="s">
        <v>154</v>
      </c>
    </row>
    <row r="308" spans="2:65" s="14" customFormat="1">
      <c r="B308" s="164"/>
      <c r="D308" s="151" t="s">
        <v>164</v>
      </c>
      <c r="E308" s="165" t="s">
        <v>1</v>
      </c>
      <c r="F308" s="166" t="s">
        <v>169</v>
      </c>
      <c r="H308" s="167">
        <v>576.11</v>
      </c>
      <c r="I308" s="168"/>
      <c r="L308" s="164"/>
      <c r="M308" s="169"/>
      <c r="T308" s="170"/>
      <c r="AT308" s="165" t="s">
        <v>164</v>
      </c>
      <c r="AU308" s="165" t="s">
        <v>87</v>
      </c>
      <c r="AV308" s="14" t="s">
        <v>162</v>
      </c>
      <c r="AW308" s="14" t="s">
        <v>32</v>
      </c>
      <c r="AX308" s="14" t="s">
        <v>85</v>
      </c>
      <c r="AY308" s="165" t="s">
        <v>154</v>
      </c>
    </row>
    <row r="309" spans="2:65" s="1" customFormat="1" ht="16.5" customHeight="1">
      <c r="B309" s="32"/>
      <c r="C309" s="136" t="s">
        <v>326</v>
      </c>
      <c r="D309" s="137" t="s">
        <v>157</v>
      </c>
      <c r="E309" s="138" t="s">
        <v>327</v>
      </c>
      <c r="F309" s="139" t="s">
        <v>328</v>
      </c>
      <c r="G309" s="140" t="s">
        <v>160</v>
      </c>
      <c r="H309" s="141">
        <v>1613.9939999999999</v>
      </c>
      <c r="I309" s="142"/>
      <c r="J309" s="143">
        <f>ROUND(I309*H309,2)</f>
        <v>0</v>
      </c>
      <c r="K309" s="139" t="s">
        <v>161</v>
      </c>
      <c r="L309" s="32"/>
      <c r="M309" s="144" t="s">
        <v>1</v>
      </c>
      <c r="N309" s="145" t="s">
        <v>42</v>
      </c>
      <c r="P309" s="146">
        <f>O309*H309</f>
        <v>0</v>
      </c>
      <c r="Q309" s="146">
        <v>0</v>
      </c>
      <c r="R309" s="146">
        <f>Q309*H309</f>
        <v>0</v>
      </c>
      <c r="S309" s="146">
        <v>2E-3</v>
      </c>
      <c r="T309" s="147">
        <f>S309*H309</f>
        <v>3.2279879999999999</v>
      </c>
      <c r="AR309" s="148" t="s">
        <v>162</v>
      </c>
      <c r="AT309" s="148" t="s">
        <v>157</v>
      </c>
      <c r="AU309" s="148" t="s">
        <v>87</v>
      </c>
      <c r="AY309" s="17" t="s">
        <v>154</v>
      </c>
      <c r="BE309" s="149">
        <f>IF(N309="základní",J309,0)</f>
        <v>0</v>
      </c>
      <c r="BF309" s="149">
        <f>IF(N309="snížená",J309,0)</f>
        <v>0</v>
      </c>
      <c r="BG309" s="149">
        <f>IF(N309="zákl. přenesená",J309,0)</f>
        <v>0</v>
      </c>
      <c r="BH309" s="149">
        <f>IF(N309="sníž. přenesená",J309,0)</f>
        <v>0</v>
      </c>
      <c r="BI309" s="149">
        <f>IF(N309="nulová",J309,0)</f>
        <v>0</v>
      </c>
      <c r="BJ309" s="17" t="s">
        <v>85</v>
      </c>
      <c r="BK309" s="149">
        <f>ROUND(I309*H309,2)</f>
        <v>0</v>
      </c>
      <c r="BL309" s="17" t="s">
        <v>162</v>
      </c>
      <c r="BM309" s="148" t="s">
        <v>329</v>
      </c>
    </row>
    <row r="310" spans="2:65" s="12" customFormat="1">
      <c r="B310" s="150"/>
      <c r="D310" s="151" t="s">
        <v>164</v>
      </c>
      <c r="E310" s="152" t="s">
        <v>1</v>
      </c>
      <c r="F310" s="153" t="s">
        <v>330</v>
      </c>
      <c r="H310" s="152" t="s">
        <v>1</v>
      </c>
      <c r="I310" s="154"/>
      <c r="L310" s="150"/>
      <c r="M310" s="155"/>
      <c r="T310" s="156"/>
      <c r="AT310" s="152" t="s">
        <v>164</v>
      </c>
      <c r="AU310" s="152" t="s">
        <v>87</v>
      </c>
      <c r="AV310" s="12" t="s">
        <v>85</v>
      </c>
      <c r="AW310" s="12" t="s">
        <v>32</v>
      </c>
      <c r="AX310" s="12" t="s">
        <v>77</v>
      </c>
      <c r="AY310" s="152" t="s">
        <v>154</v>
      </c>
    </row>
    <row r="311" spans="2:65" s="13" customFormat="1">
      <c r="B311" s="157"/>
      <c r="D311" s="151" t="s">
        <v>164</v>
      </c>
      <c r="E311" s="158" t="s">
        <v>1</v>
      </c>
      <c r="F311" s="159" t="s">
        <v>331</v>
      </c>
      <c r="H311" s="160">
        <v>243.83500000000001</v>
      </c>
      <c r="I311" s="161"/>
      <c r="L311" s="157"/>
      <c r="M311" s="162"/>
      <c r="T311" s="163"/>
      <c r="AT311" s="158" t="s">
        <v>164</v>
      </c>
      <c r="AU311" s="158" t="s">
        <v>87</v>
      </c>
      <c r="AV311" s="13" t="s">
        <v>87</v>
      </c>
      <c r="AW311" s="13" t="s">
        <v>32</v>
      </c>
      <c r="AX311" s="13" t="s">
        <v>77</v>
      </c>
      <c r="AY311" s="158" t="s">
        <v>154</v>
      </c>
    </row>
    <row r="312" spans="2:65" s="13" customFormat="1">
      <c r="B312" s="157"/>
      <c r="D312" s="151" t="s">
        <v>164</v>
      </c>
      <c r="E312" s="158" t="s">
        <v>1</v>
      </c>
      <c r="F312" s="159" t="s">
        <v>332</v>
      </c>
      <c r="H312" s="160">
        <v>69.546999999999997</v>
      </c>
      <c r="I312" s="161"/>
      <c r="L312" s="157"/>
      <c r="M312" s="162"/>
      <c r="T312" s="163"/>
      <c r="AT312" s="158" t="s">
        <v>164</v>
      </c>
      <c r="AU312" s="158" t="s">
        <v>87</v>
      </c>
      <c r="AV312" s="13" t="s">
        <v>87</v>
      </c>
      <c r="AW312" s="13" t="s">
        <v>32</v>
      </c>
      <c r="AX312" s="13" t="s">
        <v>77</v>
      </c>
      <c r="AY312" s="158" t="s">
        <v>154</v>
      </c>
    </row>
    <row r="313" spans="2:65" s="13" customFormat="1">
      <c r="B313" s="157"/>
      <c r="D313" s="151" t="s">
        <v>164</v>
      </c>
      <c r="E313" s="158" t="s">
        <v>1</v>
      </c>
      <c r="F313" s="159" t="s">
        <v>333</v>
      </c>
      <c r="H313" s="160">
        <v>72.477999999999994</v>
      </c>
      <c r="I313" s="161"/>
      <c r="L313" s="157"/>
      <c r="M313" s="162"/>
      <c r="T313" s="163"/>
      <c r="AT313" s="158" t="s">
        <v>164</v>
      </c>
      <c r="AU313" s="158" t="s">
        <v>87</v>
      </c>
      <c r="AV313" s="13" t="s">
        <v>87</v>
      </c>
      <c r="AW313" s="13" t="s">
        <v>32</v>
      </c>
      <c r="AX313" s="13" t="s">
        <v>77</v>
      </c>
      <c r="AY313" s="158" t="s">
        <v>154</v>
      </c>
    </row>
    <row r="314" spans="2:65" s="13" customFormat="1">
      <c r="B314" s="157"/>
      <c r="D314" s="151" t="s">
        <v>164</v>
      </c>
      <c r="E314" s="158" t="s">
        <v>1</v>
      </c>
      <c r="F314" s="159" t="s">
        <v>334</v>
      </c>
      <c r="H314" s="160">
        <v>90.566999999999993</v>
      </c>
      <c r="I314" s="161"/>
      <c r="L314" s="157"/>
      <c r="M314" s="162"/>
      <c r="T314" s="163"/>
      <c r="AT314" s="158" t="s">
        <v>164</v>
      </c>
      <c r="AU314" s="158" t="s">
        <v>87</v>
      </c>
      <c r="AV314" s="13" t="s">
        <v>87</v>
      </c>
      <c r="AW314" s="13" t="s">
        <v>32</v>
      </c>
      <c r="AX314" s="13" t="s">
        <v>77</v>
      </c>
      <c r="AY314" s="158" t="s">
        <v>154</v>
      </c>
    </row>
    <row r="315" spans="2:65" s="13" customFormat="1">
      <c r="B315" s="157"/>
      <c r="D315" s="151" t="s">
        <v>164</v>
      </c>
      <c r="E315" s="158" t="s">
        <v>1</v>
      </c>
      <c r="F315" s="159" t="s">
        <v>335</v>
      </c>
      <c r="H315" s="160">
        <v>107.79</v>
      </c>
      <c r="I315" s="161"/>
      <c r="L315" s="157"/>
      <c r="M315" s="162"/>
      <c r="T315" s="163"/>
      <c r="AT315" s="158" t="s">
        <v>164</v>
      </c>
      <c r="AU315" s="158" t="s">
        <v>87</v>
      </c>
      <c r="AV315" s="13" t="s">
        <v>87</v>
      </c>
      <c r="AW315" s="13" t="s">
        <v>32</v>
      </c>
      <c r="AX315" s="13" t="s">
        <v>77</v>
      </c>
      <c r="AY315" s="158" t="s">
        <v>154</v>
      </c>
    </row>
    <row r="316" spans="2:65" s="13" customFormat="1">
      <c r="B316" s="157"/>
      <c r="D316" s="151" t="s">
        <v>164</v>
      </c>
      <c r="E316" s="158" t="s">
        <v>1</v>
      </c>
      <c r="F316" s="159" t="s">
        <v>336</v>
      </c>
      <c r="H316" s="160">
        <v>57.079000000000001</v>
      </c>
      <c r="I316" s="161"/>
      <c r="L316" s="157"/>
      <c r="M316" s="162"/>
      <c r="T316" s="163"/>
      <c r="AT316" s="158" t="s">
        <v>164</v>
      </c>
      <c r="AU316" s="158" t="s">
        <v>87</v>
      </c>
      <c r="AV316" s="13" t="s">
        <v>87</v>
      </c>
      <c r="AW316" s="13" t="s">
        <v>32</v>
      </c>
      <c r="AX316" s="13" t="s">
        <v>77</v>
      </c>
      <c r="AY316" s="158" t="s">
        <v>154</v>
      </c>
    </row>
    <row r="317" spans="2:65" s="12" customFormat="1">
      <c r="B317" s="150"/>
      <c r="D317" s="151" t="s">
        <v>164</v>
      </c>
      <c r="E317" s="152" t="s">
        <v>1</v>
      </c>
      <c r="F317" s="153" t="s">
        <v>337</v>
      </c>
      <c r="H317" s="152" t="s">
        <v>1</v>
      </c>
      <c r="I317" s="154"/>
      <c r="L317" s="150"/>
      <c r="M317" s="155"/>
      <c r="T317" s="156"/>
      <c r="AT317" s="152" t="s">
        <v>164</v>
      </c>
      <c r="AU317" s="152" t="s">
        <v>87</v>
      </c>
      <c r="AV317" s="12" t="s">
        <v>85</v>
      </c>
      <c r="AW317" s="12" t="s">
        <v>32</v>
      </c>
      <c r="AX317" s="12" t="s">
        <v>77</v>
      </c>
      <c r="AY317" s="152" t="s">
        <v>154</v>
      </c>
    </row>
    <row r="318" spans="2:65" s="13" customFormat="1">
      <c r="B318" s="157"/>
      <c r="D318" s="151" t="s">
        <v>164</v>
      </c>
      <c r="E318" s="158" t="s">
        <v>1</v>
      </c>
      <c r="F318" s="159" t="s">
        <v>338</v>
      </c>
      <c r="H318" s="160">
        <v>352.34199999999998</v>
      </c>
      <c r="I318" s="161"/>
      <c r="L318" s="157"/>
      <c r="M318" s="162"/>
      <c r="T318" s="163"/>
      <c r="AT318" s="158" t="s">
        <v>164</v>
      </c>
      <c r="AU318" s="158" t="s">
        <v>87</v>
      </c>
      <c r="AV318" s="13" t="s">
        <v>87</v>
      </c>
      <c r="AW318" s="13" t="s">
        <v>32</v>
      </c>
      <c r="AX318" s="13" t="s">
        <v>77</v>
      </c>
      <c r="AY318" s="158" t="s">
        <v>154</v>
      </c>
    </row>
    <row r="319" spans="2:65" s="13" customFormat="1">
      <c r="B319" s="157"/>
      <c r="D319" s="151" t="s">
        <v>164</v>
      </c>
      <c r="E319" s="158" t="s">
        <v>1</v>
      </c>
      <c r="F319" s="159" t="s">
        <v>339</v>
      </c>
      <c r="H319" s="160">
        <v>35.281999999999996</v>
      </c>
      <c r="I319" s="161"/>
      <c r="L319" s="157"/>
      <c r="M319" s="162"/>
      <c r="T319" s="163"/>
      <c r="AT319" s="158" t="s">
        <v>164</v>
      </c>
      <c r="AU319" s="158" t="s">
        <v>87</v>
      </c>
      <c r="AV319" s="13" t="s">
        <v>87</v>
      </c>
      <c r="AW319" s="13" t="s">
        <v>32</v>
      </c>
      <c r="AX319" s="13" t="s">
        <v>77</v>
      </c>
      <c r="AY319" s="158" t="s">
        <v>154</v>
      </c>
    </row>
    <row r="320" spans="2:65" s="13" customFormat="1">
      <c r="B320" s="157"/>
      <c r="D320" s="151" t="s">
        <v>164</v>
      </c>
      <c r="E320" s="158" t="s">
        <v>1</v>
      </c>
      <c r="F320" s="159" t="s">
        <v>340</v>
      </c>
      <c r="H320" s="160">
        <v>46.728000000000002</v>
      </c>
      <c r="I320" s="161"/>
      <c r="L320" s="157"/>
      <c r="M320" s="162"/>
      <c r="T320" s="163"/>
      <c r="AT320" s="158" t="s">
        <v>164</v>
      </c>
      <c r="AU320" s="158" t="s">
        <v>87</v>
      </c>
      <c r="AV320" s="13" t="s">
        <v>87</v>
      </c>
      <c r="AW320" s="13" t="s">
        <v>32</v>
      </c>
      <c r="AX320" s="13" t="s">
        <v>77</v>
      </c>
      <c r="AY320" s="158" t="s">
        <v>154</v>
      </c>
    </row>
    <row r="321" spans="2:51" s="13" customFormat="1">
      <c r="B321" s="157"/>
      <c r="D321" s="151" t="s">
        <v>164</v>
      </c>
      <c r="E321" s="158" t="s">
        <v>1</v>
      </c>
      <c r="F321" s="159" t="s">
        <v>341</v>
      </c>
      <c r="H321" s="160">
        <v>38.53</v>
      </c>
      <c r="I321" s="161"/>
      <c r="L321" s="157"/>
      <c r="M321" s="162"/>
      <c r="T321" s="163"/>
      <c r="AT321" s="158" t="s">
        <v>164</v>
      </c>
      <c r="AU321" s="158" t="s">
        <v>87</v>
      </c>
      <c r="AV321" s="13" t="s">
        <v>87</v>
      </c>
      <c r="AW321" s="13" t="s">
        <v>32</v>
      </c>
      <c r="AX321" s="13" t="s">
        <v>77</v>
      </c>
      <c r="AY321" s="158" t="s">
        <v>154</v>
      </c>
    </row>
    <row r="322" spans="2:51" s="13" customFormat="1">
      <c r="B322" s="157"/>
      <c r="D322" s="151" t="s">
        <v>164</v>
      </c>
      <c r="E322" s="158" t="s">
        <v>1</v>
      </c>
      <c r="F322" s="159" t="s">
        <v>342</v>
      </c>
      <c r="H322" s="160">
        <v>53.273000000000003</v>
      </c>
      <c r="I322" s="161"/>
      <c r="L322" s="157"/>
      <c r="M322" s="162"/>
      <c r="T322" s="163"/>
      <c r="AT322" s="158" t="s">
        <v>164</v>
      </c>
      <c r="AU322" s="158" t="s">
        <v>87</v>
      </c>
      <c r="AV322" s="13" t="s">
        <v>87</v>
      </c>
      <c r="AW322" s="13" t="s">
        <v>32</v>
      </c>
      <c r="AX322" s="13" t="s">
        <v>77</v>
      </c>
      <c r="AY322" s="158" t="s">
        <v>154</v>
      </c>
    </row>
    <row r="323" spans="2:51" s="13" customFormat="1">
      <c r="B323" s="157"/>
      <c r="D323" s="151" t="s">
        <v>164</v>
      </c>
      <c r="E323" s="158" t="s">
        <v>1</v>
      </c>
      <c r="F323" s="159" t="s">
        <v>343</v>
      </c>
      <c r="H323" s="160">
        <v>48.767000000000003</v>
      </c>
      <c r="I323" s="161"/>
      <c r="L323" s="157"/>
      <c r="M323" s="162"/>
      <c r="T323" s="163"/>
      <c r="AT323" s="158" t="s">
        <v>164</v>
      </c>
      <c r="AU323" s="158" t="s">
        <v>87</v>
      </c>
      <c r="AV323" s="13" t="s">
        <v>87</v>
      </c>
      <c r="AW323" s="13" t="s">
        <v>32</v>
      </c>
      <c r="AX323" s="13" t="s">
        <v>77</v>
      </c>
      <c r="AY323" s="158" t="s">
        <v>154</v>
      </c>
    </row>
    <row r="324" spans="2:51" s="13" customFormat="1">
      <c r="B324" s="157"/>
      <c r="D324" s="151" t="s">
        <v>164</v>
      </c>
      <c r="E324" s="158" t="s">
        <v>1</v>
      </c>
      <c r="F324" s="159" t="s">
        <v>344</v>
      </c>
      <c r="H324" s="160">
        <v>38.445999999999998</v>
      </c>
      <c r="I324" s="161"/>
      <c r="L324" s="157"/>
      <c r="M324" s="162"/>
      <c r="T324" s="163"/>
      <c r="AT324" s="158" t="s">
        <v>164</v>
      </c>
      <c r="AU324" s="158" t="s">
        <v>87</v>
      </c>
      <c r="AV324" s="13" t="s">
        <v>87</v>
      </c>
      <c r="AW324" s="13" t="s">
        <v>32</v>
      </c>
      <c r="AX324" s="13" t="s">
        <v>77</v>
      </c>
      <c r="AY324" s="158" t="s">
        <v>154</v>
      </c>
    </row>
    <row r="325" spans="2:51" s="13" customFormat="1">
      <c r="B325" s="157"/>
      <c r="D325" s="151" t="s">
        <v>164</v>
      </c>
      <c r="E325" s="158" t="s">
        <v>1</v>
      </c>
      <c r="F325" s="159" t="s">
        <v>345</v>
      </c>
      <c r="H325" s="160">
        <v>50.32</v>
      </c>
      <c r="I325" s="161"/>
      <c r="L325" s="157"/>
      <c r="M325" s="162"/>
      <c r="T325" s="163"/>
      <c r="AT325" s="158" t="s">
        <v>164</v>
      </c>
      <c r="AU325" s="158" t="s">
        <v>87</v>
      </c>
      <c r="AV325" s="13" t="s">
        <v>87</v>
      </c>
      <c r="AW325" s="13" t="s">
        <v>32</v>
      </c>
      <c r="AX325" s="13" t="s">
        <v>77</v>
      </c>
      <c r="AY325" s="158" t="s">
        <v>154</v>
      </c>
    </row>
    <row r="326" spans="2:51" s="13" customFormat="1">
      <c r="B326" s="157"/>
      <c r="D326" s="151" t="s">
        <v>164</v>
      </c>
      <c r="E326" s="158" t="s">
        <v>1</v>
      </c>
      <c r="F326" s="159" t="s">
        <v>346</v>
      </c>
      <c r="H326" s="160">
        <v>27.829000000000001</v>
      </c>
      <c r="I326" s="161"/>
      <c r="L326" s="157"/>
      <c r="M326" s="162"/>
      <c r="T326" s="163"/>
      <c r="AT326" s="158" t="s">
        <v>164</v>
      </c>
      <c r="AU326" s="158" t="s">
        <v>87</v>
      </c>
      <c r="AV326" s="13" t="s">
        <v>87</v>
      </c>
      <c r="AW326" s="13" t="s">
        <v>32</v>
      </c>
      <c r="AX326" s="13" t="s">
        <v>77</v>
      </c>
      <c r="AY326" s="158" t="s">
        <v>154</v>
      </c>
    </row>
    <row r="327" spans="2:51" s="13" customFormat="1">
      <c r="B327" s="157"/>
      <c r="D327" s="151" t="s">
        <v>164</v>
      </c>
      <c r="E327" s="158" t="s">
        <v>1</v>
      </c>
      <c r="F327" s="159" t="s">
        <v>347</v>
      </c>
      <c r="H327" s="160">
        <v>34.600999999999999</v>
      </c>
      <c r="I327" s="161"/>
      <c r="L327" s="157"/>
      <c r="M327" s="162"/>
      <c r="T327" s="163"/>
      <c r="AT327" s="158" t="s">
        <v>164</v>
      </c>
      <c r="AU327" s="158" t="s">
        <v>87</v>
      </c>
      <c r="AV327" s="13" t="s">
        <v>87</v>
      </c>
      <c r="AW327" s="13" t="s">
        <v>32</v>
      </c>
      <c r="AX327" s="13" t="s">
        <v>77</v>
      </c>
      <c r="AY327" s="158" t="s">
        <v>154</v>
      </c>
    </row>
    <row r="328" spans="2:51" s="13" customFormat="1">
      <c r="B328" s="157"/>
      <c r="D328" s="151" t="s">
        <v>164</v>
      </c>
      <c r="E328" s="158" t="s">
        <v>1</v>
      </c>
      <c r="F328" s="159" t="s">
        <v>348</v>
      </c>
      <c r="H328" s="160">
        <v>35.996000000000002</v>
      </c>
      <c r="I328" s="161"/>
      <c r="L328" s="157"/>
      <c r="M328" s="162"/>
      <c r="T328" s="163"/>
      <c r="AT328" s="158" t="s">
        <v>164</v>
      </c>
      <c r="AU328" s="158" t="s">
        <v>87</v>
      </c>
      <c r="AV328" s="13" t="s">
        <v>87</v>
      </c>
      <c r="AW328" s="13" t="s">
        <v>32</v>
      </c>
      <c r="AX328" s="13" t="s">
        <v>77</v>
      </c>
      <c r="AY328" s="158" t="s">
        <v>154</v>
      </c>
    </row>
    <row r="329" spans="2:51" s="13" customFormat="1">
      <c r="B329" s="157"/>
      <c r="D329" s="151" t="s">
        <v>164</v>
      </c>
      <c r="E329" s="158" t="s">
        <v>1</v>
      </c>
      <c r="F329" s="159" t="s">
        <v>349</v>
      </c>
      <c r="H329" s="160">
        <v>28.771000000000001</v>
      </c>
      <c r="I329" s="161"/>
      <c r="L329" s="157"/>
      <c r="M329" s="162"/>
      <c r="T329" s="163"/>
      <c r="AT329" s="158" t="s">
        <v>164</v>
      </c>
      <c r="AU329" s="158" t="s">
        <v>87</v>
      </c>
      <c r="AV329" s="13" t="s">
        <v>87</v>
      </c>
      <c r="AW329" s="13" t="s">
        <v>32</v>
      </c>
      <c r="AX329" s="13" t="s">
        <v>77</v>
      </c>
      <c r="AY329" s="158" t="s">
        <v>154</v>
      </c>
    </row>
    <row r="330" spans="2:51" s="13" customFormat="1">
      <c r="B330" s="157"/>
      <c r="D330" s="151" t="s">
        <v>164</v>
      </c>
      <c r="E330" s="158" t="s">
        <v>1</v>
      </c>
      <c r="F330" s="159" t="s">
        <v>350</v>
      </c>
      <c r="H330" s="160">
        <v>24.805</v>
      </c>
      <c r="I330" s="161"/>
      <c r="L330" s="157"/>
      <c r="M330" s="162"/>
      <c r="T330" s="163"/>
      <c r="AT330" s="158" t="s">
        <v>164</v>
      </c>
      <c r="AU330" s="158" t="s">
        <v>87</v>
      </c>
      <c r="AV330" s="13" t="s">
        <v>87</v>
      </c>
      <c r="AW330" s="13" t="s">
        <v>32</v>
      </c>
      <c r="AX330" s="13" t="s">
        <v>77</v>
      </c>
      <c r="AY330" s="158" t="s">
        <v>154</v>
      </c>
    </row>
    <row r="331" spans="2:51" s="13" customFormat="1">
      <c r="B331" s="157"/>
      <c r="D331" s="151" t="s">
        <v>164</v>
      </c>
      <c r="E331" s="158" t="s">
        <v>1</v>
      </c>
      <c r="F331" s="159" t="s">
        <v>351</v>
      </c>
      <c r="H331" s="160">
        <v>16.132000000000001</v>
      </c>
      <c r="I331" s="161"/>
      <c r="L331" s="157"/>
      <c r="M331" s="162"/>
      <c r="T331" s="163"/>
      <c r="AT331" s="158" t="s">
        <v>164</v>
      </c>
      <c r="AU331" s="158" t="s">
        <v>87</v>
      </c>
      <c r="AV331" s="13" t="s">
        <v>87</v>
      </c>
      <c r="AW331" s="13" t="s">
        <v>32</v>
      </c>
      <c r="AX331" s="13" t="s">
        <v>77</v>
      </c>
      <c r="AY331" s="158" t="s">
        <v>154</v>
      </c>
    </row>
    <row r="332" spans="2:51" s="13" customFormat="1">
      <c r="B332" s="157"/>
      <c r="D332" s="151" t="s">
        <v>164</v>
      </c>
      <c r="E332" s="158" t="s">
        <v>1</v>
      </c>
      <c r="F332" s="159" t="s">
        <v>352</v>
      </c>
      <c r="H332" s="160">
        <v>13.646000000000001</v>
      </c>
      <c r="I332" s="161"/>
      <c r="L332" s="157"/>
      <c r="M332" s="162"/>
      <c r="T332" s="163"/>
      <c r="AT332" s="158" t="s">
        <v>164</v>
      </c>
      <c r="AU332" s="158" t="s">
        <v>87</v>
      </c>
      <c r="AV332" s="13" t="s">
        <v>87</v>
      </c>
      <c r="AW332" s="13" t="s">
        <v>32</v>
      </c>
      <c r="AX332" s="13" t="s">
        <v>77</v>
      </c>
      <c r="AY332" s="158" t="s">
        <v>154</v>
      </c>
    </row>
    <row r="333" spans="2:51" s="13" customFormat="1">
      <c r="B333" s="157"/>
      <c r="D333" s="151" t="s">
        <v>164</v>
      </c>
      <c r="E333" s="158" t="s">
        <v>1</v>
      </c>
      <c r="F333" s="159" t="s">
        <v>353</v>
      </c>
      <c r="H333" s="160">
        <v>11.84</v>
      </c>
      <c r="I333" s="161"/>
      <c r="L333" s="157"/>
      <c r="M333" s="162"/>
      <c r="T333" s="163"/>
      <c r="AT333" s="158" t="s">
        <v>164</v>
      </c>
      <c r="AU333" s="158" t="s">
        <v>87</v>
      </c>
      <c r="AV333" s="13" t="s">
        <v>87</v>
      </c>
      <c r="AW333" s="13" t="s">
        <v>32</v>
      </c>
      <c r="AX333" s="13" t="s">
        <v>77</v>
      </c>
      <c r="AY333" s="158" t="s">
        <v>154</v>
      </c>
    </row>
    <row r="334" spans="2:51" s="13" customFormat="1">
      <c r="B334" s="157"/>
      <c r="D334" s="151" t="s">
        <v>164</v>
      </c>
      <c r="E334" s="158" t="s">
        <v>1</v>
      </c>
      <c r="F334" s="159" t="s">
        <v>354</v>
      </c>
      <c r="H334" s="160">
        <v>103.07599999999999</v>
      </c>
      <c r="I334" s="161"/>
      <c r="L334" s="157"/>
      <c r="M334" s="162"/>
      <c r="T334" s="163"/>
      <c r="AT334" s="158" t="s">
        <v>164</v>
      </c>
      <c r="AU334" s="158" t="s">
        <v>87</v>
      </c>
      <c r="AV334" s="13" t="s">
        <v>87</v>
      </c>
      <c r="AW334" s="13" t="s">
        <v>32</v>
      </c>
      <c r="AX334" s="13" t="s">
        <v>77</v>
      </c>
      <c r="AY334" s="158" t="s">
        <v>154</v>
      </c>
    </row>
    <row r="335" spans="2:51" s="13" customFormat="1">
      <c r="B335" s="157"/>
      <c r="D335" s="151" t="s">
        <v>164</v>
      </c>
      <c r="E335" s="158" t="s">
        <v>1</v>
      </c>
      <c r="F335" s="159" t="s">
        <v>355</v>
      </c>
      <c r="H335" s="160">
        <v>26.401</v>
      </c>
      <c r="I335" s="161"/>
      <c r="L335" s="157"/>
      <c r="M335" s="162"/>
      <c r="T335" s="163"/>
      <c r="AT335" s="158" t="s">
        <v>164</v>
      </c>
      <c r="AU335" s="158" t="s">
        <v>87</v>
      </c>
      <c r="AV335" s="13" t="s">
        <v>87</v>
      </c>
      <c r="AW335" s="13" t="s">
        <v>32</v>
      </c>
      <c r="AX335" s="13" t="s">
        <v>77</v>
      </c>
      <c r="AY335" s="158" t="s">
        <v>154</v>
      </c>
    </row>
    <row r="336" spans="2:51" s="13" customFormat="1">
      <c r="B336" s="157"/>
      <c r="D336" s="151" t="s">
        <v>164</v>
      </c>
      <c r="E336" s="158" t="s">
        <v>1</v>
      </c>
      <c r="F336" s="159" t="s">
        <v>356</v>
      </c>
      <c r="H336" s="160">
        <v>28.393000000000001</v>
      </c>
      <c r="I336" s="161"/>
      <c r="L336" s="157"/>
      <c r="M336" s="162"/>
      <c r="T336" s="163"/>
      <c r="AT336" s="158" t="s">
        <v>164</v>
      </c>
      <c r="AU336" s="158" t="s">
        <v>87</v>
      </c>
      <c r="AV336" s="13" t="s">
        <v>87</v>
      </c>
      <c r="AW336" s="13" t="s">
        <v>32</v>
      </c>
      <c r="AX336" s="13" t="s">
        <v>77</v>
      </c>
      <c r="AY336" s="158" t="s">
        <v>154</v>
      </c>
    </row>
    <row r="337" spans="2:65" s="13" customFormat="1">
      <c r="B337" s="157"/>
      <c r="D337" s="151" t="s">
        <v>164</v>
      </c>
      <c r="E337" s="158" t="s">
        <v>1</v>
      </c>
      <c r="F337" s="159" t="s">
        <v>357</v>
      </c>
      <c r="H337" s="160">
        <v>22.097000000000001</v>
      </c>
      <c r="I337" s="161"/>
      <c r="L337" s="157"/>
      <c r="M337" s="162"/>
      <c r="T337" s="163"/>
      <c r="AT337" s="158" t="s">
        <v>164</v>
      </c>
      <c r="AU337" s="158" t="s">
        <v>87</v>
      </c>
      <c r="AV337" s="13" t="s">
        <v>87</v>
      </c>
      <c r="AW337" s="13" t="s">
        <v>32</v>
      </c>
      <c r="AX337" s="13" t="s">
        <v>77</v>
      </c>
      <c r="AY337" s="158" t="s">
        <v>154</v>
      </c>
    </row>
    <row r="338" spans="2:65" s="13" customFormat="1">
      <c r="B338" s="157"/>
      <c r="D338" s="151" t="s">
        <v>164</v>
      </c>
      <c r="E338" s="158" t="s">
        <v>1</v>
      </c>
      <c r="F338" s="159" t="s">
        <v>358</v>
      </c>
      <c r="H338" s="160">
        <v>20.939</v>
      </c>
      <c r="I338" s="161"/>
      <c r="L338" s="157"/>
      <c r="M338" s="162"/>
      <c r="T338" s="163"/>
      <c r="AT338" s="158" t="s">
        <v>164</v>
      </c>
      <c r="AU338" s="158" t="s">
        <v>87</v>
      </c>
      <c r="AV338" s="13" t="s">
        <v>87</v>
      </c>
      <c r="AW338" s="13" t="s">
        <v>32</v>
      </c>
      <c r="AX338" s="13" t="s">
        <v>77</v>
      </c>
      <c r="AY338" s="158" t="s">
        <v>154</v>
      </c>
    </row>
    <row r="339" spans="2:65" s="13" customFormat="1">
      <c r="B339" s="157"/>
      <c r="D339" s="151" t="s">
        <v>164</v>
      </c>
      <c r="E339" s="158" t="s">
        <v>1</v>
      </c>
      <c r="F339" s="159" t="s">
        <v>359</v>
      </c>
      <c r="H339" s="160">
        <v>21.384</v>
      </c>
      <c r="I339" s="161"/>
      <c r="L339" s="157"/>
      <c r="M339" s="162"/>
      <c r="T339" s="163"/>
      <c r="AT339" s="158" t="s">
        <v>164</v>
      </c>
      <c r="AU339" s="158" t="s">
        <v>87</v>
      </c>
      <c r="AV339" s="13" t="s">
        <v>87</v>
      </c>
      <c r="AW339" s="13" t="s">
        <v>32</v>
      </c>
      <c r="AX339" s="13" t="s">
        <v>77</v>
      </c>
      <c r="AY339" s="158" t="s">
        <v>154</v>
      </c>
    </row>
    <row r="340" spans="2:65" s="13" customFormat="1">
      <c r="B340" s="157"/>
      <c r="D340" s="151" t="s">
        <v>164</v>
      </c>
      <c r="E340" s="158" t="s">
        <v>1</v>
      </c>
      <c r="F340" s="159" t="s">
        <v>360</v>
      </c>
      <c r="H340" s="160">
        <v>-106.9</v>
      </c>
      <c r="I340" s="161"/>
      <c r="L340" s="157"/>
      <c r="M340" s="162"/>
      <c r="T340" s="163"/>
      <c r="AT340" s="158" t="s">
        <v>164</v>
      </c>
      <c r="AU340" s="158" t="s">
        <v>87</v>
      </c>
      <c r="AV340" s="13" t="s">
        <v>87</v>
      </c>
      <c r="AW340" s="13" t="s">
        <v>32</v>
      </c>
      <c r="AX340" s="13" t="s">
        <v>77</v>
      </c>
      <c r="AY340" s="158" t="s">
        <v>154</v>
      </c>
    </row>
    <row r="341" spans="2:65" s="14" customFormat="1">
      <c r="B341" s="164"/>
      <c r="D341" s="151" t="s">
        <v>164</v>
      </c>
      <c r="E341" s="165" t="s">
        <v>1</v>
      </c>
      <c r="F341" s="166" t="s">
        <v>169</v>
      </c>
      <c r="H341" s="167">
        <v>1613.9939999999999</v>
      </c>
      <c r="I341" s="168"/>
      <c r="L341" s="164"/>
      <c r="M341" s="169"/>
      <c r="T341" s="170"/>
      <c r="AT341" s="165" t="s">
        <v>164</v>
      </c>
      <c r="AU341" s="165" t="s">
        <v>87</v>
      </c>
      <c r="AV341" s="14" t="s">
        <v>162</v>
      </c>
      <c r="AW341" s="14" t="s">
        <v>32</v>
      </c>
      <c r="AX341" s="14" t="s">
        <v>85</v>
      </c>
      <c r="AY341" s="165" t="s">
        <v>154</v>
      </c>
    </row>
    <row r="342" spans="2:65" s="11" customFormat="1" ht="22.9" customHeight="1">
      <c r="B342" s="124"/>
      <c r="D342" s="125" t="s">
        <v>76</v>
      </c>
      <c r="E342" s="134" t="s">
        <v>361</v>
      </c>
      <c r="F342" s="134" t="s">
        <v>362</v>
      </c>
      <c r="I342" s="127"/>
      <c r="J342" s="135">
        <f>BK342</f>
        <v>0</v>
      </c>
      <c r="L342" s="124"/>
      <c r="M342" s="129"/>
      <c r="P342" s="130">
        <f>SUM(P343:P348)</f>
        <v>0</v>
      </c>
      <c r="R342" s="130">
        <f>SUM(R343:R348)</f>
        <v>0</v>
      </c>
      <c r="T342" s="131">
        <f>SUM(T343:T348)</f>
        <v>0</v>
      </c>
      <c r="AR342" s="125" t="s">
        <v>85</v>
      </c>
      <c r="AT342" s="132" t="s">
        <v>76</v>
      </c>
      <c r="AU342" s="132" t="s">
        <v>85</v>
      </c>
      <c r="AY342" s="125" t="s">
        <v>154</v>
      </c>
      <c r="BK342" s="133">
        <f>SUM(BK343:BK348)</f>
        <v>0</v>
      </c>
    </row>
    <row r="343" spans="2:65" s="1" customFormat="1" ht="16.5" customHeight="1">
      <c r="B343" s="32"/>
      <c r="C343" s="136" t="s">
        <v>7</v>
      </c>
      <c r="D343" s="178" t="s">
        <v>157</v>
      </c>
      <c r="E343" s="138" t="s">
        <v>363</v>
      </c>
      <c r="F343" s="139" t="s">
        <v>364</v>
      </c>
      <c r="G343" s="140" t="s">
        <v>365</v>
      </c>
      <c r="H343" s="141">
        <v>17.824999999999999</v>
      </c>
      <c r="I343" s="142"/>
      <c r="J343" s="143">
        <f>ROUND(I343*H343,2)</f>
        <v>0</v>
      </c>
      <c r="K343" s="139" t="s">
        <v>366</v>
      </c>
      <c r="L343" s="32"/>
      <c r="M343" s="144" t="s">
        <v>1</v>
      </c>
      <c r="N343" s="145" t="s">
        <v>42</v>
      </c>
      <c r="P343" s="146">
        <f>O343*H343</f>
        <v>0</v>
      </c>
      <c r="Q343" s="146">
        <v>0</v>
      </c>
      <c r="R343" s="146">
        <f>Q343*H343</f>
        <v>0</v>
      </c>
      <c r="S343" s="146">
        <v>0</v>
      </c>
      <c r="T343" s="147">
        <f>S343*H343</f>
        <v>0</v>
      </c>
      <c r="AR343" s="148" t="s">
        <v>274</v>
      </c>
      <c r="AT343" s="148" t="s">
        <v>157</v>
      </c>
      <c r="AU343" s="148" t="s">
        <v>87</v>
      </c>
      <c r="AY343" s="17" t="s">
        <v>154</v>
      </c>
      <c r="BE343" s="149">
        <f>IF(N343="základní",J343,0)</f>
        <v>0</v>
      </c>
      <c r="BF343" s="149">
        <f>IF(N343="snížená",J343,0)</f>
        <v>0</v>
      </c>
      <c r="BG343" s="149">
        <f>IF(N343="zákl. přenesená",J343,0)</f>
        <v>0</v>
      </c>
      <c r="BH343" s="149">
        <f>IF(N343="sníž. přenesená",J343,0)</f>
        <v>0</v>
      </c>
      <c r="BI343" s="149">
        <f>IF(N343="nulová",J343,0)</f>
        <v>0</v>
      </c>
      <c r="BJ343" s="17" t="s">
        <v>85</v>
      </c>
      <c r="BK343" s="149">
        <f>ROUND(I343*H343,2)</f>
        <v>0</v>
      </c>
      <c r="BL343" s="17" t="s">
        <v>274</v>
      </c>
      <c r="BM343" s="148" t="s">
        <v>367</v>
      </c>
    </row>
    <row r="344" spans="2:65" s="1" customFormat="1" ht="16.5" customHeight="1">
      <c r="B344" s="32"/>
      <c r="C344" s="136" t="s">
        <v>368</v>
      </c>
      <c r="D344" s="178" t="s">
        <v>157</v>
      </c>
      <c r="E344" s="138" t="s">
        <v>369</v>
      </c>
      <c r="F344" s="139" t="s">
        <v>370</v>
      </c>
      <c r="G344" s="140" t="s">
        <v>365</v>
      </c>
      <c r="H344" s="141">
        <v>17.824999999999999</v>
      </c>
      <c r="I344" s="142"/>
      <c r="J344" s="143">
        <f>ROUND(I344*H344,2)</f>
        <v>0</v>
      </c>
      <c r="K344" s="139" t="s">
        <v>366</v>
      </c>
      <c r="L344" s="32"/>
      <c r="M344" s="144" t="s">
        <v>1</v>
      </c>
      <c r="N344" s="145" t="s">
        <v>42</v>
      </c>
      <c r="P344" s="146">
        <f>O344*H344</f>
        <v>0</v>
      </c>
      <c r="Q344" s="146">
        <v>0</v>
      </c>
      <c r="R344" s="146">
        <f>Q344*H344</f>
        <v>0</v>
      </c>
      <c r="S344" s="146">
        <v>0</v>
      </c>
      <c r="T344" s="147">
        <f>S344*H344</f>
        <v>0</v>
      </c>
      <c r="AR344" s="148" t="s">
        <v>162</v>
      </c>
      <c r="AT344" s="148" t="s">
        <v>157</v>
      </c>
      <c r="AU344" s="148" t="s">
        <v>87</v>
      </c>
      <c r="AY344" s="17" t="s">
        <v>154</v>
      </c>
      <c r="BE344" s="149">
        <f>IF(N344="základní",J344,0)</f>
        <v>0</v>
      </c>
      <c r="BF344" s="149">
        <f>IF(N344="snížená",J344,0)</f>
        <v>0</v>
      </c>
      <c r="BG344" s="149">
        <f>IF(N344="zákl. přenesená",J344,0)</f>
        <v>0</v>
      </c>
      <c r="BH344" s="149">
        <f>IF(N344="sníž. přenesená",J344,0)</f>
        <v>0</v>
      </c>
      <c r="BI344" s="149">
        <f>IF(N344="nulová",J344,0)</f>
        <v>0</v>
      </c>
      <c r="BJ344" s="17" t="s">
        <v>85</v>
      </c>
      <c r="BK344" s="149">
        <f>ROUND(I344*H344,2)</f>
        <v>0</v>
      </c>
      <c r="BL344" s="17" t="s">
        <v>162</v>
      </c>
      <c r="BM344" s="148" t="s">
        <v>371</v>
      </c>
    </row>
    <row r="345" spans="2:65" s="1" customFormat="1" ht="16.5" customHeight="1">
      <c r="B345" s="32"/>
      <c r="C345" s="136" t="s">
        <v>372</v>
      </c>
      <c r="D345" s="178" t="s">
        <v>157</v>
      </c>
      <c r="E345" s="138" t="s">
        <v>373</v>
      </c>
      <c r="F345" s="139" t="s">
        <v>374</v>
      </c>
      <c r="G345" s="140" t="s">
        <v>365</v>
      </c>
      <c r="H345" s="141">
        <v>338.67500000000001</v>
      </c>
      <c r="I345" s="142"/>
      <c r="J345" s="143">
        <f>ROUND(I345*H345,2)</f>
        <v>0</v>
      </c>
      <c r="K345" s="139" t="s">
        <v>366</v>
      </c>
      <c r="L345" s="32"/>
      <c r="M345" s="144" t="s">
        <v>1</v>
      </c>
      <c r="N345" s="145" t="s">
        <v>42</v>
      </c>
      <c r="P345" s="146">
        <f>O345*H345</f>
        <v>0</v>
      </c>
      <c r="Q345" s="146">
        <v>0</v>
      </c>
      <c r="R345" s="146">
        <f>Q345*H345</f>
        <v>0</v>
      </c>
      <c r="S345" s="146">
        <v>0</v>
      </c>
      <c r="T345" s="147">
        <f>S345*H345</f>
        <v>0</v>
      </c>
      <c r="AR345" s="148" t="s">
        <v>162</v>
      </c>
      <c r="AT345" s="148" t="s">
        <v>157</v>
      </c>
      <c r="AU345" s="148" t="s">
        <v>87</v>
      </c>
      <c r="AY345" s="17" t="s">
        <v>154</v>
      </c>
      <c r="BE345" s="149">
        <f>IF(N345="základní",J345,0)</f>
        <v>0</v>
      </c>
      <c r="BF345" s="149">
        <f>IF(N345="snížená",J345,0)</f>
        <v>0</v>
      </c>
      <c r="BG345" s="149">
        <f>IF(N345="zákl. přenesená",J345,0)</f>
        <v>0</v>
      </c>
      <c r="BH345" s="149">
        <f>IF(N345="sníž. přenesená",J345,0)</f>
        <v>0</v>
      </c>
      <c r="BI345" s="149">
        <f>IF(N345="nulová",J345,0)</f>
        <v>0</v>
      </c>
      <c r="BJ345" s="17" t="s">
        <v>85</v>
      </c>
      <c r="BK345" s="149">
        <f>ROUND(I345*H345,2)</f>
        <v>0</v>
      </c>
      <c r="BL345" s="17" t="s">
        <v>162</v>
      </c>
      <c r="BM345" s="148" t="s">
        <v>375</v>
      </c>
    </row>
    <row r="346" spans="2:65" s="1" customFormat="1" ht="19.5">
      <c r="B346" s="32"/>
      <c r="D346" s="151" t="s">
        <v>376</v>
      </c>
      <c r="F346" s="179" t="s">
        <v>377</v>
      </c>
      <c r="I346" s="180"/>
      <c r="L346" s="32"/>
      <c r="M346" s="181"/>
      <c r="T346" s="56"/>
      <c r="AT346" s="17" t="s">
        <v>376</v>
      </c>
      <c r="AU346" s="17" t="s">
        <v>87</v>
      </c>
    </row>
    <row r="347" spans="2:65" s="13" customFormat="1">
      <c r="B347" s="157"/>
      <c r="D347" s="151" t="s">
        <v>164</v>
      </c>
      <c r="E347" s="158" t="s">
        <v>1</v>
      </c>
      <c r="F347" s="159" t="s">
        <v>378</v>
      </c>
      <c r="H347" s="160">
        <v>338.67500000000001</v>
      </c>
      <c r="I347" s="161"/>
      <c r="L347" s="157"/>
      <c r="M347" s="162"/>
      <c r="T347" s="163"/>
      <c r="AT347" s="158" t="s">
        <v>164</v>
      </c>
      <c r="AU347" s="158" t="s">
        <v>87</v>
      </c>
      <c r="AV347" s="13" t="s">
        <v>87</v>
      </c>
      <c r="AW347" s="13" t="s">
        <v>32</v>
      </c>
      <c r="AX347" s="13" t="s">
        <v>85</v>
      </c>
      <c r="AY347" s="158" t="s">
        <v>154</v>
      </c>
    </row>
    <row r="348" spans="2:65" s="1" customFormat="1" ht="16.5" customHeight="1">
      <c r="B348" s="32"/>
      <c r="C348" s="136" t="s">
        <v>379</v>
      </c>
      <c r="D348" s="178" t="s">
        <v>157</v>
      </c>
      <c r="E348" s="138" t="s">
        <v>380</v>
      </c>
      <c r="F348" s="139" t="s">
        <v>381</v>
      </c>
      <c r="G348" s="140" t="s">
        <v>365</v>
      </c>
      <c r="H348" s="141">
        <v>17.824999999999999</v>
      </c>
      <c r="I348" s="142"/>
      <c r="J348" s="143">
        <f>ROUND(I348*H348,2)</f>
        <v>0</v>
      </c>
      <c r="K348" s="139" t="s">
        <v>382</v>
      </c>
      <c r="L348" s="32"/>
      <c r="M348" s="144" t="s">
        <v>1</v>
      </c>
      <c r="N348" s="145" t="s">
        <v>42</v>
      </c>
      <c r="P348" s="146">
        <f>O348*H348</f>
        <v>0</v>
      </c>
      <c r="Q348" s="146">
        <v>0</v>
      </c>
      <c r="R348" s="146">
        <f>Q348*H348</f>
        <v>0</v>
      </c>
      <c r="S348" s="146">
        <v>0</v>
      </c>
      <c r="T348" s="147">
        <f>S348*H348</f>
        <v>0</v>
      </c>
      <c r="AR348" s="148" t="s">
        <v>162</v>
      </c>
      <c r="AT348" s="148" t="s">
        <v>157</v>
      </c>
      <c r="AU348" s="148" t="s">
        <v>87</v>
      </c>
      <c r="AY348" s="17" t="s">
        <v>154</v>
      </c>
      <c r="BE348" s="149">
        <f>IF(N348="základní",J348,0)</f>
        <v>0</v>
      </c>
      <c r="BF348" s="149">
        <f>IF(N348="snížená",J348,0)</f>
        <v>0</v>
      </c>
      <c r="BG348" s="149">
        <f>IF(N348="zákl. přenesená",J348,0)</f>
        <v>0</v>
      </c>
      <c r="BH348" s="149">
        <f>IF(N348="sníž. přenesená",J348,0)</f>
        <v>0</v>
      </c>
      <c r="BI348" s="149">
        <f>IF(N348="nulová",J348,0)</f>
        <v>0</v>
      </c>
      <c r="BJ348" s="17" t="s">
        <v>85</v>
      </c>
      <c r="BK348" s="149">
        <f>ROUND(I348*H348,2)</f>
        <v>0</v>
      </c>
      <c r="BL348" s="17" t="s">
        <v>162</v>
      </c>
      <c r="BM348" s="148" t="s">
        <v>383</v>
      </c>
    </row>
    <row r="349" spans="2:65" s="11" customFormat="1" ht="25.9" customHeight="1">
      <c r="B349" s="124"/>
      <c r="D349" s="125" t="s">
        <v>76</v>
      </c>
      <c r="E349" s="126" t="s">
        <v>384</v>
      </c>
      <c r="F349" s="126" t="s">
        <v>385</v>
      </c>
      <c r="I349" s="127"/>
      <c r="J349" s="128">
        <f>BK349</f>
        <v>0</v>
      </c>
      <c r="L349" s="124"/>
      <c r="M349" s="129"/>
      <c r="P349" s="130">
        <f>P350</f>
        <v>0</v>
      </c>
      <c r="R349" s="130">
        <f>R350</f>
        <v>0</v>
      </c>
      <c r="T349" s="131">
        <f>T350</f>
        <v>0.187249</v>
      </c>
      <c r="AR349" s="125" t="s">
        <v>87</v>
      </c>
      <c r="AT349" s="132" t="s">
        <v>76</v>
      </c>
      <c r="AU349" s="132" t="s">
        <v>77</v>
      </c>
      <c r="AY349" s="125" t="s">
        <v>154</v>
      </c>
      <c r="BK349" s="133">
        <f>BK350</f>
        <v>0</v>
      </c>
    </row>
    <row r="350" spans="2:65" s="11" customFormat="1" ht="22.9" customHeight="1">
      <c r="B350" s="124"/>
      <c r="D350" s="125" t="s">
        <v>76</v>
      </c>
      <c r="E350" s="134" t="s">
        <v>386</v>
      </c>
      <c r="F350" s="134" t="s">
        <v>387</v>
      </c>
      <c r="I350" s="127"/>
      <c r="J350" s="135">
        <f>BK350</f>
        <v>0</v>
      </c>
      <c r="L350" s="124"/>
      <c r="M350" s="129"/>
      <c r="P350" s="130">
        <f>SUM(P351:P362)</f>
        <v>0</v>
      </c>
      <c r="R350" s="130">
        <f>SUM(R351:R362)</f>
        <v>0</v>
      </c>
      <c r="T350" s="131">
        <f>SUM(T351:T362)</f>
        <v>0.187249</v>
      </c>
      <c r="AR350" s="125" t="s">
        <v>87</v>
      </c>
      <c r="AT350" s="132" t="s">
        <v>76</v>
      </c>
      <c r="AU350" s="132" t="s">
        <v>85</v>
      </c>
      <c r="AY350" s="125" t="s">
        <v>154</v>
      </c>
      <c r="BK350" s="133">
        <f>SUM(BK351:BK362)</f>
        <v>0</v>
      </c>
    </row>
    <row r="351" spans="2:65" s="1" customFormat="1" ht="16.5" customHeight="1">
      <c r="B351" s="32"/>
      <c r="C351" s="136" t="s">
        <v>388</v>
      </c>
      <c r="D351" s="137" t="s">
        <v>157</v>
      </c>
      <c r="E351" s="138" t="s">
        <v>389</v>
      </c>
      <c r="F351" s="139" t="s">
        <v>390</v>
      </c>
      <c r="G351" s="140" t="s">
        <v>160</v>
      </c>
      <c r="H351" s="141">
        <v>68.578000000000003</v>
      </c>
      <c r="I351" s="142"/>
      <c r="J351" s="143">
        <f>ROUND(I351*H351,2)</f>
        <v>0</v>
      </c>
      <c r="K351" s="139" t="s">
        <v>161</v>
      </c>
      <c r="L351" s="32"/>
      <c r="M351" s="144" t="s">
        <v>1</v>
      </c>
      <c r="N351" s="145" t="s">
        <v>42</v>
      </c>
      <c r="P351" s="146">
        <f>O351*H351</f>
        <v>0</v>
      </c>
      <c r="Q351" s="146">
        <v>0</v>
      </c>
      <c r="R351" s="146">
        <f>Q351*H351</f>
        <v>0</v>
      </c>
      <c r="S351" s="146">
        <v>2.5000000000000001E-3</v>
      </c>
      <c r="T351" s="147">
        <f>S351*H351</f>
        <v>0.17144500000000001</v>
      </c>
      <c r="AR351" s="148" t="s">
        <v>274</v>
      </c>
      <c r="AT351" s="148" t="s">
        <v>157</v>
      </c>
      <c r="AU351" s="148" t="s">
        <v>87</v>
      </c>
      <c r="AY351" s="17" t="s">
        <v>154</v>
      </c>
      <c r="BE351" s="149">
        <f>IF(N351="základní",J351,0)</f>
        <v>0</v>
      </c>
      <c r="BF351" s="149">
        <f>IF(N351="snížená",J351,0)</f>
        <v>0</v>
      </c>
      <c r="BG351" s="149">
        <f>IF(N351="zákl. přenesená",J351,0)</f>
        <v>0</v>
      </c>
      <c r="BH351" s="149">
        <f>IF(N351="sníž. přenesená",J351,0)</f>
        <v>0</v>
      </c>
      <c r="BI351" s="149">
        <f>IF(N351="nulová",J351,0)</f>
        <v>0</v>
      </c>
      <c r="BJ351" s="17" t="s">
        <v>85</v>
      </c>
      <c r="BK351" s="149">
        <f>ROUND(I351*H351,2)</f>
        <v>0</v>
      </c>
      <c r="BL351" s="17" t="s">
        <v>274</v>
      </c>
      <c r="BM351" s="148" t="s">
        <v>391</v>
      </c>
    </row>
    <row r="352" spans="2:65" s="12" customFormat="1">
      <c r="B352" s="150"/>
      <c r="D352" s="151" t="s">
        <v>164</v>
      </c>
      <c r="E352" s="152" t="s">
        <v>1</v>
      </c>
      <c r="F352" s="153" t="s">
        <v>392</v>
      </c>
      <c r="H352" s="152" t="s">
        <v>1</v>
      </c>
      <c r="I352" s="154"/>
      <c r="L352" s="150"/>
      <c r="M352" s="155"/>
      <c r="T352" s="156"/>
      <c r="AT352" s="152" t="s">
        <v>164</v>
      </c>
      <c r="AU352" s="152" t="s">
        <v>87</v>
      </c>
      <c r="AV352" s="12" t="s">
        <v>85</v>
      </c>
      <c r="AW352" s="12" t="s">
        <v>32</v>
      </c>
      <c r="AX352" s="12" t="s">
        <v>77</v>
      </c>
      <c r="AY352" s="152" t="s">
        <v>154</v>
      </c>
    </row>
    <row r="353" spans="2:65" s="12" customFormat="1">
      <c r="B353" s="150"/>
      <c r="D353" s="151" t="s">
        <v>164</v>
      </c>
      <c r="E353" s="152" t="s">
        <v>1</v>
      </c>
      <c r="F353" s="153" t="s">
        <v>166</v>
      </c>
      <c r="H353" s="152" t="s">
        <v>1</v>
      </c>
      <c r="I353" s="154"/>
      <c r="L353" s="150"/>
      <c r="M353" s="155"/>
      <c r="T353" s="156"/>
      <c r="AT353" s="152" t="s">
        <v>164</v>
      </c>
      <c r="AU353" s="152" t="s">
        <v>87</v>
      </c>
      <c r="AV353" s="12" t="s">
        <v>85</v>
      </c>
      <c r="AW353" s="12" t="s">
        <v>32</v>
      </c>
      <c r="AX353" s="12" t="s">
        <v>77</v>
      </c>
      <c r="AY353" s="152" t="s">
        <v>154</v>
      </c>
    </row>
    <row r="354" spans="2:65" s="13" customFormat="1">
      <c r="B354" s="157"/>
      <c r="D354" s="151" t="s">
        <v>164</v>
      </c>
      <c r="E354" s="158" t="s">
        <v>1</v>
      </c>
      <c r="F354" s="159" t="s">
        <v>173</v>
      </c>
      <c r="H354" s="160">
        <v>30.442</v>
      </c>
      <c r="I354" s="161"/>
      <c r="L354" s="157"/>
      <c r="M354" s="162"/>
      <c r="T354" s="163"/>
      <c r="AT354" s="158" t="s">
        <v>164</v>
      </c>
      <c r="AU354" s="158" t="s">
        <v>87</v>
      </c>
      <c r="AV354" s="13" t="s">
        <v>87</v>
      </c>
      <c r="AW354" s="13" t="s">
        <v>32</v>
      </c>
      <c r="AX354" s="13" t="s">
        <v>77</v>
      </c>
      <c r="AY354" s="158" t="s">
        <v>154</v>
      </c>
    </row>
    <row r="355" spans="2:65" s="13" customFormat="1">
      <c r="B355" s="157"/>
      <c r="D355" s="151" t="s">
        <v>164</v>
      </c>
      <c r="E355" s="158" t="s">
        <v>1</v>
      </c>
      <c r="F355" s="159" t="s">
        <v>174</v>
      </c>
      <c r="H355" s="160">
        <v>29.434000000000001</v>
      </c>
      <c r="I355" s="161"/>
      <c r="L355" s="157"/>
      <c r="M355" s="162"/>
      <c r="T355" s="163"/>
      <c r="AT355" s="158" t="s">
        <v>164</v>
      </c>
      <c r="AU355" s="158" t="s">
        <v>87</v>
      </c>
      <c r="AV355" s="13" t="s">
        <v>87</v>
      </c>
      <c r="AW355" s="13" t="s">
        <v>32</v>
      </c>
      <c r="AX355" s="13" t="s">
        <v>77</v>
      </c>
      <c r="AY355" s="158" t="s">
        <v>154</v>
      </c>
    </row>
    <row r="356" spans="2:65" s="13" customFormat="1">
      <c r="B356" s="157"/>
      <c r="D356" s="151" t="s">
        <v>164</v>
      </c>
      <c r="E356" s="158" t="s">
        <v>1</v>
      </c>
      <c r="F356" s="159" t="s">
        <v>175</v>
      </c>
      <c r="H356" s="160">
        <v>8.702</v>
      </c>
      <c r="I356" s="161"/>
      <c r="L356" s="157"/>
      <c r="M356" s="162"/>
      <c r="T356" s="163"/>
      <c r="AT356" s="158" t="s">
        <v>164</v>
      </c>
      <c r="AU356" s="158" t="s">
        <v>87</v>
      </c>
      <c r="AV356" s="13" t="s">
        <v>87</v>
      </c>
      <c r="AW356" s="13" t="s">
        <v>32</v>
      </c>
      <c r="AX356" s="13" t="s">
        <v>77</v>
      </c>
      <c r="AY356" s="158" t="s">
        <v>154</v>
      </c>
    </row>
    <row r="357" spans="2:65" s="14" customFormat="1">
      <c r="B357" s="164"/>
      <c r="D357" s="151" t="s">
        <v>164</v>
      </c>
      <c r="E357" s="165" t="s">
        <v>1</v>
      </c>
      <c r="F357" s="166" t="s">
        <v>169</v>
      </c>
      <c r="H357" s="167">
        <v>68.578000000000003</v>
      </c>
      <c r="I357" s="168"/>
      <c r="L357" s="164"/>
      <c r="M357" s="169"/>
      <c r="T357" s="170"/>
      <c r="AT357" s="165" t="s">
        <v>164</v>
      </c>
      <c r="AU357" s="165" t="s">
        <v>87</v>
      </c>
      <c r="AV357" s="14" t="s">
        <v>162</v>
      </c>
      <c r="AW357" s="14" t="s">
        <v>32</v>
      </c>
      <c r="AX357" s="14" t="s">
        <v>85</v>
      </c>
      <c r="AY357" s="165" t="s">
        <v>154</v>
      </c>
    </row>
    <row r="358" spans="2:65" s="1" customFormat="1" ht="16.5" customHeight="1">
      <c r="B358" s="32"/>
      <c r="C358" s="136" t="s">
        <v>393</v>
      </c>
      <c r="D358" s="137" t="s">
        <v>157</v>
      </c>
      <c r="E358" s="138" t="s">
        <v>394</v>
      </c>
      <c r="F358" s="139" t="s">
        <v>395</v>
      </c>
      <c r="G358" s="140" t="s">
        <v>254</v>
      </c>
      <c r="H358" s="141">
        <v>52.68</v>
      </c>
      <c r="I358" s="142"/>
      <c r="J358" s="143">
        <f>ROUND(I358*H358,2)</f>
        <v>0</v>
      </c>
      <c r="K358" s="139" t="s">
        <v>161</v>
      </c>
      <c r="L358" s="32"/>
      <c r="M358" s="144" t="s">
        <v>1</v>
      </c>
      <c r="N358" s="145" t="s">
        <v>42</v>
      </c>
      <c r="P358" s="146">
        <f>O358*H358</f>
        <v>0</v>
      </c>
      <c r="Q358" s="146">
        <v>0</v>
      </c>
      <c r="R358" s="146">
        <f>Q358*H358</f>
        <v>0</v>
      </c>
      <c r="S358" s="146">
        <v>2.9999999999999997E-4</v>
      </c>
      <c r="T358" s="147">
        <f>S358*H358</f>
        <v>1.5803999999999999E-2</v>
      </c>
      <c r="AR358" s="148" t="s">
        <v>274</v>
      </c>
      <c r="AT358" s="148" t="s">
        <v>157</v>
      </c>
      <c r="AU358" s="148" t="s">
        <v>87</v>
      </c>
      <c r="AY358" s="17" t="s">
        <v>154</v>
      </c>
      <c r="BE358" s="149">
        <f>IF(N358="základní",J358,0)</f>
        <v>0</v>
      </c>
      <c r="BF358" s="149">
        <f>IF(N358="snížená",J358,0)</f>
        <v>0</v>
      </c>
      <c r="BG358" s="149">
        <f>IF(N358="zákl. přenesená",J358,0)</f>
        <v>0</v>
      </c>
      <c r="BH358" s="149">
        <f>IF(N358="sníž. přenesená",J358,0)</f>
        <v>0</v>
      </c>
      <c r="BI358" s="149">
        <f>IF(N358="nulová",J358,0)</f>
        <v>0</v>
      </c>
      <c r="BJ358" s="17" t="s">
        <v>85</v>
      </c>
      <c r="BK358" s="149">
        <f>ROUND(I358*H358,2)</f>
        <v>0</v>
      </c>
      <c r="BL358" s="17" t="s">
        <v>274</v>
      </c>
      <c r="BM358" s="148" t="s">
        <v>396</v>
      </c>
    </row>
    <row r="359" spans="2:65" s="13" customFormat="1">
      <c r="B359" s="157"/>
      <c r="D359" s="151" t="s">
        <v>164</v>
      </c>
      <c r="E359" s="158" t="s">
        <v>1</v>
      </c>
      <c r="F359" s="159" t="s">
        <v>397</v>
      </c>
      <c r="H359" s="160">
        <v>21.89</v>
      </c>
      <c r="I359" s="161"/>
      <c r="L359" s="157"/>
      <c r="M359" s="162"/>
      <c r="T359" s="163"/>
      <c r="AT359" s="158" t="s">
        <v>164</v>
      </c>
      <c r="AU359" s="158" t="s">
        <v>87</v>
      </c>
      <c r="AV359" s="13" t="s">
        <v>87</v>
      </c>
      <c r="AW359" s="13" t="s">
        <v>32</v>
      </c>
      <c r="AX359" s="13" t="s">
        <v>77</v>
      </c>
      <c r="AY359" s="158" t="s">
        <v>154</v>
      </c>
    </row>
    <row r="360" spans="2:65" s="13" customFormat="1">
      <c r="B360" s="157"/>
      <c r="D360" s="151" t="s">
        <v>164</v>
      </c>
      <c r="E360" s="158" t="s">
        <v>1</v>
      </c>
      <c r="F360" s="159" t="s">
        <v>398</v>
      </c>
      <c r="H360" s="160">
        <v>19.89</v>
      </c>
      <c r="I360" s="161"/>
      <c r="L360" s="157"/>
      <c r="M360" s="162"/>
      <c r="T360" s="163"/>
      <c r="AT360" s="158" t="s">
        <v>164</v>
      </c>
      <c r="AU360" s="158" t="s">
        <v>87</v>
      </c>
      <c r="AV360" s="13" t="s">
        <v>87</v>
      </c>
      <c r="AW360" s="13" t="s">
        <v>32</v>
      </c>
      <c r="AX360" s="13" t="s">
        <v>77</v>
      </c>
      <c r="AY360" s="158" t="s">
        <v>154</v>
      </c>
    </row>
    <row r="361" spans="2:65" s="13" customFormat="1">
      <c r="B361" s="157"/>
      <c r="D361" s="151" t="s">
        <v>164</v>
      </c>
      <c r="E361" s="158" t="s">
        <v>1</v>
      </c>
      <c r="F361" s="159" t="s">
        <v>399</v>
      </c>
      <c r="H361" s="160">
        <v>10.9</v>
      </c>
      <c r="I361" s="161"/>
      <c r="L361" s="157"/>
      <c r="M361" s="162"/>
      <c r="T361" s="163"/>
      <c r="AT361" s="158" t="s">
        <v>164</v>
      </c>
      <c r="AU361" s="158" t="s">
        <v>87</v>
      </c>
      <c r="AV361" s="13" t="s">
        <v>87</v>
      </c>
      <c r="AW361" s="13" t="s">
        <v>32</v>
      </c>
      <c r="AX361" s="13" t="s">
        <v>77</v>
      </c>
      <c r="AY361" s="158" t="s">
        <v>154</v>
      </c>
    </row>
    <row r="362" spans="2:65" s="14" customFormat="1">
      <c r="B362" s="164"/>
      <c r="D362" s="151" t="s">
        <v>164</v>
      </c>
      <c r="E362" s="165" t="s">
        <v>1</v>
      </c>
      <c r="F362" s="166" t="s">
        <v>169</v>
      </c>
      <c r="H362" s="167">
        <v>52.68</v>
      </c>
      <c r="I362" s="168"/>
      <c r="L362" s="164"/>
      <c r="M362" s="182"/>
      <c r="N362" s="183"/>
      <c r="O362" s="183"/>
      <c r="P362" s="183"/>
      <c r="Q362" s="183"/>
      <c r="R362" s="183"/>
      <c r="S362" s="183"/>
      <c r="T362" s="184"/>
      <c r="AT362" s="165" t="s">
        <v>164</v>
      </c>
      <c r="AU362" s="165" t="s">
        <v>87</v>
      </c>
      <c r="AV362" s="14" t="s">
        <v>162</v>
      </c>
      <c r="AW362" s="14" t="s">
        <v>32</v>
      </c>
      <c r="AX362" s="14" t="s">
        <v>85</v>
      </c>
      <c r="AY362" s="165" t="s">
        <v>154</v>
      </c>
    </row>
    <row r="363" spans="2:65" s="1" customFormat="1" ht="6.95" customHeight="1">
      <c r="B363" s="44"/>
      <c r="C363" s="45"/>
      <c r="D363" s="45"/>
      <c r="E363" s="45"/>
      <c r="F363" s="45"/>
      <c r="G363" s="45"/>
      <c r="H363" s="45"/>
      <c r="I363" s="45"/>
      <c r="J363" s="45"/>
      <c r="K363" s="45"/>
      <c r="L363" s="32"/>
    </row>
  </sheetData>
  <sheetProtection algorithmName="SHA-512" hashValue="ChyGNU3AqGNbXCEs24xs7nssCyey1eBaImKzDPzf6BI6XZjFDmy/JccWf1P98jQiDcKEo+pNDZozeRbk3ciqKg==" saltValue="l9f3G6KJyasUJvMvWLFBEgrgpmBCbmUDfI/Yf+8XPIfv/0dJ1oYHxRKiE/aGKL3iSt4KQGoGLyV4hkqt5ukErw==" spinCount="100000" sheet="1" objects="1" scenarios="1" formatColumns="0" formatRows="0" autoFilter="0"/>
  <autoFilter ref="C120:K362"/>
  <mergeCells count="9">
    <mergeCell ref="E87:H87"/>
    <mergeCell ref="E111:H111"/>
    <mergeCell ref="E113:H11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611"/>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90</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s="1" customFormat="1" ht="12" customHeight="1">
      <c r="B8" s="32"/>
      <c r="D8" s="27" t="s">
        <v>126</v>
      </c>
      <c r="L8" s="32"/>
    </row>
    <row r="9" spans="2:46" s="1" customFormat="1" ht="16.5" customHeight="1">
      <c r="B9" s="32"/>
      <c r="E9" s="230" t="s">
        <v>400</v>
      </c>
      <c r="F9" s="236"/>
      <c r="G9" s="236"/>
      <c r="H9" s="236"/>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13. 2. 2025</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9" t="str">
        <f>'Rekapitulace stavby'!E14</f>
        <v>Vyplň údaj</v>
      </c>
      <c r="F18" s="222"/>
      <c r="G18" s="222"/>
      <c r="H18" s="222"/>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83.25" customHeight="1">
      <c r="B27" s="94"/>
      <c r="E27" s="226" t="s">
        <v>128</v>
      </c>
      <c r="F27" s="226"/>
      <c r="G27" s="226"/>
      <c r="H27" s="226"/>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37</v>
      </c>
      <c r="J30" s="66">
        <f>ROUND(J126,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86">
        <f>ROUND((SUM(BE126:BE610)),  2)</f>
        <v>0</v>
      </c>
      <c r="I33" s="96">
        <v>0.21</v>
      </c>
      <c r="J33" s="86">
        <f>ROUND(((SUM(BE126:BE610))*I33),  2)</f>
        <v>0</v>
      </c>
      <c r="L33" s="32"/>
    </row>
    <row r="34" spans="2:12" s="1" customFormat="1" ht="14.45" customHeight="1">
      <c r="B34" s="32"/>
      <c r="E34" s="27" t="s">
        <v>43</v>
      </c>
      <c r="F34" s="86">
        <f>ROUND((SUM(BF126:BF610)),  2)</f>
        <v>0</v>
      </c>
      <c r="I34" s="96">
        <v>0.12</v>
      </c>
      <c r="J34" s="86">
        <f>ROUND(((SUM(BF126:BF610))*I34),  2)</f>
        <v>0</v>
      </c>
      <c r="L34" s="32"/>
    </row>
    <row r="35" spans="2:12" s="1" customFormat="1" ht="14.45" hidden="1" customHeight="1">
      <c r="B35" s="32"/>
      <c r="E35" s="27" t="s">
        <v>44</v>
      </c>
      <c r="F35" s="86">
        <f>ROUND((SUM(BG126:BG610)),  2)</f>
        <v>0</v>
      </c>
      <c r="I35" s="96">
        <v>0.21</v>
      </c>
      <c r="J35" s="86">
        <f>0</f>
        <v>0</v>
      </c>
      <c r="L35" s="32"/>
    </row>
    <row r="36" spans="2:12" s="1" customFormat="1" ht="14.45" hidden="1" customHeight="1">
      <c r="B36" s="32"/>
      <c r="E36" s="27" t="s">
        <v>45</v>
      </c>
      <c r="F36" s="86">
        <f>ROUND((SUM(BH126:BH610)),  2)</f>
        <v>0</v>
      </c>
      <c r="I36" s="96">
        <v>0.12</v>
      </c>
      <c r="J36" s="86">
        <f>0</f>
        <v>0</v>
      </c>
      <c r="L36" s="32"/>
    </row>
    <row r="37" spans="2:12" s="1" customFormat="1" ht="14.45" hidden="1" customHeight="1">
      <c r="B37" s="32"/>
      <c r="E37" s="27" t="s">
        <v>46</v>
      </c>
      <c r="F37" s="86">
        <f>ROUND((SUM(BI126:BI610)),  2)</f>
        <v>0</v>
      </c>
      <c r="I37" s="96">
        <v>0</v>
      </c>
      <c r="J37" s="86">
        <f>0</f>
        <v>0</v>
      </c>
      <c r="L37" s="32"/>
    </row>
    <row r="38" spans="2:12" s="1" customFormat="1" ht="6.95" customHeight="1">
      <c r="B38" s="32"/>
      <c r="L38" s="32"/>
    </row>
    <row r="39" spans="2:12" s="1" customFormat="1" ht="25.35" customHeight="1">
      <c r="B39" s="32"/>
      <c r="C39" s="97"/>
      <c r="D39" s="98" t="s">
        <v>47</v>
      </c>
      <c r="E39" s="57"/>
      <c r="F39" s="57"/>
      <c r="G39" s="99" t="s">
        <v>48</v>
      </c>
      <c r="H39" s="100" t="s">
        <v>49</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129</v>
      </c>
      <c r="L82" s="32"/>
    </row>
    <row r="83" spans="2:47" s="1" customFormat="1" ht="6.95" customHeight="1">
      <c r="B83" s="32"/>
      <c r="L83" s="32"/>
    </row>
    <row r="84" spans="2:47" s="1" customFormat="1" ht="12" customHeight="1">
      <c r="B84" s="32"/>
      <c r="C84" s="27" t="s">
        <v>16</v>
      </c>
      <c r="L84" s="32"/>
    </row>
    <row r="85" spans="2:47" s="1" customFormat="1" ht="16.5" customHeight="1">
      <c r="B85" s="32"/>
      <c r="E85" s="237" t="str">
        <f>E7</f>
        <v>SEN gastroprovozu ZŠ Plánická</v>
      </c>
      <c r="F85" s="238"/>
      <c r="G85" s="238"/>
      <c r="H85" s="238"/>
      <c r="L85" s="32"/>
    </row>
    <row r="86" spans="2:47" s="1" customFormat="1" ht="12" customHeight="1">
      <c r="B86" s="32"/>
      <c r="C86" s="27" t="s">
        <v>126</v>
      </c>
      <c r="L86" s="32"/>
    </row>
    <row r="87" spans="2:47" s="1" customFormat="1" ht="16.5" customHeight="1">
      <c r="B87" s="32"/>
      <c r="E87" s="230" t="str">
        <f>E9</f>
        <v>25-050201.2 - Nové konstrukce</v>
      </c>
      <c r="F87" s="236"/>
      <c r="G87" s="236"/>
      <c r="H87" s="236"/>
      <c r="L87" s="32"/>
    </row>
    <row r="88" spans="2:47" s="1" customFormat="1" ht="6.95" customHeight="1">
      <c r="B88" s="32"/>
      <c r="L88" s="32"/>
    </row>
    <row r="89" spans="2:47" s="1" customFormat="1" ht="12" customHeight="1">
      <c r="B89" s="32"/>
      <c r="C89" s="27" t="s">
        <v>20</v>
      </c>
      <c r="F89" s="25" t="str">
        <f>F12</f>
        <v>Klatovy</v>
      </c>
      <c r="I89" s="27" t="s">
        <v>22</v>
      </c>
      <c r="J89" s="52" t="str">
        <f>IF(J12="","",J12)</f>
        <v>13. 2. 2025</v>
      </c>
      <c r="L89" s="32"/>
    </row>
    <row r="90" spans="2:47" s="1" customFormat="1" ht="6.95" customHeight="1">
      <c r="B90" s="32"/>
      <c r="L90" s="32"/>
    </row>
    <row r="91" spans="2:47" s="1" customFormat="1" ht="15.2" customHeight="1">
      <c r="B91" s="32"/>
      <c r="C91" s="27" t="s">
        <v>24</v>
      </c>
      <c r="F91" s="25" t="str">
        <f>E15</f>
        <v>Energy Benefit Center a.s.</v>
      </c>
      <c r="I91" s="27" t="s">
        <v>30</v>
      </c>
      <c r="J91" s="30" t="str">
        <f>E21</f>
        <v>BC. Anna Tušová</v>
      </c>
      <c r="L91" s="32"/>
    </row>
    <row r="92" spans="2:47" s="1" customFormat="1" ht="15.2" customHeight="1">
      <c r="B92" s="32"/>
      <c r="C92" s="27" t="s">
        <v>28</v>
      </c>
      <c r="F92" s="25" t="str">
        <f>IF(E18="","",E18)</f>
        <v>Vyplň údaj</v>
      </c>
      <c r="I92" s="27" t="s">
        <v>33</v>
      </c>
      <c r="J92" s="30" t="str">
        <f>E24</f>
        <v>KAVRO</v>
      </c>
      <c r="L92" s="32"/>
    </row>
    <row r="93" spans="2:47" s="1" customFormat="1" ht="10.35" customHeight="1">
      <c r="B93" s="32"/>
      <c r="L93" s="32"/>
    </row>
    <row r="94" spans="2:47" s="1" customFormat="1" ht="29.25" customHeight="1">
      <c r="B94" s="32"/>
      <c r="C94" s="105" t="s">
        <v>130</v>
      </c>
      <c r="D94" s="97"/>
      <c r="E94" s="97"/>
      <c r="F94" s="97"/>
      <c r="G94" s="97"/>
      <c r="H94" s="97"/>
      <c r="I94" s="97"/>
      <c r="J94" s="106" t="s">
        <v>131</v>
      </c>
      <c r="K94" s="97"/>
      <c r="L94" s="32"/>
    </row>
    <row r="95" spans="2:47" s="1" customFormat="1" ht="10.35" customHeight="1">
      <c r="B95" s="32"/>
      <c r="L95" s="32"/>
    </row>
    <row r="96" spans="2:47" s="1" customFormat="1" ht="22.9" customHeight="1">
      <c r="B96" s="32"/>
      <c r="C96" s="107" t="s">
        <v>132</v>
      </c>
      <c r="J96" s="66">
        <f>J126</f>
        <v>0</v>
      </c>
      <c r="L96" s="32"/>
      <c r="AU96" s="17" t="s">
        <v>133</v>
      </c>
    </row>
    <row r="97" spans="2:12" s="8" customFormat="1" ht="24.95" customHeight="1">
      <c r="B97" s="108"/>
      <c r="D97" s="109" t="s">
        <v>134</v>
      </c>
      <c r="E97" s="110"/>
      <c r="F97" s="110"/>
      <c r="G97" s="110"/>
      <c r="H97" s="110"/>
      <c r="I97" s="110"/>
      <c r="J97" s="111">
        <f>J127</f>
        <v>0</v>
      </c>
      <c r="L97" s="108"/>
    </row>
    <row r="98" spans="2:12" s="9" customFormat="1" ht="19.899999999999999" customHeight="1">
      <c r="B98" s="112"/>
      <c r="D98" s="113" t="s">
        <v>401</v>
      </c>
      <c r="E98" s="114"/>
      <c r="F98" s="114"/>
      <c r="G98" s="114"/>
      <c r="H98" s="114"/>
      <c r="I98" s="114"/>
      <c r="J98" s="115">
        <f>J128</f>
        <v>0</v>
      </c>
      <c r="L98" s="112"/>
    </row>
    <row r="99" spans="2:12" s="9" customFormat="1" ht="19.899999999999999" customHeight="1">
      <c r="B99" s="112"/>
      <c r="D99" s="113" t="s">
        <v>402</v>
      </c>
      <c r="E99" s="114"/>
      <c r="F99" s="114"/>
      <c r="G99" s="114"/>
      <c r="H99" s="114"/>
      <c r="I99" s="114"/>
      <c r="J99" s="115">
        <f>J187</f>
        <v>0</v>
      </c>
      <c r="L99" s="112"/>
    </row>
    <row r="100" spans="2:12" s="9" customFormat="1" ht="19.899999999999999" customHeight="1">
      <c r="B100" s="112"/>
      <c r="D100" s="113" t="s">
        <v>135</v>
      </c>
      <c r="E100" s="114"/>
      <c r="F100" s="114"/>
      <c r="G100" s="114"/>
      <c r="H100" s="114"/>
      <c r="I100" s="114"/>
      <c r="J100" s="115">
        <f>J414</f>
        <v>0</v>
      </c>
      <c r="L100" s="112"/>
    </row>
    <row r="101" spans="2:12" s="9" customFormat="1" ht="19.899999999999999" customHeight="1">
      <c r="B101" s="112"/>
      <c r="D101" s="113" t="s">
        <v>403</v>
      </c>
      <c r="E101" s="114"/>
      <c r="F101" s="114"/>
      <c r="G101" s="114"/>
      <c r="H101" s="114"/>
      <c r="I101" s="114"/>
      <c r="J101" s="115">
        <f>J490</f>
        <v>0</v>
      </c>
      <c r="L101" s="112"/>
    </row>
    <row r="102" spans="2:12" s="8" customFormat="1" ht="24.95" customHeight="1">
      <c r="B102" s="108"/>
      <c r="D102" s="109" t="s">
        <v>137</v>
      </c>
      <c r="E102" s="110"/>
      <c r="F102" s="110"/>
      <c r="G102" s="110"/>
      <c r="H102" s="110"/>
      <c r="I102" s="110"/>
      <c r="J102" s="111">
        <f>J492</f>
        <v>0</v>
      </c>
      <c r="L102" s="108"/>
    </row>
    <row r="103" spans="2:12" s="9" customFormat="1" ht="19.899999999999999" customHeight="1">
      <c r="B103" s="112"/>
      <c r="D103" s="113" t="s">
        <v>404</v>
      </c>
      <c r="E103" s="114"/>
      <c r="F103" s="114"/>
      <c r="G103" s="114"/>
      <c r="H103" s="114"/>
      <c r="I103" s="114"/>
      <c r="J103" s="115">
        <f>J493</f>
        <v>0</v>
      </c>
      <c r="L103" s="112"/>
    </row>
    <row r="104" spans="2:12" s="9" customFormat="1" ht="19.899999999999999" customHeight="1">
      <c r="B104" s="112"/>
      <c r="D104" s="113" t="s">
        <v>405</v>
      </c>
      <c r="E104" s="114"/>
      <c r="F104" s="114"/>
      <c r="G104" s="114"/>
      <c r="H104" s="114"/>
      <c r="I104" s="114"/>
      <c r="J104" s="115">
        <f>J507</f>
        <v>0</v>
      </c>
      <c r="L104" s="112"/>
    </row>
    <row r="105" spans="2:12" s="9" customFormat="1" ht="19.899999999999999" customHeight="1">
      <c r="B105" s="112"/>
      <c r="D105" s="113" t="s">
        <v>406</v>
      </c>
      <c r="E105" s="114"/>
      <c r="F105" s="114"/>
      <c r="G105" s="114"/>
      <c r="H105" s="114"/>
      <c r="I105" s="114"/>
      <c r="J105" s="115">
        <f>J514</f>
        <v>0</v>
      </c>
      <c r="L105" s="112"/>
    </row>
    <row r="106" spans="2:12" s="9" customFormat="1" ht="19.899999999999999" customHeight="1">
      <c r="B106" s="112"/>
      <c r="D106" s="113" t="s">
        <v>407</v>
      </c>
      <c r="E106" s="114"/>
      <c r="F106" s="114"/>
      <c r="G106" s="114"/>
      <c r="H106" s="114"/>
      <c r="I106" s="114"/>
      <c r="J106" s="115">
        <f>J539</f>
        <v>0</v>
      </c>
      <c r="L106" s="112"/>
    </row>
    <row r="107" spans="2:12" s="1" customFormat="1" ht="21.75" customHeight="1">
      <c r="B107" s="32"/>
      <c r="L107" s="32"/>
    </row>
    <row r="108" spans="2:12" s="1" customFormat="1" ht="6.95" customHeight="1">
      <c r="B108" s="44"/>
      <c r="C108" s="45"/>
      <c r="D108" s="45"/>
      <c r="E108" s="45"/>
      <c r="F108" s="45"/>
      <c r="G108" s="45"/>
      <c r="H108" s="45"/>
      <c r="I108" s="45"/>
      <c r="J108" s="45"/>
      <c r="K108" s="45"/>
      <c r="L108" s="32"/>
    </row>
    <row r="112" spans="2:12" s="1" customFormat="1" ht="6.95" customHeight="1">
      <c r="B112" s="46"/>
      <c r="C112" s="47"/>
      <c r="D112" s="47"/>
      <c r="E112" s="47"/>
      <c r="F112" s="47"/>
      <c r="G112" s="47"/>
      <c r="H112" s="47"/>
      <c r="I112" s="47"/>
      <c r="J112" s="47"/>
      <c r="K112" s="47"/>
      <c r="L112" s="32"/>
    </row>
    <row r="113" spans="2:63" s="1" customFormat="1" ht="24.95" customHeight="1">
      <c r="B113" s="32"/>
      <c r="C113" s="21" t="s">
        <v>139</v>
      </c>
      <c r="L113" s="32"/>
    </row>
    <row r="114" spans="2:63" s="1" customFormat="1" ht="6.95" customHeight="1">
      <c r="B114" s="32"/>
      <c r="L114" s="32"/>
    </row>
    <row r="115" spans="2:63" s="1" customFormat="1" ht="12" customHeight="1">
      <c r="B115" s="32"/>
      <c r="C115" s="27" t="s">
        <v>16</v>
      </c>
      <c r="L115" s="32"/>
    </row>
    <row r="116" spans="2:63" s="1" customFormat="1" ht="16.5" customHeight="1">
      <c r="B116" s="32"/>
      <c r="E116" s="237" t="str">
        <f>E7</f>
        <v>SEN gastroprovozu ZŠ Plánická</v>
      </c>
      <c r="F116" s="238"/>
      <c r="G116" s="238"/>
      <c r="H116" s="238"/>
      <c r="L116" s="32"/>
    </row>
    <row r="117" spans="2:63" s="1" customFormat="1" ht="12" customHeight="1">
      <c r="B117" s="32"/>
      <c r="C117" s="27" t="s">
        <v>126</v>
      </c>
      <c r="L117" s="32"/>
    </row>
    <row r="118" spans="2:63" s="1" customFormat="1" ht="16.5" customHeight="1">
      <c r="B118" s="32"/>
      <c r="E118" s="230" t="str">
        <f>E9</f>
        <v>25-050201.2 - Nové konstrukce</v>
      </c>
      <c r="F118" s="236"/>
      <c r="G118" s="236"/>
      <c r="H118" s="236"/>
      <c r="L118" s="32"/>
    </row>
    <row r="119" spans="2:63" s="1" customFormat="1" ht="6.95" customHeight="1">
      <c r="B119" s="32"/>
      <c r="L119" s="32"/>
    </row>
    <row r="120" spans="2:63" s="1" customFormat="1" ht="12" customHeight="1">
      <c r="B120" s="32"/>
      <c r="C120" s="27" t="s">
        <v>20</v>
      </c>
      <c r="F120" s="25" t="str">
        <f>F12</f>
        <v>Klatovy</v>
      </c>
      <c r="I120" s="27" t="s">
        <v>22</v>
      </c>
      <c r="J120" s="52" t="str">
        <f>IF(J12="","",J12)</f>
        <v>13. 2. 2025</v>
      </c>
      <c r="L120" s="32"/>
    </row>
    <row r="121" spans="2:63" s="1" customFormat="1" ht="6.95" customHeight="1">
      <c r="B121" s="32"/>
      <c r="L121" s="32"/>
    </row>
    <row r="122" spans="2:63" s="1" customFormat="1" ht="15.2" customHeight="1">
      <c r="B122" s="32"/>
      <c r="C122" s="27" t="s">
        <v>24</v>
      </c>
      <c r="F122" s="25" t="str">
        <f>E15</f>
        <v>Energy Benefit Center a.s.</v>
      </c>
      <c r="I122" s="27" t="s">
        <v>30</v>
      </c>
      <c r="J122" s="30" t="str">
        <f>E21</f>
        <v>BC. Anna Tušová</v>
      </c>
      <c r="L122" s="32"/>
    </row>
    <row r="123" spans="2:63" s="1" customFormat="1" ht="15.2" customHeight="1">
      <c r="B123" s="32"/>
      <c r="C123" s="27" t="s">
        <v>28</v>
      </c>
      <c r="F123" s="25" t="str">
        <f>IF(E18="","",E18)</f>
        <v>Vyplň údaj</v>
      </c>
      <c r="I123" s="27" t="s">
        <v>33</v>
      </c>
      <c r="J123" s="30" t="str">
        <f>E24</f>
        <v>KAVRO</v>
      </c>
      <c r="L123" s="32"/>
    </row>
    <row r="124" spans="2:63" s="1" customFormat="1" ht="10.35" customHeight="1">
      <c r="B124" s="32"/>
      <c r="L124" s="32"/>
    </row>
    <row r="125" spans="2:63" s="10" customFormat="1" ht="29.25" customHeight="1">
      <c r="B125" s="116"/>
      <c r="C125" s="117" t="s">
        <v>140</v>
      </c>
      <c r="D125" s="118" t="s">
        <v>62</v>
      </c>
      <c r="E125" s="118" t="s">
        <v>58</v>
      </c>
      <c r="F125" s="118" t="s">
        <v>59</v>
      </c>
      <c r="G125" s="118" t="s">
        <v>141</v>
      </c>
      <c r="H125" s="118" t="s">
        <v>142</v>
      </c>
      <c r="I125" s="118" t="s">
        <v>143</v>
      </c>
      <c r="J125" s="118" t="s">
        <v>131</v>
      </c>
      <c r="K125" s="119" t="s">
        <v>144</v>
      </c>
      <c r="L125" s="116"/>
      <c r="M125" s="59" t="s">
        <v>1</v>
      </c>
      <c r="N125" s="60" t="s">
        <v>41</v>
      </c>
      <c r="O125" s="60" t="s">
        <v>145</v>
      </c>
      <c r="P125" s="60" t="s">
        <v>146</v>
      </c>
      <c r="Q125" s="60" t="s">
        <v>147</v>
      </c>
      <c r="R125" s="60" t="s">
        <v>148</v>
      </c>
      <c r="S125" s="60" t="s">
        <v>149</v>
      </c>
      <c r="T125" s="61" t="s">
        <v>150</v>
      </c>
    </row>
    <row r="126" spans="2:63" s="1" customFormat="1" ht="22.9" customHeight="1">
      <c r="B126" s="32"/>
      <c r="C126" s="64" t="s">
        <v>151</v>
      </c>
      <c r="J126" s="120">
        <f>BK126</f>
        <v>0</v>
      </c>
      <c r="L126" s="32"/>
      <c r="M126" s="62"/>
      <c r="N126" s="53"/>
      <c r="O126" s="53"/>
      <c r="P126" s="121">
        <f>P127+P492</f>
        <v>0</v>
      </c>
      <c r="Q126" s="53"/>
      <c r="R126" s="121">
        <f>R127+R492</f>
        <v>21.167559909999998</v>
      </c>
      <c r="S126" s="53"/>
      <c r="T126" s="122">
        <f>T127+T492</f>
        <v>0</v>
      </c>
      <c r="AT126" s="17" t="s">
        <v>76</v>
      </c>
      <c r="AU126" s="17" t="s">
        <v>133</v>
      </c>
      <c r="BK126" s="123">
        <f>BK127+BK492</f>
        <v>0</v>
      </c>
    </row>
    <row r="127" spans="2:63" s="11" customFormat="1" ht="25.9" customHeight="1">
      <c r="B127" s="124"/>
      <c r="D127" s="125" t="s">
        <v>76</v>
      </c>
      <c r="E127" s="126" t="s">
        <v>152</v>
      </c>
      <c r="F127" s="126" t="s">
        <v>153</v>
      </c>
      <c r="I127" s="127"/>
      <c r="J127" s="128">
        <f>BK127</f>
        <v>0</v>
      </c>
      <c r="L127" s="124"/>
      <c r="M127" s="129"/>
      <c r="P127" s="130">
        <f>P128+P187+P414+P490</f>
        <v>0</v>
      </c>
      <c r="R127" s="130">
        <f>R128+R187+R414+R490</f>
        <v>19.379610829999997</v>
      </c>
      <c r="T127" s="131">
        <f>T128+T187+T414+T490</f>
        <v>0</v>
      </c>
      <c r="AR127" s="125" t="s">
        <v>85</v>
      </c>
      <c r="AT127" s="132" t="s">
        <v>76</v>
      </c>
      <c r="AU127" s="132" t="s">
        <v>77</v>
      </c>
      <c r="AY127" s="125" t="s">
        <v>154</v>
      </c>
      <c r="BK127" s="133">
        <f>BK128+BK187+BK414+BK490</f>
        <v>0</v>
      </c>
    </row>
    <row r="128" spans="2:63" s="11" customFormat="1" ht="22.9" customHeight="1">
      <c r="B128" s="124"/>
      <c r="D128" s="125" t="s">
        <v>76</v>
      </c>
      <c r="E128" s="134" t="s">
        <v>176</v>
      </c>
      <c r="F128" s="134" t="s">
        <v>408</v>
      </c>
      <c r="I128" s="127"/>
      <c r="J128" s="135">
        <f>BK128</f>
        <v>0</v>
      </c>
      <c r="L128" s="124"/>
      <c r="M128" s="129"/>
      <c r="P128" s="130">
        <f>SUM(P129:P186)</f>
        <v>0</v>
      </c>
      <c r="R128" s="130">
        <f>SUM(R129:R186)</f>
        <v>4.4488707000000005</v>
      </c>
      <c r="T128" s="131">
        <f>SUM(T129:T186)</f>
        <v>0</v>
      </c>
      <c r="AR128" s="125" t="s">
        <v>85</v>
      </c>
      <c r="AT128" s="132" t="s">
        <v>76</v>
      </c>
      <c r="AU128" s="132" t="s">
        <v>85</v>
      </c>
      <c r="AY128" s="125" t="s">
        <v>154</v>
      </c>
      <c r="BK128" s="133">
        <f>SUM(BK129:BK186)</f>
        <v>0</v>
      </c>
    </row>
    <row r="129" spans="2:65" s="1" customFormat="1" ht="24.2" customHeight="1">
      <c r="B129" s="32"/>
      <c r="C129" s="136" t="s">
        <v>85</v>
      </c>
      <c r="D129" s="137" t="s">
        <v>157</v>
      </c>
      <c r="E129" s="138" t="s">
        <v>409</v>
      </c>
      <c r="F129" s="139" t="s">
        <v>410</v>
      </c>
      <c r="G129" s="140" t="s">
        <v>160</v>
      </c>
      <c r="H129" s="141">
        <v>0.504</v>
      </c>
      <c r="I129" s="142"/>
      <c r="J129" s="143">
        <f>ROUND(I129*H129,2)</f>
        <v>0</v>
      </c>
      <c r="K129" s="139" t="s">
        <v>161</v>
      </c>
      <c r="L129" s="32"/>
      <c r="M129" s="144" t="s">
        <v>1</v>
      </c>
      <c r="N129" s="145" t="s">
        <v>42</v>
      </c>
      <c r="P129" s="146">
        <f>O129*H129</f>
        <v>0</v>
      </c>
      <c r="Q129" s="146">
        <v>0.19012000000000001</v>
      </c>
      <c r="R129" s="146">
        <f>Q129*H129</f>
        <v>9.582048E-2</v>
      </c>
      <c r="S129" s="146">
        <v>0</v>
      </c>
      <c r="T129" s="147">
        <f>S129*H129</f>
        <v>0</v>
      </c>
      <c r="AR129" s="148" t="s">
        <v>162</v>
      </c>
      <c r="AT129" s="148" t="s">
        <v>157</v>
      </c>
      <c r="AU129" s="148" t="s">
        <v>87</v>
      </c>
      <c r="AY129" s="17" t="s">
        <v>154</v>
      </c>
      <c r="BE129" s="149">
        <f>IF(N129="základní",J129,0)</f>
        <v>0</v>
      </c>
      <c r="BF129" s="149">
        <f>IF(N129="snížená",J129,0)</f>
        <v>0</v>
      </c>
      <c r="BG129" s="149">
        <f>IF(N129="zákl. přenesená",J129,0)</f>
        <v>0</v>
      </c>
      <c r="BH129" s="149">
        <f>IF(N129="sníž. přenesená",J129,0)</f>
        <v>0</v>
      </c>
      <c r="BI129" s="149">
        <f>IF(N129="nulová",J129,0)</f>
        <v>0</v>
      </c>
      <c r="BJ129" s="17" t="s">
        <v>85</v>
      </c>
      <c r="BK129" s="149">
        <f>ROUND(I129*H129,2)</f>
        <v>0</v>
      </c>
      <c r="BL129" s="17" t="s">
        <v>162</v>
      </c>
      <c r="BM129" s="148" t="s">
        <v>411</v>
      </c>
    </row>
    <row r="130" spans="2:65" s="12" customFormat="1">
      <c r="B130" s="150"/>
      <c r="D130" s="151" t="s">
        <v>164</v>
      </c>
      <c r="E130" s="152" t="s">
        <v>1</v>
      </c>
      <c r="F130" s="153" t="s">
        <v>412</v>
      </c>
      <c r="H130" s="152" t="s">
        <v>1</v>
      </c>
      <c r="I130" s="154"/>
      <c r="L130" s="150"/>
      <c r="M130" s="155"/>
      <c r="T130" s="156"/>
      <c r="AT130" s="152" t="s">
        <v>164</v>
      </c>
      <c r="AU130" s="152" t="s">
        <v>87</v>
      </c>
      <c r="AV130" s="12" t="s">
        <v>85</v>
      </c>
      <c r="AW130" s="12" t="s">
        <v>32</v>
      </c>
      <c r="AX130" s="12" t="s">
        <v>77</v>
      </c>
      <c r="AY130" s="152" t="s">
        <v>154</v>
      </c>
    </row>
    <row r="131" spans="2:65" s="12" customFormat="1">
      <c r="B131" s="150"/>
      <c r="D131" s="151" t="s">
        <v>164</v>
      </c>
      <c r="E131" s="152" t="s">
        <v>1</v>
      </c>
      <c r="F131" s="153" t="s">
        <v>166</v>
      </c>
      <c r="H131" s="152" t="s">
        <v>1</v>
      </c>
      <c r="I131" s="154"/>
      <c r="L131" s="150"/>
      <c r="M131" s="155"/>
      <c r="T131" s="156"/>
      <c r="AT131" s="152" t="s">
        <v>164</v>
      </c>
      <c r="AU131" s="152" t="s">
        <v>87</v>
      </c>
      <c r="AV131" s="12" t="s">
        <v>85</v>
      </c>
      <c r="AW131" s="12" t="s">
        <v>32</v>
      </c>
      <c r="AX131" s="12" t="s">
        <v>77</v>
      </c>
      <c r="AY131" s="152" t="s">
        <v>154</v>
      </c>
    </row>
    <row r="132" spans="2:65" s="13" customFormat="1">
      <c r="B132" s="157"/>
      <c r="D132" s="151" t="s">
        <v>164</v>
      </c>
      <c r="E132" s="158" t="s">
        <v>1</v>
      </c>
      <c r="F132" s="159" t="s">
        <v>413</v>
      </c>
      <c r="H132" s="160">
        <v>0.504</v>
      </c>
      <c r="I132" s="161"/>
      <c r="L132" s="157"/>
      <c r="M132" s="162"/>
      <c r="T132" s="163"/>
      <c r="AT132" s="158" t="s">
        <v>164</v>
      </c>
      <c r="AU132" s="158" t="s">
        <v>87</v>
      </c>
      <c r="AV132" s="13" t="s">
        <v>87</v>
      </c>
      <c r="AW132" s="13" t="s">
        <v>32</v>
      </c>
      <c r="AX132" s="13" t="s">
        <v>77</v>
      </c>
      <c r="AY132" s="158" t="s">
        <v>154</v>
      </c>
    </row>
    <row r="133" spans="2:65" s="14" customFormat="1">
      <c r="B133" s="164"/>
      <c r="D133" s="151" t="s">
        <v>164</v>
      </c>
      <c r="E133" s="165" t="s">
        <v>1</v>
      </c>
      <c r="F133" s="166" t="s">
        <v>169</v>
      </c>
      <c r="H133" s="167">
        <v>0.504</v>
      </c>
      <c r="I133" s="168"/>
      <c r="L133" s="164"/>
      <c r="M133" s="169"/>
      <c r="T133" s="170"/>
      <c r="AT133" s="165" t="s">
        <v>164</v>
      </c>
      <c r="AU133" s="165" t="s">
        <v>87</v>
      </c>
      <c r="AV133" s="14" t="s">
        <v>162</v>
      </c>
      <c r="AW133" s="14" t="s">
        <v>32</v>
      </c>
      <c r="AX133" s="14" t="s">
        <v>85</v>
      </c>
      <c r="AY133" s="165" t="s">
        <v>154</v>
      </c>
    </row>
    <row r="134" spans="2:65" s="1" customFormat="1" ht="21.75" customHeight="1">
      <c r="B134" s="32"/>
      <c r="C134" s="136" t="s">
        <v>87</v>
      </c>
      <c r="D134" s="137" t="s">
        <v>157</v>
      </c>
      <c r="E134" s="138" t="s">
        <v>414</v>
      </c>
      <c r="F134" s="139" t="s">
        <v>415</v>
      </c>
      <c r="G134" s="140" t="s">
        <v>160</v>
      </c>
      <c r="H134" s="141">
        <v>10.704000000000001</v>
      </c>
      <c r="I134" s="142"/>
      <c r="J134" s="143">
        <f>ROUND(I134*H134,2)</f>
        <v>0</v>
      </c>
      <c r="K134" s="139" t="s">
        <v>161</v>
      </c>
      <c r="L134" s="32"/>
      <c r="M134" s="144" t="s">
        <v>1</v>
      </c>
      <c r="N134" s="145" t="s">
        <v>42</v>
      </c>
      <c r="P134" s="146">
        <f>O134*H134</f>
        <v>0</v>
      </c>
      <c r="Q134" s="146">
        <v>8.0610000000000001E-2</v>
      </c>
      <c r="R134" s="146">
        <f>Q134*H134</f>
        <v>0.86284944000000008</v>
      </c>
      <c r="S134" s="146">
        <v>0</v>
      </c>
      <c r="T134" s="147">
        <f>S134*H134</f>
        <v>0</v>
      </c>
      <c r="AR134" s="148" t="s">
        <v>162</v>
      </c>
      <c r="AT134" s="148" t="s">
        <v>157</v>
      </c>
      <c r="AU134" s="148" t="s">
        <v>87</v>
      </c>
      <c r="AY134" s="17" t="s">
        <v>154</v>
      </c>
      <c r="BE134" s="149">
        <f>IF(N134="základní",J134,0)</f>
        <v>0</v>
      </c>
      <c r="BF134" s="149">
        <f>IF(N134="snížená",J134,0)</f>
        <v>0</v>
      </c>
      <c r="BG134" s="149">
        <f>IF(N134="zákl. přenesená",J134,0)</f>
        <v>0</v>
      </c>
      <c r="BH134" s="149">
        <f>IF(N134="sníž. přenesená",J134,0)</f>
        <v>0</v>
      </c>
      <c r="BI134" s="149">
        <f>IF(N134="nulová",J134,0)</f>
        <v>0</v>
      </c>
      <c r="BJ134" s="17" t="s">
        <v>85</v>
      </c>
      <c r="BK134" s="149">
        <f>ROUND(I134*H134,2)</f>
        <v>0</v>
      </c>
      <c r="BL134" s="17" t="s">
        <v>162</v>
      </c>
      <c r="BM134" s="148" t="s">
        <v>416</v>
      </c>
    </row>
    <row r="135" spans="2:65" s="12" customFormat="1">
      <c r="B135" s="150"/>
      <c r="D135" s="151" t="s">
        <v>164</v>
      </c>
      <c r="E135" s="152" t="s">
        <v>1</v>
      </c>
      <c r="F135" s="153" t="s">
        <v>417</v>
      </c>
      <c r="H135" s="152" t="s">
        <v>1</v>
      </c>
      <c r="I135" s="154"/>
      <c r="L135" s="150"/>
      <c r="M135" s="155"/>
      <c r="T135" s="156"/>
      <c r="AT135" s="152" t="s">
        <v>164</v>
      </c>
      <c r="AU135" s="152" t="s">
        <v>87</v>
      </c>
      <c r="AV135" s="12" t="s">
        <v>85</v>
      </c>
      <c r="AW135" s="12" t="s">
        <v>32</v>
      </c>
      <c r="AX135" s="12" t="s">
        <v>77</v>
      </c>
      <c r="AY135" s="152" t="s">
        <v>154</v>
      </c>
    </row>
    <row r="136" spans="2:65" s="12" customFormat="1">
      <c r="B136" s="150"/>
      <c r="D136" s="151" t="s">
        <v>164</v>
      </c>
      <c r="E136" s="152" t="s">
        <v>1</v>
      </c>
      <c r="F136" s="153" t="s">
        <v>166</v>
      </c>
      <c r="H136" s="152" t="s">
        <v>1</v>
      </c>
      <c r="I136" s="154"/>
      <c r="L136" s="150"/>
      <c r="M136" s="155"/>
      <c r="T136" s="156"/>
      <c r="AT136" s="152" t="s">
        <v>164</v>
      </c>
      <c r="AU136" s="152" t="s">
        <v>87</v>
      </c>
      <c r="AV136" s="12" t="s">
        <v>85</v>
      </c>
      <c r="AW136" s="12" t="s">
        <v>32</v>
      </c>
      <c r="AX136" s="12" t="s">
        <v>77</v>
      </c>
      <c r="AY136" s="152" t="s">
        <v>154</v>
      </c>
    </row>
    <row r="137" spans="2:65" s="13" customFormat="1">
      <c r="B137" s="157"/>
      <c r="D137" s="151" t="s">
        <v>164</v>
      </c>
      <c r="E137" s="158" t="s">
        <v>1</v>
      </c>
      <c r="F137" s="159" t="s">
        <v>418</v>
      </c>
      <c r="H137" s="160">
        <v>0.45</v>
      </c>
      <c r="I137" s="161"/>
      <c r="L137" s="157"/>
      <c r="M137" s="162"/>
      <c r="T137" s="163"/>
      <c r="AT137" s="158" t="s">
        <v>164</v>
      </c>
      <c r="AU137" s="158" t="s">
        <v>87</v>
      </c>
      <c r="AV137" s="13" t="s">
        <v>87</v>
      </c>
      <c r="AW137" s="13" t="s">
        <v>32</v>
      </c>
      <c r="AX137" s="13" t="s">
        <v>77</v>
      </c>
      <c r="AY137" s="158" t="s">
        <v>154</v>
      </c>
    </row>
    <row r="138" spans="2:65" s="13" customFormat="1">
      <c r="B138" s="157"/>
      <c r="D138" s="151" t="s">
        <v>164</v>
      </c>
      <c r="E138" s="158" t="s">
        <v>1</v>
      </c>
      <c r="F138" s="159" t="s">
        <v>419</v>
      </c>
      <c r="H138" s="160">
        <v>9.3000000000000007</v>
      </c>
      <c r="I138" s="161"/>
      <c r="L138" s="157"/>
      <c r="M138" s="162"/>
      <c r="T138" s="163"/>
      <c r="AT138" s="158" t="s">
        <v>164</v>
      </c>
      <c r="AU138" s="158" t="s">
        <v>87</v>
      </c>
      <c r="AV138" s="13" t="s">
        <v>87</v>
      </c>
      <c r="AW138" s="13" t="s">
        <v>32</v>
      </c>
      <c r="AX138" s="13" t="s">
        <v>77</v>
      </c>
      <c r="AY138" s="158" t="s">
        <v>154</v>
      </c>
    </row>
    <row r="139" spans="2:65" s="12" customFormat="1">
      <c r="B139" s="150"/>
      <c r="D139" s="151" t="s">
        <v>164</v>
      </c>
      <c r="E139" s="152" t="s">
        <v>1</v>
      </c>
      <c r="F139" s="153" t="s">
        <v>412</v>
      </c>
      <c r="H139" s="152" t="s">
        <v>1</v>
      </c>
      <c r="I139" s="154"/>
      <c r="L139" s="150"/>
      <c r="M139" s="155"/>
      <c r="T139" s="156"/>
      <c r="AT139" s="152" t="s">
        <v>164</v>
      </c>
      <c r="AU139" s="152" t="s">
        <v>87</v>
      </c>
      <c r="AV139" s="12" t="s">
        <v>85</v>
      </c>
      <c r="AW139" s="12" t="s">
        <v>32</v>
      </c>
      <c r="AX139" s="12" t="s">
        <v>77</v>
      </c>
      <c r="AY139" s="152" t="s">
        <v>154</v>
      </c>
    </row>
    <row r="140" spans="2:65" s="12" customFormat="1">
      <c r="B140" s="150"/>
      <c r="D140" s="151" t="s">
        <v>164</v>
      </c>
      <c r="E140" s="152" t="s">
        <v>1</v>
      </c>
      <c r="F140" s="153" t="s">
        <v>166</v>
      </c>
      <c r="H140" s="152" t="s">
        <v>1</v>
      </c>
      <c r="I140" s="154"/>
      <c r="L140" s="150"/>
      <c r="M140" s="155"/>
      <c r="T140" s="156"/>
      <c r="AT140" s="152" t="s">
        <v>164</v>
      </c>
      <c r="AU140" s="152" t="s">
        <v>87</v>
      </c>
      <c r="AV140" s="12" t="s">
        <v>85</v>
      </c>
      <c r="AW140" s="12" t="s">
        <v>32</v>
      </c>
      <c r="AX140" s="12" t="s">
        <v>77</v>
      </c>
      <c r="AY140" s="152" t="s">
        <v>154</v>
      </c>
    </row>
    <row r="141" spans="2:65" s="13" customFormat="1">
      <c r="B141" s="157"/>
      <c r="D141" s="151" t="s">
        <v>164</v>
      </c>
      <c r="E141" s="158" t="s">
        <v>1</v>
      </c>
      <c r="F141" s="159" t="s">
        <v>413</v>
      </c>
      <c r="H141" s="160">
        <v>0.504</v>
      </c>
      <c r="I141" s="161"/>
      <c r="L141" s="157"/>
      <c r="M141" s="162"/>
      <c r="T141" s="163"/>
      <c r="AT141" s="158" t="s">
        <v>164</v>
      </c>
      <c r="AU141" s="158" t="s">
        <v>87</v>
      </c>
      <c r="AV141" s="13" t="s">
        <v>87</v>
      </c>
      <c r="AW141" s="13" t="s">
        <v>32</v>
      </c>
      <c r="AX141" s="13" t="s">
        <v>77</v>
      </c>
      <c r="AY141" s="158" t="s">
        <v>154</v>
      </c>
    </row>
    <row r="142" spans="2:65" s="13" customFormat="1">
      <c r="B142" s="157"/>
      <c r="D142" s="151" t="s">
        <v>164</v>
      </c>
      <c r="E142" s="158" t="s">
        <v>1</v>
      </c>
      <c r="F142" s="159" t="s">
        <v>418</v>
      </c>
      <c r="H142" s="160">
        <v>0.45</v>
      </c>
      <c r="I142" s="161"/>
      <c r="L142" s="157"/>
      <c r="M142" s="162"/>
      <c r="T142" s="163"/>
      <c r="AT142" s="158" t="s">
        <v>164</v>
      </c>
      <c r="AU142" s="158" t="s">
        <v>87</v>
      </c>
      <c r="AV142" s="13" t="s">
        <v>87</v>
      </c>
      <c r="AW142" s="13" t="s">
        <v>32</v>
      </c>
      <c r="AX142" s="13" t="s">
        <v>77</v>
      </c>
      <c r="AY142" s="158" t="s">
        <v>154</v>
      </c>
    </row>
    <row r="143" spans="2:65" s="14" customFormat="1">
      <c r="B143" s="164"/>
      <c r="D143" s="151" t="s">
        <v>164</v>
      </c>
      <c r="E143" s="165" t="s">
        <v>1</v>
      </c>
      <c r="F143" s="166" t="s">
        <v>169</v>
      </c>
      <c r="H143" s="167">
        <v>10.704000000000001</v>
      </c>
      <c r="I143" s="168"/>
      <c r="L143" s="164"/>
      <c r="M143" s="169"/>
      <c r="T143" s="170"/>
      <c r="AT143" s="165" t="s">
        <v>164</v>
      </c>
      <c r="AU143" s="165" t="s">
        <v>87</v>
      </c>
      <c r="AV143" s="14" t="s">
        <v>162</v>
      </c>
      <c r="AW143" s="14" t="s">
        <v>32</v>
      </c>
      <c r="AX143" s="14" t="s">
        <v>85</v>
      </c>
      <c r="AY143" s="165" t="s">
        <v>154</v>
      </c>
    </row>
    <row r="144" spans="2:65" s="1" customFormat="1" ht="16.5" customHeight="1">
      <c r="B144" s="32"/>
      <c r="C144" s="136" t="s">
        <v>176</v>
      </c>
      <c r="D144" s="137" t="s">
        <v>157</v>
      </c>
      <c r="E144" s="138" t="s">
        <v>420</v>
      </c>
      <c r="F144" s="139" t="s">
        <v>421</v>
      </c>
      <c r="G144" s="140" t="s">
        <v>190</v>
      </c>
      <c r="H144" s="141">
        <v>20</v>
      </c>
      <c r="I144" s="142"/>
      <c r="J144" s="143">
        <f>ROUND(I144*H144,2)</f>
        <v>0</v>
      </c>
      <c r="K144" s="139" t="s">
        <v>1</v>
      </c>
      <c r="L144" s="32"/>
      <c r="M144" s="144" t="s">
        <v>1</v>
      </c>
      <c r="N144" s="145" t="s">
        <v>42</v>
      </c>
      <c r="P144" s="146">
        <f>O144*H144</f>
        <v>0</v>
      </c>
      <c r="Q144" s="146">
        <v>8.0610000000000001E-2</v>
      </c>
      <c r="R144" s="146">
        <f>Q144*H144</f>
        <v>1.6122000000000001</v>
      </c>
      <c r="S144" s="146">
        <v>0</v>
      </c>
      <c r="T144" s="147">
        <f>S144*H144</f>
        <v>0</v>
      </c>
      <c r="AR144" s="148" t="s">
        <v>162</v>
      </c>
      <c r="AT144" s="148" t="s">
        <v>157</v>
      </c>
      <c r="AU144" s="148" t="s">
        <v>87</v>
      </c>
      <c r="AY144" s="17" t="s">
        <v>154</v>
      </c>
      <c r="BE144" s="149">
        <f>IF(N144="základní",J144,0)</f>
        <v>0</v>
      </c>
      <c r="BF144" s="149">
        <f>IF(N144="snížená",J144,0)</f>
        <v>0</v>
      </c>
      <c r="BG144" s="149">
        <f>IF(N144="zákl. přenesená",J144,0)</f>
        <v>0</v>
      </c>
      <c r="BH144" s="149">
        <f>IF(N144="sníž. přenesená",J144,0)</f>
        <v>0</v>
      </c>
      <c r="BI144" s="149">
        <f>IF(N144="nulová",J144,0)</f>
        <v>0</v>
      </c>
      <c r="BJ144" s="17" t="s">
        <v>85</v>
      </c>
      <c r="BK144" s="149">
        <f>ROUND(I144*H144,2)</f>
        <v>0</v>
      </c>
      <c r="BL144" s="17" t="s">
        <v>162</v>
      </c>
      <c r="BM144" s="148" t="s">
        <v>422</v>
      </c>
    </row>
    <row r="145" spans="2:51" s="12" customFormat="1">
      <c r="B145" s="150"/>
      <c r="D145" s="151" t="s">
        <v>164</v>
      </c>
      <c r="E145" s="152" t="s">
        <v>1</v>
      </c>
      <c r="F145" s="153" t="s">
        <v>412</v>
      </c>
      <c r="H145" s="152" t="s">
        <v>1</v>
      </c>
      <c r="I145" s="154"/>
      <c r="L145" s="150"/>
      <c r="M145" s="155"/>
      <c r="T145" s="156"/>
      <c r="AT145" s="152" t="s">
        <v>164</v>
      </c>
      <c r="AU145" s="152" t="s">
        <v>87</v>
      </c>
      <c r="AV145" s="12" t="s">
        <v>85</v>
      </c>
      <c r="AW145" s="12" t="s">
        <v>32</v>
      </c>
      <c r="AX145" s="12" t="s">
        <v>77</v>
      </c>
      <c r="AY145" s="152" t="s">
        <v>154</v>
      </c>
    </row>
    <row r="146" spans="2:51" s="12" customFormat="1">
      <c r="B146" s="150"/>
      <c r="D146" s="151" t="s">
        <v>164</v>
      </c>
      <c r="E146" s="152" t="s">
        <v>1</v>
      </c>
      <c r="F146" s="153" t="s">
        <v>166</v>
      </c>
      <c r="H146" s="152" t="s">
        <v>1</v>
      </c>
      <c r="I146" s="154"/>
      <c r="L146" s="150"/>
      <c r="M146" s="155"/>
      <c r="T146" s="156"/>
      <c r="AT146" s="152" t="s">
        <v>164</v>
      </c>
      <c r="AU146" s="152" t="s">
        <v>87</v>
      </c>
      <c r="AV146" s="12" t="s">
        <v>85</v>
      </c>
      <c r="AW146" s="12" t="s">
        <v>32</v>
      </c>
      <c r="AX146" s="12" t="s">
        <v>77</v>
      </c>
      <c r="AY146" s="152" t="s">
        <v>154</v>
      </c>
    </row>
    <row r="147" spans="2:51" s="12" customFormat="1">
      <c r="B147" s="150"/>
      <c r="D147" s="151" t="s">
        <v>164</v>
      </c>
      <c r="E147" s="152" t="s">
        <v>1</v>
      </c>
      <c r="F147" s="153" t="s">
        <v>423</v>
      </c>
      <c r="H147" s="152" t="s">
        <v>1</v>
      </c>
      <c r="I147" s="154"/>
      <c r="L147" s="150"/>
      <c r="M147" s="155"/>
      <c r="T147" s="156"/>
      <c r="AT147" s="152" t="s">
        <v>164</v>
      </c>
      <c r="AU147" s="152" t="s">
        <v>87</v>
      </c>
      <c r="AV147" s="12" t="s">
        <v>85</v>
      </c>
      <c r="AW147" s="12" t="s">
        <v>32</v>
      </c>
      <c r="AX147" s="12" t="s">
        <v>77</v>
      </c>
      <c r="AY147" s="152" t="s">
        <v>154</v>
      </c>
    </row>
    <row r="148" spans="2:51" s="13" customFormat="1">
      <c r="B148" s="157"/>
      <c r="D148" s="151" t="s">
        <v>164</v>
      </c>
      <c r="E148" s="158" t="s">
        <v>1</v>
      </c>
      <c r="F148" s="159" t="s">
        <v>85</v>
      </c>
      <c r="H148" s="160">
        <v>1</v>
      </c>
      <c r="I148" s="161"/>
      <c r="L148" s="157"/>
      <c r="M148" s="162"/>
      <c r="T148" s="163"/>
      <c r="AT148" s="158" t="s">
        <v>164</v>
      </c>
      <c r="AU148" s="158" t="s">
        <v>87</v>
      </c>
      <c r="AV148" s="13" t="s">
        <v>87</v>
      </c>
      <c r="AW148" s="13" t="s">
        <v>32</v>
      </c>
      <c r="AX148" s="13" t="s">
        <v>77</v>
      </c>
      <c r="AY148" s="158" t="s">
        <v>154</v>
      </c>
    </row>
    <row r="149" spans="2:51" s="12" customFormat="1">
      <c r="B149" s="150"/>
      <c r="D149" s="151" t="s">
        <v>164</v>
      </c>
      <c r="E149" s="152" t="s">
        <v>1</v>
      </c>
      <c r="F149" s="153" t="s">
        <v>424</v>
      </c>
      <c r="H149" s="152" t="s">
        <v>1</v>
      </c>
      <c r="I149" s="154"/>
      <c r="L149" s="150"/>
      <c r="M149" s="155"/>
      <c r="T149" s="156"/>
      <c r="AT149" s="152" t="s">
        <v>164</v>
      </c>
      <c r="AU149" s="152" t="s">
        <v>87</v>
      </c>
      <c r="AV149" s="12" t="s">
        <v>85</v>
      </c>
      <c r="AW149" s="12" t="s">
        <v>32</v>
      </c>
      <c r="AX149" s="12" t="s">
        <v>77</v>
      </c>
      <c r="AY149" s="152" t="s">
        <v>154</v>
      </c>
    </row>
    <row r="150" spans="2:51" s="13" customFormat="1">
      <c r="B150" s="157"/>
      <c r="D150" s="151" t="s">
        <v>164</v>
      </c>
      <c r="E150" s="158" t="s">
        <v>1</v>
      </c>
      <c r="F150" s="159" t="s">
        <v>85</v>
      </c>
      <c r="H150" s="160">
        <v>1</v>
      </c>
      <c r="I150" s="161"/>
      <c r="L150" s="157"/>
      <c r="M150" s="162"/>
      <c r="T150" s="163"/>
      <c r="AT150" s="158" t="s">
        <v>164</v>
      </c>
      <c r="AU150" s="158" t="s">
        <v>87</v>
      </c>
      <c r="AV150" s="13" t="s">
        <v>87</v>
      </c>
      <c r="AW150" s="13" t="s">
        <v>32</v>
      </c>
      <c r="AX150" s="13" t="s">
        <v>77</v>
      </c>
      <c r="AY150" s="158" t="s">
        <v>154</v>
      </c>
    </row>
    <row r="151" spans="2:51" s="15" customFormat="1">
      <c r="B151" s="171"/>
      <c r="D151" s="151" t="s">
        <v>164</v>
      </c>
      <c r="E151" s="172" t="s">
        <v>1</v>
      </c>
      <c r="F151" s="173" t="s">
        <v>194</v>
      </c>
      <c r="H151" s="174">
        <v>2</v>
      </c>
      <c r="I151" s="175"/>
      <c r="L151" s="171"/>
      <c r="M151" s="176"/>
      <c r="T151" s="177"/>
      <c r="AT151" s="172" t="s">
        <v>164</v>
      </c>
      <c r="AU151" s="172" t="s">
        <v>87</v>
      </c>
      <c r="AV151" s="15" t="s">
        <v>176</v>
      </c>
      <c r="AW151" s="15" t="s">
        <v>32</v>
      </c>
      <c r="AX151" s="15" t="s">
        <v>77</v>
      </c>
      <c r="AY151" s="172" t="s">
        <v>154</v>
      </c>
    </row>
    <row r="152" spans="2:51" s="12" customFormat="1">
      <c r="B152" s="150"/>
      <c r="D152" s="151" t="s">
        <v>164</v>
      </c>
      <c r="E152" s="152" t="s">
        <v>1</v>
      </c>
      <c r="F152" s="153" t="s">
        <v>204</v>
      </c>
      <c r="H152" s="152" t="s">
        <v>1</v>
      </c>
      <c r="I152" s="154"/>
      <c r="L152" s="150"/>
      <c r="M152" s="155"/>
      <c r="T152" s="156"/>
      <c r="AT152" s="152" t="s">
        <v>164</v>
      </c>
      <c r="AU152" s="152" t="s">
        <v>87</v>
      </c>
      <c r="AV152" s="12" t="s">
        <v>85</v>
      </c>
      <c r="AW152" s="12" t="s">
        <v>32</v>
      </c>
      <c r="AX152" s="12" t="s">
        <v>77</v>
      </c>
      <c r="AY152" s="152" t="s">
        <v>154</v>
      </c>
    </row>
    <row r="153" spans="2:51" s="12" customFormat="1">
      <c r="B153" s="150"/>
      <c r="D153" s="151" t="s">
        <v>164</v>
      </c>
      <c r="E153" s="152" t="s">
        <v>1</v>
      </c>
      <c r="F153" s="153" t="s">
        <v>425</v>
      </c>
      <c r="H153" s="152" t="s">
        <v>1</v>
      </c>
      <c r="I153" s="154"/>
      <c r="L153" s="150"/>
      <c r="M153" s="155"/>
      <c r="T153" s="156"/>
      <c r="AT153" s="152" t="s">
        <v>164</v>
      </c>
      <c r="AU153" s="152" t="s">
        <v>87</v>
      </c>
      <c r="AV153" s="12" t="s">
        <v>85</v>
      </c>
      <c r="AW153" s="12" t="s">
        <v>32</v>
      </c>
      <c r="AX153" s="12" t="s">
        <v>77</v>
      </c>
      <c r="AY153" s="152" t="s">
        <v>154</v>
      </c>
    </row>
    <row r="154" spans="2:51" s="13" customFormat="1">
      <c r="B154" s="157"/>
      <c r="D154" s="151" t="s">
        <v>164</v>
      </c>
      <c r="E154" s="158" t="s">
        <v>1</v>
      </c>
      <c r="F154" s="159" t="s">
        <v>85</v>
      </c>
      <c r="H154" s="160">
        <v>1</v>
      </c>
      <c r="I154" s="161"/>
      <c r="L154" s="157"/>
      <c r="M154" s="162"/>
      <c r="T154" s="163"/>
      <c r="AT154" s="158" t="s">
        <v>164</v>
      </c>
      <c r="AU154" s="158" t="s">
        <v>87</v>
      </c>
      <c r="AV154" s="13" t="s">
        <v>87</v>
      </c>
      <c r="AW154" s="13" t="s">
        <v>32</v>
      </c>
      <c r="AX154" s="13" t="s">
        <v>77</v>
      </c>
      <c r="AY154" s="158" t="s">
        <v>154</v>
      </c>
    </row>
    <row r="155" spans="2:51" s="12" customFormat="1">
      <c r="B155" s="150"/>
      <c r="D155" s="151" t="s">
        <v>164</v>
      </c>
      <c r="E155" s="152" t="s">
        <v>1</v>
      </c>
      <c r="F155" s="153" t="s">
        <v>426</v>
      </c>
      <c r="H155" s="152" t="s">
        <v>1</v>
      </c>
      <c r="I155" s="154"/>
      <c r="L155" s="150"/>
      <c r="M155" s="155"/>
      <c r="T155" s="156"/>
      <c r="AT155" s="152" t="s">
        <v>164</v>
      </c>
      <c r="AU155" s="152" t="s">
        <v>87</v>
      </c>
      <c r="AV155" s="12" t="s">
        <v>85</v>
      </c>
      <c r="AW155" s="12" t="s">
        <v>32</v>
      </c>
      <c r="AX155" s="12" t="s">
        <v>77</v>
      </c>
      <c r="AY155" s="152" t="s">
        <v>154</v>
      </c>
    </row>
    <row r="156" spans="2:51" s="13" customFormat="1">
      <c r="B156" s="157"/>
      <c r="D156" s="151" t="s">
        <v>164</v>
      </c>
      <c r="E156" s="158" t="s">
        <v>1</v>
      </c>
      <c r="F156" s="159" t="s">
        <v>87</v>
      </c>
      <c r="H156" s="160">
        <v>2</v>
      </c>
      <c r="I156" s="161"/>
      <c r="L156" s="157"/>
      <c r="M156" s="162"/>
      <c r="T156" s="163"/>
      <c r="AT156" s="158" t="s">
        <v>164</v>
      </c>
      <c r="AU156" s="158" t="s">
        <v>87</v>
      </c>
      <c r="AV156" s="13" t="s">
        <v>87</v>
      </c>
      <c r="AW156" s="13" t="s">
        <v>32</v>
      </c>
      <c r="AX156" s="13" t="s">
        <v>77</v>
      </c>
      <c r="AY156" s="158" t="s">
        <v>154</v>
      </c>
    </row>
    <row r="157" spans="2:51" s="12" customFormat="1">
      <c r="B157" s="150"/>
      <c r="D157" s="151" t="s">
        <v>164</v>
      </c>
      <c r="E157" s="152" t="s">
        <v>1</v>
      </c>
      <c r="F157" s="153" t="s">
        <v>427</v>
      </c>
      <c r="H157" s="152" t="s">
        <v>1</v>
      </c>
      <c r="I157" s="154"/>
      <c r="L157" s="150"/>
      <c r="M157" s="155"/>
      <c r="T157" s="156"/>
      <c r="AT157" s="152" t="s">
        <v>164</v>
      </c>
      <c r="AU157" s="152" t="s">
        <v>87</v>
      </c>
      <c r="AV157" s="12" t="s">
        <v>85</v>
      </c>
      <c r="AW157" s="12" t="s">
        <v>32</v>
      </c>
      <c r="AX157" s="12" t="s">
        <v>77</v>
      </c>
      <c r="AY157" s="152" t="s">
        <v>154</v>
      </c>
    </row>
    <row r="158" spans="2:51" s="13" customFormat="1">
      <c r="B158" s="157"/>
      <c r="D158" s="151" t="s">
        <v>164</v>
      </c>
      <c r="E158" s="158" t="s">
        <v>1</v>
      </c>
      <c r="F158" s="159" t="s">
        <v>87</v>
      </c>
      <c r="H158" s="160">
        <v>2</v>
      </c>
      <c r="I158" s="161"/>
      <c r="L158" s="157"/>
      <c r="M158" s="162"/>
      <c r="T158" s="163"/>
      <c r="AT158" s="158" t="s">
        <v>164</v>
      </c>
      <c r="AU158" s="158" t="s">
        <v>87</v>
      </c>
      <c r="AV158" s="13" t="s">
        <v>87</v>
      </c>
      <c r="AW158" s="13" t="s">
        <v>32</v>
      </c>
      <c r="AX158" s="13" t="s">
        <v>77</v>
      </c>
      <c r="AY158" s="158" t="s">
        <v>154</v>
      </c>
    </row>
    <row r="159" spans="2:51" s="12" customFormat="1">
      <c r="B159" s="150"/>
      <c r="D159" s="151" t="s">
        <v>164</v>
      </c>
      <c r="E159" s="152" t="s">
        <v>1</v>
      </c>
      <c r="F159" s="153" t="s">
        <v>428</v>
      </c>
      <c r="H159" s="152" t="s">
        <v>1</v>
      </c>
      <c r="I159" s="154"/>
      <c r="L159" s="150"/>
      <c r="M159" s="155"/>
      <c r="T159" s="156"/>
      <c r="AT159" s="152" t="s">
        <v>164</v>
      </c>
      <c r="AU159" s="152" t="s">
        <v>87</v>
      </c>
      <c r="AV159" s="12" t="s">
        <v>85</v>
      </c>
      <c r="AW159" s="12" t="s">
        <v>32</v>
      </c>
      <c r="AX159" s="12" t="s">
        <v>77</v>
      </c>
      <c r="AY159" s="152" t="s">
        <v>154</v>
      </c>
    </row>
    <row r="160" spans="2:51" s="13" customFormat="1">
      <c r="B160" s="157"/>
      <c r="D160" s="151" t="s">
        <v>164</v>
      </c>
      <c r="E160" s="158" t="s">
        <v>1</v>
      </c>
      <c r="F160" s="159" t="s">
        <v>85</v>
      </c>
      <c r="H160" s="160">
        <v>1</v>
      </c>
      <c r="I160" s="161"/>
      <c r="L160" s="157"/>
      <c r="M160" s="162"/>
      <c r="T160" s="163"/>
      <c r="AT160" s="158" t="s">
        <v>164</v>
      </c>
      <c r="AU160" s="158" t="s">
        <v>87</v>
      </c>
      <c r="AV160" s="13" t="s">
        <v>87</v>
      </c>
      <c r="AW160" s="13" t="s">
        <v>32</v>
      </c>
      <c r="AX160" s="13" t="s">
        <v>77</v>
      </c>
      <c r="AY160" s="158" t="s">
        <v>154</v>
      </c>
    </row>
    <row r="161" spans="2:65" s="12" customFormat="1">
      <c r="B161" s="150"/>
      <c r="D161" s="151" t="s">
        <v>164</v>
      </c>
      <c r="E161" s="152" t="s">
        <v>1</v>
      </c>
      <c r="F161" s="153" t="s">
        <v>429</v>
      </c>
      <c r="H161" s="152" t="s">
        <v>1</v>
      </c>
      <c r="I161" s="154"/>
      <c r="L161" s="150"/>
      <c r="M161" s="155"/>
      <c r="T161" s="156"/>
      <c r="AT161" s="152" t="s">
        <v>164</v>
      </c>
      <c r="AU161" s="152" t="s">
        <v>87</v>
      </c>
      <c r="AV161" s="12" t="s">
        <v>85</v>
      </c>
      <c r="AW161" s="12" t="s">
        <v>32</v>
      </c>
      <c r="AX161" s="12" t="s">
        <v>77</v>
      </c>
      <c r="AY161" s="152" t="s">
        <v>154</v>
      </c>
    </row>
    <row r="162" spans="2:65" s="13" customFormat="1">
      <c r="B162" s="157"/>
      <c r="D162" s="151" t="s">
        <v>164</v>
      </c>
      <c r="E162" s="158" t="s">
        <v>1</v>
      </c>
      <c r="F162" s="159" t="s">
        <v>162</v>
      </c>
      <c r="H162" s="160">
        <v>4</v>
      </c>
      <c r="I162" s="161"/>
      <c r="L162" s="157"/>
      <c r="M162" s="162"/>
      <c r="T162" s="163"/>
      <c r="AT162" s="158" t="s">
        <v>164</v>
      </c>
      <c r="AU162" s="158" t="s">
        <v>87</v>
      </c>
      <c r="AV162" s="13" t="s">
        <v>87</v>
      </c>
      <c r="AW162" s="13" t="s">
        <v>32</v>
      </c>
      <c r="AX162" s="13" t="s">
        <v>77</v>
      </c>
      <c r="AY162" s="158" t="s">
        <v>154</v>
      </c>
    </row>
    <row r="163" spans="2:65" s="12" customFormat="1">
      <c r="B163" s="150"/>
      <c r="D163" s="151" t="s">
        <v>164</v>
      </c>
      <c r="E163" s="152" t="s">
        <v>1</v>
      </c>
      <c r="F163" s="153" t="s">
        <v>430</v>
      </c>
      <c r="H163" s="152" t="s">
        <v>1</v>
      </c>
      <c r="I163" s="154"/>
      <c r="L163" s="150"/>
      <c r="M163" s="155"/>
      <c r="T163" s="156"/>
      <c r="AT163" s="152" t="s">
        <v>164</v>
      </c>
      <c r="AU163" s="152" t="s">
        <v>87</v>
      </c>
      <c r="AV163" s="12" t="s">
        <v>85</v>
      </c>
      <c r="AW163" s="12" t="s">
        <v>32</v>
      </c>
      <c r="AX163" s="12" t="s">
        <v>77</v>
      </c>
      <c r="AY163" s="152" t="s">
        <v>154</v>
      </c>
    </row>
    <row r="164" spans="2:65" s="13" customFormat="1">
      <c r="B164" s="157"/>
      <c r="D164" s="151" t="s">
        <v>164</v>
      </c>
      <c r="E164" s="158" t="s">
        <v>1</v>
      </c>
      <c r="F164" s="159" t="s">
        <v>162</v>
      </c>
      <c r="H164" s="160">
        <v>4</v>
      </c>
      <c r="I164" s="161"/>
      <c r="L164" s="157"/>
      <c r="M164" s="162"/>
      <c r="T164" s="163"/>
      <c r="AT164" s="158" t="s">
        <v>164</v>
      </c>
      <c r="AU164" s="158" t="s">
        <v>87</v>
      </c>
      <c r="AV164" s="13" t="s">
        <v>87</v>
      </c>
      <c r="AW164" s="13" t="s">
        <v>32</v>
      </c>
      <c r="AX164" s="13" t="s">
        <v>77</v>
      </c>
      <c r="AY164" s="158" t="s">
        <v>154</v>
      </c>
    </row>
    <row r="165" spans="2:65" s="12" customFormat="1">
      <c r="B165" s="150"/>
      <c r="D165" s="151" t="s">
        <v>164</v>
      </c>
      <c r="E165" s="152" t="s">
        <v>1</v>
      </c>
      <c r="F165" s="153" t="s">
        <v>431</v>
      </c>
      <c r="H165" s="152" t="s">
        <v>1</v>
      </c>
      <c r="I165" s="154"/>
      <c r="L165" s="150"/>
      <c r="M165" s="155"/>
      <c r="T165" s="156"/>
      <c r="AT165" s="152" t="s">
        <v>164</v>
      </c>
      <c r="AU165" s="152" t="s">
        <v>87</v>
      </c>
      <c r="AV165" s="12" t="s">
        <v>85</v>
      </c>
      <c r="AW165" s="12" t="s">
        <v>32</v>
      </c>
      <c r="AX165" s="12" t="s">
        <v>77</v>
      </c>
      <c r="AY165" s="152" t="s">
        <v>154</v>
      </c>
    </row>
    <row r="166" spans="2:65" s="13" customFormat="1">
      <c r="B166" s="157"/>
      <c r="D166" s="151" t="s">
        <v>164</v>
      </c>
      <c r="E166" s="158" t="s">
        <v>1</v>
      </c>
      <c r="F166" s="159" t="s">
        <v>162</v>
      </c>
      <c r="H166" s="160">
        <v>4</v>
      </c>
      <c r="I166" s="161"/>
      <c r="L166" s="157"/>
      <c r="M166" s="162"/>
      <c r="T166" s="163"/>
      <c r="AT166" s="158" t="s">
        <v>164</v>
      </c>
      <c r="AU166" s="158" t="s">
        <v>87</v>
      </c>
      <c r="AV166" s="13" t="s">
        <v>87</v>
      </c>
      <c r="AW166" s="13" t="s">
        <v>32</v>
      </c>
      <c r="AX166" s="13" t="s">
        <v>77</v>
      </c>
      <c r="AY166" s="158" t="s">
        <v>154</v>
      </c>
    </row>
    <row r="167" spans="2:65" s="15" customFormat="1">
      <c r="B167" s="171"/>
      <c r="D167" s="151" t="s">
        <v>164</v>
      </c>
      <c r="E167" s="172" t="s">
        <v>1</v>
      </c>
      <c r="F167" s="173" t="s">
        <v>194</v>
      </c>
      <c r="H167" s="174">
        <v>18</v>
      </c>
      <c r="I167" s="175"/>
      <c r="L167" s="171"/>
      <c r="M167" s="176"/>
      <c r="T167" s="177"/>
      <c r="AT167" s="172" t="s">
        <v>164</v>
      </c>
      <c r="AU167" s="172" t="s">
        <v>87</v>
      </c>
      <c r="AV167" s="15" t="s">
        <v>176</v>
      </c>
      <c r="AW167" s="15" t="s">
        <v>32</v>
      </c>
      <c r="AX167" s="15" t="s">
        <v>77</v>
      </c>
      <c r="AY167" s="172" t="s">
        <v>154</v>
      </c>
    </row>
    <row r="168" spans="2:65" s="14" customFormat="1">
      <c r="B168" s="164"/>
      <c r="D168" s="151" t="s">
        <v>164</v>
      </c>
      <c r="E168" s="165" t="s">
        <v>1</v>
      </c>
      <c r="F168" s="166" t="s">
        <v>169</v>
      </c>
      <c r="H168" s="167">
        <v>20</v>
      </c>
      <c r="I168" s="168"/>
      <c r="L168" s="164"/>
      <c r="M168" s="169"/>
      <c r="T168" s="170"/>
      <c r="AT168" s="165" t="s">
        <v>164</v>
      </c>
      <c r="AU168" s="165" t="s">
        <v>87</v>
      </c>
      <c r="AV168" s="14" t="s">
        <v>162</v>
      </c>
      <c r="AW168" s="14" t="s">
        <v>32</v>
      </c>
      <c r="AX168" s="14" t="s">
        <v>85</v>
      </c>
      <c r="AY168" s="165" t="s">
        <v>154</v>
      </c>
    </row>
    <row r="169" spans="2:65" s="1" customFormat="1" ht="16.5" customHeight="1">
      <c r="B169" s="32"/>
      <c r="C169" s="136" t="s">
        <v>162</v>
      </c>
      <c r="D169" s="137" t="s">
        <v>157</v>
      </c>
      <c r="E169" s="138" t="s">
        <v>432</v>
      </c>
      <c r="F169" s="139" t="s">
        <v>433</v>
      </c>
      <c r="G169" s="140" t="s">
        <v>190</v>
      </c>
      <c r="H169" s="141">
        <v>2</v>
      </c>
      <c r="I169" s="142"/>
      <c r="J169" s="143">
        <f>ROUND(I169*H169,2)</f>
        <v>0</v>
      </c>
      <c r="K169" s="139" t="s">
        <v>1</v>
      </c>
      <c r="L169" s="32"/>
      <c r="M169" s="144" t="s">
        <v>1</v>
      </c>
      <c r="N169" s="145" t="s">
        <v>42</v>
      </c>
      <c r="P169" s="146">
        <f>O169*H169</f>
        <v>0</v>
      </c>
      <c r="Q169" s="146">
        <v>8.0610000000000001E-2</v>
      </c>
      <c r="R169" s="146">
        <f>Q169*H169</f>
        <v>0.16122</v>
      </c>
      <c r="S169" s="146">
        <v>0</v>
      </c>
      <c r="T169" s="147">
        <f>S169*H169</f>
        <v>0</v>
      </c>
      <c r="AR169" s="148" t="s">
        <v>162</v>
      </c>
      <c r="AT169" s="148" t="s">
        <v>157</v>
      </c>
      <c r="AU169" s="148" t="s">
        <v>87</v>
      </c>
      <c r="AY169" s="17" t="s">
        <v>154</v>
      </c>
      <c r="BE169" s="149">
        <f>IF(N169="základní",J169,0)</f>
        <v>0</v>
      </c>
      <c r="BF169" s="149">
        <f>IF(N169="snížená",J169,0)</f>
        <v>0</v>
      </c>
      <c r="BG169" s="149">
        <f>IF(N169="zákl. přenesená",J169,0)</f>
        <v>0</v>
      </c>
      <c r="BH169" s="149">
        <f>IF(N169="sníž. přenesená",J169,0)</f>
        <v>0</v>
      </c>
      <c r="BI169" s="149">
        <f>IF(N169="nulová",J169,0)</f>
        <v>0</v>
      </c>
      <c r="BJ169" s="17" t="s">
        <v>85</v>
      </c>
      <c r="BK169" s="149">
        <f>ROUND(I169*H169,2)</f>
        <v>0</v>
      </c>
      <c r="BL169" s="17" t="s">
        <v>162</v>
      </c>
      <c r="BM169" s="148" t="s">
        <v>434</v>
      </c>
    </row>
    <row r="170" spans="2:65" s="12" customFormat="1">
      <c r="B170" s="150"/>
      <c r="D170" s="151" t="s">
        <v>164</v>
      </c>
      <c r="E170" s="152" t="s">
        <v>1</v>
      </c>
      <c r="F170" s="153" t="s">
        <v>204</v>
      </c>
      <c r="H170" s="152" t="s">
        <v>1</v>
      </c>
      <c r="I170" s="154"/>
      <c r="L170" s="150"/>
      <c r="M170" s="155"/>
      <c r="T170" s="156"/>
      <c r="AT170" s="152" t="s">
        <v>164</v>
      </c>
      <c r="AU170" s="152" t="s">
        <v>87</v>
      </c>
      <c r="AV170" s="12" t="s">
        <v>85</v>
      </c>
      <c r="AW170" s="12" t="s">
        <v>32</v>
      </c>
      <c r="AX170" s="12" t="s">
        <v>77</v>
      </c>
      <c r="AY170" s="152" t="s">
        <v>154</v>
      </c>
    </row>
    <row r="171" spans="2:65" s="12" customFormat="1">
      <c r="B171" s="150"/>
      <c r="D171" s="151" t="s">
        <v>164</v>
      </c>
      <c r="E171" s="152" t="s">
        <v>1</v>
      </c>
      <c r="F171" s="153" t="s">
        <v>193</v>
      </c>
      <c r="H171" s="152" t="s">
        <v>1</v>
      </c>
      <c r="I171" s="154"/>
      <c r="L171" s="150"/>
      <c r="M171" s="155"/>
      <c r="T171" s="156"/>
      <c r="AT171" s="152" t="s">
        <v>164</v>
      </c>
      <c r="AU171" s="152" t="s">
        <v>87</v>
      </c>
      <c r="AV171" s="12" t="s">
        <v>85</v>
      </c>
      <c r="AW171" s="12" t="s">
        <v>32</v>
      </c>
      <c r="AX171" s="12" t="s">
        <v>77</v>
      </c>
      <c r="AY171" s="152" t="s">
        <v>154</v>
      </c>
    </row>
    <row r="172" spans="2:65" s="13" customFormat="1">
      <c r="B172" s="157"/>
      <c r="D172" s="151" t="s">
        <v>164</v>
      </c>
      <c r="E172" s="158" t="s">
        <v>1</v>
      </c>
      <c r="F172" s="159" t="s">
        <v>85</v>
      </c>
      <c r="H172" s="160">
        <v>1</v>
      </c>
      <c r="I172" s="161"/>
      <c r="L172" s="157"/>
      <c r="M172" s="162"/>
      <c r="T172" s="163"/>
      <c r="AT172" s="158" t="s">
        <v>164</v>
      </c>
      <c r="AU172" s="158" t="s">
        <v>87</v>
      </c>
      <c r="AV172" s="13" t="s">
        <v>87</v>
      </c>
      <c r="AW172" s="13" t="s">
        <v>32</v>
      </c>
      <c r="AX172" s="13" t="s">
        <v>77</v>
      </c>
      <c r="AY172" s="158" t="s">
        <v>154</v>
      </c>
    </row>
    <row r="173" spans="2:65" s="12" customFormat="1">
      <c r="B173" s="150"/>
      <c r="D173" s="151" t="s">
        <v>164</v>
      </c>
      <c r="E173" s="152" t="s">
        <v>1</v>
      </c>
      <c r="F173" s="153" t="s">
        <v>429</v>
      </c>
      <c r="H173" s="152" t="s">
        <v>1</v>
      </c>
      <c r="I173" s="154"/>
      <c r="L173" s="150"/>
      <c r="M173" s="155"/>
      <c r="T173" s="156"/>
      <c r="AT173" s="152" t="s">
        <v>164</v>
      </c>
      <c r="AU173" s="152" t="s">
        <v>87</v>
      </c>
      <c r="AV173" s="12" t="s">
        <v>85</v>
      </c>
      <c r="AW173" s="12" t="s">
        <v>32</v>
      </c>
      <c r="AX173" s="12" t="s">
        <v>77</v>
      </c>
      <c r="AY173" s="152" t="s">
        <v>154</v>
      </c>
    </row>
    <row r="174" spans="2:65" s="13" customFormat="1">
      <c r="B174" s="157"/>
      <c r="D174" s="151" t="s">
        <v>164</v>
      </c>
      <c r="E174" s="158" t="s">
        <v>1</v>
      </c>
      <c r="F174" s="159" t="s">
        <v>85</v>
      </c>
      <c r="H174" s="160">
        <v>1</v>
      </c>
      <c r="I174" s="161"/>
      <c r="L174" s="157"/>
      <c r="M174" s="162"/>
      <c r="T174" s="163"/>
      <c r="AT174" s="158" t="s">
        <v>164</v>
      </c>
      <c r="AU174" s="158" t="s">
        <v>87</v>
      </c>
      <c r="AV174" s="13" t="s">
        <v>87</v>
      </c>
      <c r="AW174" s="13" t="s">
        <v>32</v>
      </c>
      <c r="AX174" s="13" t="s">
        <v>77</v>
      </c>
      <c r="AY174" s="158" t="s">
        <v>154</v>
      </c>
    </row>
    <row r="175" spans="2:65" s="14" customFormat="1">
      <c r="B175" s="164"/>
      <c r="D175" s="151" t="s">
        <v>164</v>
      </c>
      <c r="E175" s="165" t="s">
        <v>1</v>
      </c>
      <c r="F175" s="166" t="s">
        <v>169</v>
      </c>
      <c r="H175" s="167">
        <v>2</v>
      </c>
      <c r="I175" s="168"/>
      <c r="L175" s="164"/>
      <c r="M175" s="169"/>
      <c r="T175" s="170"/>
      <c r="AT175" s="165" t="s">
        <v>164</v>
      </c>
      <c r="AU175" s="165" t="s">
        <v>87</v>
      </c>
      <c r="AV175" s="14" t="s">
        <v>162</v>
      </c>
      <c r="AW175" s="14" t="s">
        <v>32</v>
      </c>
      <c r="AX175" s="14" t="s">
        <v>85</v>
      </c>
      <c r="AY175" s="165" t="s">
        <v>154</v>
      </c>
    </row>
    <row r="176" spans="2:65" s="1" customFormat="1" ht="21.75" customHeight="1">
      <c r="B176" s="32"/>
      <c r="C176" s="136" t="s">
        <v>187</v>
      </c>
      <c r="D176" s="137" t="s">
        <v>157</v>
      </c>
      <c r="E176" s="138" t="s">
        <v>435</v>
      </c>
      <c r="F176" s="139" t="s">
        <v>436</v>
      </c>
      <c r="G176" s="140" t="s">
        <v>160</v>
      </c>
      <c r="H176" s="141">
        <v>13.846</v>
      </c>
      <c r="I176" s="142"/>
      <c r="J176" s="143">
        <f>ROUND(I176*H176,2)</f>
        <v>0</v>
      </c>
      <c r="K176" s="139" t="s">
        <v>161</v>
      </c>
      <c r="L176" s="32"/>
      <c r="M176" s="144" t="s">
        <v>1</v>
      </c>
      <c r="N176" s="145" t="s">
        <v>42</v>
      </c>
      <c r="P176" s="146">
        <f>O176*H176</f>
        <v>0</v>
      </c>
      <c r="Q176" s="146">
        <v>7.9210000000000003E-2</v>
      </c>
      <c r="R176" s="146">
        <f>Q176*H176</f>
        <v>1.09674166</v>
      </c>
      <c r="S176" s="146">
        <v>0</v>
      </c>
      <c r="T176" s="147">
        <f>S176*H176</f>
        <v>0</v>
      </c>
      <c r="AR176" s="148" t="s">
        <v>162</v>
      </c>
      <c r="AT176" s="148" t="s">
        <v>157</v>
      </c>
      <c r="AU176" s="148" t="s">
        <v>87</v>
      </c>
      <c r="AY176" s="17" t="s">
        <v>154</v>
      </c>
      <c r="BE176" s="149">
        <f>IF(N176="základní",J176,0)</f>
        <v>0</v>
      </c>
      <c r="BF176" s="149">
        <f>IF(N176="snížená",J176,0)</f>
        <v>0</v>
      </c>
      <c r="BG176" s="149">
        <f>IF(N176="zákl. přenesená",J176,0)</f>
        <v>0</v>
      </c>
      <c r="BH176" s="149">
        <f>IF(N176="sníž. přenesená",J176,0)</f>
        <v>0</v>
      </c>
      <c r="BI176" s="149">
        <f>IF(N176="nulová",J176,0)</f>
        <v>0</v>
      </c>
      <c r="BJ176" s="17" t="s">
        <v>85</v>
      </c>
      <c r="BK176" s="149">
        <f>ROUND(I176*H176,2)</f>
        <v>0</v>
      </c>
      <c r="BL176" s="17" t="s">
        <v>162</v>
      </c>
      <c r="BM176" s="148" t="s">
        <v>437</v>
      </c>
    </row>
    <row r="177" spans="2:65" s="12" customFormat="1">
      <c r="B177" s="150"/>
      <c r="D177" s="151" t="s">
        <v>164</v>
      </c>
      <c r="E177" s="152" t="s">
        <v>1</v>
      </c>
      <c r="F177" s="153" t="s">
        <v>417</v>
      </c>
      <c r="H177" s="152" t="s">
        <v>1</v>
      </c>
      <c r="I177" s="154"/>
      <c r="L177" s="150"/>
      <c r="M177" s="155"/>
      <c r="T177" s="156"/>
      <c r="AT177" s="152" t="s">
        <v>164</v>
      </c>
      <c r="AU177" s="152" t="s">
        <v>87</v>
      </c>
      <c r="AV177" s="12" t="s">
        <v>85</v>
      </c>
      <c r="AW177" s="12" t="s">
        <v>32</v>
      </c>
      <c r="AX177" s="12" t="s">
        <v>77</v>
      </c>
      <c r="AY177" s="152" t="s">
        <v>154</v>
      </c>
    </row>
    <row r="178" spans="2:65" s="12" customFormat="1">
      <c r="B178" s="150"/>
      <c r="D178" s="151" t="s">
        <v>164</v>
      </c>
      <c r="E178" s="152" t="s">
        <v>1</v>
      </c>
      <c r="F178" s="153" t="s">
        <v>166</v>
      </c>
      <c r="H178" s="152" t="s">
        <v>1</v>
      </c>
      <c r="I178" s="154"/>
      <c r="L178" s="150"/>
      <c r="M178" s="155"/>
      <c r="T178" s="156"/>
      <c r="AT178" s="152" t="s">
        <v>164</v>
      </c>
      <c r="AU178" s="152" t="s">
        <v>87</v>
      </c>
      <c r="AV178" s="12" t="s">
        <v>85</v>
      </c>
      <c r="AW178" s="12" t="s">
        <v>32</v>
      </c>
      <c r="AX178" s="12" t="s">
        <v>77</v>
      </c>
      <c r="AY178" s="152" t="s">
        <v>154</v>
      </c>
    </row>
    <row r="179" spans="2:65" s="13" customFormat="1">
      <c r="B179" s="157"/>
      <c r="D179" s="151" t="s">
        <v>164</v>
      </c>
      <c r="E179" s="158" t="s">
        <v>1</v>
      </c>
      <c r="F179" s="159" t="s">
        <v>438</v>
      </c>
      <c r="H179" s="160">
        <v>3.2</v>
      </c>
      <c r="I179" s="161"/>
      <c r="L179" s="157"/>
      <c r="M179" s="162"/>
      <c r="T179" s="163"/>
      <c r="AT179" s="158" t="s">
        <v>164</v>
      </c>
      <c r="AU179" s="158" t="s">
        <v>87</v>
      </c>
      <c r="AV179" s="13" t="s">
        <v>87</v>
      </c>
      <c r="AW179" s="13" t="s">
        <v>32</v>
      </c>
      <c r="AX179" s="13" t="s">
        <v>77</v>
      </c>
      <c r="AY179" s="158" t="s">
        <v>154</v>
      </c>
    </row>
    <row r="180" spans="2:65" s="13" customFormat="1">
      <c r="B180" s="157"/>
      <c r="D180" s="151" t="s">
        <v>164</v>
      </c>
      <c r="E180" s="158" t="s">
        <v>1</v>
      </c>
      <c r="F180" s="159" t="s">
        <v>419</v>
      </c>
      <c r="H180" s="160">
        <v>9.3000000000000007</v>
      </c>
      <c r="I180" s="161"/>
      <c r="L180" s="157"/>
      <c r="M180" s="162"/>
      <c r="T180" s="163"/>
      <c r="AT180" s="158" t="s">
        <v>164</v>
      </c>
      <c r="AU180" s="158" t="s">
        <v>87</v>
      </c>
      <c r="AV180" s="13" t="s">
        <v>87</v>
      </c>
      <c r="AW180" s="13" t="s">
        <v>32</v>
      </c>
      <c r="AX180" s="13" t="s">
        <v>77</v>
      </c>
      <c r="AY180" s="158" t="s">
        <v>154</v>
      </c>
    </row>
    <row r="181" spans="2:65" s="13" customFormat="1">
      <c r="B181" s="157"/>
      <c r="D181" s="151" t="s">
        <v>164</v>
      </c>
      <c r="E181" s="158" t="s">
        <v>1</v>
      </c>
      <c r="F181" s="159" t="s">
        <v>439</v>
      </c>
      <c r="H181" s="160">
        <v>1.3460000000000001</v>
      </c>
      <c r="I181" s="161"/>
      <c r="L181" s="157"/>
      <c r="M181" s="162"/>
      <c r="T181" s="163"/>
      <c r="AT181" s="158" t="s">
        <v>164</v>
      </c>
      <c r="AU181" s="158" t="s">
        <v>87</v>
      </c>
      <c r="AV181" s="13" t="s">
        <v>87</v>
      </c>
      <c r="AW181" s="13" t="s">
        <v>32</v>
      </c>
      <c r="AX181" s="13" t="s">
        <v>77</v>
      </c>
      <c r="AY181" s="158" t="s">
        <v>154</v>
      </c>
    </row>
    <row r="182" spans="2:65" s="14" customFormat="1">
      <c r="B182" s="164"/>
      <c r="D182" s="151" t="s">
        <v>164</v>
      </c>
      <c r="E182" s="165" t="s">
        <v>1</v>
      </c>
      <c r="F182" s="166" t="s">
        <v>169</v>
      </c>
      <c r="H182" s="167">
        <v>13.846</v>
      </c>
      <c r="I182" s="168"/>
      <c r="L182" s="164"/>
      <c r="M182" s="169"/>
      <c r="T182" s="170"/>
      <c r="AT182" s="165" t="s">
        <v>164</v>
      </c>
      <c r="AU182" s="165" t="s">
        <v>87</v>
      </c>
      <c r="AV182" s="14" t="s">
        <v>162</v>
      </c>
      <c r="AW182" s="14" t="s">
        <v>32</v>
      </c>
      <c r="AX182" s="14" t="s">
        <v>85</v>
      </c>
      <c r="AY182" s="165" t="s">
        <v>154</v>
      </c>
    </row>
    <row r="183" spans="2:65" s="1" customFormat="1" ht="16.5" customHeight="1">
      <c r="B183" s="32"/>
      <c r="C183" s="136" t="s">
        <v>198</v>
      </c>
      <c r="D183" s="137" t="s">
        <v>157</v>
      </c>
      <c r="E183" s="138" t="s">
        <v>440</v>
      </c>
      <c r="F183" s="139" t="s">
        <v>441</v>
      </c>
      <c r="G183" s="140" t="s">
        <v>160</v>
      </c>
      <c r="H183" s="141">
        <v>10.045999999999999</v>
      </c>
      <c r="I183" s="142"/>
      <c r="J183" s="143">
        <f>ROUND(I183*H183,2)</f>
        <v>0</v>
      </c>
      <c r="K183" s="139" t="s">
        <v>161</v>
      </c>
      <c r="L183" s="32"/>
      <c r="M183" s="144" t="s">
        <v>1</v>
      </c>
      <c r="N183" s="145" t="s">
        <v>42</v>
      </c>
      <c r="P183" s="146">
        <f>O183*H183</f>
        <v>0</v>
      </c>
      <c r="Q183" s="146">
        <v>6.1719999999999997E-2</v>
      </c>
      <c r="R183" s="146">
        <f>Q183*H183</f>
        <v>0.62003911999999994</v>
      </c>
      <c r="S183" s="146">
        <v>0</v>
      </c>
      <c r="T183" s="147">
        <f>S183*H183</f>
        <v>0</v>
      </c>
      <c r="AR183" s="148" t="s">
        <v>162</v>
      </c>
      <c r="AT183" s="148" t="s">
        <v>157</v>
      </c>
      <c r="AU183" s="148" t="s">
        <v>87</v>
      </c>
      <c r="AY183" s="17" t="s">
        <v>154</v>
      </c>
      <c r="BE183" s="149">
        <f>IF(N183="základní",J183,0)</f>
        <v>0</v>
      </c>
      <c r="BF183" s="149">
        <f>IF(N183="snížená",J183,0)</f>
        <v>0</v>
      </c>
      <c r="BG183" s="149">
        <f>IF(N183="zákl. přenesená",J183,0)</f>
        <v>0</v>
      </c>
      <c r="BH183" s="149">
        <f>IF(N183="sníž. přenesená",J183,0)</f>
        <v>0</v>
      </c>
      <c r="BI183" s="149">
        <f>IF(N183="nulová",J183,0)</f>
        <v>0</v>
      </c>
      <c r="BJ183" s="17" t="s">
        <v>85</v>
      </c>
      <c r="BK183" s="149">
        <f>ROUND(I183*H183,2)</f>
        <v>0</v>
      </c>
      <c r="BL183" s="17" t="s">
        <v>162</v>
      </c>
      <c r="BM183" s="148" t="s">
        <v>442</v>
      </c>
    </row>
    <row r="184" spans="2:65" s="12" customFormat="1">
      <c r="B184" s="150"/>
      <c r="D184" s="151" t="s">
        <v>164</v>
      </c>
      <c r="E184" s="152" t="s">
        <v>1</v>
      </c>
      <c r="F184" s="153" t="s">
        <v>443</v>
      </c>
      <c r="H184" s="152" t="s">
        <v>1</v>
      </c>
      <c r="I184" s="154"/>
      <c r="L184" s="150"/>
      <c r="M184" s="155"/>
      <c r="T184" s="156"/>
      <c r="AT184" s="152" t="s">
        <v>164</v>
      </c>
      <c r="AU184" s="152" t="s">
        <v>87</v>
      </c>
      <c r="AV184" s="12" t="s">
        <v>85</v>
      </c>
      <c r="AW184" s="12" t="s">
        <v>32</v>
      </c>
      <c r="AX184" s="12" t="s">
        <v>77</v>
      </c>
      <c r="AY184" s="152" t="s">
        <v>154</v>
      </c>
    </row>
    <row r="185" spans="2:65" s="13" customFormat="1">
      <c r="B185" s="157"/>
      <c r="D185" s="151" t="s">
        <v>164</v>
      </c>
      <c r="E185" s="158" t="s">
        <v>1</v>
      </c>
      <c r="F185" s="159" t="s">
        <v>444</v>
      </c>
      <c r="H185" s="160">
        <v>10.045999999999999</v>
      </c>
      <c r="I185" s="161"/>
      <c r="L185" s="157"/>
      <c r="M185" s="162"/>
      <c r="T185" s="163"/>
      <c r="AT185" s="158" t="s">
        <v>164</v>
      </c>
      <c r="AU185" s="158" t="s">
        <v>87</v>
      </c>
      <c r="AV185" s="13" t="s">
        <v>87</v>
      </c>
      <c r="AW185" s="13" t="s">
        <v>32</v>
      </c>
      <c r="AX185" s="13" t="s">
        <v>77</v>
      </c>
      <c r="AY185" s="158" t="s">
        <v>154</v>
      </c>
    </row>
    <row r="186" spans="2:65" s="14" customFormat="1">
      <c r="B186" s="164"/>
      <c r="D186" s="151" t="s">
        <v>164</v>
      </c>
      <c r="E186" s="165" t="s">
        <v>1</v>
      </c>
      <c r="F186" s="166" t="s">
        <v>169</v>
      </c>
      <c r="H186" s="167">
        <v>10.045999999999999</v>
      </c>
      <c r="I186" s="168"/>
      <c r="L186" s="164"/>
      <c r="M186" s="169"/>
      <c r="T186" s="170"/>
      <c r="AT186" s="165" t="s">
        <v>164</v>
      </c>
      <c r="AU186" s="165" t="s">
        <v>87</v>
      </c>
      <c r="AV186" s="14" t="s">
        <v>162</v>
      </c>
      <c r="AW186" s="14" t="s">
        <v>32</v>
      </c>
      <c r="AX186" s="14" t="s">
        <v>85</v>
      </c>
      <c r="AY186" s="165" t="s">
        <v>154</v>
      </c>
    </row>
    <row r="187" spans="2:65" s="11" customFormat="1" ht="22.9" customHeight="1">
      <c r="B187" s="124"/>
      <c r="D187" s="125" t="s">
        <v>76</v>
      </c>
      <c r="E187" s="134" t="s">
        <v>198</v>
      </c>
      <c r="F187" s="134" t="s">
        <v>445</v>
      </c>
      <c r="I187" s="127"/>
      <c r="J187" s="135">
        <f>BK187</f>
        <v>0</v>
      </c>
      <c r="L187" s="124"/>
      <c r="M187" s="129"/>
      <c r="P187" s="130">
        <f>SUM(P188:P413)</f>
        <v>0</v>
      </c>
      <c r="R187" s="130">
        <f>SUM(R188:R413)</f>
        <v>14.907027729999998</v>
      </c>
      <c r="T187" s="131">
        <f>SUM(T188:T413)</f>
        <v>0</v>
      </c>
      <c r="AR187" s="125" t="s">
        <v>85</v>
      </c>
      <c r="AT187" s="132" t="s">
        <v>76</v>
      </c>
      <c r="AU187" s="132" t="s">
        <v>85</v>
      </c>
      <c r="AY187" s="125" t="s">
        <v>154</v>
      </c>
      <c r="BK187" s="133">
        <f>SUM(BK188:BK413)</f>
        <v>0</v>
      </c>
    </row>
    <row r="188" spans="2:65" s="1" customFormat="1" ht="16.5" customHeight="1">
      <c r="B188" s="32"/>
      <c r="C188" s="136" t="s">
        <v>209</v>
      </c>
      <c r="D188" s="137" t="s">
        <v>157</v>
      </c>
      <c r="E188" s="138" t="s">
        <v>446</v>
      </c>
      <c r="F188" s="139" t="s">
        <v>447</v>
      </c>
      <c r="G188" s="140" t="s">
        <v>190</v>
      </c>
      <c r="H188" s="141">
        <v>2</v>
      </c>
      <c r="I188" s="142"/>
      <c r="J188" s="143">
        <f>ROUND(I188*H188,2)</f>
        <v>0</v>
      </c>
      <c r="K188" s="139" t="s">
        <v>161</v>
      </c>
      <c r="L188" s="32"/>
      <c r="M188" s="144" t="s">
        <v>1</v>
      </c>
      <c r="N188" s="145" t="s">
        <v>42</v>
      </c>
      <c r="P188" s="146">
        <f>O188*H188</f>
        <v>0</v>
      </c>
      <c r="Q188" s="146">
        <v>1.0699999999999999E-2</v>
      </c>
      <c r="R188" s="146">
        <f>Q188*H188</f>
        <v>2.1399999999999999E-2</v>
      </c>
      <c r="S188" s="146">
        <v>0</v>
      </c>
      <c r="T188" s="147">
        <f>S188*H188</f>
        <v>0</v>
      </c>
      <c r="AR188" s="148" t="s">
        <v>162</v>
      </c>
      <c r="AT188" s="148" t="s">
        <v>157</v>
      </c>
      <c r="AU188" s="148" t="s">
        <v>87</v>
      </c>
      <c r="AY188" s="17" t="s">
        <v>154</v>
      </c>
      <c r="BE188" s="149">
        <f>IF(N188="základní",J188,0)</f>
        <v>0</v>
      </c>
      <c r="BF188" s="149">
        <f>IF(N188="snížená",J188,0)</f>
        <v>0</v>
      </c>
      <c r="BG188" s="149">
        <f>IF(N188="zákl. přenesená",J188,0)</f>
        <v>0</v>
      </c>
      <c r="BH188" s="149">
        <f>IF(N188="sníž. přenesená",J188,0)</f>
        <v>0</v>
      </c>
      <c r="BI188" s="149">
        <f>IF(N188="nulová",J188,0)</f>
        <v>0</v>
      </c>
      <c r="BJ188" s="17" t="s">
        <v>85</v>
      </c>
      <c r="BK188" s="149">
        <f>ROUND(I188*H188,2)</f>
        <v>0</v>
      </c>
      <c r="BL188" s="17" t="s">
        <v>162</v>
      </c>
      <c r="BM188" s="148" t="s">
        <v>448</v>
      </c>
    </row>
    <row r="189" spans="2:65" s="1" customFormat="1" ht="24.2" customHeight="1">
      <c r="B189" s="32"/>
      <c r="C189" s="136" t="s">
        <v>215</v>
      </c>
      <c r="D189" s="137" t="s">
        <v>157</v>
      </c>
      <c r="E189" s="138" t="s">
        <v>449</v>
      </c>
      <c r="F189" s="139" t="s">
        <v>450</v>
      </c>
      <c r="G189" s="140" t="s">
        <v>160</v>
      </c>
      <c r="H189" s="141">
        <v>592.80999999999995</v>
      </c>
      <c r="I189" s="142"/>
      <c r="J189" s="143">
        <f>ROUND(I189*H189,2)</f>
        <v>0</v>
      </c>
      <c r="K189" s="139" t="s">
        <v>161</v>
      </c>
      <c r="L189" s="32"/>
      <c r="M189" s="144" t="s">
        <v>1</v>
      </c>
      <c r="N189" s="145" t="s">
        <v>42</v>
      </c>
      <c r="P189" s="146">
        <f>O189*H189</f>
        <v>0</v>
      </c>
      <c r="Q189" s="146">
        <v>5.7099999999999998E-3</v>
      </c>
      <c r="R189" s="146">
        <f>Q189*H189</f>
        <v>3.3849450999999995</v>
      </c>
      <c r="S189" s="146">
        <v>0</v>
      </c>
      <c r="T189" s="147">
        <f>S189*H189</f>
        <v>0</v>
      </c>
      <c r="AR189" s="148" t="s">
        <v>162</v>
      </c>
      <c r="AT189" s="148" t="s">
        <v>157</v>
      </c>
      <c r="AU189" s="148" t="s">
        <v>87</v>
      </c>
      <c r="AY189" s="17" t="s">
        <v>154</v>
      </c>
      <c r="BE189" s="149">
        <f>IF(N189="základní",J189,0)</f>
        <v>0</v>
      </c>
      <c r="BF189" s="149">
        <f>IF(N189="snížená",J189,0)</f>
        <v>0</v>
      </c>
      <c r="BG189" s="149">
        <f>IF(N189="zákl. přenesená",J189,0)</f>
        <v>0</v>
      </c>
      <c r="BH189" s="149">
        <f>IF(N189="sníž. přenesená",J189,0)</f>
        <v>0</v>
      </c>
      <c r="BI189" s="149">
        <f>IF(N189="nulová",J189,0)</f>
        <v>0</v>
      </c>
      <c r="BJ189" s="17" t="s">
        <v>85</v>
      </c>
      <c r="BK189" s="149">
        <f>ROUND(I189*H189,2)</f>
        <v>0</v>
      </c>
      <c r="BL189" s="17" t="s">
        <v>162</v>
      </c>
      <c r="BM189" s="148" t="s">
        <v>451</v>
      </c>
    </row>
    <row r="190" spans="2:65" s="12" customFormat="1">
      <c r="B190" s="150"/>
      <c r="D190" s="151" t="s">
        <v>164</v>
      </c>
      <c r="E190" s="152" t="s">
        <v>1</v>
      </c>
      <c r="F190" s="153" t="s">
        <v>291</v>
      </c>
      <c r="H190" s="152" t="s">
        <v>1</v>
      </c>
      <c r="I190" s="154"/>
      <c r="L190" s="150"/>
      <c r="M190" s="155"/>
      <c r="T190" s="156"/>
      <c r="AT190" s="152" t="s">
        <v>164</v>
      </c>
      <c r="AU190" s="152" t="s">
        <v>87</v>
      </c>
      <c r="AV190" s="12" t="s">
        <v>85</v>
      </c>
      <c r="AW190" s="12" t="s">
        <v>32</v>
      </c>
      <c r="AX190" s="12" t="s">
        <v>77</v>
      </c>
      <c r="AY190" s="152" t="s">
        <v>154</v>
      </c>
    </row>
    <row r="191" spans="2:65" s="13" customFormat="1">
      <c r="B191" s="157"/>
      <c r="D191" s="151" t="s">
        <v>164</v>
      </c>
      <c r="E191" s="158" t="s">
        <v>1</v>
      </c>
      <c r="F191" s="159" t="s">
        <v>292</v>
      </c>
      <c r="H191" s="160">
        <v>75.099999999999994</v>
      </c>
      <c r="I191" s="161"/>
      <c r="L191" s="157"/>
      <c r="M191" s="162"/>
      <c r="T191" s="163"/>
      <c r="AT191" s="158" t="s">
        <v>164</v>
      </c>
      <c r="AU191" s="158" t="s">
        <v>87</v>
      </c>
      <c r="AV191" s="13" t="s">
        <v>87</v>
      </c>
      <c r="AW191" s="13" t="s">
        <v>32</v>
      </c>
      <c r="AX191" s="13" t="s">
        <v>77</v>
      </c>
      <c r="AY191" s="158" t="s">
        <v>154</v>
      </c>
    </row>
    <row r="192" spans="2:65" s="13" customFormat="1">
      <c r="B192" s="157"/>
      <c r="D192" s="151" t="s">
        <v>164</v>
      </c>
      <c r="E192" s="158" t="s">
        <v>1</v>
      </c>
      <c r="F192" s="159" t="s">
        <v>293</v>
      </c>
      <c r="H192" s="160">
        <v>28</v>
      </c>
      <c r="I192" s="161"/>
      <c r="L192" s="157"/>
      <c r="M192" s="162"/>
      <c r="T192" s="163"/>
      <c r="AT192" s="158" t="s">
        <v>164</v>
      </c>
      <c r="AU192" s="158" t="s">
        <v>87</v>
      </c>
      <c r="AV192" s="13" t="s">
        <v>87</v>
      </c>
      <c r="AW192" s="13" t="s">
        <v>32</v>
      </c>
      <c r="AX192" s="13" t="s">
        <v>77</v>
      </c>
      <c r="AY192" s="158" t="s">
        <v>154</v>
      </c>
    </row>
    <row r="193" spans="2:51" s="13" customFormat="1">
      <c r="B193" s="157"/>
      <c r="D193" s="151" t="s">
        <v>164</v>
      </c>
      <c r="E193" s="158" t="s">
        <v>1</v>
      </c>
      <c r="F193" s="159" t="s">
        <v>294</v>
      </c>
      <c r="H193" s="160">
        <v>29.4</v>
      </c>
      <c r="I193" s="161"/>
      <c r="L193" s="157"/>
      <c r="M193" s="162"/>
      <c r="T193" s="163"/>
      <c r="AT193" s="158" t="s">
        <v>164</v>
      </c>
      <c r="AU193" s="158" t="s">
        <v>87</v>
      </c>
      <c r="AV193" s="13" t="s">
        <v>87</v>
      </c>
      <c r="AW193" s="13" t="s">
        <v>32</v>
      </c>
      <c r="AX193" s="13" t="s">
        <v>77</v>
      </c>
      <c r="AY193" s="158" t="s">
        <v>154</v>
      </c>
    </row>
    <row r="194" spans="2:51" s="13" customFormat="1">
      <c r="B194" s="157"/>
      <c r="D194" s="151" t="s">
        <v>164</v>
      </c>
      <c r="E194" s="158" t="s">
        <v>1</v>
      </c>
      <c r="F194" s="159" t="s">
        <v>295</v>
      </c>
      <c r="H194" s="160">
        <v>30.4</v>
      </c>
      <c r="I194" s="161"/>
      <c r="L194" s="157"/>
      <c r="M194" s="162"/>
      <c r="T194" s="163"/>
      <c r="AT194" s="158" t="s">
        <v>164</v>
      </c>
      <c r="AU194" s="158" t="s">
        <v>87</v>
      </c>
      <c r="AV194" s="13" t="s">
        <v>87</v>
      </c>
      <c r="AW194" s="13" t="s">
        <v>32</v>
      </c>
      <c r="AX194" s="13" t="s">
        <v>77</v>
      </c>
      <c r="AY194" s="158" t="s">
        <v>154</v>
      </c>
    </row>
    <row r="195" spans="2:51" s="13" customFormat="1">
      <c r="B195" s="157"/>
      <c r="D195" s="151" t="s">
        <v>164</v>
      </c>
      <c r="E195" s="158" t="s">
        <v>1</v>
      </c>
      <c r="F195" s="159" t="s">
        <v>296</v>
      </c>
      <c r="H195" s="160">
        <v>68.5</v>
      </c>
      <c r="I195" s="161"/>
      <c r="L195" s="157"/>
      <c r="M195" s="162"/>
      <c r="T195" s="163"/>
      <c r="AT195" s="158" t="s">
        <v>164</v>
      </c>
      <c r="AU195" s="158" t="s">
        <v>87</v>
      </c>
      <c r="AV195" s="13" t="s">
        <v>87</v>
      </c>
      <c r="AW195" s="13" t="s">
        <v>32</v>
      </c>
      <c r="AX195" s="13" t="s">
        <v>77</v>
      </c>
      <c r="AY195" s="158" t="s">
        <v>154</v>
      </c>
    </row>
    <row r="196" spans="2:51" s="13" customFormat="1">
      <c r="B196" s="157"/>
      <c r="D196" s="151" t="s">
        <v>164</v>
      </c>
      <c r="E196" s="158" t="s">
        <v>1</v>
      </c>
      <c r="F196" s="159" t="s">
        <v>297</v>
      </c>
      <c r="H196" s="160">
        <v>18.5</v>
      </c>
      <c r="I196" s="161"/>
      <c r="L196" s="157"/>
      <c r="M196" s="162"/>
      <c r="T196" s="163"/>
      <c r="AT196" s="158" t="s">
        <v>164</v>
      </c>
      <c r="AU196" s="158" t="s">
        <v>87</v>
      </c>
      <c r="AV196" s="13" t="s">
        <v>87</v>
      </c>
      <c r="AW196" s="13" t="s">
        <v>32</v>
      </c>
      <c r="AX196" s="13" t="s">
        <v>77</v>
      </c>
      <c r="AY196" s="158" t="s">
        <v>154</v>
      </c>
    </row>
    <row r="197" spans="2:51" s="13" customFormat="1">
      <c r="B197" s="157"/>
      <c r="D197" s="151" t="s">
        <v>164</v>
      </c>
      <c r="E197" s="158" t="s">
        <v>1</v>
      </c>
      <c r="F197" s="159" t="s">
        <v>298</v>
      </c>
      <c r="H197" s="160">
        <v>66</v>
      </c>
      <c r="I197" s="161"/>
      <c r="L197" s="157"/>
      <c r="M197" s="162"/>
      <c r="T197" s="163"/>
      <c r="AT197" s="158" t="s">
        <v>164</v>
      </c>
      <c r="AU197" s="158" t="s">
        <v>87</v>
      </c>
      <c r="AV197" s="13" t="s">
        <v>87</v>
      </c>
      <c r="AW197" s="13" t="s">
        <v>32</v>
      </c>
      <c r="AX197" s="13" t="s">
        <v>77</v>
      </c>
      <c r="AY197" s="158" t="s">
        <v>154</v>
      </c>
    </row>
    <row r="198" spans="2:51" s="13" customFormat="1">
      <c r="B198" s="157"/>
      <c r="D198" s="151" t="s">
        <v>164</v>
      </c>
      <c r="E198" s="158" t="s">
        <v>1</v>
      </c>
      <c r="F198" s="159" t="s">
        <v>299</v>
      </c>
      <c r="H198" s="160">
        <v>47.77</v>
      </c>
      <c r="I198" s="161"/>
      <c r="L198" s="157"/>
      <c r="M198" s="162"/>
      <c r="T198" s="163"/>
      <c r="AT198" s="158" t="s">
        <v>164</v>
      </c>
      <c r="AU198" s="158" t="s">
        <v>87</v>
      </c>
      <c r="AV198" s="13" t="s">
        <v>87</v>
      </c>
      <c r="AW198" s="13" t="s">
        <v>32</v>
      </c>
      <c r="AX198" s="13" t="s">
        <v>77</v>
      </c>
      <c r="AY198" s="158" t="s">
        <v>154</v>
      </c>
    </row>
    <row r="199" spans="2:51" s="13" customFormat="1">
      <c r="B199" s="157"/>
      <c r="D199" s="151" t="s">
        <v>164</v>
      </c>
      <c r="E199" s="158" t="s">
        <v>1</v>
      </c>
      <c r="F199" s="159" t="s">
        <v>452</v>
      </c>
      <c r="H199" s="160">
        <v>16.7</v>
      </c>
      <c r="I199" s="161"/>
      <c r="L199" s="157"/>
      <c r="M199" s="162"/>
      <c r="T199" s="163"/>
      <c r="AT199" s="158" t="s">
        <v>164</v>
      </c>
      <c r="AU199" s="158" t="s">
        <v>87</v>
      </c>
      <c r="AV199" s="13" t="s">
        <v>87</v>
      </c>
      <c r="AW199" s="13" t="s">
        <v>32</v>
      </c>
      <c r="AX199" s="13" t="s">
        <v>77</v>
      </c>
      <c r="AY199" s="158" t="s">
        <v>154</v>
      </c>
    </row>
    <row r="200" spans="2:51" s="13" customFormat="1">
      <c r="B200" s="157"/>
      <c r="D200" s="151" t="s">
        <v>164</v>
      </c>
      <c r="E200" s="158" t="s">
        <v>1</v>
      </c>
      <c r="F200" s="159" t="s">
        <v>301</v>
      </c>
      <c r="H200" s="160">
        <v>9.3000000000000007</v>
      </c>
      <c r="I200" s="161"/>
      <c r="L200" s="157"/>
      <c r="M200" s="162"/>
      <c r="T200" s="163"/>
      <c r="AT200" s="158" t="s">
        <v>164</v>
      </c>
      <c r="AU200" s="158" t="s">
        <v>87</v>
      </c>
      <c r="AV200" s="13" t="s">
        <v>87</v>
      </c>
      <c r="AW200" s="13" t="s">
        <v>32</v>
      </c>
      <c r="AX200" s="13" t="s">
        <v>77</v>
      </c>
      <c r="AY200" s="158" t="s">
        <v>154</v>
      </c>
    </row>
    <row r="201" spans="2:51" s="13" customFormat="1">
      <c r="B201" s="157"/>
      <c r="D201" s="151" t="s">
        <v>164</v>
      </c>
      <c r="E201" s="158" t="s">
        <v>1</v>
      </c>
      <c r="F201" s="159" t="s">
        <v>302</v>
      </c>
      <c r="H201" s="160">
        <v>12</v>
      </c>
      <c r="I201" s="161"/>
      <c r="L201" s="157"/>
      <c r="M201" s="162"/>
      <c r="T201" s="163"/>
      <c r="AT201" s="158" t="s">
        <v>164</v>
      </c>
      <c r="AU201" s="158" t="s">
        <v>87</v>
      </c>
      <c r="AV201" s="13" t="s">
        <v>87</v>
      </c>
      <c r="AW201" s="13" t="s">
        <v>32</v>
      </c>
      <c r="AX201" s="13" t="s">
        <v>77</v>
      </c>
      <c r="AY201" s="158" t="s">
        <v>154</v>
      </c>
    </row>
    <row r="202" spans="2:51" s="13" customFormat="1">
      <c r="B202" s="157"/>
      <c r="D202" s="151" t="s">
        <v>164</v>
      </c>
      <c r="E202" s="158" t="s">
        <v>1</v>
      </c>
      <c r="F202" s="159" t="s">
        <v>303</v>
      </c>
      <c r="H202" s="160">
        <v>8.6</v>
      </c>
      <c r="I202" s="161"/>
      <c r="L202" s="157"/>
      <c r="M202" s="162"/>
      <c r="T202" s="163"/>
      <c r="AT202" s="158" t="s">
        <v>164</v>
      </c>
      <c r="AU202" s="158" t="s">
        <v>87</v>
      </c>
      <c r="AV202" s="13" t="s">
        <v>87</v>
      </c>
      <c r="AW202" s="13" t="s">
        <v>32</v>
      </c>
      <c r="AX202" s="13" t="s">
        <v>77</v>
      </c>
      <c r="AY202" s="158" t="s">
        <v>154</v>
      </c>
    </row>
    <row r="203" spans="2:51" s="13" customFormat="1">
      <c r="B203" s="157"/>
      <c r="D203" s="151" t="s">
        <v>164</v>
      </c>
      <c r="E203" s="158" t="s">
        <v>1</v>
      </c>
      <c r="F203" s="159" t="s">
        <v>304</v>
      </c>
      <c r="H203" s="160">
        <v>11.9</v>
      </c>
      <c r="I203" s="161"/>
      <c r="L203" s="157"/>
      <c r="M203" s="162"/>
      <c r="T203" s="163"/>
      <c r="AT203" s="158" t="s">
        <v>164</v>
      </c>
      <c r="AU203" s="158" t="s">
        <v>87</v>
      </c>
      <c r="AV203" s="13" t="s">
        <v>87</v>
      </c>
      <c r="AW203" s="13" t="s">
        <v>32</v>
      </c>
      <c r="AX203" s="13" t="s">
        <v>77</v>
      </c>
      <c r="AY203" s="158" t="s">
        <v>154</v>
      </c>
    </row>
    <row r="204" spans="2:51" s="13" customFormat="1">
      <c r="B204" s="157"/>
      <c r="D204" s="151" t="s">
        <v>164</v>
      </c>
      <c r="E204" s="158" t="s">
        <v>1</v>
      </c>
      <c r="F204" s="159" t="s">
        <v>305</v>
      </c>
      <c r="H204" s="160">
        <v>9.5</v>
      </c>
      <c r="I204" s="161"/>
      <c r="L204" s="157"/>
      <c r="M204" s="162"/>
      <c r="T204" s="163"/>
      <c r="AT204" s="158" t="s">
        <v>164</v>
      </c>
      <c r="AU204" s="158" t="s">
        <v>87</v>
      </c>
      <c r="AV204" s="13" t="s">
        <v>87</v>
      </c>
      <c r="AW204" s="13" t="s">
        <v>32</v>
      </c>
      <c r="AX204" s="13" t="s">
        <v>77</v>
      </c>
      <c r="AY204" s="158" t="s">
        <v>154</v>
      </c>
    </row>
    <row r="205" spans="2:51" s="13" customFormat="1">
      <c r="B205" s="157"/>
      <c r="D205" s="151" t="s">
        <v>164</v>
      </c>
      <c r="E205" s="158" t="s">
        <v>1</v>
      </c>
      <c r="F205" s="159" t="s">
        <v>306</v>
      </c>
      <c r="H205" s="160">
        <v>10.199999999999999</v>
      </c>
      <c r="I205" s="161"/>
      <c r="L205" s="157"/>
      <c r="M205" s="162"/>
      <c r="T205" s="163"/>
      <c r="AT205" s="158" t="s">
        <v>164</v>
      </c>
      <c r="AU205" s="158" t="s">
        <v>87</v>
      </c>
      <c r="AV205" s="13" t="s">
        <v>87</v>
      </c>
      <c r="AW205" s="13" t="s">
        <v>32</v>
      </c>
      <c r="AX205" s="13" t="s">
        <v>77</v>
      </c>
      <c r="AY205" s="158" t="s">
        <v>154</v>
      </c>
    </row>
    <row r="206" spans="2:51" s="13" customFormat="1">
      <c r="B206" s="157"/>
      <c r="D206" s="151" t="s">
        <v>164</v>
      </c>
      <c r="E206" s="158" t="s">
        <v>1</v>
      </c>
      <c r="F206" s="159" t="s">
        <v>307</v>
      </c>
      <c r="H206" s="160">
        <v>11</v>
      </c>
      <c r="I206" s="161"/>
      <c r="L206" s="157"/>
      <c r="M206" s="162"/>
      <c r="T206" s="163"/>
      <c r="AT206" s="158" t="s">
        <v>164</v>
      </c>
      <c r="AU206" s="158" t="s">
        <v>87</v>
      </c>
      <c r="AV206" s="13" t="s">
        <v>87</v>
      </c>
      <c r="AW206" s="13" t="s">
        <v>32</v>
      </c>
      <c r="AX206" s="13" t="s">
        <v>77</v>
      </c>
      <c r="AY206" s="158" t="s">
        <v>154</v>
      </c>
    </row>
    <row r="207" spans="2:51" s="13" customFormat="1">
      <c r="B207" s="157"/>
      <c r="D207" s="151" t="s">
        <v>164</v>
      </c>
      <c r="E207" s="158" t="s">
        <v>1</v>
      </c>
      <c r="F207" s="159" t="s">
        <v>308</v>
      </c>
      <c r="H207" s="160">
        <v>17.5</v>
      </c>
      <c r="I207" s="161"/>
      <c r="L207" s="157"/>
      <c r="M207" s="162"/>
      <c r="T207" s="163"/>
      <c r="AT207" s="158" t="s">
        <v>164</v>
      </c>
      <c r="AU207" s="158" t="s">
        <v>87</v>
      </c>
      <c r="AV207" s="13" t="s">
        <v>87</v>
      </c>
      <c r="AW207" s="13" t="s">
        <v>32</v>
      </c>
      <c r="AX207" s="13" t="s">
        <v>77</v>
      </c>
      <c r="AY207" s="158" t="s">
        <v>154</v>
      </c>
    </row>
    <row r="208" spans="2:51" s="13" customFormat="1">
      <c r="B208" s="157"/>
      <c r="D208" s="151" t="s">
        <v>164</v>
      </c>
      <c r="E208" s="158" t="s">
        <v>1</v>
      </c>
      <c r="F208" s="159" t="s">
        <v>309</v>
      </c>
      <c r="H208" s="160">
        <v>23</v>
      </c>
      <c r="I208" s="161"/>
      <c r="L208" s="157"/>
      <c r="M208" s="162"/>
      <c r="T208" s="163"/>
      <c r="AT208" s="158" t="s">
        <v>164</v>
      </c>
      <c r="AU208" s="158" t="s">
        <v>87</v>
      </c>
      <c r="AV208" s="13" t="s">
        <v>87</v>
      </c>
      <c r="AW208" s="13" t="s">
        <v>32</v>
      </c>
      <c r="AX208" s="13" t="s">
        <v>77</v>
      </c>
      <c r="AY208" s="158" t="s">
        <v>154</v>
      </c>
    </row>
    <row r="209" spans="2:51" s="13" customFormat="1">
      <c r="B209" s="157"/>
      <c r="D209" s="151" t="s">
        <v>164</v>
      </c>
      <c r="E209" s="158" t="s">
        <v>1</v>
      </c>
      <c r="F209" s="159" t="s">
        <v>310</v>
      </c>
      <c r="H209" s="160">
        <v>11.9</v>
      </c>
      <c r="I209" s="161"/>
      <c r="L209" s="157"/>
      <c r="M209" s="162"/>
      <c r="T209" s="163"/>
      <c r="AT209" s="158" t="s">
        <v>164</v>
      </c>
      <c r="AU209" s="158" t="s">
        <v>87</v>
      </c>
      <c r="AV209" s="13" t="s">
        <v>87</v>
      </c>
      <c r="AW209" s="13" t="s">
        <v>32</v>
      </c>
      <c r="AX209" s="13" t="s">
        <v>77</v>
      </c>
      <c r="AY209" s="158" t="s">
        <v>154</v>
      </c>
    </row>
    <row r="210" spans="2:51" s="13" customFormat="1">
      <c r="B210" s="157"/>
      <c r="D210" s="151" t="s">
        <v>164</v>
      </c>
      <c r="E210" s="158" t="s">
        <v>1</v>
      </c>
      <c r="F210" s="159" t="s">
        <v>311</v>
      </c>
      <c r="H210" s="160">
        <v>13.1</v>
      </c>
      <c r="I210" s="161"/>
      <c r="L210" s="157"/>
      <c r="M210" s="162"/>
      <c r="T210" s="163"/>
      <c r="AT210" s="158" t="s">
        <v>164</v>
      </c>
      <c r="AU210" s="158" t="s">
        <v>87</v>
      </c>
      <c r="AV210" s="13" t="s">
        <v>87</v>
      </c>
      <c r="AW210" s="13" t="s">
        <v>32</v>
      </c>
      <c r="AX210" s="13" t="s">
        <v>77</v>
      </c>
      <c r="AY210" s="158" t="s">
        <v>154</v>
      </c>
    </row>
    <row r="211" spans="2:51" s="13" customFormat="1">
      <c r="B211" s="157"/>
      <c r="D211" s="151" t="s">
        <v>164</v>
      </c>
      <c r="E211" s="158" t="s">
        <v>1</v>
      </c>
      <c r="F211" s="159" t="s">
        <v>312</v>
      </c>
      <c r="H211" s="160">
        <v>5.4</v>
      </c>
      <c r="I211" s="161"/>
      <c r="L211" s="157"/>
      <c r="M211" s="162"/>
      <c r="T211" s="163"/>
      <c r="AT211" s="158" t="s">
        <v>164</v>
      </c>
      <c r="AU211" s="158" t="s">
        <v>87</v>
      </c>
      <c r="AV211" s="13" t="s">
        <v>87</v>
      </c>
      <c r="AW211" s="13" t="s">
        <v>32</v>
      </c>
      <c r="AX211" s="13" t="s">
        <v>77</v>
      </c>
      <c r="AY211" s="158" t="s">
        <v>154</v>
      </c>
    </row>
    <row r="212" spans="2:51" s="13" customFormat="1">
      <c r="B212" s="157"/>
      <c r="D212" s="151" t="s">
        <v>164</v>
      </c>
      <c r="E212" s="158" t="s">
        <v>1</v>
      </c>
      <c r="F212" s="159" t="s">
        <v>313</v>
      </c>
      <c r="H212" s="160">
        <v>5.8</v>
      </c>
      <c r="I212" s="161"/>
      <c r="L212" s="157"/>
      <c r="M212" s="162"/>
      <c r="T212" s="163"/>
      <c r="AT212" s="158" t="s">
        <v>164</v>
      </c>
      <c r="AU212" s="158" t="s">
        <v>87</v>
      </c>
      <c r="AV212" s="13" t="s">
        <v>87</v>
      </c>
      <c r="AW212" s="13" t="s">
        <v>32</v>
      </c>
      <c r="AX212" s="13" t="s">
        <v>77</v>
      </c>
      <c r="AY212" s="158" t="s">
        <v>154</v>
      </c>
    </row>
    <row r="213" spans="2:51" s="13" customFormat="1">
      <c r="B213" s="157"/>
      <c r="D213" s="151" t="s">
        <v>164</v>
      </c>
      <c r="E213" s="158" t="s">
        <v>1</v>
      </c>
      <c r="F213" s="159" t="s">
        <v>314</v>
      </c>
      <c r="H213" s="160">
        <v>9.3000000000000007</v>
      </c>
      <c r="I213" s="161"/>
      <c r="L213" s="157"/>
      <c r="M213" s="162"/>
      <c r="T213" s="163"/>
      <c r="AT213" s="158" t="s">
        <v>164</v>
      </c>
      <c r="AU213" s="158" t="s">
        <v>87</v>
      </c>
      <c r="AV213" s="13" t="s">
        <v>87</v>
      </c>
      <c r="AW213" s="13" t="s">
        <v>32</v>
      </c>
      <c r="AX213" s="13" t="s">
        <v>77</v>
      </c>
      <c r="AY213" s="158" t="s">
        <v>154</v>
      </c>
    </row>
    <row r="214" spans="2:51" s="13" customFormat="1">
      <c r="B214" s="157"/>
      <c r="D214" s="151" t="s">
        <v>164</v>
      </c>
      <c r="E214" s="158" t="s">
        <v>1</v>
      </c>
      <c r="F214" s="159" t="s">
        <v>315</v>
      </c>
      <c r="H214" s="160">
        <v>4.4000000000000004</v>
      </c>
      <c r="I214" s="161"/>
      <c r="L214" s="157"/>
      <c r="M214" s="162"/>
      <c r="T214" s="163"/>
      <c r="AT214" s="158" t="s">
        <v>164</v>
      </c>
      <c r="AU214" s="158" t="s">
        <v>87</v>
      </c>
      <c r="AV214" s="13" t="s">
        <v>87</v>
      </c>
      <c r="AW214" s="13" t="s">
        <v>32</v>
      </c>
      <c r="AX214" s="13" t="s">
        <v>77</v>
      </c>
      <c r="AY214" s="158" t="s">
        <v>154</v>
      </c>
    </row>
    <row r="215" spans="2:51" s="13" customFormat="1">
      <c r="B215" s="157"/>
      <c r="D215" s="151" t="s">
        <v>164</v>
      </c>
      <c r="E215" s="158" t="s">
        <v>1</v>
      </c>
      <c r="F215" s="159" t="s">
        <v>316</v>
      </c>
      <c r="H215" s="160">
        <v>4.3</v>
      </c>
      <c r="I215" s="161"/>
      <c r="L215" s="157"/>
      <c r="M215" s="162"/>
      <c r="T215" s="163"/>
      <c r="AT215" s="158" t="s">
        <v>164</v>
      </c>
      <c r="AU215" s="158" t="s">
        <v>87</v>
      </c>
      <c r="AV215" s="13" t="s">
        <v>87</v>
      </c>
      <c r="AW215" s="13" t="s">
        <v>32</v>
      </c>
      <c r="AX215" s="13" t="s">
        <v>77</v>
      </c>
      <c r="AY215" s="158" t="s">
        <v>154</v>
      </c>
    </row>
    <row r="216" spans="2:51" s="13" customFormat="1">
      <c r="B216" s="157"/>
      <c r="D216" s="151" t="s">
        <v>164</v>
      </c>
      <c r="E216" s="158" t="s">
        <v>1</v>
      </c>
      <c r="F216" s="159" t="s">
        <v>317</v>
      </c>
      <c r="H216" s="160">
        <v>1.6</v>
      </c>
      <c r="I216" s="161"/>
      <c r="L216" s="157"/>
      <c r="M216" s="162"/>
      <c r="T216" s="163"/>
      <c r="AT216" s="158" t="s">
        <v>164</v>
      </c>
      <c r="AU216" s="158" t="s">
        <v>87</v>
      </c>
      <c r="AV216" s="13" t="s">
        <v>87</v>
      </c>
      <c r="AW216" s="13" t="s">
        <v>32</v>
      </c>
      <c r="AX216" s="13" t="s">
        <v>77</v>
      </c>
      <c r="AY216" s="158" t="s">
        <v>154</v>
      </c>
    </row>
    <row r="217" spans="2:51" s="13" customFormat="1">
      <c r="B217" s="157"/>
      <c r="D217" s="151" t="s">
        <v>164</v>
      </c>
      <c r="E217" s="158" t="s">
        <v>1</v>
      </c>
      <c r="F217" s="159" t="s">
        <v>318</v>
      </c>
      <c r="H217" s="160">
        <v>1.1000000000000001</v>
      </c>
      <c r="I217" s="161"/>
      <c r="L217" s="157"/>
      <c r="M217" s="162"/>
      <c r="T217" s="163"/>
      <c r="AT217" s="158" t="s">
        <v>164</v>
      </c>
      <c r="AU217" s="158" t="s">
        <v>87</v>
      </c>
      <c r="AV217" s="13" t="s">
        <v>87</v>
      </c>
      <c r="AW217" s="13" t="s">
        <v>32</v>
      </c>
      <c r="AX217" s="13" t="s">
        <v>77</v>
      </c>
      <c r="AY217" s="158" t="s">
        <v>154</v>
      </c>
    </row>
    <row r="218" spans="2:51" s="13" customFormat="1">
      <c r="B218" s="157"/>
      <c r="D218" s="151" t="s">
        <v>164</v>
      </c>
      <c r="E218" s="158" t="s">
        <v>1</v>
      </c>
      <c r="F218" s="159" t="s">
        <v>319</v>
      </c>
      <c r="H218" s="160">
        <v>1.1000000000000001</v>
      </c>
      <c r="I218" s="161"/>
      <c r="L218" s="157"/>
      <c r="M218" s="162"/>
      <c r="T218" s="163"/>
      <c r="AT218" s="158" t="s">
        <v>164</v>
      </c>
      <c r="AU218" s="158" t="s">
        <v>87</v>
      </c>
      <c r="AV218" s="13" t="s">
        <v>87</v>
      </c>
      <c r="AW218" s="13" t="s">
        <v>32</v>
      </c>
      <c r="AX218" s="13" t="s">
        <v>77</v>
      </c>
      <c r="AY218" s="158" t="s">
        <v>154</v>
      </c>
    </row>
    <row r="219" spans="2:51" s="13" customFormat="1">
      <c r="B219" s="157"/>
      <c r="D219" s="151" t="s">
        <v>164</v>
      </c>
      <c r="E219" s="158" t="s">
        <v>1</v>
      </c>
      <c r="F219" s="159" t="s">
        <v>320</v>
      </c>
      <c r="H219" s="160">
        <v>23.2</v>
      </c>
      <c r="I219" s="161"/>
      <c r="L219" s="157"/>
      <c r="M219" s="162"/>
      <c r="T219" s="163"/>
      <c r="AT219" s="158" t="s">
        <v>164</v>
      </c>
      <c r="AU219" s="158" t="s">
        <v>87</v>
      </c>
      <c r="AV219" s="13" t="s">
        <v>87</v>
      </c>
      <c r="AW219" s="13" t="s">
        <v>32</v>
      </c>
      <c r="AX219" s="13" t="s">
        <v>77</v>
      </c>
      <c r="AY219" s="158" t="s">
        <v>154</v>
      </c>
    </row>
    <row r="220" spans="2:51" s="13" customFormat="1">
      <c r="B220" s="157"/>
      <c r="D220" s="151" t="s">
        <v>164</v>
      </c>
      <c r="E220" s="158" t="s">
        <v>1</v>
      </c>
      <c r="F220" s="159" t="s">
        <v>321</v>
      </c>
      <c r="H220" s="160">
        <v>2.94</v>
      </c>
      <c r="I220" s="161"/>
      <c r="L220" s="157"/>
      <c r="M220" s="162"/>
      <c r="T220" s="163"/>
      <c r="AT220" s="158" t="s">
        <v>164</v>
      </c>
      <c r="AU220" s="158" t="s">
        <v>87</v>
      </c>
      <c r="AV220" s="13" t="s">
        <v>87</v>
      </c>
      <c r="AW220" s="13" t="s">
        <v>32</v>
      </c>
      <c r="AX220" s="13" t="s">
        <v>77</v>
      </c>
      <c r="AY220" s="158" t="s">
        <v>154</v>
      </c>
    </row>
    <row r="221" spans="2:51" s="13" customFormat="1">
      <c r="B221" s="157"/>
      <c r="D221" s="151" t="s">
        <v>164</v>
      </c>
      <c r="E221" s="158" t="s">
        <v>1</v>
      </c>
      <c r="F221" s="159" t="s">
        <v>322</v>
      </c>
      <c r="H221" s="160">
        <v>5.6</v>
      </c>
      <c r="I221" s="161"/>
      <c r="L221" s="157"/>
      <c r="M221" s="162"/>
      <c r="T221" s="163"/>
      <c r="AT221" s="158" t="s">
        <v>164</v>
      </c>
      <c r="AU221" s="158" t="s">
        <v>87</v>
      </c>
      <c r="AV221" s="13" t="s">
        <v>87</v>
      </c>
      <c r="AW221" s="13" t="s">
        <v>32</v>
      </c>
      <c r="AX221" s="13" t="s">
        <v>77</v>
      </c>
      <c r="AY221" s="158" t="s">
        <v>154</v>
      </c>
    </row>
    <row r="222" spans="2:51" s="13" customFormat="1">
      <c r="B222" s="157"/>
      <c r="D222" s="151" t="s">
        <v>164</v>
      </c>
      <c r="E222" s="158" t="s">
        <v>1</v>
      </c>
      <c r="F222" s="159" t="s">
        <v>323</v>
      </c>
      <c r="H222" s="160">
        <v>3.3</v>
      </c>
      <c r="I222" s="161"/>
      <c r="L222" s="157"/>
      <c r="M222" s="162"/>
      <c r="T222" s="163"/>
      <c r="AT222" s="158" t="s">
        <v>164</v>
      </c>
      <c r="AU222" s="158" t="s">
        <v>87</v>
      </c>
      <c r="AV222" s="13" t="s">
        <v>87</v>
      </c>
      <c r="AW222" s="13" t="s">
        <v>32</v>
      </c>
      <c r="AX222" s="13" t="s">
        <v>77</v>
      </c>
      <c r="AY222" s="158" t="s">
        <v>154</v>
      </c>
    </row>
    <row r="223" spans="2:51" s="13" customFormat="1">
      <c r="B223" s="157"/>
      <c r="D223" s="151" t="s">
        <v>164</v>
      </c>
      <c r="E223" s="158" t="s">
        <v>1</v>
      </c>
      <c r="F223" s="159" t="s">
        <v>324</v>
      </c>
      <c r="H223" s="160">
        <v>3.2</v>
      </c>
      <c r="I223" s="161"/>
      <c r="L223" s="157"/>
      <c r="M223" s="162"/>
      <c r="T223" s="163"/>
      <c r="AT223" s="158" t="s">
        <v>164</v>
      </c>
      <c r="AU223" s="158" t="s">
        <v>87</v>
      </c>
      <c r="AV223" s="13" t="s">
        <v>87</v>
      </c>
      <c r="AW223" s="13" t="s">
        <v>32</v>
      </c>
      <c r="AX223" s="13" t="s">
        <v>77</v>
      </c>
      <c r="AY223" s="158" t="s">
        <v>154</v>
      </c>
    </row>
    <row r="224" spans="2:51" s="13" customFormat="1">
      <c r="B224" s="157"/>
      <c r="D224" s="151" t="s">
        <v>164</v>
      </c>
      <c r="E224" s="158" t="s">
        <v>1</v>
      </c>
      <c r="F224" s="159" t="s">
        <v>325</v>
      </c>
      <c r="H224" s="160">
        <v>3.2</v>
      </c>
      <c r="I224" s="161"/>
      <c r="L224" s="157"/>
      <c r="M224" s="162"/>
      <c r="T224" s="163"/>
      <c r="AT224" s="158" t="s">
        <v>164</v>
      </c>
      <c r="AU224" s="158" t="s">
        <v>87</v>
      </c>
      <c r="AV224" s="13" t="s">
        <v>87</v>
      </c>
      <c r="AW224" s="13" t="s">
        <v>32</v>
      </c>
      <c r="AX224" s="13" t="s">
        <v>77</v>
      </c>
      <c r="AY224" s="158" t="s">
        <v>154</v>
      </c>
    </row>
    <row r="225" spans="2:65" s="14" customFormat="1">
      <c r="B225" s="164"/>
      <c r="D225" s="151" t="s">
        <v>164</v>
      </c>
      <c r="E225" s="165" t="s">
        <v>1</v>
      </c>
      <c r="F225" s="166" t="s">
        <v>169</v>
      </c>
      <c r="H225" s="167">
        <v>592.80999999999995</v>
      </c>
      <c r="I225" s="168"/>
      <c r="L225" s="164"/>
      <c r="M225" s="169"/>
      <c r="T225" s="170"/>
      <c r="AT225" s="165" t="s">
        <v>164</v>
      </c>
      <c r="AU225" s="165" t="s">
        <v>87</v>
      </c>
      <c r="AV225" s="14" t="s">
        <v>162</v>
      </c>
      <c r="AW225" s="14" t="s">
        <v>32</v>
      </c>
      <c r="AX225" s="14" t="s">
        <v>85</v>
      </c>
      <c r="AY225" s="165" t="s">
        <v>154</v>
      </c>
    </row>
    <row r="226" spans="2:65" s="1" customFormat="1" ht="16.5" customHeight="1">
      <c r="B226" s="32"/>
      <c r="C226" s="136" t="s">
        <v>155</v>
      </c>
      <c r="D226" s="137" t="s">
        <v>157</v>
      </c>
      <c r="E226" s="138" t="s">
        <v>453</v>
      </c>
      <c r="F226" s="139" t="s">
        <v>454</v>
      </c>
      <c r="G226" s="140" t="s">
        <v>160</v>
      </c>
      <c r="H226" s="141">
        <v>20.093</v>
      </c>
      <c r="I226" s="142"/>
      <c r="J226" s="143">
        <f>ROUND(I226*H226,2)</f>
        <v>0</v>
      </c>
      <c r="K226" s="139" t="s">
        <v>366</v>
      </c>
      <c r="L226" s="32"/>
      <c r="M226" s="144" t="s">
        <v>1</v>
      </c>
      <c r="N226" s="145" t="s">
        <v>42</v>
      </c>
      <c r="P226" s="146">
        <f>O226*H226</f>
        <v>0</v>
      </c>
      <c r="Q226" s="146">
        <v>2.5999999999999998E-4</v>
      </c>
      <c r="R226" s="146">
        <f>Q226*H226</f>
        <v>5.2241799999999993E-3</v>
      </c>
      <c r="S226" s="146">
        <v>0</v>
      </c>
      <c r="T226" s="147">
        <f>S226*H226</f>
        <v>0</v>
      </c>
      <c r="AR226" s="148" t="s">
        <v>162</v>
      </c>
      <c r="AT226" s="148" t="s">
        <v>157</v>
      </c>
      <c r="AU226" s="148" t="s">
        <v>87</v>
      </c>
      <c r="AY226" s="17" t="s">
        <v>154</v>
      </c>
      <c r="BE226" s="149">
        <f>IF(N226="základní",J226,0)</f>
        <v>0</v>
      </c>
      <c r="BF226" s="149">
        <f>IF(N226="snížená",J226,0)</f>
        <v>0</v>
      </c>
      <c r="BG226" s="149">
        <f>IF(N226="zákl. přenesená",J226,0)</f>
        <v>0</v>
      </c>
      <c r="BH226" s="149">
        <f>IF(N226="sníž. přenesená",J226,0)</f>
        <v>0</v>
      </c>
      <c r="BI226" s="149">
        <f>IF(N226="nulová",J226,0)</f>
        <v>0</v>
      </c>
      <c r="BJ226" s="17" t="s">
        <v>85</v>
      </c>
      <c r="BK226" s="149">
        <f>ROUND(I226*H226,2)</f>
        <v>0</v>
      </c>
      <c r="BL226" s="17" t="s">
        <v>162</v>
      </c>
      <c r="BM226" s="148" t="s">
        <v>455</v>
      </c>
    </row>
    <row r="227" spans="2:65" s="1" customFormat="1" ht="16.5" customHeight="1">
      <c r="B227" s="32"/>
      <c r="C227" s="136" t="s">
        <v>228</v>
      </c>
      <c r="D227" s="137" t="s">
        <v>157</v>
      </c>
      <c r="E227" s="138" t="s">
        <v>456</v>
      </c>
      <c r="F227" s="139" t="s">
        <v>457</v>
      </c>
      <c r="G227" s="140" t="s">
        <v>160</v>
      </c>
      <c r="H227" s="141">
        <v>20.093</v>
      </c>
      <c r="I227" s="142"/>
      <c r="J227" s="143">
        <f>ROUND(I227*H227,2)</f>
        <v>0</v>
      </c>
      <c r="K227" s="139" t="s">
        <v>161</v>
      </c>
      <c r="L227" s="32"/>
      <c r="M227" s="144" t="s">
        <v>1</v>
      </c>
      <c r="N227" s="145" t="s">
        <v>42</v>
      </c>
      <c r="P227" s="146">
        <f>O227*H227</f>
        <v>0</v>
      </c>
      <c r="Q227" s="146">
        <v>1.8380000000000001E-2</v>
      </c>
      <c r="R227" s="146">
        <f>Q227*H227</f>
        <v>0.36930933999999999</v>
      </c>
      <c r="S227" s="146">
        <v>0</v>
      </c>
      <c r="T227" s="147">
        <f>S227*H227</f>
        <v>0</v>
      </c>
      <c r="AR227" s="148" t="s">
        <v>162</v>
      </c>
      <c r="AT227" s="148" t="s">
        <v>157</v>
      </c>
      <c r="AU227" s="148" t="s">
        <v>87</v>
      </c>
      <c r="AY227" s="17" t="s">
        <v>154</v>
      </c>
      <c r="BE227" s="149">
        <f>IF(N227="základní",J227,0)</f>
        <v>0</v>
      </c>
      <c r="BF227" s="149">
        <f>IF(N227="snížená",J227,0)</f>
        <v>0</v>
      </c>
      <c r="BG227" s="149">
        <f>IF(N227="zákl. přenesená",J227,0)</f>
        <v>0</v>
      </c>
      <c r="BH227" s="149">
        <f>IF(N227="sníž. přenesená",J227,0)</f>
        <v>0</v>
      </c>
      <c r="BI227" s="149">
        <f>IF(N227="nulová",J227,0)</f>
        <v>0</v>
      </c>
      <c r="BJ227" s="17" t="s">
        <v>85</v>
      </c>
      <c r="BK227" s="149">
        <f>ROUND(I227*H227,2)</f>
        <v>0</v>
      </c>
      <c r="BL227" s="17" t="s">
        <v>162</v>
      </c>
      <c r="BM227" s="148" t="s">
        <v>458</v>
      </c>
    </row>
    <row r="228" spans="2:65" s="12" customFormat="1">
      <c r="B228" s="150"/>
      <c r="D228" s="151" t="s">
        <v>164</v>
      </c>
      <c r="E228" s="152" t="s">
        <v>1</v>
      </c>
      <c r="F228" s="153" t="s">
        <v>443</v>
      </c>
      <c r="H228" s="152" t="s">
        <v>1</v>
      </c>
      <c r="I228" s="154"/>
      <c r="L228" s="150"/>
      <c r="M228" s="155"/>
      <c r="T228" s="156"/>
      <c r="AT228" s="152" t="s">
        <v>164</v>
      </c>
      <c r="AU228" s="152" t="s">
        <v>87</v>
      </c>
      <c r="AV228" s="12" t="s">
        <v>85</v>
      </c>
      <c r="AW228" s="12" t="s">
        <v>32</v>
      </c>
      <c r="AX228" s="12" t="s">
        <v>77</v>
      </c>
      <c r="AY228" s="152" t="s">
        <v>154</v>
      </c>
    </row>
    <row r="229" spans="2:65" s="13" customFormat="1">
      <c r="B229" s="157"/>
      <c r="D229" s="151" t="s">
        <v>164</v>
      </c>
      <c r="E229" s="158" t="s">
        <v>1</v>
      </c>
      <c r="F229" s="159" t="s">
        <v>459</v>
      </c>
      <c r="H229" s="160">
        <v>20.093</v>
      </c>
      <c r="I229" s="161"/>
      <c r="L229" s="157"/>
      <c r="M229" s="162"/>
      <c r="T229" s="163"/>
      <c r="AT229" s="158" t="s">
        <v>164</v>
      </c>
      <c r="AU229" s="158" t="s">
        <v>87</v>
      </c>
      <c r="AV229" s="13" t="s">
        <v>87</v>
      </c>
      <c r="AW229" s="13" t="s">
        <v>32</v>
      </c>
      <c r="AX229" s="13" t="s">
        <v>77</v>
      </c>
      <c r="AY229" s="158" t="s">
        <v>154</v>
      </c>
    </row>
    <row r="230" spans="2:65" s="14" customFormat="1">
      <c r="B230" s="164"/>
      <c r="D230" s="151" t="s">
        <v>164</v>
      </c>
      <c r="E230" s="165" t="s">
        <v>1</v>
      </c>
      <c r="F230" s="166" t="s">
        <v>169</v>
      </c>
      <c r="H230" s="167">
        <v>20.093</v>
      </c>
      <c r="I230" s="168"/>
      <c r="L230" s="164"/>
      <c r="M230" s="169"/>
      <c r="T230" s="170"/>
      <c r="AT230" s="165" t="s">
        <v>164</v>
      </c>
      <c r="AU230" s="165" t="s">
        <v>87</v>
      </c>
      <c r="AV230" s="14" t="s">
        <v>162</v>
      </c>
      <c r="AW230" s="14" t="s">
        <v>32</v>
      </c>
      <c r="AX230" s="14" t="s">
        <v>85</v>
      </c>
      <c r="AY230" s="165" t="s">
        <v>154</v>
      </c>
    </row>
    <row r="231" spans="2:65" s="1" customFormat="1" ht="16.5" customHeight="1">
      <c r="B231" s="32"/>
      <c r="C231" s="136" t="s">
        <v>240</v>
      </c>
      <c r="D231" s="137" t="s">
        <v>157</v>
      </c>
      <c r="E231" s="138" t="s">
        <v>460</v>
      </c>
      <c r="F231" s="139" t="s">
        <v>461</v>
      </c>
      <c r="G231" s="140" t="s">
        <v>190</v>
      </c>
      <c r="H231" s="141">
        <v>22</v>
      </c>
      <c r="I231" s="142"/>
      <c r="J231" s="143">
        <f>ROUND(I231*H231,2)</f>
        <v>0</v>
      </c>
      <c r="K231" s="139" t="s">
        <v>161</v>
      </c>
      <c r="L231" s="32"/>
      <c r="M231" s="144" t="s">
        <v>1</v>
      </c>
      <c r="N231" s="145" t="s">
        <v>42</v>
      </c>
      <c r="P231" s="146">
        <f>O231*H231</f>
        <v>0</v>
      </c>
      <c r="Q231" s="146">
        <v>1.0699999999999999E-2</v>
      </c>
      <c r="R231" s="146">
        <f>Q231*H231</f>
        <v>0.2354</v>
      </c>
      <c r="S231" s="146">
        <v>0</v>
      </c>
      <c r="T231" s="147">
        <f>S231*H231</f>
        <v>0</v>
      </c>
      <c r="AR231" s="148" t="s">
        <v>162</v>
      </c>
      <c r="AT231" s="148" t="s">
        <v>157</v>
      </c>
      <c r="AU231" s="148" t="s">
        <v>87</v>
      </c>
      <c r="AY231" s="17" t="s">
        <v>154</v>
      </c>
      <c r="BE231" s="149">
        <f>IF(N231="základní",J231,0)</f>
        <v>0</v>
      </c>
      <c r="BF231" s="149">
        <f>IF(N231="snížená",J231,0)</f>
        <v>0</v>
      </c>
      <c r="BG231" s="149">
        <f>IF(N231="zákl. přenesená",J231,0)</f>
        <v>0</v>
      </c>
      <c r="BH231" s="149">
        <f>IF(N231="sníž. přenesená",J231,0)</f>
        <v>0</v>
      </c>
      <c r="BI231" s="149">
        <f>IF(N231="nulová",J231,0)</f>
        <v>0</v>
      </c>
      <c r="BJ231" s="17" t="s">
        <v>85</v>
      </c>
      <c r="BK231" s="149">
        <f>ROUND(I231*H231,2)</f>
        <v>0</v>
      </c>
      <c r="BL231" s="17" t="s">
        <v>162</v>
      </c>
      <c r="BM231" s="148" t="s">
        <v>462</v>
      </c>
    </row>
    <row r="232" spans="2:65" s="12" customFormat="1">
      <c r="B232" s="150"/>
      <c r="D232" s="151" t="s">
        <v>164</v>
      </c>
      <c r="E232" s="152" t="s">
        <v>1</v>
      </c>
      <c r="F232" s="153" t="s">
        <v>412</v>
      </c>
      <c r="H232" s="152" t="s">
        <v>1</v>
      </c>
      <c r="I232" s="154"/>
      <c r="L232" s="150"/>
      <c r="M232" s="155"/>
      <c r="T232" s="156"/>
      <c r="AT232" s="152" t="s">
        <v>164</v>
      </c>
      <c r="AU232" s="152" t="s">
        <v>87</v>
      </c>
      <c r="AV232" s="12" t="s">
        <v>85</v>
      </c>
      <c r="AW232" s="12" t="s">
        <v>32</v>
      </c>
      <c r="AX232" s="12" t="s">
        <v>77</v>
      </c>
      <c r="AY232" s="152" t="s">
        <v>154</v>
      </c>
    </row>
    <row r="233" spans="2:65" s="12" customFormat="1">
      <c r="B233" s="150"/>
      <c r="D233" s="151" t="s">
        <v>164</v>
      </c>
      <c r="E233" s="152" t="s">
        <v>1</v>
      </c>
      <c r="F233" s="153" t="s">
        <v>166</v>
      </c>
      <c r="H233" s="152" t="s">
        <v>1</v>
      </c>
      <c r="I233" s="154"/>
      <c r="L233" s="150"/>
      <c r="M233" s="155"/>
      <c r="T233" s="156"/>
      <c r="AT233" s="152" t="s">
        <v>164</v>
      </c>
      <c r="AU233" s="152" t="s">
        <v>87</v>
      </c>
      <c r="AV233" s="12" t="s">
        <v>85</v>
      </c>
      <c r="AW233" s="12" t="s">
        <v>32</v>
      </c>
      <c r="AX233" s="12" t="s">
        <v>77</v>
      </c>
      <c r="AY233" s="152" t="s">
        <v>154</v>
      </c>
    </row>
    <row r="234" spans="2:65" s="12" customFormat="1">
      <c r="B234" s="150"/>
      <c r="D234" s="151" t="s">
        <v>164</v>
      </c>
      <c r="E234" s="152" t="s">
        <v>1</v>
      </c>
      <c r="F234" s="153" t="s">
        <v>423</v>
      </c>
      <c r="H234" s="152" t="s">
        <v>1</v>
      </c>
      <c r="I234" s="154"/>
      <c r="L234" s="150"/>
      <c r="M234" s="155"/>
      <c r="T234" s="156"/>
      <c r="AT234" s="152" t="s">
        <v>164</v>
      </c>
      <c r="AU234" s="152" t="s">
        <v>87</v>
      </c>
      <c r="AV234" s="12" t="s">
        <v>85</v>
      </c>
      <c r="AW234" s="12" t="s">
        <v>32</v>
      </c>
      <c r="AX234" s="12" t="s">
        <v>77</v>
      </c>
      <c r="AY234" s="152" t="s">
        <v>154</v>
      </c>
    </row>
    <row r="235" spans="2:65" s="13" customFormat="1">
      <c r="B235" s="157"/>
      <c r="D235" s="151" t="s">
        <v>164</v>
      </c>
      <c r="E235" s="158" t="s">
        <v>1</v>
      </c>
      <c r="F235" s="159" t="s">
        <v>85</v>
      </c>
      <c r="H235" s="160">
        <v>1</v>
      </c>
      <c r="I235" s="161"/>
      <c r="L235" s="157"/>
      <c r="M235" s="162"/>
      <c r="T235" s="163"/>
      <c r="AT235" s="158" t="s">
        <v>164</v>
      </c>
      <c r="AU235" s="158" t="s">
        <v>87</v>
      </c>
      <c r="AV235" s="13" t="s">
        <v>87</v>
      </c>
      <c r="AW235" s="13" t="s">
        <v>32</v>
      </c>
      <c r="AX235" s="13" t="s">
        <v>77</v>
      </c>
      <c r="AY235" s="158" t="s">
        <v>154</v>
      </c>
    </row>
    <row r="236" spans="2:65" s="12" customFormat="1">
      <c r="B236" s="150"/>
      <c r="D236" s="151" t="s">
        <v>164</v>
      </c>
      <c r="E236" s="152" t="s">
        <v>1</v>
      </c>
      <c r="F236" s="153" t="s">
        <v>424</v>
      </c>
      <c r="H236" s="152" t="s">
        <v>1</v>
      </c>
      <c r="I236" s="154"/>
      <c r="L236" s="150"/>
      <c r="M236" s="155"/>
      <c r="T236" s="156"/>
      <c r="AT236" s="152" t="s">
        <v>164</v>
      </c>
      <c r="AU236" s="152" t="s">
        <v>87</v>
      </c>
      <c r="AV236" s="12" t="s">
        <v>85</v>
      </c>
      <c r="AW236" s="12" t="s">
        <v>32</v>
      </c>
      <c r="AX236" s="12" t="s">
        <v>77</v>
      </c>
      <c r="AY236" s="152" t="s">
        <v>154</v>
      </c>
    </row>
    <row r="237" spans="2:65" s="13" customFormat="1">
      <c r="B237" s="157"/>
      <c r="D237" s="151" t="s">
        <v>164</v>
      </c>
      <c r="E237" s="158" t="s">
        <v>1</v>
      </c>
      <c r="F237" s="159" t="s">
        <v>85</v>
      </c>
      <c r="H237" s="160">
        <v>1</v>
      </c>
      <c r="I237" s="161"/>
      <c r="L237" s="157"/>
      <c r="M237" s="162"/>
      <c r="T237" s="163"/>
      <c r="AT237" s="158" t="s">
        <v>164</v>
      </c>
      <c r="AU237" s="158" t="s">
        <v>87</v>
      </c>
      <c r="AV237" s="13" t="s">
        <v>87</v>
      </c>
      <c r="AW237" s="13" t="s">
        <v>32</v>
      </c>
      <c r="AX237" s="13" t="s">
        <v>77</v>
      </c>
      <c r="AY237" s="158" t="s">
        <v>154</v>
      </c>
    </row>
    <row r="238" spans="2:65" s="15" customFormat="1">
      <c r="B238" s="171"/>
      <c r="D238" s="151" t="s">
        <v>164</v>
      </c>
      <c r="E238" s="172" t="s">
        <v>1</v>
      </c>
      <c r="F238" s="173" t="s">
        <v>194</v>
      </c>
      <c r="H238" s="174">
        <v>2</v>
      </c>
      <c r="I238" s="175"/>
      <c r="L238" s="171"/>
      <c r="M238" s="176"/>
      <c r="T238" s="177"/>
      <c r="AT238" s="172" t="s">
        <v>164</v>
      </c>
      <c r="AU238" s="172" t="s">
        <v>87</v>
      </c>
      <c r="AV238" s="15" t="s">
        <v>176</v>
      </c>
      <c r="AW238" s="15" t="s">
        <v>32</v>
      </c>
      <c r="AX238" s="15" t="s">
        <v>77</v>
      </c>
      <c r="AY238" s="172" t="s">
        <v>154</v>
      </c>
    </row>
    <row r="239" spans="2:65" s="12" customFormat="1">
      <c r="B239" s="150"/>
      <c r="D239" s="151" t="s">
        <v>164</v>
      </c>
      <c r="E239" s="152" t="s">
        <v>1</v>
      </c>
      <c r="F239" s="153" t="s">
        <v>204</v>
      </c>
      <c r="H239" s="152" t="s">
        <v>1</v>
      </c>
      <c r="I239" s="154"/>
      <c r="L239" s="150"/>
      <c r="M239" s="155"/>
      <c r="T239" s="156"/>
      <c r="AT239" s="152" t="s">
        <v>164</v>
      </c>
      <c r="AU239" s="152" t="s">
        <v>87</v>
      </c>
      <c r="AV239" s="12" t="s">
        <v>85</v>
      </c>
      <c r="AW239" s="12" t="s">
        <v>32</v>
      </c>
      <c r="AX239" s="12" t="s">
        <v>77</v>
      </c>
      <c r="AY239" s="152" t="s">
        <v>154</v>
      </c>
    </row>
    <row r="240" spans="2:65" s="12" customFormat="1">
      <c r="B240" s="150"/>
      <c r="D240" s="151" t="s">
        <v>164</v>
      </c>
      <c r="E240" s="152" t="s">
        <v>1</v>
      </c>
      <c r="F240" s="153" t="s">
        <v>425</v>
      </c>
      <c r="H240" s="152" t="s">
        <v>1</v>
      </c>
      <c r="I240" s="154"/>
      <c r="L240" s="150"/>
      <c r="M240" s="155"/>
      <c r="T240" s="156"/>
      <c r="AT240" s="152" t="s">
        <v>164</v>
      </c>
      <c r="AU240" s="152" t="s">
        <v>87</v>
      </c>
      <c r="AV240" s="12" t="s">
        <v>85</v>
      </c>
      <c r="AW240" s="12" t="s">
        <v>32</v>
      </c>
      <c r="AX240" s="12" t="s">
        <v>77</v>
      </c>
      <c r="AY240" s="152" t="s">
        <v>154</v>
      </c>
    </row>
    <row r="241" spans="2:51" s="13" customFormat="1">
      <c r="B241" s="157"/>
      <c r="D241" s="151" t="s">
        <v>164</v>
      </c>
      <c r="E241" s="158" t="s">
        <v>1</v>
      </c>
      <c r="F241" s="159" t="s">
        <v>85</v>
      </c>
      <c r="H241" s="160">
        <v>1</v>
      </c>
      <c r="I241" s="161"/>
      <c r="L241" s="157"/>
      <c r="M241" s="162"/>
      <c r="T241" s="163"/>
      <c r="AT241" s="158" t="s">
        <v>164</v>
      </c>
      <c r="AU241" s="158" t="s">
        <v>87</v>
      </c>
      <c r="AV241" s="13" t="s">
        <v>87</v>
      </c>
      <c r="AW241" s="13" t="s">
        <v>32</v>
      </c>
      <c r="AX241" s="13" t="s">
        <v>77</v>
      </c>
      <c r="AY241" s="158" t="s">
        <v>154</v>
      </c>
    </row>
    <row r="242" spans="2:51" s="12" customFormat="1">
      <c r="B242" s="150"/>
      <c r="D242" s="151" t="s">
        <v>164</v>
      </c>
      <c r="E242" s="152" t="s">
        <v>1</v>
      </c>
      <c r="F242" s="153" t="s">
        <v>426</v>
      </c>
      <c r="H242" s="152" t="s">
        <v>1</v>
      </c>
      <c r="I242" s="154"/>
      <c r="L242" s="150"/>
      <c r="M242" s="155"/>
      <c r="T242" s="156"/>
      <c r="AT242" s="152" t="s">
        <v>164</v>
      </c>
      <c r="AU242" s="152" t="s">
        <v>87</v>
      </c>
      <c r="AV242" s="12" t="s">
        <v>85</v>
      </c>
      <c r="AW242" s="12" t="s">
        <v>32</v>
      </c>
      <c r="AX242" s="12" t="s">
        <v>77</v>
      </c>
      <c r="AY242" s="152" t="s">
        <v>154</v>
      </c>
    </row>
    <row r="243" spans="2:51" s="13" customFormat="1">
      <c r="B243" s="157"/>
      <c r="D243" s="151" t="s">
        <v>164</v>
      </c>
      <c r="E243" s="158" t="s">
        <v>1</v>
      </c>
      <c r="F243" s="159" t="s">
        <v>87</v>
      </c>
      <c r="H243" s="160">
        <v>2</v>
      </c>
      <c r="I243" s="161"/>
      <c r="L243" s="157"/>
      <c r="M243" s="162"/>
      <c r="T243" s="163"/>
      <c r="AT243" s="158" t="s">
        <v>164</v>
      </c>
      <c r="AU243" s="158" t="s">
        <v>87</v>
      </c>
      <c r="AV243" s="13" t="s">
        <v>87</v>
      </c>
      <c r="AW243" s="13" t="s">
        <v>32</v>
      </c>
      <c r="AX243" s="13" t="s">
        <v>77</v>
      </c>
      <c r="AY243" s="158" t="s">
        <v>154</v>
      </c>
    </row>
    <row r="244" spans="2:51" s="12" customFormat="1">
      <c r="B244" s="150"/>
      <c r="D244" s="151" t="s">
        <v>164</v>
      </c>
      <c r="E244" s="152" t="s">
        <v>1</v>
      </c>
      <c r="F244" s="153" t="s">
        <v>427</v>
      </c>
      <c r="H244" s="152" t="s">
        <v>1</v>
      </c>
      <c r="I244" s="154"/>
      <c r="L244" s="150"/>
      <c r="M244" s="155"/>
      <c r="T244" s="156"/>
      <c r="AT244" s="152" t="s">
        <v>164</v>
      </c>
      <c r="AU244" s="152" t="s">
        <v>87</v>
      </c>
      <c r="AV244" s="12" t="s">
        <v>85</v>
      </c>
      <c r="AW244" s="12" t="s">
        <v>32</v>
      </c>
      <c r="AX244" s="12" t="s">
        <v>77</v>
      </c>
      <c r="AY244" s="152" t="s">
        <v>154</v>
      </c>
    </row>
    <row r="245" spans="2:51" s="13" customFormat="1">
      <c r="B245" s="157"/>
      <c r="D245" s="151" t="s">
        <v>164</v>
      </c>
      <c r="E245" s="158" t="s">
        <v>1</v>
      </c>
      <c r="F245" s="159" t="s">
        <v>87</v>
      </c>
      <c r="H245" s="160">
        <v>2</v>
      </c>
      <c r="I245" s="161"/>
      <c r="L245" s="157"/>
      <c r="M245" s="162"/>
      <c r="T245" s="163"/>
      <c r="AT245" s="158" t="s">
        <v>164</v>
      </c>
      <c r="AU245" s="158" t="s">
        <v>87</v>
      </c>
      <c r="AV245" s="13" t="s">
        <v>87</v>
      </c>
      <c r="AW245" s="13" t="s">
        <v>32</v>
      </c>
      <c r="AX245" s="13" t="s">
        <v>77</v>
      </c>
      <c r="AY245" s="158" t="s">
        <v>154</v>
      </c>
    </row>
    <row r="246" spans="2:51" s="12" customFormat="1">
      <c r="B246" s="150"/>
      <c r="D246" s="151" t="s">
        <v>164</v>
      </c>
      <c r="E246" s="152" t="s">
        <v>1</v>
      </c>
      <c r="F246" s="153" t="s">
        <v>428</v>
      </c>
      <c r="H246" s="152" t="s">
        <v>1</v>
      </c>
      <c r="I246" s="154"/>
      <c r="L246" s="150"/>
      <c r="M246" s="155"/>
      <c r="T246" s="156"/>
      <c r="AT246" s="152" t="s">
        <v>164</v>
      </c>
      <c r="AU246" s="152" t="s">
        <v>87</v>
      </c>
      <c r="AV246" s="12" t="s">
        <v>85</v>
      </c>
      <c r="AW246" s="12" t="s">
        <v>32</v>
      </c>
      <c r="AX246" s="12" t="s">
        <v>77</v>
      </c>
      <c r="AY246" s="152" t="s">
        <v>154</v>
      </c>
    </row>
    <row r="247" spans="2:51" s="13" customFormat="1">
      <c r="B247" s="157"/>
      <c r="D247" s="151" t="s">
        <v>164</v>
      </c>
      <c r="E247" s="158" t="s">
        <v>1</v>
      </c>
      <c r="F247" s="159" t="s">
        <v>85</v>
      </c>
      <c r="H247" s="160">
        <v>1</v>
      </c>
      <c r="I247" s="161"/>
      <c r="L247" s="157"/>
      <c r="M247" s="162"/>
      <c r="T247" s="163"/>
      <c r="AT247" s="158" t="s">
        <v>164</v>
      </c>
      <c r="AU247" s="158" t="s">
        <v>87</v>
      </c>
      <c r="AV247" s="13" t="s">
        <v>87</v>
      </c>
      <c r="AW247" s="13" t="s">
        <v>32</v>
      </c>
      <c r="AX247" s="13" t="s">
        <v>77</v>
      </c>
      <c r="AY247" s="158" t="s">
        <v>154</v>
      </c>
    </row>
    <row r="248" spans="2:51" s="12" customFormat="1">
      <c r="B248" s="150"/>
      <c r="D248" s="151" t="s">
        <v>164</v>
      </c>
      <c r="E248" s="152" t="s">
        <v>1</v>
      </c>
      <c r="F248" s="153" t="s">
        <v>429</v>
      </c>
      <c r="H248" s="152" t="s">
        <v>1</v>
      </c>
      <c r="I248" s="154"/>
      <c r="L248" s="150"/>
      <c r="M248" s="155"/>
      <c r="T248" s="156"/>
      <c r="AT248" s="152" t="s">
        <v>164</v>
      </c>
      <c r="AU248" s="152" t="s">
        <v>87</v>
      </c>
      <c r="AV248" s="12" t="s">
        <v>85</v>
      </c>
      <c r="AW248" s="12" t="s">
        <v>32</v>
      </c>
      <c r="AX248" s="12" t="s">
        <v>77</v>
      </c>
      <c r="AY248" s="152" t="s">
        <v>154</v>
      </c>
    </row>
    <row r="249" spans="2:51" s="13" customFormat="1">
      <c r="B249" s="157"/>
      <c r="D249" s="151" t="s">
        <v>164</v>
      </c>
      <c r="E249" s="158" t="s">
        <v>1</v>
      </c>
      <c r="F249" s="159" t="s">
        <v>162</v>
      </c>
      <c r="H249" s="160">
        <v>4</v>
      </c>
      <c r="I249" s="161"/>
      <c r="L249" s="157"/>
      <c r="M249" s="162"/>
      <c r="T249" s="163"/>
      <c r="AT249" s="158" t="s">
        <v>164</v>
      </c>
      <c r="AU249" s="158" t="s">
        <v>87</v>
      </c>
      <c r="AV249" s="13" t="s">
        <v>87</v>
      </c>
      <c r="AW249" s="13" t="s">
        <v>32</v>
      </c>
      <c r="AX249" s="13" t="s">
        <v>77</v>
      </c>
      <c r="AY249" s="158" t="s">
        <v>154</v>
      </c>
    </row>
    <row r="250" spans="2:51" s="12" customFormat="1">
      <c r="B250" s="150"/>
      <c r="D250" s="151" t="s">
        <v>164</v>
      </c>
      <c r="E250" s="152" t="s">
        <v>1</v>
      </c>
      <c r="F250" s="153" t="s">
        <v>430</v>
      </c>
      <c r="H250" s="152" t="s">
        <v>1</v>
      </c>
      <c r="I250" s="154"/>
      <c r="L250" s="150"/>
      <c r="M250" s="155"/>
      <c r="T250" s="156"/>
      <c r="AT250" s="152" t="s">
        <v>164</v>
      </c>
      <c r="AU250" s="152" t="s">
        <v>87</v>
      </c>
      <c r="AV250" s="12" t="s">
        <v>85</v>
      </c>
      <c r="AW250" s="12" t="s">
        <v>32</v>
      </c>
      <c r="AX250" s="12" t="s">
        <v>77</v>
      </c>
      <c r="AY250" s="152" t="s">
        <v>154</v>
      </c>
    </row>
    <row r="251" spans="2:51" s="13" customFormat="1">
      <c r="B251" s="157"/>
      <c r="D251" s="151" t="s">
        <v>164</v>
      </c>
      <c r="E251" s="158" t="s">
        <v>1</v>
      </c>
      <c r="F251" s="159" t="s">
        <v>162</v>
      </c>
      <c r="H251" s="160">
        <v>4</v>
      </c>
      <c r="I251" s="161"/>
      <c r="L251" s="157"/>
      <c r="M251" s="162"/>
      <c r="T251" s="163"/>
      <c r="AT251" s="158" t="s">
        <v>164</v>
      </c>
      <c r="AU251" s="158" t="s">
        <v>87</v>
      </c>
      <c r="AV251" s="13" t="s">
        <v>87</v>
      </c>
      <c r="AW251" s="13" t="s">
        <v>32</v>
      </c>
      <c r="AX251" s="13" t="s">
        <v>77</v>
      </c>
      <c r="AY251" s="158" t="s">
        <v>154</v>
      </c>
    </row>
    <row r="252" spans="2:51" s="12" customFormat="1">
      <c r="B252" s="150"/>
      <c r="D252" s="151" t="s">
        <v>164</v>
      </c>
      <c r="E252" s="152" t="s">
        <v>1</v>
      </c>
      <c r="F252" s="153" t="s">
        <v>431</v>
      </c>
      <c r="H252" s="152" t="s">
        <v>1</v>
      </c>
      <c r="I252" s="154"/>
      <c r="L252" s="150"/>
      <c r="M252" s="155"/>
      <c r="T252" s="156"/>
      <c r="AT252" s="152" t="s">
        <v>164</v>
      </c>
      <c r="AU252" s="152" t="s">
        <v>87</v>
      </c>
      <c r="AV252" s="12" t="s">
        <v>85</v>
      </c>
      <c r="AW252" s="12" t="s">
        <v>32</v>
      </c>
      <c r="AX252" s="12" t="s">
        <v>77</v>
      </c>
      <c r="AY252" s="152" t="s">
        <v>154</v>
      </c>
    </row>
    <row r="253" spans="2:51" s="13" customFormat="1">
      <c r="B253" s="157"/>
      <c r="D253" s="151" t="s">
        <v>164</v>
      </c>
      <c r="E253" s="158" t="s">
        <v>1</v>
      </c>
      <c r="F253" s="159" t="s">
        <v>162</v>
      </c>
      <c r="H253" s="160">
        <v>4</v>
      </c>
      <c r="I253" s="161"/>
      <c r="L253" s="157"/>
      <c r="M253" s="162"/>
      <c r="T253" s="163"/>
      <c r="AT253" s="158" t="s">
        <v>164</v>
      </c>
      <c r="AU253" s="158" t="s">
        <v>87</v>
      </c>
      <c r="AV253" s="13" t="s">
        <v>87</v>
      </c>
      <c r="AW253" s="13" t="s">
        <v>32</v>
      </c>
      <c r="AX253" s="13" t="s">
        <v>77</v>
      </c>
      <c r="AY253" s="158" t="s">
        <v>154</v>
      </c>
    </row>
    <row r="254" spans="2:51" s="15" customFormat="1">
      <c r="B254" s="171"/>
      <c r="D254" s="151" t="s">
        <v>164</v>
      </c>
      <c r="E254" s="172" t="s">
        <v>1</v>
      </c>
      <c r="F254" s="173" t="s">
        <v>194</v>
      </c>
      <c r="H254" s="174">
        <v>18</v>
      </c>
      <c r="I254" s="175"/>
      <c r="L254" s="171"/>
      <c r="M254" s="176"/>
      <c r="T254" s="177"/>
      <c r="AT254" s="172" t="s">
        <v>164</v>
      </c>
      <c r="AU254" s="172" t="s">
        <v>87</v>
      </c>
      <c r="AV254" s="15" t="s">
        <v>176</v>
      </c>
      <c r="AW254" s="15" t="s">
        <v>32</v>
      </c>
      <c r="AX254" s="15" t="s">
        <v>77</v>
      </c>
      <c r="AY254" s="172" t="s">
        <v>154</v>
      </c>
    </row>
    <row r="255" spans="2:51" s="12" customFormat="1">
      <c r="B255" s="150"/>
      <c r="D255" s="151" t="s">
        <v>164</v>
      </c>
      <c r="E255" s="152" t="s">
        <v>1</v>
      </c>
      <c r="F255" s="153" t="s">
        <v>204</v>
      </c>
      <c r="H255" s="152" t="s">
        <v>1</v>
      </c>
      <c r="I255" s="154"/>
      <c r="L255" s="150"/>
      <c r="M255" s="155"/>
      <c r="T255" s="156"/>
      <c r="AT255" s="152" t="s">
        <v>164</v>
      </c>
      <c r="AU255" s="152" t="s">
        <v>87</v>
      </c>
      <c r="AV255" s="12" t="s">
        <v>85</v>
      </c>
      <c r="AW255" s="12" t="s">
        <v>32</v>
      </c>
      <c r="AX255" s="12" t="s">
        <v>77</v>
      </c>
      <c r="AY255" s="152" t="s">
        <v>154</v>
      </c>
    </row>
    <row r="256" spans="2:51" s="12" customFormat="1">
      <c r="B256" s="150"/>
      <c r="D256" s="151" t="s">
        <v>164</v>
      </c>
      <c r="E256" s="152" t="s">
        <v>1</v>
      </c>
      <c r="F256" s="153" t="s">
        <v>193</v>
      </c>
      <c r="H256" s="152" t="s">
        <v>1</v>
      </c>
      <c r="I256" s="154"/>
      <c r="L256" s="150"/>
      <c r="M256" s="155"/>
      <c r="T256" s="156"/>
      <c r="AT256" s="152" t="s">
        <v>164</v>
      </c>
      <c r="AU256" s="152" t="s">
        <v>87</v>
      </c>
      <c r="AV256" s="12" t="s">
        <v>85</v>
      </c>
      <c r="AW256" s="12" t="s">
        <v>32</v>
      </c>
      <c r="AX256" s="12" t="s">
        <v>77</v>
      </c>
      <c r="AY256" s="152" t="s">
        <v>154</v>
      </c>
    </row>
    <row r="257" spans="2:65" s="13" customFormat="1">
      <c r="B257" s="157"/>
      <c r="D257" s="151" t="s">
        <v>164</v>
      </c>
      <c r="E257" s="158" t="s">
        <v>1</v>
      </c>
      <c r="F257" s="159" t="s">
        <v>85</v>
      </c>
      <c r="H257" s="160">
        <v>1</v>
      </c>
      <c r="I257" s="161"/>
      <c r="L257" s="157"/>
      <c r="M257" s="162"/>
      <c r="T257" s="163"/>
      <c r="AT257" s="158" t="s">
        <v>164</v>
      </c>
      <c r="AU257" s="158" t="s">
        <v>87</v>
      </c>
      <c r="AV257" s="13" t="s">
        <v>87</v>
      </c>
      <c r="AW257" s="13" t="s">
        <v>32</v>
      </c>
      <c r="AX257" s="13" t="s">
        <v>77</v>
      </c>
      <c r="AY257" s="158" t="s">
        <v>154</v>
      </c>
    </row>
    <row r="258" spans="2:65" s="12" customFormat="1">
      <c r="B258" s="150"/>
      <c r="D258" s="151" t="s">
        <v>164</v>
      </c>
      <c r="E258" s="152" t="s">
        <v>1</v>
      </c>
      <c r="F258" s="153" t="s">
        <v>429</v>
      </c>
      <c r="H258" s="152" t="s">
        <v>1</v>
      </c>
      <c r="I258" s="154"/>
      <c r="L258" s="150"/>
      <c r="M258" s="155"/>
      <c r="T258" s="156"/>
      <c r="AT258" s="152" t="s">
        <v>164</v>
      </c>
      <c r="AU258" s="152" t="s">
        <v>87</v>
      </c>
      <c r="AV258" s="12" t="s">
        <v>85</v>
      </c>
      <c r="AW258" s="12" t="s">
        <v>32</v>
      </c>
      <c r="AX258" s="12" t="s">
        <v>77</v>
      </c>
      <c r="AY258" s="152" t="s">
        <v>154</v>
      </c>
    </row>
    <row r="259" spans="2:65" s="13" customFormat="1">
      <c r="B259" s="157"/>
      <c r="D259" s="151" t="s">
        <v>164</v>
      </c>
      <c r="E259" s="158" t="s">
        <v>1</v>
      </c>
      <c r="F259" s="159" t="s">
        <v>85</v>
      </c>
      <c r="H259" s="160">
        <v>1</v>
      </c>
      <c r="I259" s="161"/>
      <c r="L259" s="157"/>
      <c r="M259" s="162"/>
      <c r="T259" s="163"/>
      <c r="AT259" s="158" t="s">
        <v>164</v>
      </c>
      <c r="AU259" s="158" t="s">
        <v>87</v>
      </c>
      <c r="AV259" s="13" t="s">
        <v>87</v>
      </c>
      <c r="AW259" s="13" t="s">
        <v>32</v>
      </c>
      <c r="AX259" s="13" t="s">
        <v>77</v>
      </c>
      <c r="AY259" s="158" t="s">
        <v>154</v>
      </c>
    </row>
    <row r="260" spans="2:65" s="15" customFormat="1">
      <c r="B260" s="171"/>
      <c r="D260" s="151" t="s">
        <v>164</v>
      </c>
      <c r="E260" s="172" t="s">
        <v>1</v>
      </c>
      <c r="F260" s="173" t="s">
        <v>194</v>
      </c>
      <c r="H260" s="174">
        <v>2</v>
      </c>
      <c r="I260" s="175"/>
      <c r="L260" s="171"/>
      <c r="M260" s="176"/>
      <c r="T260" s="177"/>
      <c r="AT260" s="172" t="s">
        <v>164</v>
      </c>
      <c r="AU260" s="172" t="s">
        <v>87</v>
      </c>
      <c r="AV260" s="15" t="s">
        <v>176</v>
      </c>
      <c r="AW260" s="15" t="s">
        <v>32</v>
      </c>
      <c r="AX260" s="15" t="s">
        <v>77</v>
      </c>
      <c r="AY260" s="172" t="s">
        <v>154</v>
      </c>
    </row>
    <row r="261" spans="2:65" s="14" customFormat="1">
      <c r="B261" s="164"/>
      <c r="D261" s="151" t="s">
        <v>164</v>
      </c>
      <c r="E261" s="165" t="s">
        <v>1</v>
      </c>
      <c r="F261" s="166" t="s">
        <v>169</v>
      </c>
      <c r="H261" s="167">
        <v>22</v>
      </c>
      <c r="I261" s="168"/>
      <c r="L261" s="164"/>
      <c r="M261" s="169"/>
      <c r="T261" s="170"/>
      <c r="AT261" s="165" t="s">
        <v>164</v>
      </c>
      <c r="AU261" s="165" t="s">
        <v>87</v>
      </c>
      <c r="AV261" s="14" t="s">
        <v>162</v>
      </c>
      <c r="AW261" s="14" t="s">
        <v>32</v>
      </c>
      <c r="AX261" s="14" t="s">
        <v>85</v>
      </c>
      <c r="AY261" s="165" t="s">
        <v>154</v>
      </c>
    </row>
    <row r="262" spans="2:65" s="1" customFormat="1" ht="16.5" customHeight="1">
      <c r="B262" s="32"/>
      <c r="C262" s="136" t="s">
        <v>8</v>
      </c>
      <c r="D262" s="137" t="s">
        <v>157</v>
      </c>
      <c r="E262" s="138" t="s">
        <v>463</v>
      </c>
      <c r="F262" s="139" t="s">
        <v>464</v>
      </c>
      <c r="G262" s="140" t="s">
        <v>190</v>
      </c>
      <c r="H262" s="141">
        <v>7</v>
      </c>
      <c r="I262" s="142"/>
      <c r="J262" s="143">
        <f>ROUND(I262*H262,2)</f>
        <v>0</v>
      </c>
      <c r="K262" s="139" t="s">
        <v>366</v>
      </c>
      <c r="L262" s="32"/>
      <c r="M262" s="144" t="s">
        <v>1</v>
      </c>
      <c r="N262" s="145" t="s">
        <v>42</v>
      </c>
      <c r="P262" s="146">
        <f>O262*H262</f>
        <v>0</v>
      </c>
      <c r="Q262" s="146">
        <v>4.1500000000000002E-2</v>
      </c>
      <c r="R262" s="146">
        <f>Q262*H262</f>
        <v>0.29050000000000004</v>
      </c>
      <c r="S262" s="146">
        <v>0</v>
      </c>
      <c r="T262" s="147">
        <f>S262*H262</f>
        <v>0</v>
      </c>
      <c r="AR262" s="148" t="s">
        <v>162</v>
      </c>
      <c r="AT262" s="148" t="s">
        <v>157</v>
      </c>
      <c r="AU262" s="148" t="s">
        <v>87</v>
      </c>
      <c r="AY262" s="17" t="s">
        <v>154</v>
      </c>
      <c r="BE262" s="149">
        <f>IF(N262="základní",J262,0)</f>
        <v>0</v>
      </c>
      <c r="BF262" s="149">
        <f>IF(N262="snížená",J262,0)</f>
        <v>0</v>
      </c>
      <c r="BG262" s="149">
        <f>IF(N262="zákl. přenesená",J262,0)</f>
        <v>0</v>
      </c>
      <c r="BH262" s="149">
        <f>IF(N262="sníž. přenesená",J262,0)</f>
        <v>0</v>
      </c>
      <c r="BI262" s="149">
        <f>IF(N262="nulová",J262,0)</f>
        <v>0</v>
      </c>
      <c r="BJ262" s="17" t="s">
        <v>85</v>
      </c>
      <c r="BK262" s="149">
        <f>ROUND(I262*H262,2)</f>
        <v>0</v>
      </c>
      <c r="BL262" s="17" t="s">
        <v>162</v>
      </c>
      <c r="BM262" s="148" t="s">
        <v>465</v>
      </c>
    </row>
    <row r="263" spans="2:65" s="12" customFormat="1">
      <c r="B263" s="150"/>
      <c r="D263" s="151" t="s">
        <v>164</v>
      </c>
      <c r="E263" s="152" t="s">
        <v>1</v>
      </c>
      <c r="F263" s="153" t="s">
        <v>412</v>
      </c>
      <c r="H263" s="152" t="s">
        <v>1</v>
      </c>
      <c r="I263" s="154"/>
      <c r="L263" s="150"/>
      <c r="M263" s="155"/>
      <c r="T263" s="156"/>
      <c r="AT263" s="152" t="s">
        <v>164</v>
      </c>
      <c r="AU263" s="152" t="s">
        <v>87</v>
      </c>
      <c r="AV263" s="12" t="s">
        <v>85</v>
      </c>
      <c r="AW263" s="12" t="s">
        <v>32</v>
      </c>
      <c r="AX263" s="12" t="s">
        <v>77</v>
      </c>
      <c r="AY263" s="152" t="s">
        <v>154</v>
      </c>
    </row>
    <row r="264" spans="2:65" s="12" customFormat="1">
      <c r="B264" s="150"/>
      <c r="D264" s="151" t="s">
        <v>164</v>
      </c>
      <c r="E264" s="152" t="s">
        <v>1</v>
      </c>
      <c r="F264" s="153" t="s">
        <v>166</v>
      </c>
      <c r="H264" s="152" t="s">
        <v>1</v>
      </c>
      <c r="I264" s="154"/>
      <c r="L264" s="150"/>
      <c r="M264" s="155"/>
      <c r="T264" s="156"/>
      <c r="AT264" s="152" t="s">
        <v>164</v>
      </c>
      <c r="AU264" s="152" t="s">
        <v>87</v>
      </c>
      <c r="AV264" s="12" t="s">
        <v>85</v>
      </c>
      <c r="AW264" s="12" t="s">
        <v>32</v>
      </c>
      <c r="AX264" s="12" t="s">
        <v>77</v>
      </c>
      <c r="AY264" s="152" t="s">
        <v>154</v>
      </c>
    </row>
    <row r="265" spans="2:65" s="13" customFormat="1">
      <c r="B265" s="157"/>
      <c r="D265" s="151" t="s">
        <v>164</v>
      </c>
      <c r="E265" s="158" t="s">
        <v>1</v>
      </c>
      <c r="F265" s="159" t="s">
        <v>85</v>
      </c>
      <c r="H265" s="160">
        <v>1</v>
      </c>
      <c r="I265" s="161"/>
      <c r="L265" s="157"/>
      <c r="M265" s="162"/>
      <c r="T265" s="163"/>
      <c r="AT265" s="158" t="s">
        <v>164</v>
      </c>
      <c r="AU265" s="158" t="s">
        <v>87</v>
      </c>
      <c r="AV265" s="13" t="s">
        <v>87</v>
      </c>
      <c r="AW265" s="13" t="s">
        <v>32</v>
      </c>
      <c r="AX265" s="13" t="s">
        <v>77</v>
      </c>
      <c r="AY265" s="158" t="s">
        <v>154</v>
      </c>
    </row>
    <row r="266" spans="2:65" s="12" customFormat="1">
      <c r="B266" s="150"/>
      <c r="D266" s="151" t="s">
        <v>164</v>
      </c>
      <c r="E266" s="152" t="s">
        <v>1</v>
      </c>
      <c r="F266" s="153" t="s">
        <v>417</v>
      </c>
      <c r="H266" s="152" t="s">
        <v>1</v>
      </c>
      <c r="I266" s="154"/>
      <c r="L266" s="150"/>
      <c r="M266" s="155"/>
      <c r="T266" s="156"/>
      <c r="AT266" s="152" t="s">
        <v>164</v>
      </c>
      <c r="AU266" s="152" t="s">
        <v>87</v>
      </c>
      <c r="AV266" s="12" t="s">
        <v>85</v>
      </c>
      <c r="AW266" s="12" t="s">
        <v>32</v>
      </c>
      <c r="AX266" s="12" t="s">
        <v>77</v>
      </c>
      <c r="AY266" s="152" t="s">
        <v>154</v>
      </c>
    </row>
    <row r="267" spans="2:65" s="12" customFormat="1">
      <c r="B267" s="150"/>
      <c r="D267" s="151" t="s">
        <v>164</v>
      </c>
      <c r="E267" s="152" t="s">
        <v>1</v>
      </c>
      <c r="F267" s="153" t="s">
        <v>166</v>
      </c>
      <c r="H267" s="152" t="s">
        <v>1</v>
      </c>
      <c r="I267" s="154"/>
      <c r="L267" s="150"/>
      <c r="M267" s="155"/>
      <c r="T267" s="156"/>
      <c r="AT267" s="152" t="s">
        <v>164</v>
      </c>
      <c r="AU267" s="152" t="s">
        <v>87</v>
      </c>
      <c r="AV267" s="12" t="s">
        <v>85</v>
      </c>
      <c r="AW267" s="12" t="s">
        <v>32</v>
      </c>
      <c r="AX267" s="12" t="s">
        <v>77</v>
      </c>
      <c r="AY267" s="152" t="s">
        <v>154</v>
      </c>
    </row>
    <row r="268" spans="2:65" s="13" customFormat="1">
      <c r="B268" s="157"/>
      <c r="D268" s="151" t="s">
        <v>164</v>
      </c>
      <c r="E268" s="158" t="s">
        <v>1</v>
      </c>
      <c r="F268" s="159" t="s">
        <v>85</v>
      </c>
      <c r="H268" s="160">
        <v>1</v>
      </c>
      <c r="I268" s="161"/>
      <c r="L268" s="157"/>
      <c r="M268" s="162"/>
      <c r="T268" s="163"/>
      <c r="AT268" s="158" t="s">
        <v>164</v>
      </c>
      <c r="AU268" s="158" t="s">
        <v>87</v>
      </c>
      <c r="AV268" s="13" t="s">
        <v>87</v>
      </c>
      <c r="AW268" s="13" t="s">
        <v>32</v>
      </c>
      <c r="AX268" s="13" t="s">
        <v>77</v>
      </c>
      <c r="AY268" s="158" t="s">
        <v>154</v>
      </c>
    </row>
    <row r="269" spans="2:65" s="13" customFormat="1">
      <c r="B269" s="157"/>
      <c r="D269" s="151" t="s">
        <v>164</v>
      </c>
      <c r="E269" s="158" t="s">
        <v>1</v>
      </c>
      <c r="F269" s="159" t="s">
        <v>176</v>
      </c>
      <c r="H269" s="160">
        <v>3</v>
      </c>
      <c r="I269" s="161"/>
      <c r="L269" s="157"/>
      <c r="M269" s="162"/>
      <c r="T269" s="163"/>
      <c r="AT269" s="158" t="s">
        <v>164</v>
      </c>
      <c r="AU269" s="158" t="s">
        <v>87</v>
      </c>
      <c r="AV269" s="13" t="s">
        <v>87</v>
      </c>
      <c r="AW269" s="13" t="s">
        <v>32</v>
      </c>
      <c r="AX269" s="13" t="s">
        <v>77</v>
      </c>
      <c r="AY269" s="158" t="s">
        <v>154</v>
      </c>
    </row>
    <row r="270" spans="2:65" s="12" customFormat="1">
      <c r="B270" s="150"/>
      <c r="D270" s="151" t="s">
        <v>164</v>
      </c>
      <c r="E270" s="152" t="s">
        <v>1</v>
      </c>
      <c r="F270" s="153" t="s">
        <v>412</v>
      </c>
      <c r="H270" s="152" t="s">
        <v>1</v>
      </c>
      <c r="I270" s="154"/>
      <c r="L270" s="150"/>
      <c r="M270" s="155"/>
      <c r="T270" s="156"/>
      <c r="AT270" s="152" t="s">
        <v>164</v>
      </c>
      <c r="AU270" s="152" t="s">
        <v>87</v>
      </c>
      <c r="AV270" s="12" t="s">
        <v>85</v>
      </c>
      <c r="AW270" s="12" t="s">
        <v>32</v>
      </c>
      <c r="AX270" s="12" t="s">
        <v>77</v>
      </c>
      <c r="AY270" s="152" t="s">
        <v>154</v>
      </c>
    </row>
    <row r="271" spans="2:65" s="12" customFormat="1">
      <c r="B271" s="150"/>
      <c r="D271" s="151" t="s">
        <v>164</v>
      </c>
      <c r="E271" s="152" t="s">
        <v>1</v>
      </c>
      <c r="F271" s="153" t="s">
        <v>166</v>
      </c>
      <c r="H271" s="152" t="s">
        <v>1</v>
      </c>
      <c r="I271" s="154"/>
      <c r="L271" s="150"/>
      <c r="M271" s="155"/>
      <c r="T271" s="156"/>
      <c r="AT271" s="152" t="s">
        <v>164</v>
      </c>
      <c r="AU271" s="152" t="s">
        <v>87</v>
      </c>
      <c r="AV271" s="12" t="s">
        <v>85</v>
      </c>
      <c r="AW271" s="12" t="s">
        <v>32</v>
      </c>
      <c r="AX271" s="12" t="s">
        <v>77</v>
      </c>
      <c r="AY271" s="152" t="s">
        <v>154</v>
      </c>
    </row>
    <row r="272" spans="2:65" s="13" customFormat="1">
      <c r="B272" s="157"/>
      <c r="D272" s="151" t="s">
        <v>164</v>
      </c>
      <c r="E272" s="158" t="s">
        <v>1</v>
      </c>
      <c r="F272" s="159" t="s">
        <v>85</v>
      </c>
      <c r="H272" s="160">
        <v>1</v>
      </c>
      <c r="I272" s="161"/>
      <c r="L272" s="157"/>
      <c r="M272" s="162"/>
      <c r="T272" s="163"/>
      <c r="AT272" s="158" t="s">
        <v>164</v>
      </c>
      <c r="AU272" s="158" t="s">
        <v>87</v>
      </c>
      <c r="AV272" s="13" t="s">
        <v>87</v>
      </c>
      <c r="AW272" s="13" t="s">
        <v>32</v>
      </c>
      <c r="AX272" s="13" t="s">
        <v>77</v>
      </c>
      <c r="AY272" s="158" t="s">
        <v>154</v>
      </c>
    </row>
    <row r="273" spans="2:65" s="13" customFormat="1">
      <c r="B273" s="157"/>
      <c r="D273" s="151" t="s">
        <v>164</v>
      </c>
      <c r="E273" s="158" t="s">
        <v>1</v>
      </c>
      <c r="F273" s="159" t="s">
        <v>85</v>
      </c>
      <c r="H273" s="160">
        <v>1</v>
      </c>
      <c r="I273" s="161"/>
      <c r="L273" s="157"/>
      <c r="M273" s="162"/>
      <c r="T273" s="163"/>
      <c r="AT273" s="158" t="s">
        <v>164</v>
      </c>
      <c r="AU273" s="158" t="s">
        <v>87</v>
      </c>
      <c r="AV273" s="13" t="s">
        <v>87</v>
      </c>
      <c r="AW273" s="13" t="s">
        <v>32</v>
      </c>
      <c r="AX273" s="13" t="s">
        <v>77</v>
      </c>
      <c r="AY273" s="158" t="s">
        <v>154</v>
      </c>
    </row>
    <row r="274" spans="2:65" s="14" customFormat="1">
      <c r="B274" s="164"/>
      <c r="D274" s="151" t="s">
        <v>164</v>
      </c>
      <c r="E274" s="165" t="s">
        <v>1</v>
      </c>
      <c r="F274" s="166" t="s">
        <v>169</v>
      </c>
      <c r="H274" s="167">
        <v>7</v>
      </c>
      <c r="I274" s="168"/>
      <c r="L274" s="164"/>
      <c r="M274" s="169"/>
      <c r="T274" s="170"/>
      <c r="AT274" s="165" t="s">
        <v>164</v>
      </c>
      <c r="AU274" s="165" t="s">
        <v>87</v>
      </c>
      <c r="AV274" s="14" t="s">
        <v>162</v>
      </c>
      <c r="AW274" s="14" t="s">
        <v>32</v>
      </c>
      <c r="AX274" s="14" t="s">
        <v>85</v>
      </c>
      <c r="AY274" s="165" t="s">
        <v>154</v>
      </c>
    </row>
    <row r="275" spans="2:65" s="1" customFormat="1" ht="16.5" customHeight="1">
      <c r="B275" s="32"/>
      <c r="C275" s="136" t="s">
        <v>251</v>
      </c>
      <c r="D275" s="137" t="s">
        <v>157</v>
      </c>
      <c r="E275" s="138" t="s">
        <v>466</v>
      </c>
      <c r="F275" s="139" t="s">
        <v>467</v>
      </c>
      <c r="G275" s="140" t="s">
        <v>190</v>
      </c>
      <c r="H275" s="141">
        <v>5</v>
      </c>
      <c r="I275" s="142"/>
      <c r="J275" s="143">
        <f>ROUND(I275*H275,2)</f>
        <v>0</v>
      </c>
      <c r="K275" s="139" t="s">
        <v>366</v>
      </c>
      <c r="L275" s="32"/>
      <c r="M275" s="144" t="s">
        <v>1</v>
      </c>
      <c r="N275" s="145" t="s">
        <v>42</v>
      </c>
      <c r="P275" s="146">
        <f>O275*H275</f>
        <v>0</v>
      </c>
      <c r="Q275" s="146">
        <v>0.1575</v>
      </c>
      <c r="R275" s="146">
        <f>Q275*H275</f>
        <v>0.78749999999999998</v>
      </c>
      <c r="S275" s="146">
        <v>0</v>
      </c>
      <c r="T275" s="147">
        <f>S275*H275</f>
        <v>0</v>
      </c>
      <c r="AR275" s="148" t="s">
        <v>162</v>
      </c>
      <c r="AT275" s="148" t="s">
        <v>157</v>
      </c>
      <c r="AU275" s="148" t="s">
        <v>87</v>
      </c>
      <c r="AY275" s="17" t="s">
        <v>154</v>
      </c>
      <c r="BE275" s="149">
        <f>IF(N275="základní",J275,0)</f>
        <v>0</v>
      </c>
      <c r="BF275" s="149">
        <f>IF(N275="snížená",J275,0)</f>
        <v>0</v>
      </c>
      <c r="BG275" s="149">
        <f>IF(N275="zákl. přenesená",J275,0)</f>
        <v>0</v>
      </c>
      <c r="BH275" s="149">
        <f>IF(N275="sníž. přenesená",J275,0)</f>
        <v>0</v>
      </c>
      <c r="BI275" s="149">
        <f>IF(N275="nulová",J275,0)</f>
        <v>0</v>
      </c>
      <c r="BJ275" s="17" t="s">
        <v>85</v>
      </c>
      <c r="BK275" s="149">
        <f>ROUND(I275*H275,2)</f>
        <v>0</v>
      </c>
      <c r="BL275" s="17" t="s">
        <v>162</v>
      </c>
      <c r="BM275" s="148" t="s">
        <v>468</v>
      </c>
    </row>
    <row r="276" spans="2:65" s="12" customFormat="1">
      <c r="B276" s="150"/>
      <c r="D276" s="151" t="s">
        <v>164</v>
      </c>
      <c r="E276" s="152" t="s">
        <v>1</v>
      </c>
      <c r="F276" s="153" t="s">
        <v>417</v>
      </c>
      <c r="H276" s="152" t="s">
        <v>1</v>
      </c>
      <c r="I276" s="154"/>
      <c r="L276" s="150"/>
      <c r="M276" s="155"/>
      <c r="T276" s="156"/>
      <c r="AT276" s="152" t="s">
        <v>164</v>
      </c>
      <c r="AU276" s="152" t="s">
        <v>87</v>
      </c>
      <c r="AV276" s="12" t="s">
        <v>85</v>
      </c>
      <c r="AW276" s="12" t="s">
        <v>32</v>
      </c>
      <c r="AX276" s="12" t="s">
        <v>77</v>
      </c>
      <c r="AY276" s="152" t="s">
        <v>154</v>
      </c>
    </row>
    <row r="277" spans="2:65" s="12" customFormat="1">
      <c r="B277" s="150"/>
      <c r="D277" s="151" t="s">
        <v>164</v>
      </c>
      <c r="E277" s="152" t="s">
        <v>1</v>
      </c>
      <c r="F277" s="153" t="s">
        <v>166</v>
      </c>
      <c r="H277" s="152" t="s">
        <v>1</v>
      </c>
      <c r="I277" s="154"/>
      <c r="L277" s="150"/>
      <c r="M277" s="155"/>
      <c r="T277" s="156"/>
      <c r="AT277" s="152" t="s">
        <v>164</v>
      </c>
      <c r="AU277" s="152" t="s">
        <v>87</v>
      </c>
      <c r="AV277" s="12" t="s">
        <v>85</v>
      </c>
      <c r="AW277" s="12" t="s">
        <v>32</v>
      </c>
      <c r="AX277" s="12" t="s">
        <v>77</v>
      </c>
      <c r="AY277" s="152" t="s">
        <v>154</v>
      </c>
    </row>
    <row r="278" spans="2:65" s="13" customFormat="1">
      <c r="B278" s="157"/>
      <c r="D278" s="151" t="s">
        <v>164</v>
      </c>
      <c r="E278" s="158" t="s">
        <v>1</v>
      </c>
      <c r="F278" s="159" t="s">
        <v>85</v>
      </c>
      <c r="H278" s="160">
        <v>1</v>
      </c>
      <c r="I278" s="161"/>
      <c r="L278" s="157"/>
      <c r="M278" s="162"/>
      <c r="T278" s="163"/>
      <c r="AT278" s="158" t="s">
        <v>164</v>
      </c>
      <c r="AU278" s="158" t="s">
        <v>87</v>
      </c>
      <c r="AV278" s="13" t="s">
        <v>87</v>
      </c>
      <c r="AW278" s="13" t="s">
        <v>32</v>
      </c>
      <c r="AX278" s="13" t="s">
        <v>77</v>
      </c>
      <c r="AY278" s="158" t="s">
        <v>154</v>
      </c>
    </row>
    <row r="279" spans="2:65" s="13" customFormat="1">
      <c r="B279" s="157"/>
      <c r="D279" s="151" t="s">
        <v>164</v>
      </c>
      <c r="E279" s="158" t="s">
        <v>1</v>
      </c>
      <c r="F279" s="159" t="s">
        <v>176</v>
      </c>
      <c r="H279" s="160">
        <v>3</v>
      </c>
      <c r="I279" s="161"/>
      <c r="L279" s="157"/>
      <c r="M279" s="162"/>
      <c r="T279" s="163"/>
      <c r="AT279" s="158" t="s">
        <v>164</v>
      </c>
      <c r="AU279" s="158" t="s">
        <v>87</v>
      </c>
      <c r="AV279" s="13" t="s">
        <v>87</v>
      </c>
      <c r="AW279" s="13" t="s">
        <v>32</v>
      </c>
      <c r="AX279" s="13" t="s">
        <v>77</v>
      </c>
      <c r="AY279" s="158" t="s">
        <v>154</v>
      </c>
    </row>
    <row r="280" spans="2:65" s="13" customFormat="1">
      <c r="B280" s="157"/>
      <c r="D280" s="151" t="s">
        <v>164</v>
      </c>
      <c r="E280" s="158" t="s">
        <v>1</v>
      </c>
      <c r="F280" s="159" t="s">
        <v>85</v>
      </c>
      <c r="H280" s="160">
        <v>1</v>
      </c>
      <c r="I280" s="161"/>
      <c r="L280" s="157"/>
      <c r="M280" s="162"/>
      <c r="T280" s="163"/>
      <c r="AT280" s="158" t="s">
        <v>164</v>
      </c>
      <c r="AU280" s="158" t="s">
        <v>87</v>
      </c>
      <c r="AV280" s="13" t="s">
        <v>87</v>
      </c>
      <c r="AW280" s="13" t="s">
        <v>32</v>
      </c>
      <c r="AX280" s="13" t="s">
        <v>77</v>
      </c>
      <c r="AY280" s="158" t="s">
        <v>154</v>
      </c>
    </row>
    <row r="281" spans="2:65" s="14" customFormat="1">
      <c r="B281" s="164"/>
      <c r="D281" s="151" t="s">
        <v>164</v>
      </c>
      <c r="E281" s="165" t="s">
        <v>1</v>
      </c>
      <c r="F281" s="166" t="s">
        <v>169</v>
      </c>
      <c r="H281" s="167">
        <v>5</v>
      </c>
      <c r="I281" s="168"/>
      <c r="L281" s="164"/>
      <c r="M281" s="169"/>
      <c r="T281" s="170"/>
      <c r="AT281" s="165" t="s">
        <v>164</v>
      </c>
      <c r="AU281" s="165" t="s">
        <v>87</v>
      </c>
      <c r="AV281" s="14" t="s">
        <v>162</v>
      </c>
      <c r="AW281" s="14" t="s">
        <v>32</v>
      </c>
      <c r="AX281" s="14" t="s">
        <v>85</v>
      </c>
      <c r="AY281" s="165" t="s">
        <v>154</v>
      </c>
    </row>
    <row r="282" spans="2:65" s="1" customFormat="1" ht="24.2" customHeight="1">
      <c r="B282" s="32"/>
      <c r="C282" s="136" t="s">
        <v>262</v>
      </c>
      <c r="D282" s="137" t="s">
        <v>157</v>
      </c>
      <c r="E282" s="138" t="s">
        <v>469</v>
      </c>
      <c r="F282" s="139" t="s">
        <v>470</v>
      </c>
      <c r="G282" s="140" t="s">
        <v>160</v>
      </c>
      <c r="H282" s="141">
        <v>1613.9939999999999</v>
      </c>
      <c r="I282" s="142"/>
      <c r="J282" s="143">
        <f>ROUND(I282*H282,2)</f>
        <v>0</v>
      </c>
      <c r="K282" s="139" t="s">
        <v>161</v>
      </c>
      <c r="L282" s="32"/>
      <c r="M282" s="144" t="s">
        <v>1</v>
      </c>
      <c r="N282" s="145" t="s">
        <v>42</v>
      </c>
      <c r="P282" s="146">
        <f>O282*H282</f>
        <v>0</v>
      </c>
      <c r="Q282" s="146">
        <v>5.7099999999999998E-3</v>
      </c>
      <c r="R282" s="146">
        <f>Q282*H282</f>
        <v>9.2159057399999984</v>
      </c>
      <c r="S282" s="146">
        <v>0</v>
      </c>
      <c r="T282" s="147">
        <f>S282*H282</f>
        <v>0</v>
      </c>
      <c r="AR282" s="148" t="s">
        <v>162</v>
      </c>
      <c r="AT282" s="148" t="s">
        <v>157</v>
      </c>
      <c r="AU282" s="148" t="s">
        <v>87</v>
      </c>
      <c r="AY282" s="17" t="s">
        <v>154</v>
      </c>
      <c r="BE282" s="149">
        <f>IF(N282="základní",J282,0)</f>
        <v>0</v>
      </c>
      <c r="BF282" s="149">
        <f>IF(N282="snížená",J282,0)</f>
        <v>0</v>
      </c>
      <c r="BG282" s="149">
        <f>IF(N282="zákl. přenesená",J282,0)</f>
        <v>0</v>
      </c>
      <c r="BH282" s="149">
        <f>IF(N282="sníž. přenesená",J282,0)</f>
        <v>0</v>
      </c>
      <c r="BI282" s="149">
        <f>IF(N282="nulová",J282,0)</f>
        <v>0</v>
      </c>
      <c r="BJ282" s="17" t="s">
        <v>85</v>
      </c>
      <c r="BK282" s="149">
        <f>ROUND(I282*H282,2)</f>
        <v>0</v>
      </c>
      <c r="BL282" s="17" t="s">
        <v>162</v>
      </c>
      <c r="BM282" s="148" t="s">
        <v>471</v>
      </c>
    </row>
    <row r="283" spans="2:65" s="12" customFormat="1">
      <c r="B283" s="150"/>
      <c r="D283" s="151" t="s">
        <v>164</v>
      </c>
      <c r="E283" s="152" t="s">
        <v>1</v>
      </c>
      <c r="F283" s="153" t="s">
        <v>330</v>
      </c>
      <c r="H283" s="152" t="s">
        <v>1</v>
      </c>
      <c r="I283" s="154"/>
      <c r="L283" s="150"/>
      <c r="M283" s="155"/>
      <c r="T283" s="156"/>
      <c r="AT283" s="152" t="s">
        <v>164</v>
      </c>
      <c r="AU283" s="152" t="s">
        <v>87</v>
      </c>
      <c r="AV283" s="12" t="s">
        <v>85</v>
      </c>
      <c r="AW283" s="12" t="s">
        <v>32</v>
      </c>
      <c r="AX283" s="12" t="s">
        <v>77</v>
      </c>
      <c r="AY283" s="152" t="s">
        <v>154</v>
      </c>
    </row>
    <row r="284" spans="2:65" s="13" customFormat="1">
      <c r="B284" s="157"/>
      <c r="D284" s="151" t="s">
        <v>164</v>
      </c>
      <c r="E284" s="158" t="s">
        <v>1</v>
      </c>
      <c r="F284" s="159" t="s">
        <v>331</v>
      </c>
      <c r="H284" s="160">
        <v>243.83500000000001</v>
      </c>
      <c r="I284" s="161"/>
      <c r="L284" s="157"/>
      <c r="M284" s="162"/>
      <c r="T284" s="163"/>
      <c r="AT284" s="158" t="s">
        <v>164</v>
      </c>
      <c r="AU284" s="158" t="s">
        <v>87</v>
      </c>
      <c r="AV284" s="13" t="s">
        <v>87</v>
      </c>
      <c r="AW284" s="13" t="s">
        <v>32</v>
      </c>
      <c r="AX284" s="13" t="s">
        <v>77</v>
      </c>
      <c r="AY284" s="158" t="s">
        <v>154</v>
      </c>
    </row>
    <row r="285" spans="2:65" s="13" customFormat="1">
      <c r="B285" s="157"/>
      <c r="D285" s="151" t="s">
        <v>164</v>
      </c>
      <c r="E285" s="158" t="s">
        <v>1</v>
      </c>
      <c r="F285" s="159" t="s">
        <v>332</v>
      </c>
      <c r="H285" s="160">
        <v>69.546999999999997</v>
      </c>
      <c r="I285" s="161"/>
      <c r="L285" s="157"/>
      <c r="M285" s="162"/>
      <c r="T285" s="163"/>
      <c r="AT285" s="158" t="s">
        <v>164</v>
      </c>
      <c r="AU285" s="158" t="s">
        <v>87</v>
      </c>
      <c r="AV285" s="13" t="s">
        <v>87</v>
      </c>
      <c r="AW285" s="13" t="s">
        <v>32</v>
      </c>
      <c r="AX285" s="13" t="s">
        <v>77</v>
      </c>
      <c r="AY285" s="158" t="s">
        <v>154</v>
      </c>
    </row>
    <row r="286" spans="2:65" s="13" customFormat="1">
      <c r="B286" s="157"/>
      <c r="D286" s="151" t="s">
        <v>164</v>
      </c>
      <c r="E286" s="158" t="s">
        <v>1</v>
      </c>
      <c r="F286" s="159" t="s">
        <v>333</v>
      </c>
      <c r="H286" s="160">
        <v>72.477999999999994</v>
      </c>
      <c r="I286" s="161"/>
      <c r="L286" s="157"/>
      <c r="M286" s="162"/>
      <c r="T286" s="163"/>
      <c r="AT286" s="158" t="s">
        <v>164</v>
      </c>
      <c r="AU286" s="158" t="s">
        <v>87</v>
      </c>
      <c r="AV286" s="13" t="s">
        <v>87</v>
      </c>
      <c r="AW286" s="13" t="s">
        <v>32</v>
      </c>
      <c r="AX286" s="13" t="s">
        <v>77</v>
      </c>
      <c r="AY286" s="158" t="s">
        <v>154</v>
      </c>
    </row>
    <row r="287" spans="2:65" s="13" customFormat="1">
      <c r="B287" s="157"/>
      <c r="D287" s="151" t="s">
        <v>164</v>
      </c>
      <c r="E287" s="158" t="s">
        <v>1</v>
      </c>
      <c r="F287" s="159" t="s">
        <v>334</v>
      </c>
      <c r="H287" s="160">
        <v>90.566999999999993</v>
      </c>
      <c r="I287" s="161"/>
      <c r="L287" s="157"/>
      <c r="M287" s="162"/>
      <c r="T287" s="163"/>
      <c r="AT287" s="158" t="s">
        <v>164</v>
      </c>
      <c r="AU287" s="158" t="s">
        <v>87</v>
      </c>
      <c r="AV287" s="13" t="s">
        <v>87</v>
      </c>
      <c r="AW287" s="13" t="s">
        <v>32</v>
      </c>
      <c r="AX287" s="13" t="s">
        <v>77</v>
      </c>
      <c r="AY287" s="158" t="s">
        <v>154</v>
      </c>
    </row>
    <row r="288" spans="2:65" s="13" customFormat="1">
      <c r="B288" s="157"/>
      <c r="D288" s="151" t="s">
        <v>164</v>
      </c>
      <c r="E288" s="158" t="s">
        <v>1</v>
      </c>
      <c r="F288" s="159" t="s">
        <v>335</v>
      </c>
      <c r="H288" s="160">
        <v>107.79</v>
      </c>
      <c r="I288" s="161"/>
      <c r="L288" s="157"/>
      <c r="M288" s="162"/>
      <c r="T288" s="163"/>
      <c r="AT288" s="158" t="s">
        <v>164</v>
      </c>
      <c r="AU288" s="158" t="s">
        <v>87</v>
      </c>
      <c r="AV288" s="13" t="s">
        <v>87</v>
      </c>
      <c r="AW288" s="13" t="s">
        <v>32</v>
      </c>
      <c r="AX288" s="13" t="s">
        <v>77</v>
      </c>
      <c r="AY288" s="158" t="s">
        <v>154</v>
      </c>
    </row>
    <row r="289" spans="2:51" s="13" customFormat="1">
      <c r="B289" s="157"/>
      <c r="D289" s="151" t="s">
        <v>164</v>
      </c>
      <c r="E289" s="158" t="s">
        <v>1</v>
      </c>
      <c r="F289" s="159" t="s">
        <v>336</v>
      </c>
      <c r="H289" s="160">
        <v>57.079000000000001</v>
      </c>
      <c r="I289" s="161"/>
      <c r="L289" s="157"/>
      <c r="M289" s="162"/>
      <c r="T289" s="163"/>
      <c r="AT289" s="158" t="s">
        <v>164</v>
      </c>
      <c r="AU289" s="158" t="s">
        <v>87</v>
      </c>
      <c r="AV289" s="13" t="s">
        <v>87</v>
      </c>
      <c r="AW289" s="13" t="s">
        <v>32</v>
      </c>
      <c r="AX289" s="13" t="s">
        <v>77</v>
      </c>
      <c r="AY289" s="158" t="s">
        <v>154</v>
      </c>
    </row>
    <row r="290" spans="2:51" s="12" customFormat="1">
      <c r="B290" s="150"/>
      <c r="D290" s="151" t="s">
        <v>164</v>
      </c>
      <c r="E290" s="152" t="s">
        <v>1</v>
      </c>
      <c r="F290" s="153" t="s">
        <v>337</v>
      </c>
      <c r="H290" s="152" t="s">
        <v>1</v>
      </c>
      <c r="I290" s="154"/>
      <c r="L290" s="150"/>
      <c r="M290" s="155"/>
      <c r="T290" s="156"/>
      <c r="AT290" s="152" t="s">
        <v>164</v>
      </c>
      <c r="AU290" s="152" t="s">
        <v>87</v>
      </c>
      <c r="AV290" s="12" t="s">
        <v>85</v>
      </c>
      <c r="AW290" s="12" t="s">
        <v>32</v>
      </c>
      <c r="AX290" s="12" t="s">
        <v>77</v>
      </c>
      <c r="AY290" s="152" t="s">
        <v>154</v>
      </c>
    </row>
    <row r="291" spans="2:51" s="13" customFormat="1">
      <c r="B291" s="157"/>
      <c r="D291" s="151" t="s">
        <v>164</v>
      </c>
      <c r="E291" s="158" t="s">
        <v>1</v>
      </c>
      <c r="F291" s="159" t="s">
        <v>338</v>
      </c>
      <c r="H291" s="160">
        <v>352.34199999999998</v>
      </c>
      <c r="I291" s="161"/>
      <c r="L291" s="157"/>
      <c r="M291" s="162"/>
      <c r="T291" s="163"/>
      <c r="AT291" s="158" t="s">
        <v>164</v>
      </c>
      <c r="AU291" s="158" t="s">
        <v>87</v>
      </c>
      <c r="AV291" s="13" t="s">
        <v>87</v>
      </c>
      <c r="AW291" s="13" t="s">
        <v>32</v>
      </c>
      <c r="AX291" s="13" t="s">
        <v>77</v>
      </c>
      <c r="AY291" s="158" t="s">
        <v>154</v>
      </c>
    </row>
    <row r="292" spans="2:51" s="13" customFormat="1">
      <c r="B292" s="157"/>
      <c r="D292" s="151" t="s">
        <v>164</v>
      </c>
      <c r="E292" s="158" t="s">
        <v>1</v>
      </c>
      <c r="F292" s="159" t="s">
        <v>339</v>
      </c>
      <c r="H292" s="160">
        <v>35.281999999999996</v>
      </c>
      <c r="I292" s="161"/>
      <c r="L292" s="157"/>
      <c r="M292" s="162"/>
      <c r="T292" s="163"/>
      <c r="AT292" s="158" t="s">
        <v>164</v>
      </c>
      <c r="AU292" s="158" t="s">
        <v>87</v>
      </c>
      <c r="AV292" s="13" t="s">
        <v>87</v>
      </c>
      <c r="AW292" s="13" t="s">
        <v>32</v>
      </c>
      <c r="AX292" s="13" t="s">
        <v>77</v>
      </c>
      <c r="AY292" s="158" t="s">
        <v>154</v>
      </c>
    </row>
    <row r="293" spans="2:51" s="13" customFormat="1">
      <c r="B293" s="157"/>
      <c r="D293" s="151" t="s">
        <v>164</v>
      </c>
      <c r="E293" s="158" t="s">
        <v>1</v>
      </c>
      <c r="F293" s="159" t="s">
        <v>340</v>
      </c>
      <c r="H293" s="160">
        <v>46.728000000000002</v>
      </c>
      <c r="I293" s="161"/>
      <c r="L293" s="157"/>
      <c r="M293" s="162"/>
      <c r="T293" s="163"/>
      <c r="AT293" s="158" t="s">
        <v>164</v>
      </c>
      <c r="AU293" s="158" t="s">
        <v>87</v>
      </c>
      <c r="AV293" s="13" t="s">
        <v>87</v>
      </c>
      <c r="AW293" s="13" t="s">
        <v>32</v>
      </c>
      <c r="AX293" s="13" t="s">
        <v>77</v>
      </c>
      <c r="AY293" s="158" t="s">
        <v>154</v>
      </c>
    </row>
    <row r="294" spans="2:51" s="13" customFormat="1">
      <c r="B294" s="157"/>
      <c r="D294" s="151" t="s">
        <v>164</v>
      </c>
      <c r="E294" s="158" t="s">
        <v>1</v>
      </c>
      <c r="F294" s="159" t="s">
        <v>341</v>
      </c>
      <c r="H294" s="160">
        <v>38.53</v>
      </c>
      <c r="I294" s="161"/>
      <c r="L294" s="157"/>
      <c r="M294" s="162"/>
      <c r="T294" s="163"/>
      <c r="AT294" s="158" t="s">
        <v>164</v>
      </c>
      <c r="AU294" s="158" t="s">
        <v>87</v>
      </c>
      <c r="AV294" s="13" t="s">
        <v>87</v>
      </c>
      <c r="AW294" s="13" t="s">
        <v>32</v>
      </c>
      <c r="AX294" s="13" t="s">
        <v>77</v>
      </c>
      <c r="AY294" s="158" t="s">
        <v>154</v>
      </c>
    </row>
    <row r="295" spans="2:51" s="13" customFormat="1">
      <c r="B295" s="157"/>
      <c r="D295" s="151" t="s">
        <v>164</v>
      </c>
      <c r="E295" s="158" t="s">
        <v>1</v>
      </c>
      <c r="F295" s="159" t="s">
        <v>342</v>
      </c>
      <c r="H295" s="160">
        <v>53.273000000000003</v>
      </c>
      <c r="I295" s="161"/>
      <c r="L295" s="157"/>
      <c r="M295" s="162"/>
      <c r="T295" s="163"/>
      <c r="AT295" s="158" t="s">
        <v>164</v>
      </c>
      <c r="AU295" s="158" t="s">
        <v>87</v>
      </c>
      <c r="AV295" s="13" t="s">
        <v>87</v>
      </c>
      <c r="AW295" s="13" t="s">
        <v>32</v>
      </c>
      <c r="AX295" s="13" t="s">
        <v>77</v>
      </c>
      <c r="AY295" s="158" t="s">
        <v>154</v>
      </c>
    </row>
    <row r="296" spans="2:51" s="13" customFormat="1">
      <c r="B296" s="157"/>
      <c r="D296" s="151" t="s">
        <v>164</v>
      </c>
      <c r="E296" s="158" t="s">
        <v>1</v>
      </c>
      <c r="F296" s="159" t="s">
        <v>343</v>
      </c>
      <c r="H296" s="160">
        <v>48.767000000000003</v>
      </c>
      <c r="I296" s="161"/>
      <c r="L296" s="157"/>
      <c r="M296" s="162"/>
      <c r="T296" s="163"/>
      <c r="AT296" s="158" t="s">
        <v>164</v>
      </c>
      <c r="AU296" s="158" t="s">
        <v>87</v>
      </c>
      <c r="AV296" s="13" t="s">
        <v>87</v>
      </c>
      <c r="AW296" s="13" t="s">
        <v>32</v>
      </c>
      <c r="AX296" s="13" t="s">
        <v>77</v>
      </c>
      <c r="AY296" s="158" t="s">
        <v>154</v>
      </c>
    </row>
    <row r="297" spans="2:51" s="13" customFormat="1">
      <c r="B297" s="157"/>
      <c r="D297" s="151" t="s">
        <v>164</v>
      </c>
      <c r="E297" s="158" t="s">
        <v>1</v>
      </c>
      <c r="F297" s="159" t="s">
        <v>344</v>
      </c>
      <c r="H297" s="160">
        <v>38.445999999999998</v>
      </c>
      <c r="I297" s="161"/>
      <c r="L297" s="157"/>
      <c r="M297" s="162"/>
      <c r="T297" s="163"/>
      <c r="AT297" s="158" t="s">
        <v>164</v>
      </c>
      <c r="AU297" s="158" t="s">
        <v>87</v>
      </c>
      <c r="AV297" s="13" t="s">
        <v>87</v>
      </c>
      <c r="AW297" s="13" t="s">
        <v>32</v>
      </c>
      <c r="AX297" s="13" t="s">
        <v>77</v>
      </c>
      <c r="AY297" s="158" t="s">
        <v>154</v>
      </c>
    </row>
    <row r="298" spans="2:51" s="13" customFormat="1">
      <c r="B298" s="157"/>
      <c r="D298" s="151" t="s">
        <v>164</v>
      </c>
      <c r="E298" s="158" t="s">
        <v>1</v>
      </c>
      <c r="F298" s="159" t="s">
        <v>345</v>
      </c>
      <c r="H298" s="160">
        <v>50.32</v>
      </c>
      <c r="I298" s="161"/>
      <c r="L298" s="157"/>
      <c r="M298" s="162"/>
      <c r="T298" s="163"/>
      <c r="AT298" s="158" t="s">
        <v>164</v>
      </c>
      <c r="AU298" s="158" t="s">
        <v>87</v>
      </c>
      <c r="AV298" s="13" t="s">
        <v>87</v>
      </c>
      <c r="AW298" s="13" t="s">
        <v>32</v>
      </c>
      <c r="AX298" s="13" t="s">
        <v>77</v>
      </c>
      <c r="AY298" s="158" t="s">
        <v>154</v>
      </c>
    </row>
    <row r="299" spans="2:51" s="13" customFormat="1">
      <c r="B299" s="157"/>
      <c r="D299" s="151" t="s">
        <v>164</v>
      </c>
      <c r="E299" s="158" t="s">
        <v>1</v>
      </c>
      <c r="F299" s="159" t="s">
        <v>346</v>
      </c>
      <c r="H299" s="160">
        <v>27.829000000000001</v>
      </c>
      <c r="I299" s="161"/>
      <c r="L299" s="157"/>
      <c r="M299" s="162"/>
      <c r="T299" s="163"/>
      <c r="AT299" s="158" t="s">
        <v>164</v>
      </c>
      <c r="AU299" s="158" t="s">
        <v>87</v>
      </c>
      <c r="AV299" s="13" t="s">
        <v>87</v>
      </c>
      <c r="AW299" s="13" t="s">
        <v>32</v>
      </c>
      <c r="AX299" s="13" t="s">
        <v>77</v>
      </c>
      <c r="AY299" s="158" t="s">
        <v>154</v>
      </c>
    </row>
    <row r="300" spans="2:51" s="13" customFormat="1">
      <c r="B300" s="157"/>
      <c r="D300" s="151" t="s">
        <v>164</v>
      </c>
      <c r="E300" s="158" t="s">
        <v>1</v>
      </c>
      <c r="F300" s="159" t="s">
        <v>347</v>
      </c>
      <c r="H300" s="160">
        <v>34.600999999999999</v>
      </c>
      <c r="I300" s="161"/>
      <c r="L300" s="157"/>
      <c r="M300" s="162"/>
      <c r="T300" s="163"/>
      <c r="AT300" s="158" t="s">
        <v>164</v>
      </c>
      <c r="AU300" s="158" t="s">
        <v>87</v>
      </c>
      <c r="AV300" s="13" t="s">
        <v>87</v>
      </c>
      <c r="AW300" s="13" t="s">
        <v>32</v>
      </c>
      <c r="AX300" s="13" t="s">
        <v>77</v>
      </c>
      <c r="AY300" s="158" t="s">
        <v>154</v>
      </c>
    </row>
    <row r="301" spans="2:51" s="13" customFormat="1">
      <c r="B301" s="157"/>
      <c r="D301" s="151" t="s">
        <v>164</v>
      </c>
      <c r="E301" s="158" t="s">
        <v>1</v>
      </c>
      <c r="F301" s="159" t="s">
        <v>348</v>
      </c>
      <c r="H301" s="160">
        <v>35.996000000000002</v>
      </c>
      <c r="I301" s="161"/>
      <c r="L301" s="157"/>
      <c r="M301" s="162"/>
      <c r="T301" s="163"/>
      <c r="AT301" s="158" t="s">
        <v>164</v>
      </c>
      <c r="AU301" s="158" t="s">
        <v>87</v>
      </c>
      <c r="AV301" s="13" t="s">
        <v>87</v>
      </c>
      <c r="AW301" s="13" t="s">
        <v>32</v>
      </c>
      <c r="AX301" s="13" t="s">
        <v>77</v>
      </c>
      <c r="AY301" s="158" t="s">
        <v>154</v>
      </c>
    </row>
    <row r="302" spans="2:51" s="13" customFormat="1">
      <c r="B302" s="157"/>
      <c r="D302" s="151" t="s">
        <v>164</v>
      </c>
      <c r="E302" s="158" t="s">
        <v>1</v>
      </c>
      <c r="F302" s="159" t="s">
        <v>349</v>
      </c>
      <c r="H302" s="160">
        <v>28.771000000000001</v>
      </c>
      <c r="I302" s="161"/>
      <c r="L302" s="157"/>
      <c r="M302" s="162"/>
      <c r="T302" s="163"/>
      <c r="AT302" s="158" t="s">
        <v>164</v>
      </c>
      <c r="AU302" s="158" t="s">
        <v>87</v>
      </c>
      <c r="AV302" s="13" t="s">
        <v>87</v>
      </c>
      <c r="AW302" s="13" t="s">
        <v>32</v>
      </c>
      <c r="AX302" s="13" t="s">
        <v>77</v>
      </c>
      <c r="AY302" s="158" t="s">
        <v>154</v>
      </c>
    </row>
    <row r="303" spans="2:51" s="13" customFormat="1">
      <c r="B303" s="157"/>
      <c r="D303" s="151" t="s">
        <v>164</v>
      </c>
      <c r="E303" s="158" t="s">
        <v>1</v>
      </c>
      <c r="F303" s="159" t="s">
        <v>350</v>
      </c>
      <c r="H303" s="160">
        <v>24.805</v>
      </c>
      <c r="I303" s="161"/>
      <c r="L303" s="157"/>
      <c r="M303" s="162"/>
      <c r="T303" s="163"/>
      <c r="AT303" s="158" t="s">
        <v>164</v>
      </c>
      <c r="AU303" s="158" t="s">
        <v>87</v>
      </c>
      <c r="AV303" s="13" t="s">
        <v>87</v>
      </c>
      <c r="AW303" s="13" t="s">
        <v>32</v>
      </c>
      <c r="AX303" s="13" t="s">
        <v>77</v>
      </c>
      <c r="AY303" s="158" t="s">
        <v>154</v>
      </c>
    </row>
    <row r="304" spans="2:51" s="13" customFormat="1">
      <c r="B304" s="157"/>
      <c r="D304" s="151" t="s">
        <v>164</v>
      </c>
      <c r="E304" s="158" t="s">
        <v>1</v>
      </c>
      <c r="F304" s="159" t="s">
        <v>351</v>
      </c>
      <c r="H304" s="160">
        <v>16.132000000000001</v>
      </c>
      <c r="I304" s="161"/>
      <c r="L304" s="157"/>
      <c r="M304" s="162"/>
      <c r="T304" s="163"/>
      <c r="AT304" s="158" t="s">
        <v>164</v>
      </c>
      <c r="AU304" s="158" t="s">
        <v>87</v>
      </c>
      <c r="AV304" s="13" t="s">
        <v>87</v>
      </c>
      <c r="AW304" s="13" t="s">
        <v>32</v>
      </c>
      <c r="AX304" s="13" t="s">
        <v>77</v>
      </c>
      <c r="AY304" s="158" t="s">
        <v>154</v>
      </c>
    </row>
    <row r="305" spans="2:65" s="13" customFormat="1">
      <c r="B305" s="157"/>
      <c r="D305" s="151" t="s">
        <v>164</v>
      </c>
      <c r="E305" s="158" t="s">
        <v>1</v>
      </c>
      <c r="F305" s="159" t="s">
        <v>352</v>
      </c>
      <c r="H305" s="160">
        <v>13.646000000000001</v>
      </c>
      <c r="I305" s="161"/>
      <c r="L305" s="157"/>
      <c r="M305" s="162"/>
      <c r="T305" s="163"/>
      <c r="AT305" s="158" t="s">
        <v>164</v>
      </c>
      <c r="AU305" s="158" t="s">
        <v>87</v>
      </c>
      <c r="AV305" s="13" t="s">
        <v>87</v>
      </c>
      <c r="AW305" s="13" t="s">
        <v>32</v>
      </c>
      <c r="AX305" s="13" t="s">
        <v>77</v>
      </c>
      <c r="AY305" s="158" t="s">
        <v>154</v>
      </c>
    </row>
    <row r="306" spans="2:65" s="13" customFormat="1">
      <c r="B306" s="157"/>
      <c r="D306" s="151" t="s">
        <v>164</v>
      </c>
      <c r="E306" s="158" t="s">
        <v>1</v>
      </c>
      <c r="F306" s="159" t="s">
        <v>353</v>
      </c>
      <c r="H306" s="160">
        <v>11.84</v>
      </c>
      <c r="I306" s="161"/>
      <c r="L306" s="157"/>
      <c r="M306" s="162"/>
      <c r="T306" s="163"/>
      <c r="AT306" s="158" t="s">
        <v>164</v>
      </c>
      <c r="AU306" s="158" t="s">
        <v>87</v>
      </c>
      <c r="AV306" s="13" t="s">
        <v>87</v>
      </c>
      <c r="AW306" s="13" t="s">
        <v>32</v>
      </c>
      <c r="AX306" s="13" t="s">
        <v>77</v>
      </c>
      <c r="AY306" s="158" t="s">
        <v>154</v>
      </c>
    </row>
    <row r="307" spans="2:65" s="13" customFormat="1">
      <c r="B307" s="157"/>
      <c r="D307" s="151" t="s">
        <v>164</v>
      </c>
      <c r="E307" s="158" t="s">
        <v>1</v>
      </c>
      <c r="F307" s="159" t="s">
        <v>354</v>
      </c>
      <c r="H307" s="160">
        <v>103.07599999999999</v>
      </c>
      <c r="I307" s="161"/>
      <c r="L307" s="157"/>
      <c r="M307" s="162"/>
      <c r="T307" s="163"/>
      <c r="AT307" s="158" t="s">
        <v>164</v>
      </c>
      <c r="AU307" s="158" t="s">
        <v>87</v>
      </c>
      <c r="AV307" s="13" t="s">
        <v>87</v>
      </c>
      <c r="AW307" s="13" t="s">
        <v>32</v>
      </c>
      <c r="AX307" s="13" t="s">
        <v>77</v>
      </c>
      <c r="AY307" s="158" t="s">
        <v>154</v>
      </c>
    </row>
    <row r="308" spans="2:65" s="13" customFormat="1">
      <c r="B308" s="157"/>
      <c r="D308" s="151" t="s">
        <v>164</v>
      </c>
      <c r="E308" s="158" t="s">
        <v>1</v>
      </c>
      <c r="F308" s="159" t="s">
        <v>355</v>
      </c>
      <c r="H308" s="160">
        <v>26.401</v>
      </c>
      <c r="I308" s="161"/>
      <c r="L308" s="157"/>
      <c r="M308" s="162"/>
      <c r="T308" s="163"/>
      <c r="AT308" s="158" t="s">
        <v>164</v>
      </c>
      <c r="AU308" s="158" t="s">
        <v>87</v>
      </c>
      <c r="AV308" s="13" t="s">
        <v>87</v>
      </c>
      <c r="AW308" s="13" t="s">
        <v>32</v>
      </c>
      <c r="AX308" s="13" t="s">
        <v>77</v>
      </c>
      <c r="AY308" s="158" t="s">
        <v>154</v>
      </c>
    </row>
    <row r="309" spans="2:65" s="13" customFormat="1">
      <c r="B309" s="157"/>
      <c r="D309" s="151" t="s">
        <v>164</v>
      </c>
      <c r="E309" s="158" t="s">
        <v>1</v>
      </c>
      <c r="F309" s="159" t="s">
        <v>356</v>
      </c>
      <c r="H309" s="160">
        <v>28.393000000000001</v>
      </c>
      <c r="I309" s="161"/>
      <c r="L309" s="157"/>
      <c r="M309" s="162"/>
      <c r="T309" s="163"/>
      <c r="AT309" s="158" t="s">
        <v>164</v>
      </c>
      <c r="AU309" s="158" t="s">
        <v>87</v>
      </c>
      <c r="AV309" s="13" t="s">
        <v>87</v>
      </c>
      <c r="AW309" s="13" t="s">
        <v>32</v>
      </c>
      <c r="AX309" s="13" t="s">
        <v>77</v>
      </c>
      <c r="AY309" s="158" t="s">
        <v>154</v>
      </c>
    </row>
    <row r="310" spans="2:65" s="13" customFormat="1">
      <c r="B310" s="157"/>
      <c r="D310" s="151" t="s">
        <v>164</v>
      </c>
      <c r="E310" s="158" t="s">
        <v>1</v>
      </c>
      <c r="F310" s="159" t="s">
        <v>357</v>
      </c>
      <c r="H310" s="160">
        <v>22.097000000000001</v>
      </c>
      <c r="I310" s="161"/>
      <c r="L310" s="157"/>
      <c r="M310" s="162"/>
      <c r="T310" s="163"/>
      <c r="AT310" s="158" t="s">
        <v>164</v>
      </c>
      <c r="AU310" s="158" t="s">
        <v>87</v>
      </c>
      <c r="AV310" s="13" t="s">
        <v>87</v>
      </c>
      <c r="AW310" s="13" t="s">
        <v>32</v>
      </c>
      <c r="AX310" s="13" t="s">
        <v>77</v>
      </c>
      <c r="AY310" s="158" t="s">
        <v>154</v>
      </c>
    </row>
    <row r="311" spans="2:65" s="13" customFormat="1">
      <c r="B311" s="157"/>
      <c r="D311" s="151" t="s">
        <v>164</v>
      </c>
      <c r="E311" s="158" t="s">
        <v>1</v>
      </c>
      <c r="F311" s="159" t="s">
        <v>358</v>
      </c>
      <c r="H311" s="160">
        <v>20.939</v>
      </c>
      <c r="I311" s="161"/>
      <c r="L311" s="157"/>
      <c r="M311" s="162"/>
      <c r="T311" s="163"/>
      <c r="AT311" s="158" t="s">
        <v>164</v>
      </c>
      <c r="AU311" s="158" t="s">
        <v>87</v>
      </c>
      <c r="AV311" s="13" t="s">
        <v>87</v>
      </c>
      <c r="AW311" s="13" t="s">
        <v>32</v>
      </c>
      <c r="AX311" s="13" t="s">
        <v>77</v>
      </c>
      <c r="AY311" s="158" t="s">
        <v>154</v>
      </c>
    </row>
    <row r="312" spans="2:65" s="13" customFormat="1">
      <c r="B312" s="157"/>
      <c r="D312" s="151" t="s">
        <v>164</v>
      </c>
      <c r="E312" s="158" t="s">
        <v>1</v>
      </c>
      <c r="F312" s="159" t="s">
        <v>359</v>
      </c>
      <c r="H312" s="160">
        <v>21.384</v>
      </c>
      <c r="I312" s="161"/>
      <c r="L312" s="157"/>
      <c r="M312" s="162"/>
      <c r="T312" s="163"/>
      <c r="AT312" s="158" t="s">
        <v>164</v>
      </c>
      <c r="AU312" s="158" t="s">
        <v>87</v>
      </c>
      <c r="AV312" s="13" t="s">
        <v>87</v>
      </c>
      <c r="AW312" s="13" t="s">
        <v>32</v>
      </c>
      <c r="AX312" s="13" t="s">
        <v>77</v>
      </c>
      <c r="AY312" s="158" t="s">
        <v>154</v>
      </c>
    </row>
    <row r="313" spans="2:65" s="13" customFormat="1">
      <c r="B313" s="157"/>
      <c r="D313" s="151" t="s">
        <v>164</v>
      </c>
      <c r="E313" s="158" t="s">
        <v>1</v>
      </c>
      <c r="F313" s="159" t="s">
        <v>360</v>
      </c>
      <c r="H313" s="160">
        <v>-106.9</v>
      </c>
      <c r="I313" s="161"/>
      <c r="L313" s="157"/>
      <c r="M313" s="162"/>
      <c r="T313" s="163"/>
      <c r="AT313" s="158" t="s">
        <v>164</v>
      </c>
      <c r="AU313" s="158" t="s">
        <v>87</v>
      </c>
      <c r="AV313" s="13" t="s">
        <v>87</v>
      </c>
      <c r="AW313" s="13" t="s">
        <v>32</v>
      </c>
      <c r="AX313" s="13" t="s">
        <v>77</v>
      </c>
      <c r="AY313" s="158" t="s">
        <v>154</v>
      </c>
    </row>
    <row r="314" spans="2:65" s="14" customFormat="1">
      <c r="B314" s="164"/>
      <c r="D314" s="151" t="s">
        <v>164</v>
      </c>
      <c r="E314" s="165" t="s">
        <v>1</v>
      </c>
      <c r="F314" s="166" t="s">
        <v>169</v>
      </c>
      <c r="H314" s="167">
        <v>1613.9939999999999</v>
      </c>
      <c r="I314" s="168"/>
      <c r="L314" s="164"/>
      <c r="M314" s="169"/>
      <c r="T314" s="170"/>
      <c r="AT314" s="165" t="s">
        <v>164</v>
      </c>
      <c r="AU314" s="165" t="s">
        <v>87</v>
      </c>
      <c r="AV314" s="14" t="s">
        <v>162</v>
      </c>
      <c r="AW314" s="14" t="s">
        <v>32</v>
      </c>
      <c r="AX314" s="14" t="s">
        <v>85</v>
      </c>
      <c r="AY314" s="165" t="s">
        <v>154</v>
      </c>
    </row>
    <row r="315" spans="2:65" s="1" customFormat="1" ht="16.5" customHeight="1">
      <c r="B315" s="32"/>
      <c r="C315" s="136" t="s">
        <v>268</v>
      </c>
      <c r="D315" s="137" t="s">
        <v>157</v>
      </c>
      <c r="E315" s="138" t="s">
        <v>472</v>
      </c>
      <c r="F315" s="139" t="s">
        <v>473</v>
      </c>
      <c r="G315" s="140" t="s">
        <v>254</v>
      </c>
      <c r="H315" s="141">
        <v>62.645000000000003</v>
      </c>
      <c r="I315" s="142"/>
      <c r="J315" s="143">
        <f>ROUND(I315*H315,2)</f>
        <v>0</v>
      </c>
      <c r="K315" s="139" t="s">
        <v>366</v>
      </c>
      <c r="L315" s="32"/>
      <c r="M315" s="144" t="s">
        <v>1</v>
      </c>
      <c r="N315" s="145" t="s">
        <v>42</v>
      </c>
      <c r="P315" s="146">
        <f>O315*H315</f>
        <v>0</v>
      </c>
      <c r="Q315" s="146">
        <v>1.5E-3</v>
      </c>
      <c r="R315" s="146">
        <f>Q315*H315</f>
        <v>9.3967500000000009E-2</v>
      </c>
      <c r="S315" s="146">
        <v>0</v>
      </c>
      <c r="T315" s="147">
        <f>S315*H315</f>
        <v>0</v>
      </c>
      <c r="AR315" s="148" t="s">
        <v>162</v>
      </c>
      <c r="AT315" s="148" t="s">
        <v>157</v>
      </c>
      <c r="AU315" s="148" t="s">
        <v>87</v>
      </c>
      <c r="AY315" s="17" t="s">
        <v>154</v>
      </c>
      <c r="BE315" s="149">
        <f>IF(N315="základní",J315,0)</f>
        <v>0</v>
      </c>
      <c r="BF315" s="149">
        <f>IF(N315="snížená",J315,0)</f>
        <v>0</v>
      </c>
      <c r="BG315" s="149">
        <f>IF(N315="zákl. přenesená",J315,0)</f>
        <v>0</v>
      </c>
      <c r="BH315" s="149">
        <f>IF(N315="sníž. přenesená",J315,0)</f>
        <v>0</v>
      </c>
      <c r="BI315" s="149">
        <f>IF(N315="nulová",J315,0)</f>
        <v>0</v>
      </c>
      <c r="BJ315" s="17" t="s">
        <v>85</v>
      </c>
      <c r="BK315" s="149">
        <f>ROUND(I315*H315,2)</f>
        <v>0</v>
      </c>
      <c r="BL315" s="17" t="s">
        <v>162</v>
      </c>
      <c r="BM315" s="148" t="s">
        <v>474</v>
      </c>
    </row>
    <row r="316" spans="2:65" s="12" customFormat="1">
      <c r="B316" s="150"/>
      <c r="D316" s="151" t="s">
        <v>164</v>
      </c>
      <c r="E316" s="152" t="s">
        <v>1</v>
      </c>
      <c r="F316" s="153" t="s">
        <v>475</v>
      </c>
      <c r="H316" s="152" t="s">
        <v>1</v>
      </c>
      <c r="I316" s="154"/>
      <c r="L316" s="150"/>
      <c r="M316" s="155"/>
      <c r="T316" s="156"/>
      <c r="AT316" s="152" t="s">
        <v>164</v>
      </c>
      <c r="AU316" s="152" t="s">
        <v>87</v>
      </c>
      <c r="AV316" s="12" t="s">
        <v>85</v>
      </c>
      <c r="AW316" s="12" t="s">
        <v>32</v>
      </c>
      <c r="AX316" s="12" t="s">
        <v>77</v>
      </c>
      <c r="AY316" s="152" t="s">
        <v>154</v>
      </c>
    </row>
    <row r="317" spans="2:65" s="12" customFormat="1">
      <c r="B317" s="150"/>
      <c r="D317" s="151" t="s">
        <v>164</v>
      </c>
      <c r="E317" s="152" t="s">
        <v>1</v>
      </c>
      <c r="F317" s="153" t="s">
        <v>192</v>
      </c>
      <c r="H317" s="152" t="s">
        <v>1</v>
      </c>
      <c r="I317" s="154"/>
      <c r="L317" s="150"/>
      <c r="M317" s="155"/>
      <c r="T317" s="156"/>
      <c r="AT317" s="152" t="s">
        <v>164</v>
      </c>
      <c r="AU317" s="152" t="s">
        <v>87</v>
      </c>
      <c r="AV317" s="12" t="s">
        <v>85</v>
      </c>
      <c r="AW317" s="12" t="s">
        <v>32</v>
      </c>
      <c r="AX317" s="12" t="s">
        <v>77</v>
      </c>
      <c r="AY317" s="152" t="s">
        <v>154</v>
      </c>
    </row>
    <row r="318" spans="2:65" s="12" customFormat="1">
      <c r="B318" s="150"/>
      <c r="D318" s="151" t="s">
        <v>164</v>
      </c>
      <c r="E318" s="152" t="s">
        <v>1</v>
      </c>
      <c r="F318" s="153" t="s">
        <v>166</v>
      </c>
      <c r="H318" s="152" t="s">
        <v>1</v>
      </c>
      <c r="I318" s="154"/>
      <c r="L318" s="150"/>
      <c r="M318" s="155"/>
      <c r="T318" s="156"/>
      <c r="AT318" s="152" t="s">
        <v>164</v>
      </c>
      <c r="AU318" s="152" t="s">
        <v>87</v>
      </c>
      <c r="AV318" s="12" t="s">
        <v>85</v>
      </c>
      <c r="AW318" s="12" t="s">
        <v>32</v>
      </c>
      <c r="AX318" s="12" t="s">
        <v>77</v>
      </c>
      <c r="AY318" s="152" t="s">
        <v>154</v>
      </c>
    </row>
    <row r="319" spans="2:65" s="12" customFormat="1">
      <c r="B319" s="150"/>
      <c r="D319" s="151" t="s">
        <v>164</v>
      </c>
      <c r="E319" s="152" t="s">
        <v>1</v>
      </c>
      <c r="F319" s="153" t="s">
        <v>193</v>
      </c>
      <c r="H319" s="152" t="s">
        <v>1</v>
      </c>
      <c r="I319" s="154"/>
      <c r="L319" s="150"/>
      <c r="M319" s="155"/>
      <c r="T319" s="156"/>
      <c r="AT319" s="152" t="s">
        <v>164</v>
      </c>
      <c r="AU319" s="152" t="s">
        <v>87</v>
      </c>
      <c r="AV319" s="12" t="s">
        <v>85</v>
      </c>
      <c r="AW319" s="12" t="s">
        <v>32</v>
      </c>
      <c r="AX319" s="12" t="s">
        <v>77</v>
      </c>
      <c r="AY319" s="152" t="s">
        <v>154</v>
      </c>
    </row>
    <row r="320" spans="2:65" s="13" customFormat="1">
      <c r="B320" s="157"/>
      <c r="D320" s="151" t="s">
        <v>164</v>
      </c>
      <c r="E320" s="158" t="s">
        <v>1</v>
      </c>
      <c r="F320" s="159" t="s">
        <v>476</v>
      </c>
      <c r="H320" s="160">
        <v>0.4</v>
      </c>
      <c r="I320" s="161"/>
      <c r="L320" s="157"/>
      <c r="M320" s="162"/>
      <c r="T320" s="163"/>
      <c r="AT320" s="158" t="s">
        <v>164</v>
      </c>
      <c r="AU320" s="158" t="s">
        <v>87</v>
      </c>
      <c r="AV320" s="13" t="s">
        <v>87</v>
      </c>
      <c r="AW320" s="13" t="s">
        <v>32</v>
      </c>
      <c r="AX320" s="13" t="s">
        <v>77</v>
      </c>
      <c r="AY320" s="158" t="s">
        <v>154</v>
      </c>
    </row>
    <row r="321" spans="2:51" s="12" customFormat="1">
      <c r="B321" s="150"/>
      <c r="D321" s="151" t="s">
        <v>164</v>
      </c>
      <c r="E321" s="152" t="s">
        <v>1</v>
      </c>
      <c r="F321" s="153" t="s">
        <v>195</v>
      </c>
      <c r="H321" s="152" t="s">
        <v>1</v>
      </c>
      <c r="I321" s="154"/>
      <c r="L321" s="150"/>
      <c r="M321" s="155"/>
      <c r="T321" s="156"/>
      <c r="AT321" s="152" t="s">
        <v>164</v>
      </c>
      <c r="AU321" s="152" t="s">
        <v>87</v>
      </c>
      <c r="AV321" s="12" t="s">
        <v>85</v>
      </c>
      <c r="AW321" s="12" t="s">
        <v>32</v>
      </c>
      <c r="AX321" s="12" t="s">
        <v>77</v>
      </c>
      <c r="AY321" s="152" t="s">
        <v>154</v>
      </c>
    </row>
    <row r="322" spans="2:51" s="12" customFormat="1">
      <c r="B322" s="150"/>
      <c r="D322" s="151" t="s">
        <v>164</v>
      </c>
      <c r="E322" s="152" t="s">
        <v>1</v>
      </c>
      <c r="F322" s="153" t="s">
        <v>196</v>
      </c>
      <c r="H322" s="152" t="s">
        <v>1</v>
      </c>
      <c r="I322" s="154"/>
      <c r="L322" s="150"/>
      <c r="M322" s="155"/>
      <c r="T322" s="156"/>
      <c r="AT322" s="152" t="s">
        <v>164</v>
      </c>
      <c r="AU322" s="152" t="s">
        <v>87</v>
      </c>
      <c r="AV322" s="12" t="s">
        <v>85</v>
      </c>
      <c r="AW322" s="12" t="s">
        <v>32</v>
      </c>
      <c r="AX322" s="12" t="s">
        <v>77</v>
      </c>
      <c r="AY322" s="152" t="s">
        <v>154</v>
      </c>
    </row>
    <row r="323" spans="2:51" s="12" customFormat="1">
      <c r="B323" s="150"/>
      <c r="D323" s="151" t="s">
        <v>164</v>
      </c>
      <c r="E323" s="152" t="s">
        <v>1</v>
      </c>
      <c r="F323" s="153" t="s">
        <v>197</v>
      </c>
      <c r="H323" s="152" t="s">
        <v>1</v>
      </c>
      <c r="I323" s="154"/>
      <c r="L323" s="150"/>
      <c r="M323" s="155"/>
      <c r="T323" s="156"/>
      <c r="AT323" s="152" t="s">
        <v>164</v>
      </c>
      <c r="AU323" s="152" t="s">
        <v>87</v>
      </c>
      <c r="AV323" s="12" t="s">
        <v>85</v>
      </c>
      <c r="AW323" s="12" t="s">
        <v>32</v>
      </c>
      <c r="AX323" s="12" t="s">
        <v>77</v>
      </c>
      <c r="AY323" s="152" t="s">
        <v>154</v>
      </c>
    </row>
    <row r="324" spans="2:51" s="13" customFormat="1">
      <c r="B324" s="157"/>
      <c r="D324" s="151" t="s">
        <v>164</v>
      </c>
      <c r="E324" s="158" t="s">
        <v>1</v>
      </c>
      <c r="F324" s="159" t="s">
        <v>477</v>
      </c>
      <c r="H324" s="160">
        <v>0.49</v>
      </c>
      <c r="I324" s="161"/>
      <c r="L324" s="157"/>
      <c r="M324" s="162"/>
      <c r="T324" s="163"/>
      <c r="AT324" s="158" t="s">
        <v>164</v>
      </c>
      <c r="AU324" s="158" t="s">
        <v>87</v>
      </c>
      <c r="AV324" s="13" t="s">
        <v>87</v>
      </c>
      <c r="AW324" s="13" t="s">
        <v>32</v>
      </c>
      <c r="AX324" s="13" t="s">
        <v>77</v>
      </c>
      <c r="AY324" s="158" t="s">
        <v>154</v>
      </c>
    </row>
    <row r="325" spans="2:51" s="12" customFormat="1">
      <c r="B325" s="150"/>
      <c r="D325" s="151" t="s">
        <v>164</v>
      </c>
      <c r="E325" s="152" t="s">
        <v>1</v>
      </c>
      <c r="F325" s="153" t="s">
        <v>202</v>
      </c>
      <c r="H325" s="152" t="s">
        <v>1</v>
      </c>
      <c r="I325" s="154"/>
      <c r="L325" s="150"/>
      <c r="M325" s="155"/>
      <c r="T325" s="156"/>
      <c r="AT325" s="152" t="s">
        <v>164</v>
      </c>
      <c r="AU325" s="152" t="s">
        <v>87</v>
      </c>
      <c r="AV325" s="12" t="s">
        <v>85</v>
      </c>
      <c r="AW325" s="12" t="s">
        <v>32</v>
      </c>
      <c r="AX325" s="12" t="s">
        <v>77</v>
      </c>
      <c r="AY325" s="152" t="s">
        <v>154</v>
      </c>
    </row>
    <row r="326" spans="2:51" s="12" customFormat="1">
      <c r="B326" s="150"/>
      <c r="D326" s="151" t="s">
        <v>164</v>
      </c>
      <c r="E326" s="152" t="s">
        <v>1</v>
      </c>
      <c r="F326" s="153" t="s">
        <v>166</v>
      </c>
      <c r="H326" s="152" t="s">
        <v>1</v>
      </c>
      <c r="I326" s="154"/>
      <c r="L326" s="150"/>
      <c r="M326" s="155"/>
      <c r="T326" s="156"/>
      <c r="AT326" s="152" t="s">
        <v>164</v>
      </c>
      <c r="AU326" s="152" t="s">
        <v>87</v>
      </c>
      <c r="AV326" s="12" t="s">
        <v>85</v>
      </c>
      <c r="AW326" s="12" t="s">
        <v>32</v>
      </c>
      <c r="AX326" s="12" t="s">
        <v>77</v>
      </c>
      <c r="AY326" s="152" t="s">
        <v>154</v>
      </c>
    </row>
    <row r="327" spans="2:51" s="12" customFormat="1">
      <c r="B327" s="150"/>
      <c r="D327" s="151" t="s">
        <v>164</v>
      </c>
      <c r="E327" s="152" t="s">
        <v>1</v>
      </c>
      <c r="F327" s="153" t="s">
        <v>203</v>
      </c>
      <c r="H327" s="152" t="s">
        <v>1</v>
      </c>
      <c r="I327" s="154"/>
      <c r="L327" s="150"/>
      <c r="M327" s="155"/>
      <c r="T327" s="156"/>
      <c r="AT327" s="152" t="s">
        <v>164</v>
      </c>
      <c r="AU327" s="152" t="s">
        <v>87</v>
      </c>
      <c r="AV327" s="12" t="s">
        <v>85</v>
      </c>
      <c r="AW327" s="12" t="s">
        <v>32</v>
      </c>
      <c r="AX327" s="12" t="s">
        <v>77</v>
      </c>
      <c r="AY327" s="152" t="s">
        <v>154</v>
      </c>
    </row>
    <row r="328" spans="2:51" s="13" customFormat="1">
      <c r="B328" s="157"/>
      <c r="D328" s="151" t="s">
        <v>164</v>
      </c>
      <c r="E328" s="158" t="s">
        <v>1</v>
      </c>
      <c r="F328" s="159" t="s">
        <v>478</v>
      </c>
      <c r="H328" s="160">
        <v>0.76</v>
      </c>
      <c r="I328" s="161"/>
      <c r="L328" s="157"/>
      <c r="M328" s="162"/>
      <c r="T328" s="163"/>
      <c r="AT328" s="158" t="s">
        <v>164</v>
      </c>
      <c r="AU328" s="158" t="s">
        <v>87</v>
      </c>
      <c r="AV328" s="13" t="s">
        <v>87</v>
      </c>
      <c r="AW328" s="13" t="s">
        <v>32</v>
      </c>
      <c r="AX328" s="13" t="s">
        <v>77</v>
      </c>
      <c r="AY328" s="158" t="s">
        <v>154</v>
      </c>
    </row>
    <row r="329" spans="2:51" s="15" customFormat="1">
      <c r="B329" s="171"/>
      <c r="D329" s="151" t="s">
        <v>164</v>
      </c>
      <c r="E329" s="172" t="s">
        <v>1</v>
      </c>
      <c r="F329" s="173" t="s">
        <v>194</v>
      </c>
      <c r="H329" s="174">
        <v>1.65</v>
      </c>
      <c r="I329" s="175"/>
      <c r="L329" s="171"/>
      <c r="M329" s="176"/>
      <c r="T329" s="177"/>
      <c r="AT329" s="172" t="s">
        <v>164</v>
      </c>
      <c r="AU329" s="172" t="s">
        <v>87</v>
      </c>
      <c r="AV329" s="15" t="s">
        <v>176</v>
      </c>
      <c r="AW329" s="15" t="s">
        <v>32</v>
      </c>
      <c r="AX329" s="15" t="s">
        <v>77</v>
      </c>
      <c r="AY329" s="172" t="s">
        <v>154</v>
      </c>
    </row>
    <row r="330" spans="2:51" s="12" customFormat="1">
      <c r="B330" s="150"/>
      <c r="D330" s="151" t="s">
        <v>164</v>
      </c>
      <c r="E330" s="152" t="s">
        <v>1</v>
      </c>
      <c r="F330" s="153" t="s">
        <v>195</v>
      </c>
      <c r="H330" s="152" t="s">
        <v>1</v>
      </c>
      <c r="I330" s="154"/>
      <c r="L330" s="150"/>
      <c r="M330" s="155"/>
      <c r="T330" s="156"/>
      <c r="AT330" s="152" t="s">
        <v>164</v>
      </c>
      <c r="AU330" s="152" t="s">
        <v>87</v>
      </c>
      <c r="AV330" s="12" t="s">
        <v>85</v>
      </c>
      <c r="AW330" s="12" t="s">
        <v>32</v>
      </c>
      <c r="AX330" s="12" t="s">
        <v>77</v>
      </c>
      <c r="AY330" s="152" t="s">
        <v>154</v>
      </c>
    </row>
    <row r="331" spans="2:51" s="12" customFormat="1">
      <c r="B331" s="150"/>
      <c r="D331" s="151" t="s">
        <v>164</v>
      </c>
      <c r="E331" s="152" t="s">
        <v>1</v>
      </c>
      <c r="F331" s="153" t="s">
        <v>204</v>
      </c>
      <c r="H331" s="152" t="s">
        <v>1</v>
      </c>
      <c r="I331" s="154"/>
      <c r="L331" s="150"/>
      <c r="M331" s="155"/>
      <c r="T331" s="156"/>
      <c r="AT331" s="152" t="s">
        <v>164</v>
      </c>
      <c r="AU331" s="152" t="s">
        <v>87</v>
      </c>
      <c r="AV331" s="12" t="s">
        <v>85</v>
      </c>
      <c r="AW331" s="12" t="s">
        <v>32</v>
      </c>
      <c r="AX331" s="12" t="s">
        <v>77</v>
      </c>
      <c r="AY331" s="152" t="s">
        <v>154</v>
      </c>
    </row>
    <row r="332" spans="2:51" s="12" customFormat="1">
      <c r="B332" s="150"/>
      <c r="D332" s="151" t="s">
        <v>164</v>
      </c>
      <c r="E332" s="152" t="s">
        <v>1</v>
      </c>
      <c r="F332" s="153" t="s">
        <v>205</v>
      </c>
      <c r="H332" s="152" t="s">
        <v>1</v>
      </c>
      <c r="I332" s="154"/>
      <c r="L332" s="150"/>
      <c r="M332" s="155"/>
      <c r="T332" s="156"/>
      <c r="AT332" s="152" t="s">
        <v>164</v>
      </c>
      <c r="AU332" s="152" t="s">
        <v>87</v>
      </c>
      <c r="AV332" s="12" t="s">
        <v>85</v>
      </c>
      <c r="AW332" s="12" t="s">
        <v>32</v>
      </c>
      <c r="AX332" s="12" t="s">
        <v>77</v>
      </c>
      <c r="AY332" s="152" t="s">
        <v>154</v>
      </c>
    </row>
    <row r="333" spans="2:51" s="13" customFormat="1">
      <c r="B333" s="157"/>
      <c r="D333" s="151" t="s">
        <v>164</v>
      </c>
      <c r="E333" s="158" t="s">
        <v>1</v>
      </c>
      <c r="F333" s="159" t="s">
        <v>479</v>
      </c>
      <c r="H333" s="160">
        <v>2</v>
      </c>
      <c r="I333" s="161"/>
      <c r="L333" s="157"/>
      <c r="M333" s="162"/>
      <c r="T333" s="163"/>
      <c r="AT333" s="158" t="s">
        <v>164</v>
      </c>
      <c r="AU333" s="158" t="s">
        <v>87</v>
      </c>
      <c r="AV333" s="13" t="s">
        <v>87</v>
      </c>
      <c r="AW333" s="13" t="s">
        <v>32</v>
      </c>
      <c r="AX333" s="13" t="s">
        <v>77</v>
      </c>
      <c r="AY333" s="158" t="s">
        <v>154</v>
      </c>
    </row>
    <row r="334" spans="2:51" s="12" customFormat="1">
      <c r="B334" s="150"/>
      <c r="D334" s="151" t="s">
        <v>164</v>
      </c>
      <c r="E334" s="152" t="s">
        <v>1</v>
      </c>
      <c r="F334" s="153" t="s">
        <v>206</v>
      </c>
      <c r="H334" s="152" t="s">
        <v>1</v>
      </c>
      <c r="I334" s="154"/>
      <c r="L334" s="150"/>
      <c r="M334" s="155"/>
      <c r="T334" s="156"/>
      <c r="AT334" s="152" t="s">
        <v>164</v>
      </c>
      <c r="AU334" s="152" t="s">
        <v>87</v>
      </c>
      <c r="AV334" s="12" t="s">
        <v>85</v>
      </c>
      <c r="AW334" s="12" t="s">
        <v>32</v>
      </c>
      <c r="AX334" s="12" t="s">
        <v>77</v>
      </c>
      <c r="AY334" s="152" t="s">
        <v>154</v>
      </c>
    </row>
    <row r="335" spans="2:51" s="13" customFormat="1">
      <c r="B335" s="157"/>
      <c r="D335" s="151" t="s">
        <v>164</v>
      </c>
      <c r="E335" s="158" t="s">
        <v>1</v>
      </c>
      <c r="F335" s="159" t="s">
        <v>480</v>
      </c>
      <c r="H335" s="160">
        <v>0.64</v>
      </c>
      <c r="I335" s="161"/>
      <c r="L335" s="157"/>
      <c r="M335" s="162"/>
      <c r="T335" s="163"/>
      <c r="AT335" s="158" t="s">
        <v>164</v>
      </c>
      <c r="AU335" s="158" t="s">
        <v>87</v>
      </c>
      <c r="AV335" s="13" t="s">
        <v>87</v>
      </c>
      <c r="AW335" s="13" t="s">
        <v>32</v>
      </c>
      <c r="AX335" s="13" t="s">
        <v>77</v>
      </c>
      <c r="AY335" s="158" t="s">
        <v>154</v>
      </c>
    </row>
    <row r="336" spans="2:51" s="12" customFormat="1">
      <c r="B336" s="150"/>
      <c r="D336" s="151" t="s">
        <v>164</v>
      </c>
      <c r="E336" s="152" t="s">
        <v>1</v>
      </c>
      <c r="F336" s="153" t="s">
        <v>207</v>
      </c>
      <c r="H336" s="152" t="s">
        <v>1</v>
      </c>
      <c r="I336" s="154"/>
      <c r="L336" s="150"/>
      <c r="M336" s="155"/>
      <c r="T336" s="156"/>
      <c r="AT336" s="152" t="s">
        <v>164</v>
      </c>
      <c r="AU336" s="152" t="s">
        <v>87</v>
      </c>
      <c r="AV336" s="12" t="s">
        <v>85</v>
      </c>
      <c r="AW336" s="12" t="s">
        <v>32</v>
      </c>
      <c r="AX336" s="12" t="s">
        <v>77</v>
      </c>
      <c r="AY336" s="152" t="s">
        <v>154</v>
      </c>
    </row>
    <row r="337" spans="2:51" s="13" customFormat="1">
      <c r="B337" s="157"/>
      <c r="D337" s="151" t="s">
        <v>164</v>
      </c>
      <c r="E337" s="158" t="s">
        <v>1</v>
      </c>
      <c r="F337" s="159" t="s">
        <v>481</v>
      </c>
      <c r="H337" s="160">
        <v>1</v>
      </c>
      <c r="I337" s="161"/>
      <c r="L337" s="157"/>
      <c r="M337" s="162"/>
      <c r="T337" s="163"/>
      <c r="AT337" s="158" t="s">
        <v>164</v>
      </c>
      <c r="AU337" s="158" t="s">
        <v>87</v>
      </c>
      <c r="AV337" s="13" t="s">
        <v>87</v>
      </c>
      <c r="AW337" s="13" t="s">
        <v>32</v>
      </c>
      <c r="AX337" s="13" t="s">
        <v>77</v>
      </c>
      <c r="AY337" s="158" t="s">
        <v>154</v>
      </c>
    </row>
    <row r="338" spans="2:51" s="12" customFormat="1">
      <c r="B338" s="150"/>
      <c r="D338" s="151" t="s">
        <v>164</v>
      </c>
      <c r="E338" s="152" t="s">
        <v>1</v>
      </c>
      <c r="F338" s="153" t="s">
        <v>208</v>
      </c>
      <c r="H338" s="152" t="s">
        <v>1</v>
      </c>
      <c r="I338" s="154"/>
      <c r="L338" s="150"/>
      <c r="M338" s="155"/>
      <c r="T338" s="156"/>
      <c r="AT338" s="152" t="s">
        <v>164</v>
      </c>
      <c r="AU338" s="152" t="s">
        <v>87</v>
      </c>
      <c r="AV338" s="12" t="s">
        <v>85</v>
      </c>
      <c r="AW338" s="12" t="s">
        <v>32</v>
      </c>
      <c r="AX338" s="12" t="s">
        <v>77</v>
      </c>
      <c r="AY338" s="152" t="s">
        <v>154</v>
      </c>
    </row>
    <row r="339" spans="2:51" s="13" customFormat="1">
      <c r="B339" s="157"/>
      <c r="D339" s="151" t="s">
        <v>164</v>
      </c>
      <c r="E339" s="158" t="s">
        <v>1</v>
      </c>
      <c r="F339" s="159" t="s">
        <v>482</v>
      </c>
      <c r="H339" s="160">
        <v>1.2</v>
      </c>
      <c r="I339" s="161"/>
      <c r="L339" s="157"/>
      <c r="M339" s="162"/>
      <c r="T339" s="163"/>
      <c r="AT339" s="158" t="s">
        <v>164</v>
      </c>
      <c r="AU339" s="158" t="s">
        <v>87</v>
      </c>
      <c r="AV339" s="13" t="s">
        <v>87</v>
      </c>
      <c r="AW339" s="13" t="s">
        <v>32</v>
      </c>
      <c r="AX339" s="13" t="s">
        <v>77</v>
      </c>
      <c r="AY339" s="158" t="s">
        <v>154</v>
      </c>
    </row>
    <row r="340" spans="2:51" s="15" customFormat="1">
      <c r="B340" s="171"/>
      <c r="D340" s="151" t="s">
        <v>164</v>
      </c>
      <c r="E340" s="172" t="s">
        <v>1</v>
      </c>
      <c r="F340" s="173" t="s">
        <v>194</v>
      </c>
      <c r="H340" s="174">
        <v>4.84</v>
      </c>
      <c r="I340" s="175"/>
      <c r="L340" s="171"/>
      <c r="M340" s="176"/>
      <c r="T340" s="177"/>
      <c r="AT340" s="172" t="s">
        <v>164</v>
      </c>
      <c r="AU340" s="172" t="s">
        <v>87</v>
      </c>
      <c r="AV340" s="15" t="s">
        <v>176</v>
      </c>
      <c r="AW340" s="15" t="s">
        <v>32</v>
      </c>
      <c r="AX340" s="15" t="s">
        <v>77</v>
      </c>
      <c r="AY340" s="172" t="s">
        <v>154</v>
      </c>
    </row>
    <row r="341" spans="2:51" s="12" customFormat="1">
      <c r="B341" s="150"/>
      <c r="D341" s="151" t="s">
        <v>164</v>
      </c>
      <c r="E341" s="152" t="s">
        <v>1</v>
      </c>
      <c r="F341" s="153" t="s">
        <v>213</v>
      </c>
      <c r="H341" s="152" t="s">
        <v>1</v>
      </c>
      <c r="I341" s="154"/>
      <c r="L341" s="150"/>
      <c r="M341" s="155"/>
      <c r="T341" s="156"/>
      <c r="AT341" s="152" t="s">
        <v>164</v>
      </c>
      <c r="AU341" s="152" t="s">
        <v>87</v>
      </c>
      <c r="AV341" s="12" t="s">
        <v>85</v>
      </c>
      <c r="AW341" s="12" t="s">
        <v>32</v>
      </c>
      <c r="AX341" s="12" t="s">
        <v>77</v>
      </c>
      <c r="AY341" s="152" t="s">
        <v>154</v>
      </c>
    </row>
    <row r="342" spans="2:51" s="12" customFormat="1">
      <c r="B342" s="150"/>
      <c r="D342" s="151" t="s">
        <v>164</v>
      </c>
      <c r="E342" s="152" t="s">
        <v>1</v>
      </c>
      <c r="F342" s="153" t="s">
        <v>204</v>
      </c>
      <c r="H342" s="152" t="s">
        <v>1</v>
      </c>
      <c r="I342" s="154"/>
      <c r="L342" s="150"/>
      <c r="M342" s="155"/>
      <c r="T342" s="156"/>
      <c r="AT342" s="152" t="s">
        <v>164</v>
      </c>
      <c r="AU342" s="152" t="s">
        <v>87</v>
      </c>
      <c r="AV342" s="12" t="s">
        <v>85</v>
      </c>
      <c r="AW342" s="12" t="s">
        <v>32</v>
      </c>
      <c r="AX342" s="12" t="s">
        <v>77</v>
      </c>
      <c r="AY342" s="152" t="s">
        <v>154</v>
      </c>
    </row>
    <row r="343" spans="2:51" s="12" customFormat="1">
      <c r="B343" s="150"/>
      <c r="D343" s="151" t="s">
        <v>164</v>
      </c>
      <c r="E343" s="152" t="s">
        <v>1</v>
      </c>
      <c r="F343" s="153" t="s">
        <v>205</v>
      </c>
      <c r="H343" s="152" t="s">
        <v>1</v>
      </c>
      <c r="I343" s="154"/>
      <c r="L343" s="150"/>
      <c r="M343" s="155"/>
      <c r="T343" s="156"/>
      <c r="AT343" s="152" t="s">
        <v>164</v>
      </c>
      <c r="AU343" s="152" t="s">
        <v>87</v>
      </c>
      <c r="AV343" s="12" t="s">
        <v>85</v>
      </c>
      <c r="AW343" s="12" t="s">
        <v>32</v>
      </c>
      <c r="AX343" s="12" t="s">
        <v>77</v>
      </c>
      <c r="AY343" s="152" t="s">
        <v>154</v>
      </c>
    </row>
    <row r="344" spans="2:51" s="13" customFormat="1">
      <c r="B344" s="157"/>
      <c r="D344" s="151" t="s">
        <v>164</v>
      </c>
      <c r="E344" s="158" t="s">
        <v>1</v>
      </c>
      <c r="F344" s="159" t="s">
        <v>483</v>
      </c>
      <c r="H344" s="160">
        <v>3.84</v>
      </c>
      <c r="I344" s="161"/>
      <c r="L344" s="157"/>
      <c r="M344" s="162"/>
      <c r="T344" s="163"/>
      <c r="AT344" s="158" t="s">
        <v>164</v>
      </c>
      <c r="AU344" s="158" t="s">
        <v>87</v>
      </c>
      <c r="AV344" s="13" t="s">
        <v>87</v>
      </c>
      <c r="AW344" s="13" t="s">
        <v>32</v>
      </c>
      <c r="AX344" s="13" t="s">
        <v>77</v>
      </c>
      <c r="AY344" s="158" t="s">
        <v>154</v>
      </c>
    </row>
    <row r="345" spans="2:51" s="12" customFormat="1">
      <c r="B345" s="150"/>
      <c r="D345" s="151" t="s">
        <v>164</v>
      </c>
      <c r="E345" s="152" t="s">
        <v>1</v>
      </c>
      <c r="F345" s="153" t="s">
        <v>214</v>
      </c>
      <c r="H345" s="152" t="s">
        <v>1</v>
      </c>
      <c r="I345" s="154"/>
      <c r="L345" s="150"/>
      <c r="M345" s="155"/>
      <c r="T345" s="156"/>
      <c r="AT345" s="152" t="s">
        <v>164</v>
      </c>
      <c r="AU345" s="152" t="s">
        <v>87</v>
      </c>
      <c r="AV345" s="12" t="s">
        <v>85</v>
      </c>
      <c r="AW345" s="12" t="s">
        <v>32</v>
      </c>
      <c r="AX345" s="12" t="s">
        <v>77</v>
      </c>
      <c r="AY345" s="152" t="s">
        <v>154</v>
      </c>
    </row>
    <row r="346" spans="2:51" s="13" customFormat="1">
      <c r="B346" s="157"/>
      <c r="D346" s="151" t="s">
        <v>164</v>
      </c>
      <c r="E346" s="158" t="s">
        <v>1</v>
      </c>
      <c r="F346" s="159" t="s">
        <v>484</v>
      </c>
      <c r="H346" s="160">
        <v>1.3</v>
      </c>
      <c r="I346" s="161"/>
      <c r="L346" s="157"/>
      <c r="M346" s="162"/>
      <c r="T346" s="163"/>
      <c r="AT346" s="158" t="s">
        <v>164</v>
      </c>
      <c r="AU346" s="158" t="s">
        <v>87</v>
      </c>
      <c r="AV346" s="13" t="s">
        <v>87</v>
      </c>
      <c r="AW346" s="13" t="s">
        <v>32</v>
      </c>
      <c r="AX346" s="13" t="s">
        <v>77</v>
      </c>
      <c r="AY346" s="158" t="s">
        <v>154</v>
      </c>
    </row>
    <row r="347" spans="2:51" s="15" customFormat="1">
      <c r="B347" s="171"/>
      <c r="D347" s="151" t="s">
        <v>164</v>
      </c>
      <c r="E347" s="172" t="s">
        <v>1</v>
      </c>
      <c r="F347" s="173" t="s">
        <v>194</v>
      </c>
      <c r="H347" s="174">
        <v>5.14</v>
      </c>
      <c r="I347" s="175"/>
      <c r="L347" s="171"/>
      <c r="M347" s="176"/>
      <c r="T347" s="177"/>
      <c r="AT347" s="172" t="s">
        <v>164</v>
      </c>
      <c r="AU347" s="172" t="s">
        <v>87</v>
      </c>
      <c r="AV347" s="15" t="s">
        <v>176</v>
      </c>
      <c r="AW347" s="15" t="s">
        <v>32</v>
      </c>
      <c r="AX347" s="15" t="s">
        <v>77</v>
      </c>
      <c r="AY347" s="172" t="s">
        <v>154</v>
      </c>
    </row>
    <row r="348" spans="2:51" s="12" customFormat="1">
      <c r="B348" s="150"/>
      <c r="D348" s="151" t="s">
        <v>164</v>
      </c>
      <c r="E348" s="152" t="s">
        <v>1</v>
      </c>
      <c r="F348" s="153" t="s">
        <v>202</v>
      </c>
      <c r="H348" s="152" t="s">
        <v>1</v>
      </c>
      <c r="I348" s="154"/>
      <c r="L348" s="150"/>
      <c r="M348" s="155"/>
      <c r="T348" s="156"/>
      <c r="AT348" s="152" t="s">
        <v>164</v>
      </c>
      <c r="AU348" s="152" t="s">
        <v>87</v>
      </c>
      <c r="AV348" s="12" t="s">
        <v>85</v>
      </c>
      <c r="AW348" s="12" t="s">
        <v>32</v>
      </c>
      <c r="AX348" s="12" t="s">
        <v>77</v>
      </c>
      <c r="AY348" s="152" t="s">
        <v>154</v>
      </c>
    </row>
    <row r="349" spans="2:51" s="12" customFormat="1">
      <c r="B349" s="150"/>
      <c r="D349" s="151" t="s">
        <v>164</v>
      </c>
      <c r="E349" s="152" t="s">
        <v>1</v>
      </c>
      <c r="F349" s="153" t="s">
        <v>166</v>
      </c>
      <c r="H349" s="152" t="s">
        <v>1</v>
      </c>
      <c r="I349" s="154"/>
      <c r="L349" s="150"/>
      <c r="M349" s="155"/>
      <c r="T349" s="156"/>
      <c r="AT349" s="152" t="s">
        <v>164</v>
      </c>
      <c r="AU349" s="152" t="s">
        <v>87</v>
      </c>
      <c r="AV349" s="12" t="s">
        <v>85</v>
      </c>
      <c r="AW349" s="12" t="s">
        <v>32</v>
      </c>
      <c r="AX349" s="12" t="s">
        <v>77</v>
      </c>
      <c r="AY349" s="152" t="s">
        <v>154</v>
      </c>
    </row>
    <row r="350" spans="2:51" s="12" customFormat="1">
      <c r="B350" s="150"/>
      <c r="D350" s="151" t="s">
        <v>164</v>
      </c>
      <c r="E350" s="152" t="s">
        <v>1</v>
      </c>
      <c r="F350" s="153" t="s">
        <v>219</v>
      </c>
      <c r="H350" s="152" t="s">
        <v>1</v>
      </c>
      <c r="I350" s="154"/>
      <c r="L350" s="150"/>
      <c r="M350" s="155"/>
      <c r="T350" s="156"/>
      <c r="AT350" s="152" t="s">
        <v>164</v>
      </c>
      <c r="AU350" s="152" t="s">
        <v>87</v>
      </c>
      <c r="AV350" s="12" t="s">
        <v>85</v>
      </c>
      <c r="AW350" s="12" t="s">
        <v>32</v>
      </c>
      <c r="AX350" s="12" t="s">
        <v>77</v>
      </c>
      <c r="AY350" s="152" t="s">
        <v>154</v>
      </c>
    </row>
    <row r="351" spans="2:51" s="13" customFormat="1">
      <c r="B351" s="157"/>
      <c r="D351" s="151" t="s">
        <v>164</v>
      </c>
      <c r="E351" s="158" t="s">
        <v>1</v>
      </c>
      <c r="F351" s="159" t="s">
        <v>485</v>
      </c>
      <c r="H351" s="160">
        <v>0.78</v>
      </c>
      <c r="I351" s="161"/>
      <c r="L351" s="157"/>
      <c r="M351" s="162"/>
      <c r="T351" s="163"/>
      <c r="AT351" s="158" t="s">
        <v>164</v>
      </c>
      <c r="AU351" s="158" t="s">
        <v>87</v>
      </c>
      <c r="AV351" s="13" t="s">
        <v>87</v>
      </c>
      <c r="AW351" s="13" t="s">
        <v>32</v>
      </c>
      <c r="AX351" s="13" t="s">
        <v>77</v>
      </c>
      <c r="AY351" s="158" t="s">
        <v>154</v>
      </c>
    </row>
    <row r="352" spans="2:51" s="15" customFormat="1">
      <c r="B352" s="171"/>
      <c r="D352" s="151" t="s">
        <v>164</v>
      </c>
      <c r="E352" s="172" t="s">
        <v>1</v>
      </c>
      <c r="F352" s="173" t="s">
        <v>194</v>
      </c>
      <c r="H352" s="174">
        <v>0.78</v>
      </c>
      <c r="I352" s="175"/>
      <c r="L352" s="171"/>
      <c r="M352" s="176"/>
      <c r="T352" s="177"/>
      <c r="AT352" s="172" t="s">
        <v>164</v>
      </c>
      <c r="AU352" s="172" t="s">
        <v>87</v>
      </c>
      <c r="AV352" s="15" t="s">
        <v>176</v>
      </c>
      <c r="AW352" s="15" t="s">
        <v>32</v>
      </c>
      <c r="AX352" s="15" t="s">
        <v>77</v>
      </c>
      <c r="AY352" s="172" t="s">
        <v>154</v>
      </c>
    </row>
    <row r="353" spans="2:51" s="12" customFormat="1">
      <c r="B353" s="150"/>
      <c r="D353" s="151" t="s">
        <v>164</v>
      </c>
      <c r="E353" s="152" t="s">
        <v>1</v>
      </c>
      <c r="F353" s="153" t="s">
        <v>213</v>
      </c>
      <c r="H353" s="152" t="s">
        <v>1</v>
      </c>
      <c r="I353" s="154"/>
      <c r="L353" s="150"/>
      <c r="M353" s="155"/>
      <c r="T353" s="156"/>
      <c r="AT353" s="152" t="s">
        <v>164</v>
      </c>
      <c r="AU353" s="152" t="s">
        <v>87</v>
      </c>
      <c r="AV353" s="12" t="s">
        <v>85</v>
      </c>
      <c r="AW353" s="12" t="s">
        <v>32</v>
      </c>
      <c r="AX353" s="12" t="s">
        <v>77</v>
      </c>
      <c r="AY353" s="152" t="s">
        <v>154</v>
      </c>
    </row>
    <row r="354" spans="2:51" s="12" customFormat="1">
      <c r="B354" s="150"/>
      <c r="D354" s="151" t="s">
        <v>164</v>
      </c>
      <c r="E354" s="152" t="s">
        <v>1</v>
      </c>
      <c r="F354" s="153" t="s">
        <v>204</v>
      </c>
      <c r="H354" s="152" t="s">
        <v>1</v>
      </c>
      <c r="I354" s="154"/>
      <c r="L354" s="150"/>
      <c r="M354" s="155"/>
      <c r="T354" s="156"/>
      <c r="AT354" s="152" t="s">
        <v>164</v>
      </c>
      <c r="AU354" s="152" t="s">
        <v>87</v>
      </c>
      <c r="AV354" s="12" t="s">
        <v>85</v>
      </c>
      <c r="AW354" s="12" t="s">
        <v>32</v>
      </c>
      <c r="AX354" s="12" t="s">
        <v>77</v>
      </c>
      <c r="AY354" s="152" t="s">
        <v>154</v>
      </c>
    </row>
    <row r="355" spans="2:51" s="13" customFormat="1">
      <c r="B355" s="157"/>
      <c r="D355" s="151" t="s">
        <v>164</v>
      </c>
      <c r="E355" s="158" t="s">
        <v>1</v>
      </c>
      <c r="F355" s="159" t="s">
        <v>486</v>
      </c>
      <c r="H355" s="160">
        <v>1.81</v>
      </c>
      <c r="I355" s="161"/>
      <c r="L355" s="157"/>
      <c r="M355" s="162"/>
      <c r="T355" s="163"/>
      <c r="AT355" s="158" t="s">
        <v>164</v>
      </c>
      <c r="AU355" s="158" t="s">
        <v>87</v>
      </c>
      <c r="AV355" s="13" t="s">
        <v>87</v>
      </c>
      <c r="AW355" s="13" t="s">
        <v>32</v>
      </c>
      <c r="AX355" s="13" t="s">
        <v>77</v>
      </c>
      <c r="AY355" s="158" t="s">
        <v>154</v>
      </c>
    </row>
    <row r="356" spans="2:51" s="13" customFormat="1">
      <c r="B356" s="157"/>
      <c r="D356" s="151" t="s">
        <v>164</v>
      </c>
      <c r="E356" s="158" t="s">
        <v>1</v>
      </c>
      <c r="F356" s="159" t="s">
        <v>487</v>
      </c>
      <c r="H356" s="160">
        <v>1.43</v>
      </c>
      <c r="I356" s="161"/>
      <c r="L356" s="157"/>
      <c r="M356" s="162"/>
      <c r="T356" s="163"/>
      <c r="AT356" s="158" t="s">
        <v>164</v>
      </c>
      <c r="AU356" s="158" t="s">
        <v>87</v>
      </c>
      <c r="AV356" s="13" t="s">
        <v>87</v>
      </c>
      <c r="AW356" s="13" t="s">
        <v>32</v>
      </c>
      <c r="AX356" s="13" t="s">
        <v>77</v>
      </c>
      <c r="AY356" s="158" t="s">
        <v>154</v>
      </c>
    </row>
    <row r="357" spans="2:51" s="13" customFormat="1">
      <c r="B357" s="157"/>
      <c r="D357" s="151" t="s">
        <v>164</v>
      </c>
      <c r="E357" s="158" t="s">
        <v>1</v>
      </c>
      <c r="F357" s="159" t="s">
        <v>488</v>
      </c>
      <c r="H357" s="160">
        <v>1.7</v>
      </c>
      <c r="I357" s="161"/>
      <c r="L357" s="157"/>
      <c r="M357" s="162"/>
      <c r="T357" s="163"/>
      <c r="AT357" s="158" t="s">
        <v>164</v>
      </c>
      <c r="AU357" s="158" t="s">
        <v>87</v>
      </c>
      <c r="AV357" s="13" t="s">
        <v>87</v>
      </c>
      <c r="AW357" s="13" t="s">
        <v>32</v>
      </c>
      <c r="AX357" s="13" t="s">
        <v>77</v>
      </c>
      <c r="AY357" s="158" t="s">
        <v>154</v>
      </c>
    </row>
    <row r="358" spans="2:51" s="13" customFormat="1">
      <c r="B358" s="157"/>
      <c r="D358" s="151" t="s">
        <v>164</v>
      </c>
      <c r="E358" s="158" t="s">
        <v>1</v>
      </c>
      <c r="F358" s="159" t="s">
        <v>489</v>
      </c>
      <c r="H358" s="160">
        <v>1.85</v>
      </c>
      <c r="I358" s="161"/>
      <c r="L358" s="157"/>
      <c r="M358" s="162"/>
      <c r="T358" s="163"/>
      <c r="AT358" s="158" t="s">
        <v>164</v>
      </c>
      <c r="AU358" s="158" t="s">
        <v>87</v>
      </c>
      <c r="AV358" s="13" t="s">
        <v>87</v>
      </c>
      <c r="AW358" s="13" t="s">
        <v>32</v>
      </c>
      <c r="AX358" s="13" t="s">
        <v>77</v>
      </c>
      <c r="AY358" s="158" t="s">
        <v>154</v>
      </c>
    </row>
    <row r="359" spans="2:51" s="13" customFormat="1">
      <c r="B359" s="157"/>
      <c r="D359" s="151" t="s">
        <v>164</v>
      </c>
      <c r="E359" s="158" t="s">
        <v>1</v>
      </c>
      <c r="F359" s="159" t="s">
        <v>488</v>
      </c>
      <c r="H359" s="160">
        <v>1.7</v>
      </c>
      <c r="I359" s="161"/>
      <c r="L359" s="157"/>
      <c r="M359" s="162"/>
      <c r="T359" s="163"/>
      <c r="AT359" s="158" t="s">
        <v>164</v>
      </c>
      <c r="AU359" s="158" t="s">
        <v>87</v>
      </c>
      <c r="AV359" s="13" t="s">
        <v>87</v>
      </c>
      <c r="AW359" s="13" t="s">
        <v>32</v>
      </c>
      <c r="AX359" s="13" t="s">
        <v>77</v>
      </c>
      <c r="AY359" s="158" t="s">
        <v>154</v>
      </c>
    </row>
    <row r="360" spans="2:51" s="13" customFormat="1">
      <c r="B360" s="157"/>
      <c r="D360" s="151" t="s">
        <v>164</v>
      </c>
      <c r="E360" s="158" t="s">
        <v>1</v>
      </c>
      <c r="F360" s="159" t="s">
        <v>488</v>
      </c>
      <c r="H360" s="160">
        <v>1.7</v>
      </c>
      <c r="I360" s="161"/>
      <c r="L360" s="157"/>
      <c r="M360" s="162"/>
      <c r="T360" s="163"/>
      <c r="AT360" s="158" t="s">
        <v>164</v>
      </c>
      <c r="AU360" s="158" t="s">
        <v>87</v>
      </c>
      <c r="AV360" s="13" t="s">
        <v>87</v>
      </c>
      <c r="AW360" s="13" t="s">
        <v>32</v>
      </c>
      <c r="AX360" s="13" t="s">
        <v>77</v>
      </c>
      <c r="AY360" s="158" t="s">
        <v>154</v>
      </c>
    </row>
    <row r="361" spans="2:51" s="13" customFormat="1">
      <c r="B361" s="157"/>
      <c r="D361" s="151" t="s">
        <v>164</v>
      </c>
      <c r="E361" s="158" t="s">
        <v>1</v>
      </c>
      <c r="F361" s="159" t="s">
        <v>488</v>
      </c>
      <c r="H361" s="160">
        <v>1.7</v>
      </c>
      <c r="I361" s="161"/>
      <c r="L361" s="157"/>
      <c r="M361" s="162"/>
      <c r="T361" s="163"/>
      <c r="AT361" s="158" t="s">
        <v>164</v>
      </c>
      <c r="AU361" s="158" t="s">
        <v>87</v>
      </c>
      <c r="AV361" s="13" t="s">
        <v>87</v>
      </c>
      <c r="AW361" s="13" t="s">
        <v>32</v>
      </c>
      <c r="AX361" s="13" t="s">
        <v>77</v>
      </c>
      <c r="AY361" s="158" t="s">
        <v>154</v>
      </c>
    </row>
    <row r="362" spans="2:51" s="13" customFormat="1">
      <c r="B362" s="157"/>
      <c r="D362" s="151" t="s">
        <v>164</v>
      </c>
      <c r="E362" s="158" t="s">
        <v>1</v>
      </c>
      <c r="F362" s="159" t="s">
        <v>490</v>
      </c>
      <c r="H362" s="160">
        <v>1.67</v>
      </c>
      <c r="I362" s="161"/>
      <c r="L362" s="157"/>
      <c r="M362" s="162"/>
      <c r="T362" s="163"/>
      <c r="AT362" s="158" t="s">
        <v>164</v>
      </c>
      <c r="AU362" s="158" t="s">
        <v>87</v>
      </c>
      <c r="AV362" s="13" t="s">
        <v>87</v>
      </c>
      <c r="AW362" s="13" t="s">
        <v>32</v>
      </c>
      <c r="AX362" s="13" t="s">
        <v>77</v>
      </c>
      <c r="AY362" s="158" t="s">
        <v>154</v>
      </c>
    </row>
    <row r="363" spans="2:51" s="13" customFormat="1">
      <c r="B363" s="157"/>
      <c r="D363" s="151" t="s">
        <v>164</v>
      </c>
      <c r="E363" s="158" t="s">
        <v>1</v>
      </c>
      <c r="F363" s="159" t="s">
        <v>488</v>
      </c>
      <c r="H363" s="160">
        <v>1.7</v>
      </c>
      <c r="I363" s="161"/>
      <c r="L363" s="157"/>
      <c r="M363" s="162"/>
      <c r="T363" s="163"/>
      <c r="AT363" s="158" t="s">
        <v>164</v>
      </c>
      <c r="AU363" s="158" t="s">
        <v>87</v>
      </c>
      <c r="AV363" s="13" t="s">
        <v>87</v>
      </c>
      <c r="AW363" s="13" t="s">
        <v>32</v>
      </c>
      <c r="AX363" s="13" t="s">
        <v>77</v>
      </c>
      <c r="AY363" s="158" t="s">
        <v>154</v>
      </c>
    </row>
    <row r="364" spans="2:51" s="15" customFormat="1">
      <c r="B364" s="171"/>
      <c r="D364" s="151" t="s">
        <v>164</v>
      </c>
      <c r="E364" s="172" t="s">
        <v>1</v>
      </c>
      <c r="F364" s="173" t="s">
        <v>194</v>
      </c>
      <c r="H364" s="174">
        <v>15.26</v>
      </c>
      <c r="I364" s="175"/>
      <c r="L364" s="171"/>
      <c r="M364" s="176"/>
      <c r="T364" s="177"/>
      <c r="AT364" s="172" t="s">
        <v>164</v>
      </c>
      <c r="AU364" s="172" t="s">
        <v>87</v>
      </c>
      <c r="AV364" s="15" t="s">
        <v>176</v>
      </c>
      <c r="AW364" s="15" t="s">
        <v>32</v>
      </c>
      <c r="AX364" s="15" t="s">
        <v>77</v>
      </c>
      <c r="AY364" s="172" t="s">
        <v>154</v>
      </c>
    </row>
    <row r="365" spans="2:51" s="12" customFormat="1">
      <c r="B365" s="150"/>
      <c r="D365" s="151" t="s">
        <v>164</v>
      </c>
      <c r="E365" s="152" t="s">
        <v>1</v>
      </c>
      <c r="F365" s="153" t="s">
        <v>213</v>
      </c>
      <c r="H365" s="152" t="s">
        <v>1</v>
      </c>
      <c r="I365" s="154"/>
      <c r="L365" s="150"/>
      <c r="M365" s="155"/>
      <c r="T365" s="156"/>
      <c r="AT365" s="152" t="s">
        <v>164</v>
      </c>
      <c r="AU365" s="152" t="s">
        <v>87</v>
      </c>
      <c r="AV365" s="12" t="s">
        <v>85</v>
      </c>
      <c r="AW365" s="12" t="s">
        <v>32</v>
      </c>
      <c r="AX365" s="12" t="s">
        <v>77</v>
      </c>
      <c r="AY365" s="152" t="s">
        <v>154</v>
      </c>
    </row>
    <row r="366" spans="2:51" s="12" customFormat="1">
      <c r="B366" s="150"/>
      <c r="D366" s="151" t="s">
        <v>164</v>
      </c>
      <c r="E366" s="152" t="s">
        <v>1</v>
      </c>
      <c r="F366" s="153" t="s">
        <v>204</v>
      </c>
      <c r="H366" s="152" t="s">
        <v>1</v>
      </c>
      <c r="I366" s="154"/>
      <c r="L366" s="150"/>
      <c r="M366" s="155"/>
      <c r="T366" s="156"/>
      <c r="AT366" s="152" t="s">
        <v>164</v>
      </c>
      <c r="AU366" s="152" t="s">
        <v>87</v>
      </c>
      <c r="AV366" s="12" t="s">
        <v>85</v>
      </c>
      <c r="AW366" s="12" t="s">
        <v>32</v>
      </c>
      <c r="AX366" s="12" t="s">
        <v>77</v>
      </c>
      <c r="AY366" s="152" t="s">
        <v>154</v>
      </c>
    </row>
    <row r="367" spans="2:51" s="13" customFormat="1">
      <c r="B367" s="157"/>
      <c r="D367" s="151" t="s">
        <v>164</v>
      </c>
      <c r="E367" s="158" t="s">
        <v>1</v>
      </c>
      <c r="F367" s="159" t="s">
        <v>486</v>
      </c>
      <c r="H367" s="160">
        <v>1.81</v>
      </c>
      <c r="I367" s="161"/>
      <c r="L367" s="157"/>
      <c r="M367" s="162"/>
      <c r="T367" s="163"/>
      <c r="AT367" s="158" t="s">
        <v>164</v>
      </c>
      <c r="AU367" s="158" t="s">
        <v>87</v>
      </c>
      <c r="AV367" s="13" t="s">
        <v>87</v>
      </c>
      <c r="AW367" s="13" t="s">
        <v>32</v>
      </c>
      <c r="AX367" s="13" t="s">
        <v>77</v>
      </c>
      <c r="AY367" s="158" t="s">
        <v>154</v>
      </c>
    </row>
    <row r="368" spans="2:51" s="13" customFormat="1">
      <c r="B368" s="157"/>
      <c r="D368" s="151" t="s">
        <v>164</v>
      </c>
      <c r="E368" s="158" t="s">
        <v>1</v>
      </c>
      <c r="F368" s="159" t="s">
        <v>487</v>
      </c>
      <c r="H368" s="160">
        <v>1.43</v>
      </c>
      <c r="I368" s="161"/>
      <c r="L368" s="157"/>
      <c r="M368" s="162"/>
      <c r="T368" s="163"/>
      <c r="AT368" s="158" t="s">
        <v>164</v>
      </c>
      <c r="AU368" s="158" t="s">
        <v>87</v>
      </c>
      <c r="AV368" s="13" t="s">
        <v>87</v>
      </c>
      <c r="AW368" s="13" t="s">
        <v>32</v>
      </c>
      <c r="AX368" s="13" t="s">
        <v>77</v>
      </c>
      <c r="AY368" s="158" t="s">
        <v>154</v>
      </c>
    </row>
    <row r="369" spans="2:51" s="13" customFormat="1">
      <c r="B369" s="157"/>
      <c r="D369" s="151" t="s">
        <v>164</v>
      </c>
      <c r="E369" s="158" t="s">
        <v>1</v>
      </c>
      <c r="F369" s="159" t="s">
        <v>488</v>
      </c>
      <c r="H369" s="160">
        <v>1.7</v>
      </c>
      <c r="I369" s="161"/>
      <c r="L369" s="157"/>
      <c r="M369" s="162"/>
      <c r="T369" s="163"/>
      <c r="AT369" s="158" t="s">
        <v>164</v>
      </c>
      <c r="AU369" s="158" t="s">
        <v>87</v>
      </c>
      <c r="AV369" s="13" t="s">
        <v>87</v>
      </c>
      <c r="AW369" s="13" t="s">
        <v>32</v>
      </c>
      <c r="AX369" s="13" t="s">
        <v>77</v>
      </c>
      <c r="AY369" s="158" t="s">
        <v>154</v>
      </c>
    </row>
    <row r="370" spans="2:51" s="13" customFormat="1">
      <c r="B370" s="157"/>
      <c r="D370" s="151" t="s">
        <v>164</v>
      </c>
      <c r="E370" s="158" t="s">
        <v>1</v>
      </c>
      <c r="F370" s="159" t="s">
        <v>489</v>
      </c>
      <c r="H370" s="160">
        <v>1.85</v>
      </c>
      <c r="I370" s="161"/>
      <c r="L370" s="157"/>
      <c r="M370" s="162"/>
      <c r="T370" s="163"/>
      <c r="AT370" s="158" t="s">
        <v>164</v>
      </c>
      <c r="AU370" s="158" t="s">
        <v>87</v>
      </c>
      <c r="AV370" s="13" t="s">
        <v>87</v>
      </c>
      <c r="AW370" s="13" t="s">
        <v>32</v>
      </c>
      <c r="AX370" s="13" t="s">
        <v>77</v>
      </c>
      <c r="AY370" s="158" t="s">
        <v>154</v>
      </c>
    </row>
    <row r="371" spans="2:51" s="13" customFormat="1">
      <c r="B371" s="157"/>
      <c r="D371" s="151" t="s">
        <v>164</v>
      </c>
      <c r="E371" s="158" t="s">
        <v>1</v>
      </c>
      <c r="F371" s="159" t="s">
        <v>488</v>
      </c>
      <c r="H371" s="160">
        <v>1.7</v>
      </c>
      <c r="I371" s="161"/>
      <c r="L371" s="157"/>
      <c r="M371" s="162"/>
      <c r="T371" s="163"/>
      <c r="AT371" s="158" t="s">
        <v>164</v>
      </c>
      <c r="AU371" s="158" t="s">
        <v>87</v>
      </c>
      <c r="AV371" s="13" t="s">
        <v>87</v>
      </c>
      <c r="AW371" s="13" t="s">
        <v>32</v>
      </c>
      <c r="AX371" s="13" t="s">
        <v>77</v>
      </c>
      <c r="AY371" s="158" t="s">
        <v>154</v>
      </c>
    </row>
    <row r="372" spans="2:51" s="13" customFormat="1">
      <c r="B372" s="157"/>
      <c r="D372" s="151" t="s">
        <v>164</v>
      </c>
      <c r="E372" s="158" t="s">
        <v>1</v>
      </c>
      <c r="F372" s="159" t="s">
        <v>488</v>
      </c>
      <c r="H372" s="160">
        <v>1.7</v>
      </c>
      <c r="I372" s="161"/>
      <c r="L372" s="157"/>
      <c r="M372" s="162"/>
      <c r="T372" s="163"/>
      <c r="AT372" s="158" t="s">
        <v>164</v>
      </c>
      <c r="AU372" s="158" t="s">
        <v>87</v>
      </c>
      <c r="AV372" s="13" t="s">
        <v>87</v>
      </c>
      <c r="AW372" s="13" t="s">
        <v>32</v>
      </c>
      <c r="AX372" s="13" t="s">
        <v>77</v>
      </c>
      <c r="AY372" s="158" t="s">
        <v>154</v>
      </c>
    </row>
    <row r="373" spans="2:51" s="13" customFormat="1">
      <c r="B373" s="157"/>
      <c r="D373" s="151" t="s">
        <v>164</v>
      </c>
      <c r="E373" s="158" t="s">
        <v>1</v>
      </c>
      <c r="F373" s="159" t="s">
        <v>488</v>
      </c>
      <c r="H373" s="160">
        <v>1.7</v>
      </c>
      <c r="I373" s="161"/>
      <c r="L373" s="157"/>
      <c r="M373" s="162"/>
      <c r="T373" s="163"/>
      <c r="AT373" s="158" t="s">
        <v>164</v>
      </c>
      <c r="AU373" s="158" t="s">
        <v>87</v>
      </c>
      <c r="AV373" s="13" t="s">
        <v>87</v>
      </c>
      <c r="AW373" s="13" t="s">
        <v>32</v>
      </c>
      <c r="AX373" s="13" t="s">
        <v>77</v>
      </c>
      <c r="AY373" s="158" t="s">
        <v>154</v>
      </c>
    </row>
    <row r="374" spans="2:51" s="13" customFormat="1">
      <c r="B374" s="157"/>
      <c r="D374" s="151" t="s">
        <v>164</v>
      </c>
      <c r="E374" s="158" t="s">
        <v>1</v>
      </c>
      <c r="F374" s="159" t="s">
        <v>490</v>
      </c>
      <c r="H374" s="160">
        <v>1.67</v>
      </c>
      <c r="I374" s="161"/>
      <c r="L374" s="157"/>
      <c r="M374" s="162"/>
      <c r="T374" s="163"/>
      <c r="AT374" s="158" t="s">
        <v>164</v>
      </c>
      <c r="AU374" s="158" t="s">
        <v>87</v>
      </c>
      <c r="AV374" s="13" t="s">
        <v>87</v>
      </c>
      <c r="AW374" s="13" t="s">
        <v>32</v>
      </c>
      <c r="AX374" s="13" t="s">
        <v>77</v>
      </c>
      <c r="AY374" s="158" t="s">
        <v>154</v>
      </c>
    </row>
    <row r="375" spans="2:51" s="13" customFormat="1">
      <c r="B375" s="157"/>
      <c r="D375" s="151" t="s">
        <v>164</v>
      </c>
      <c r="E375" s="158" t="s">
        <v>1</v>
      </c>
      <c r="F375" s="159" t="s">
        <v>488</v>
      </c>
      <c r="H375" s="160">
        <v>1.7</v>
      </c>
      <c r="I375" s="161"/>
      <c r="L375" s="157"/>
      <c r="M375" s="162"/>
      <c r="T375" s="163"/>
      <c r="AT375" s="158" t="s">
        <v>164</v>
      </c>
      <c r="AU375" s="158" t="s">
        <v>87</v>
      </c>
      <c r="AV375" s="13" t="s">
        <v>87</v>
      </c>
      <c r="AW375" s="13" t="s">
        <v>32</v>
      </c>
      <c r="AX375" s="13" t="s">
        <v>77</v>
      </c>
      <c r="AY375" s="158" t="s">
        <v>154</v>
      </c>
    </row>
    <row r="376" spans="2:51" s="15" customFormat="1">
      <c r="B376" s="171"/>
      <c r="D376" s="151" t="s">
        <v>164</v>
      </c>
      <c r="E376" s="172" t="s">
        <v>1</v>
      </c>
      <c r="F376" s="173" t="s">
        <v>194</v>
      </c>
      <c r="H376" s="174">
        <v>15.26</v>
      </c>
      <c r="I376" s="175"/>
      <c r="L376" s="171"/>
      <c r="M376" s="176"/>
      <c r="T376" s="177"/>
      <c r="AT376" s="172" t="s">
        <v>164</v>
      </c>
      <c r="AU376" s="172" t="s">
        <v>87</v>
      </c>
      <c r="AV376" s="15" t="s">
        <v>176</v>
      </c>
      <c r="AW376" s="15" t="s">
        <v>32</v>
      </c>
      <c r="AX376" s="15" t="s">
        <v>77</v>
      </c>
      <c r="AY376" s="172" t="s">
        <v>154</v>
      </c>
    </row>
    <row r="377" spans="2:51" s="12" customFormat="1">
      <c r="B377" s="150"/>
      <c r="D377" s="151" t="s">
        <v>164</v>
      </c>
      <c r="E377" s="152" t="s">
        <v>1</v>
      </c>
      <c r="F377" s="153" t="s">
        <v>195</v>
      </c>
      <c r="H377" s="152" t="s">
        <v>1</v>
      </c>
      <c r="I377" s="154"/>
      <c r="L377" s="150"/>
      <c r="M377" s="155"/>
      <c r="T377" s="156"/>
      <c r="AT377" s="152" t="s">
        <v>164</v>
      </c>
      <c r="AU377" s="152" t="s">
        <v>87</v>
      </c>
      <c r="AV377" s="12" t="s">
        <v>85</v>
      </c>
      <c r="AW377" s="12" t="s">
        <v>32</v>
      </c>
      <c r="AX377" s="12" t="s">
        <v>77</v>
      </c>
      <c r="AY377" s="152" t="s">
        <v>154</v>
      </c>
    </row>
    <row r="378" spans="2:51" s="12" customFormat="1">
      <c r="B378" s="150"/>
      <c r="D378" s="151" t="s">
        <v>164</v>
      </c>
      <c r="E378" s="152" t="s">
        <v>1</v>
      </c>
      <c r="F378" s="153" t="s">
        <v>204</v>
      </c>
      <c r="H378" s="152" t="s">
        <v>1</v>
      </c>
      <c r="I378" s="154"/>
      <c r="L378" s="150"/>
      <c r="M378" s="155"/>
      <c r="T378" s="156"/>
      <c r="AT378" s="152" t="s">
        <v>164</v>
      </c>
      <c r="AU378" s="152" t="s">
        <v>87</v>
      </c>
      <c r="AV378" s="12" t="s">
        <v>85</v>
      </c>
      <c r="AW378" s="12" t="s">
        <v>32</v>
      </c>
      <c r="AX378" s="12" t="s">
        <v>77</v>
      </c>
      <c r="AY378" s="152" t="s">
        <v>154</v>
      </c>
    </row>
    <row r="379" spans="2:51" s="13" customFormat="1">
      <c r="B379" s="157"/>
      <c r="D379" s="151" t="s">
        <v>164</v>
      </c>
      <c r="E379" s="158" t="s">
        <v>1</v>
      </c>
      <c r="F379" s="159" t="s">
        <v>491</v>
      </c>
      <c r="H379" s="160">
        <v>3.3</v>
      </c>
      <c r="I379" s="161"/>
      <c r="L379" s="157"/>
      <c r="M379" s="162"/>
      <c r="T379" s="163"/>
      <c r="AT379" s="158" t="s">
        <v>164</v>
      </c>
      <c r="AU379" s="158" t="s">
        <v>87</v>
      </c>
      <c r="AV379" s="13" t="s">
        <v>87</v>
      </c>
      <c r="AW379" s="13" t="s">
        <v>32</v>
      </c>
      <c r="AX379" s="13" t="s">
        <v>77</v>
      </c>
      <c r="AY379" s="158" t="s">
        <v>154</v>
      </c>
    </row>
    <row r="380" spans="2:51" s="13" customFormat="1">
      <c r="B380" s="157"/>
      <c r="D380" s="151" t="s">
        <v>164</v>
      </c>
      <c r="E380" s="158" t="s">
        <v>1</v>
      </c>
      <c r="F380" s="159" t="s">
        <v>492</v>
      </c>
      <c r="H380" s="160">
        <v>2.6</v>
      </c>
      <c r="I380" s="161"/>
      <c r="L380" s="157"/>
      <c r="M380" s="162"/>
      <c r="T380" s="163"/>
      <c r="AT380" s="158" t="s">
        <v>164</v>
      </c>
      <c r="AU380" s="158" t="s">
        <v>87</v>
      </c>
      <c r="AV380" s="13" t="s">
        <v>87</v>
      </c>
      <c r="AW380" s="13" t="s">
        <v>32</v>
      </c>
      <c r="AX380" s="13" t="s">
        <v>77</v>
      </c>
      <c r="AY380" s="158" t="s">
        <v>154</v>
      </c>
    </row>
    <row r="381" spans="2:51" s="15" customFormat="1">
      <c r="B381" s="171"/>
      <c r="D381" s="151" t="s">
        <v>164</v>
      </c>
      <c r="E381" s="172" t="s">
        <v>1</v>
      </c>
      <c r="F381" s="173" t="s">
        <v>194</v>
      </c>
      <c r="H381" s="174">
        <v>5.9</v>
      </c>
      <c r="I381" s="175"/>
      <c r="L381" s="171"/>
      <c r="M381" s="176"/>
      <c r="T381" s="177"/>
      <c r="AT381" s="172" t="s">
        <v>164</v>
      </c>
      <c r="AU381" s="172" t="s">
        <v>87</v>
      </c>
      <c r="AV381" s="15" t="s">
        <v>176</v>
      </c>
      <c r="AW381" s="15" t="s">
        <v>32</v>
      </c>
      <c r="AX381" s="15" t="s">
        <v>77</v>
      </c>
      <c r="AY381" s="172" t="s">
        <v>154</v>
      </c>
    </row>
    <row r="382" spans="2:51" s="12" customFormat="1">
      <c r="B382" s="150"/>
      <c r="D382" s="151" t="s">
        <v>164</v>
      </c>
      <c r="E382" s="152" t="s">
        <v>1</v>
      </c>
      <c r="F382" s="153" t="s">
        <v>195</v>
      </c>
      <c r="H382" s="152" t="s">
        <v>1</v>
      </c>
      <c r="I382" s="154"/>
      <c r="L382" s="150"/>
      <c r="M382" s="155"/>
      <c r="T382" s="156"/>
      <c r="AT382" s="152" t="s">
        <v>164</v>
      </c>
      <c r="AU382" s="152" t="s">
        <v>87</v>
      </c>
      <c r="AV382" s="12" t="s">
        <v>85</v>
      </c>
      <c r="AW382" s="12" t="s">
        <v>32</v>
      </c>
      <c r="AX382" s="12" t="s">
        <v>77</v>
      </c>
      <c r="AY382" s="152" t="s">
        <v>154</v>
      </c>
    </row>
    <row r="383" spans="2:51" s="12" customFormat="1">
      <c r="B383" s="150"/>
      <c r="D383" s="151" t="s">
        <v>164</v>
      </c>
      <c r="E383" s="152" t="s">
        <v>1</v>
      </c>
      <c r="F383" s="153" t="s">
        <v>166</v>
      </c>
      <c r="H383" s="152" t="s">
        <v>1</v>
      </c>
      <c r="I383" s="154"/>
      <c r="L383" s="150"/>
      <c r="M383" s="155"/>
      <c r="T383" s="156"/>
      <c r="AT383" s="152" t="s">
        <v>164</v>
      </c>
      <c r="AU383" s="152" t="s">
        <v>87</v>
      </c>
      <c r="AV383" s="12" t="s">
        <v>85</v>
      </c>
      <c r="AW383" s="12" t="s">
        <v>32</v>
      </c>
      <c r="AX383" s="12" t="s">
        <v>77</v>
      </c>
      <c r="AY383" s="152" t="s">
        <v>154</v>
      </c>
    </row>
    <row r="384" spans="2:51" s="13" customFormat="1">
      <c r="B384" s="157"/>
      <c r="D384" s="151" t="s">
        <v>164</v>
      </c>
      <c r="E384" s="158" t="s">
        <v>1</v>
      </c>
      <c r="F384" s="159" t="s">
        <v>493</v>
      </c>
      <c r="H384" s="160">
        <v>4.74</v>
      </c>
      <c r="I384" s="161"/>
      <c r="L384" s="157"/>
      <c r="M384" s="162"/>
      <c r="T384" s="163"/>
      <c r="AT384" s="158" t="s">
        <v>164</v>
      </c>
      <c r="AU384" s="158" t="s">
        <v>87</v>
      </c>
      <c r="AV384" s="13" t="s">
        <v>87</v>
      </c>
      <c r="AW384" s="13" t="s">
        <v>32</v>
      </c>
      <c r="AX384" s="13" t="s">
        <v>77</v>
      </c>
      <c r="AY384" s="158" t="s">
        <v>154</v>
      </c>
    </row>
    <row r="385" spans="2:51" s="15" customFormat="1">
      <c r="B385" s="171"/>
      <c r="D385" s="151" t="s">
        <v>164</v>
      </c>
      <c r="E385" s="172" t="s">
        <v>1</v>
      </c>
      <c r="F385" s="173" t="s">
        <v>194</v>
      </c>
      <c r="H385" s="174">
        <v>4.74</v>
      </c>
      <c r="I385" s="175"/>
      <c r="L385" s="171"/>
      <c r="M385" s="176"/>
      <c r="T385" s="177"/>
      <c r="AT385" s="172" t="s">
        <v>164</v>
      </c>
      <c r="AU385" s="172" t="s">
        <v>87</v>
      </c>
      <c r="AV385" s="15" t="s">
        <v>176</v>
      </c>
      <c r="AW385" s="15" t="s">
        <v>32</v>
      </c>
      <c r="AX385" s="15" t="s">
        <v>77</v>
      </c>
      <c r="AY385" s="172" t="s">
        <v>154</v>
      </c>
    </row>
    <row r="386" spans="2:51" s="12" customFormat="1">
      <c r="B386" s="150"/>
      <c r="D386" s="151" t="s">
        <v>164</v>
      </c>
      <c r="E386" s="152" t="s">
        <v>1</v>
      </c>
      <c r="F386" s="153" t="s">
        <v>195</v>
      </c>
      <c r="H386" s="152" t="s">
        <v>1</v>
      </c>
      <c r="I386" s="154"/>
      <c r="L386" s="150"/>
      <c r="M386" s="155"/>
      <c r="T386" s="156"/>
      <c r="AT386" s="152" t="s">
        <v>164</v>
      </c>
      <c r="AU386" s="152" t="s">
        <v>87</v>
      </c>
      <c r="AV386" s="12" t="s">
        <v>85</v>
      </c>
      <c r="AW386" s="12" t="s">
        <v>32</v>
      </c>
      <c r="AX386" s="12" t="s">
        <v>77</v>
      </c>
      <c r="AY386" s="152" t="s">
        <v>154</v>
      </c>
    </row>
    <row r="387" spans="2:51" s="12" customFormat="1">
      <c r="B387" s="150"/>
      <c r="D387" s="151" t="s">
        <v>164</v>
      </c>
      <c r="E387" s="152" t="s">
        <v>1</v>
      </c>
      <c r="F387" s="153" t="s">
        <v>204</v>
      </c>
      <c r="H387" s="152" t="s">
        <v>1</v>
      </c>
      <c r="I387" s="154"/>
      <c r="L387" s="150"/>
      <c r="M387" s="155"/>
      <c r="T387" s="156"/>
      <c r="AT387" s="152" t="s">
        <v>164</v>
      </c>
      <c r="AU387" s="152" t="s">
        <v>87</v>
      </c>
      <c r="AV387" s="12" t="s">
        <v>85</v>
      </c>
      <c r="AW387" s="12" t="s">
        <v>32</v>
      </c>
      <c r="AX387" s="12" t="s">
        <v>77</v>
      </c>
      <c r="AY387" s="152" t="s">
        <v>154</v>
      </c>
    </row>
    <row r="388" spans="2:51" s="13" customFormat="1">
      <c r="B388" s="157"/>
      <c r="D388" s="151" t="s">
        <v>164</v>
      </c>
      <c r="E388" s="158" t="s">
        <v>1</v>
      </c>
      <c r="F388" s="159" t="s">
        <v>494</v>
      </c>
      <c r="H388" s="160">
        <v>1.8839999999999999</v>
      </c>
      <c r="I388" s="161"/>
      <c r="L388" s="157"/>
      <c r="M388" s="162"/>
      <c r="T388" s="163"/>
      <c r="AT388" s="158" t="s">
        <v>164</v>
      </c>
      <c r="AU388" s="158" t="s">
        <v>87</v>
      </c>
      <c r="AV388" s="13" t="s">
        <v>87</v>
      </c>
      <c r="AW388" s="13" t="s">
        <v>32</v>
      </c>
      <c r="AX388" s="13" t="s">
        <v>77</v>
      </c>
      <c r="AY388" s="158" t="s">
        <v>154</v>
      </c>
    </row>
    <row r="389" spans="2:51" s="12" customFormat="1">
      <c r="B389" s="150"/>
      <c r="D389" s="151" t="s">
        <v>164</v>
      </c>
      <c r="E389" s="152" t="s">
        <v>1</v>
      </c>
      <c r="F389" s="153" t="s">
        <v>192</v>
      </c>
      <c r="H389" s="152" t="s">
        <v>1</v>
      </c>
      <c r="I389" s="154"/>
      <c r="L389" s="150"/>
      <c r="M389" s="155"/>
      <c r="T389" s="156"/>
      <c r="AT389" s="152" t="s">
        <v>164</v>
      </c>
      <c r="AU389" s="152" t="s">
        <v>87</v>
      </c>
      <c r="AV389" s="12" t="s">
        <v>85</v>
      </c>
      <c r="AW389" s="12" t="s">
        <v>32</v>
      </c>
      <c r="AX389" s="12" t="s">
        <v>77</v>
      </c>
      <c r="AY389" s="152" t="s">
        <v>154</v>
      </c>
    </row>
    <row r="390" spans="2:51" s="12" customFormat="1">
      <c r="B390" s="150"/>
      <c r="D390" s="151" t="s">
        <v>164</v>
      </c>
      <c r="E390" s="152" t="s">
        <v>1</v>
      </c>
      <c r="F390" s="153" t="s">
        <v>204</v>
      </c>
      <c r="H390" s="152" t="s">
        <v>1</v>
      </c>
      <c r="I390" s="154"/>
      <c r="L390" s="150"/>
      <c r="M390" s="155"/>
      <c r="T390" s="156"/>
      <c r="AT390" s="152" t="s">
        <v>164</v>
      </c>
      <c r="AU390" s="152" t="s">
        <v>87</v>
      </c>
      <c r="AV390" s="12" t="s">
        <v>85</v>
      </c>
      <c r="AW390" s="12" t="s">
        <v>32</v>
      </c>
      <c r="AX390" s="12" t="s">
        <v>77</v>
      </c>
      <c r="AY390" s="152" t="s">
        <v>154</v>
      </c>
    </row>
    <row r="391" spans="2:51" s="13" customFormat="1">
      <c r="B391" s="157"/>
      <c r="D391" s="151" t="s">
        <v>164</v>
      </c>
      <c r="E391" s="158" t="s">
        <v>1</v>
      </c>
      <c r="F391" s="159" t="s">
        <v>495</v>
      </c>
      <c r="H391" s="160">
        <v>0.314</v>
      </c>
      <c r="I391" s="161"/>
      <c r="L391" s="157"/>
      <c r="M391" s="162"/>
      <c r="T391" s="163"/>
      <c r="AT391" s="158" t="s">
        <v>164</v>
      </c>
      <c r="AU391" s="158" t="s">
        <v>87</v>
      </c>
      <c r="AV391" s="13" t="s">
        <v>87</v>
      </c>
      <c r="AW391" s="13" t="s">
        <v>32</v>
      </c>
      <c r="AX391" s="13" t="s">
        <v>77</v>
      </c>
      <c r="AY391" s="158" t="s">
        <v>154</v>
      </c>
    </row>
    <row r="392" spans="2:51" s="15" customFormat="1">
      <c r="B392" s="171"/>
      <c r="D392" s="151" t="s">
        <v>164</v>
      </c>
      <c r="E392" s="172" t="s">
        <v>1</v>
      </c>
      <c r="F392" s="173" t="s">
        <v>194</v>
      </c>
      <c r="H392" s="174">
        <v>2.198</v>
      </c>
      <c r="I392" s="175"/>
      <c r="L392" s="171"/>
      <c r="M392" s="176"/>
      <c r="T392" s="177"/>
      <c r="AT392" s="172" t="s">
        <v>164</v>
      </c>
      <c r="AU392" s="172" t="s">
        <v>87</v>
      </c>
      <c r="AV392" s="15" t="s">
        <v>176</v>
      </c>
      <c r="AW392" s="15" t="s">
        <v>32</v>
      </c>
      <c r="AX392" s="15" t="s">
        <v>77</v>
      </c>
      <c r="AY392" s="172" t="s">
        <v>154</v>
      </c>
    </row>
    <row r="393" spans="2:51" s="12" customFormat="1">
      <c r="B393" s="150"/>
      <c r="D393" s="151" t="s">
        <v>164</v>
      </c>
      <c r="E393" s="152" t="s">
        <v>1</v>
      </c>
      <c r="F393" s="153" t="s">
        <v>195</v>
      </c>
      <c r="H393" s="152" t="s">
        <v>1</v>
      </c>
      <c r="I393" s="154"/>
      <c r="L393" s="150"/>
      <c r="M393" s="155"/>
      <c r="T393" s="156"/>
      <c r="AT393" s="152" t="s">
        <v>164</v>
      </c>
      <c r="AU393" s="152" t="s">
        <v>87</v>
      </c>
      <c r="AV393" s="12" t="s">
        <v>85</v>
      </c>
      <c r="AW393" s="12" t="s">
        <v>32</v>
      </c>
      <c r="AX393" s="12" t="s">
        <v>77</v>
      </c>
      <c r="AY393" s="152" t="s">
        <v>154</v>
      </c>
    </row>
    <row r="394" spans="2:51" s="12" customFormat="1">
      <c r="B394" s="150"/>
      <c r="D394" s="151" t="s">
        <v>164</v>
      </c>
      <c r="E394" s="152" t="s">
        <v>1</v>
      </c>
      <c r="F394" s="153" t="s">
        <v>204</v>
      </c>
      <c r="H394" s="152" t="s">
        <v>1</v>
      </c>
      <c r="I394" s="154"/>
      <c r="L394" s="150"/>
      <c r="M394" s="155"/>
      <c r="T394" s="156"/>
      <c r="AT394" s="152" t="s">
        <v>164</v>
      </c>
      <c r="AU394" s="152" t="s">
        <v>87</v>
      </c>
      <c r="AV394" s="12" t="s">
        <v>85</v>
      </c>
      <c r="AW394" s="12" t="s">
        <v>32</v>
      </c>
      <c r="AX394" s="12" t="s">
        <v>77</v>
      </c>
      <c r="AY394" s="152" t="s">
        <v>154</v>
      </c>
    </row>
    <row r="395" spans="2:51" s="13" customFormat="1">
      <c r="B395" s="157"/>
      <c r="D395" s="151" t="s">
        <v>164</v>
      </c>
      <c r="E395" s="158" t="s">
        <v>1</v>
      </c>
      <c r="F395" s="159" t="s">
        <v>496</v>
      </c>
      <c r="H395" s="160">
        <v>1.1779999999999999</v>
      </c>
      <c r="I395" s="161"/>
      <c r="L395" s="157"/>
      <c r="M395" s="162"/>
      <c r="T395" s="163"/>
      <c r="AT395" s="158" t="s">
        <v>164</v>
      </c>
      <c r="AU395" s="158" t="s">
        <v>87</v>
      </c>
      <c r="AV395" s="13" t="s">
        <v>87</v>
      </c>
      <c r="AW395" s="13" t="s">
        <v>32</v>
      </c>
      <c r="AX395" s="13" t="s">
        <v>77</v>
      </c>
      <c r="AY395" s="158" t="s">
        <v>154</v>
      </c>
    </row>
    <row r="396" spans="2:51" s="13" customFormat="1">
      <c r="B396" s="157"/>
      <c r="D396" s="151" t="s">
        <v>164</v>
      </c>
      <c r="E396" s="158" t="s">
        <v>1</v>
      </c>
      <c r="F396" s="159" t="s">
        <v>497</v>
      </c>
      <c r="H396" s="160">
        <v>0.39300000000000002</v>
      </c>
      <c r="I396" s="161"/>
      <c r="L396" s="157"/>
      <c r="M396" s="162"/>
      <c r="T396" s="163"/>
      <c r="AT396" s="158" t="s">
        <v>164</v>
      </c>
      <c r="AU396" s="158" t="s">
        <v>87</v>
      </c>
      <c r="AV396" s="13" t="s">
        <v>87</v>
      </c>
      <c r="AW396" s="13" t="s">
        <v>32</v>
      </c>
      <c r="AX396" s="13" t="s">
        <v>77</v>
      </c>
      <c r="AY396" s="158" t="s">
        <v>154</v>
      </c>
    </row>
    <row r="397" spans="2:51" s="12" customFormat="1">
      <c r="B397" s="150"/>
      <c r="D397" s="151" t="s">
        <v>164</v>
      </c>
      <c r="E397" s="152" t="s">
        <v>1</v>
      </c>
      <c r="F397" s="153" t="s">
        <v>195</v>
      </c>
      <c r="H397" s="152" t="s">
        <v>1</v>
      </c>
      <c r="I397" s="154"/>
      <c r="L397" s="150"/>
      <c r="M397" s="155"/>
      <c r="T397" s="156"/>
      <c r="AT397" s="152" t="s">
        <v>164</v>
      </c>
      <c r="AU397" s="152" t="s">
        <v>87</v>
      </c>
      <c r="AV397" s="12" t="s">
        <v>85</v>
      </c>
      <c r="AW397" s="12" t="s">
        <v>32</v>
      </c>
      <c r="AX397" s="12" t="s">
        <v>77</v>
      </c>
      <c r="AY397" s="152" t="s">
        <v>154</v>
      </c>
    </row>
    <row r="398" spans="2:51" s="12" customFormat="1">
      <c r="B398" s="150"/>
      <c r="D398" s="151" t="s">
        <v>164</v>
      </c>
      <c r="E398" s="152" t="s">
        <v>1</v>
      </c>
      <c r="F398" s="153" t="s">
        <v>204</v>
      </c>
      <c r="H398" s="152" t="s">
        <v>1</v>
      </c>
      <c r="I398" s="154"/>
      <c r="L398" s="150"/>
      <c r="M398" s="155"/>
      <c r="T398" s="156"/>
      <c r="AT398" s="152" t="s">
        <v>164</v>
      </c>
      <c r="AU398" s="152" t="s">
        <v>87</v>
      </c>
      <c r="AV398" s="12" t="s">
        <v>85</v>
      </c>
      <c r="AW398" s="12" t="s">
        <v>32</v>
      </c>
      <c r="AX398" s="12" t="s">
        <v>77</v>
      </c>
      <c r="AY398" s="152" t="s">
        <v>154</v>
      </c>
    </row>
    <row r="399" spans="2:51" s="13" customFormat="1">
      <c r="B399" s="157"/>
      <c r="D399" s="151" t="s">
        <v>164</v>
      </c>
      <c r="E399" s="158" t="s">
        <v>1</v>
      </c>
      <c r="F399" s="159" t="s">
        <v>498</v>
      </c>
      <c r="H399" s="160">
        <v>3.5169999999999999</v>
      </c>
      <c r="I399" s="161"/>
      <c r="L399" s="157"/>
      <c r="M399" s="162"/>
      <c r="T399" s="163"/>
      <c r="AT399" s="158" t="s">
        <v>164</v>
      </c>
      <c r="AU399" s="158" t="s">
        <v>87</v>
      </c>
      <c r="AV399" s="13" t="s">
        <v>87</v>
      </c>
      <c r="AW399" s="13" t="s">
        <v>32</v>
      </c>
      <c r="AX399" s="13" t="s">
        <v>77</v>
      </c>
      <c r="AY399" s="158" t="s">
        <v>154</v>
      </c>
    </row>
    <row r="400" spans="2:51" s="13" customFormat="1">
      <c r="B400" s="157"/>
      <c r="D400" s="151" t="s">
        <v>164</v>
      </c>
      <c r="E400" s="158" t="s">
        <v>1</v>
      </c>
      <c r="F400" s="159" t="s">
        <v>499</v>
      </c>
      <c r="H400" s="160">
        <v>0.502</v>
      </c>
      <c r="I400" s="161"/>
      <c r="L400" s="157"/>
      <c r="M400" s="162"/>
      <c r="T400" s="163"/>
      <c r="AT400" s="158" t="s">
        <v>164</v>
      </c>
      <c r="AU400" s="158" t="s">
        <v>87</v>
      </c>
      <c r="AV400" s="13" t="s">
        <v>87</v>
      </c>
      <c r="AW400" s="13" t="s">
        <v>32</v>
      </c>
      <c r="AX400" s="13" t="s">
        <v>77</v>
      </c>
      <c r="AY400" s="158" t="s">
        <v>154</v>
      </c>
    </row>
    <row r="401" spans="2:65" s="13" customFormat="1">
      <c r="B401" s="157"/>
      <c r="D401" s="151" t="s">
        <v>164</v>
      </c>
      <c r="E401" s="158" t="s">
        <v>1</v>
      </c>
      <c r="F401" s="159" t="s">
        <v>499</v>
      </c>
      <c r="H401" s="160">
        <v>0.502</v>
      </c>
      <c r="I401" s="161"/>
      <c r="L401" s="157"/>
      <c r="M401" s="162"/>
      <c r="T401" s="163"/>
      <c r="AT401" s="158" t="s">
        <v>164</v>
      </c>
      <c r="AU401" s="158" t="s">
        <v>87</v>
      </c>
      <c r="AV401" s="13" t="s">
        <v>87</v>
      </c>
      <c r="AW401" s="13" t="s">
        <v>32</v>
      </c>
      <c r="AX401" s="13" t="s">
        <v>77</v>
      </c>
      <c r="AY401" s="158" t="s">
        <v>154</v>
      </c>
    </row>
    <row r="402" spans="2:65" s="15" customFormat="1">
      <c r="B402" s="171"/>
      <c r="D402" s="151" t="s">
        <v>164</v>
      </c>
      <c r="E402" s="172" t="s">
        <v>1</v>
      </c>
      <c r="F402" s="173" t="s">
        <v>194</v>
      </c>
      <c r="H402" s="174">
        <v>6.0919999999999996</v>
      </c>
      <c r="I402" s="175"/>
      <c r="L402" s="171"/>
      <c r="M402" s="176"/>
      <c r="T402" s="177"/>
      <c r="AT402" s="172" t="s">
        <v>164</v>
      </c>
      <c r="AU402" s="172" t="s">
        <v>87</v>
      </c>
      <c r="AV402" s="15" t="s">
        <v>176</v>
      </c>
      <c r="AW402" s="15" t="s">
        <v>32</v>
      </c>
      <c r="AX402" s="15" t="s">
        <v>77</v>
      </c>
      <c r="AY402" s="172" t="s">
        <v>154</v>
      </c>
    </row>
    <row r="403" spans="2:65" s="12" customFormat="1">
      <c r="B403" s="150"/>
      <c r="D403" s="151" t="s">
        <v>164</v>
      </c>
      <c r="E403" s="152" t="s">
        <v>1</v>
      </c>
      <c r="F403" s="153" t="s">
        <v>195</v>
      </c>
      <c r="H403" s="152" t="s">
        <v>1</v>
      </c>
      <c r="I403" s="154"/>
      <c r="L403" s="150"/>
      <c r="M403" s="155"/>
      <c r="T403" s="156"/>
      <c r="AT403" s="152" t="s">
        <v>164</v>
      </c>
      <c r="AU403" s="152" t="s">
        <v>87</v>
      </c>
      <c r="AV403" s="12" t="s">
        <v>85</v>
      </c>
      <c r="AW403" s="12" t="s">
        <v>32</v>
      </c>
      <c r="AX403" s="12" t="s">
        <v>77</v>
      </c>
      <c r="AY403" s="152" t="s">
        <v>154</v>
      </c>
    </row>
    <row r="404" spans="2:65" s="12" customFormat="1">
      <c r="B404" s="150"/>
      <c r="D404" s="151" t="s">
        <v>164</v>
      </c>
      <c r="E404" s="152" t="s">
        <v>1</v>
      </c>
      <c r="F404" s="153" t="s">
        <v>204</v>
      </c>
      <c r="H404" s="152" t="s">
        <v>1</v>
      </c>
      <c r="I404" s="154"/>
      <c r="L404" s="150"/>
      <c r="M404" s="155"/>
      <c r="T404" s="156"/>
      <c r="AT404" s="152" t="s">
        <v>164</v>
      </c>
      <c r="AU404" s="152" t="s">
        <v>87</v>
      </c>
      <c r="AV404" s="12" t="s">
        <v>85</v>
      </c>
      <c r="AW404" s="12" t="s">
        <v>32</v>
      </c>
      <c r="AX404" s="12" t="s">
        <v>77</v>
      </c>
      <c r="AY404" s="152" t="s">
        <v>154</v>
      </c>
    </row>
    <row r="405" spans="2:65" s="13" customFormat="1">
      <c r="B405" s="157"/>
      <c r="D405" s="151" t="s">
        <v>164</v>
      </c>
      <c r="E405" s="158" t="s">
        <v>1</v>
      </c>
      <c r="F405" s="159" t="s">
        <v>500</v>
      </c>
      <c r="H405" s="160">
        <v>0.78500000000000003</v>
      </c>
      <c r="I405" s="161"/>
      <c r="L405" s="157"/>
      <c r="M405" s="162"/>
      <c r="T405" s="163"/>
      <c r="AT405" s="158" t="s">
        <v>164</v>
      </c>
      <c r="AU405" s="158" t="s">
        <v>87</v>
      </c>
      <c r="AV405" s="13" t="s">
        <v>87</v>
      </c>
      <c r="AW405" s="13" t="s">
        <v>32</v>
      </c>
      <c r="AX405" s="13" t="s">
        <v>77</v>
      </c>
      <c r="AY405" s="158" t="s">
        <v>154</v>
      </c>
    </row>
    <row r="406" spans="2:65" s="15" customFormat="1">
      <c r="B406" s="171"/>
      <c r="D406" s="151" t="s">
        <v>164</v>
      </c>
      <c r="E406" s="172" t="s">
        <v>1</v>
      </c>
      <c r="F406" s="173" t="s">
        <v>194</v>
      </c>
      <c r="H406" s="174">
        <v>0.78500000000000003</v>
      </c>
      <c r="I406" s="175"/>
      <c r="L406" s="171"/>
      <c r="M406" s="176"/>
      <c r="T406" s="177"/>
      <c r="AT406" s="172" t="s">
        <v>164</v>
      </c>
      <c r="AU406" s="172" t="s">
        <v>87</v>
      </c>
      <c r="AV406" s="15" t="s">
        <v>176</v>
      </c>
      <c r="AW406" s="15" t="s">
        <v>32</v>
      </c>
      <c r="AX406" s="15" t="s">
        <v>77</v>
      </c>
      <c r="AY406" s="172" t="s">
        <v>154</v>
      </c>
    </row>
    <row r="407" spans="2:65" s="14" customFormat="1">
      <c r="B407" s="164"/>
      <c r="D407" s="151" t="s">
        <v>164</v>
      </c>
      <c r="E407" s="165" t="s">
        <v>1</v>
      </c>
      <c r="F407" s="166" t="s">
        <v>169</v>
      </c>
      <c r="H407" s="167">
        <v>62.645000000000003</v>
      </c>
      <c r="I407" s="168"/>
      <c r="L407" s="164"/>
      <c r="M407" s="169"/>
      <c r="T407" s="170"/>
      <c r="AT407" s="165" t="s">
        <v>164</v>
      </c>
      <c r="AU407" s="165" t="s">
        <v>87</v>
      </c>
      <c r="AV407" s="14" t="s">
        <v>162</v>
      </c>
      <c r="AW407" s="14" t="s">
        <v>32</v>
      </c>
      <c r="AX407" s="14" t="s">
        <v>85</v>
      </c>
      <c r="AY407" s="165" t="s">
        <v>154</v>
      </c>
    </row>
    <row r="408" spans="2:65" s="1" customFormat="1" ht="16.5" customHeight="1">
      <c r="B408" s="32"/>
      <c r="C408" s="136" t="s">
        <v>274</v>
      </c>
      <c r="D408" s="137" t="s">
        <v>157</v>
      </c>
      <c r="E408" s="138" t="s">
        <v>501</v>
      </c>
      <c r="F408" s="139" t="s">
        <v>502</v>
      </c>
      <c r="G408" s="140" t="s">
        <v>243</v>
      </c>
      <c r="H408" s="141">
        <v>0.20100000000000001</v>
      </c>
      <c r="I408" s="142"/>
      <c r="J408" s="143">
        <f>ROUND(I408*H408,2)</f>
        <v>0</v>
      </c>
      <c r="K408" s="139" t="s">
        <v>161</v>
      </c>
      <c r="L408" s="32"/>
      <c r="M408" s="144" t="s">
        <v>1</v>
      </c>
      <c r="N408" s="145" t="s">
        <v>42</v>
      </c>
      <c r="P408" s="146">
        <f>O408*H408</f>
        <v>0</v>
      </c>
      <c r="Q408" s="146">
        <v>2.5018699999999998</v>
      </c>
      <c r="R408" s="146">
        <f>Q408*H408</f>
        <v>0.50287587</v>
      </c>
      <c r="S408" s="146">
        <v>0</v>
      </c>
      <c r="T408" s="147">
        <f>S408*H408</f>
        <v>0</v>
      </c>
      <c r="AR408" s="148" t="s">
        <v>162</v>
      </c>
      <c r="AT408" s="148" t="s">
        <v>157</v>
      </c>
      <c r="AU408" s="148" t="s">
        <v>87</v>
      </c>
      <c r="AY408" s="17" t="s">
        <v>154</v>
      </c>
      <c r="BE408" s="149">
        <f>IF(N408="základní",J408,0)</f>
        <v>0</v>
      </c>
      <c r="BF408" s="149">
        <f>IF(N408="snížená",J408,0)</f>
        <v>0</v>
      </c>
      <c r="BG408" s="149">
        <f>IF(N408="zákl. přenesená",J408,0)</f>
        <v>0</v>
      </c>
      <c r="BH408" s="149">
        <f>IF(N408="sníž. přenesená",J408,0)</f>
        <v>0</v>
      </c>
      <c r="BI408" s="149">
        <f>IF(N408="nulová",J408,0)</f>
        <v>0</v>
      </c>
      <c r="BJ408" s="17" t="s">
        <v>85</v>
      </c>
      <c r="BK408" s="149">
        <f>ROUND(I408*H408,2)</f>
        <v>0</v>
      </c>
      <c r="BL408" s="17" t="s">
        <v>162</v>
      </c>
      <c r="BM408" s="148" t="s">
        <v>503</v>
      </c>
    </row>
    <row r="409" spans="2:65" s="12" customFormat="1">
      <c r="B409" s="150"/>
      <c r="D409" s="151" t="s">
        <v>164</v>
      </c>
      <c r="E409" s="152" t="s">
        <v>1</v>
      </c>
      <c r="F409" s="153" t="s">
        <v>504</v>
      </c>
      <c r="H409" s="152" t="s">
        <v>1</v>
      </c>
      <c r="I409" s="154"/>
      <c r="L409" s="150"/>
      <c r="M409" s="155"/>
      <c r="T409" s="156"/>
      <c r="AT409" s="152" t="s">
        <v>164</v>
      </c>
      <c r="AU409" s="152" t="s">
        <v>87</v>
      </c>
      <c r="AV409" s="12" t="s">
        <v>85</v>
      </c>
      <c r="AW409" s="12" t="s">
        <v>32</v>
      </c>
      <c r="AX409" s="12" t="s">
        <v>77</v>
      </c>
      <c r="AY409" s="152" t="s">
        <v>154</v>
      </c>
    </row>
    <row r="410" spans="2:65" s="13" customFormat="1">
      <c r="B410" s="157"/>
      <c r="D410" s="151" t="s">
        <v>164</v>
      </c>
      <c r="E410" s="158" t="s">
        <v>1</v>
      </c>
      <c r="F410" s="159" t="s">
        <v>505</v>
      </c>
      <c r="H410" s="160">
        <v>7.1999999999999995E-2</v>
      </c>
      <c r="I410" s="161"/>
      <c r="L410" s="157"/>
      <c r="M410" s="162"/>
      <c r="T410" s="163"/>
      <c r="AT410" s="158" t="s">
        <v>164</v>
      </c>
      <c r="AU410" s="158" t="s">
        <v>87</v>
      </c>
      <c r="AV410" s="13" t="s">
        <v>87</v>
      </c>
      <c r="AW410" s="13" t="s">
        <v>32</v>
      </c>
      <c r="AX410" s="13" t="s">
        <v>77</v>
      </c>
      <c r="AY410" s="158" t="s">
        <v>154</v>
      </c>
    </row>
    <row r="411" spans="2:65" s="13" customFormat="1">
      <c r="B411" s="157"/>
      <c r="D411" s="151" t="s">
        <v>164</v>
      </c>
      <c r="E411" s="158" t="s">
        <v>1</v>
      </c>
      <c r="F411" s="159" t="s">
        <v>506</v>
      </c>
      <c r="H411" s="160">
        <v>5.2999999999999999E-2</v>
      </c>
      <c r="I411" s="161"/>
      <c r="L411" s="157"/>
      <c r="M411" s="162"/>
      <c r="T411" s="163"/>
      <c r="AT411" s="158" t="s">
        <v>164</v>
      </c>
      <c r="AU411" s="158" t="s">
        <v>87</v>
      </c>
      <c r="AV411" s="13" t="s">
        <v>87</v>
      </c>
      <c r="AW411" s="13" t="s">
        <v>32</v>
      </c>
      <c r="AX411" s="13" t="s">
        <v>77</v>
      </c>
      <c r="AY411" s="158" t="s">
        <v>154</v>
      </c>
    </row>
    <row r="412" spans="2:65" s="13" customFormat="1">
      <c r="B412" s="157"/>
      <c r="D412" s="151" t="s">
        <v>164</v>
      </c>
      <c r="E412" s="158" t="s">
        <v>1</v>
      </c>
      <c r="F412" s="159" t="s">
        <v>507</v>
      </c>
      <c r="H412" s="160">
        <v>7.5999999999999998E-2</v>
      </c>
      <c r="I412" s="161"/>
      <c r="L412" s="157"/>
      <c r="M412" s="162"/>
      <c r="T412" s="163"/>
      <c r="AT412" s="158" t="s">
        <v>164</v>
      </c>
      <c r="AU412" s="158" t="s">
        <v>87</v>
      </c>
      <c r="AV412" s="13" t="s">
        <v>87</v>
      </c>
      <c r="AW412" s="13" t="s">
        <v>32</v>
      </c>
      <c r="AX412" s="13" t="s">
        <v>77</v>
      </c>
      <c r="AY412" s="158" t="s">
        <v>154</v>
      </c>
    </row>
    <row r="413" spans="2:65" s="14" customFormat="1">
      <c r="B413" s="164"/>
      <c r="D413" s="151" t="s">
        <v>164</v>
      </c>
      <c r="E413" s="165" t="s">
        <v>1</v>
      </c>
      <c r="F413" s="166" t="s">
        <v>169</v>
      </c>
      <c r="H413" s="167">
        <v>0.20100000000000001</v>
      </c>
      <c r="I413" s="168"/>
      <c r="L413" s="164"/>
      <c r="M413" s="169"/>
      <c r="T413" s="170"/>
      <c r="AT413" s="165" t="s">
        <v>164</v>
      </c>
      <c r="AU413" s="165" t="s">
        <v>87</v>
      </c>
      <c r="AV413" s="14" t="s">
        <v>162</v>
      </c>
      <c r="AW413" s="14" t="s">
        <v>32</v>
      </c>
      <c r="AX413" s="14" t="s">
        <v>85</v>
      </c>
      <c r="AY413" s="165" t="s">
        <v>154</v>
      </c>
    </row>
    <row r="414" spans="2:65" s="11" customFormat="1" ht="22.9" customHeight="1">
      <c r="B414" s="124"/>
      <c r="D414" s="125" t="s">
        <v>76</v>
      </c>
      <c r="E414" s="134" t="s">
        <v>155</v>
      </c>
      <c r="F414" s="134" t="s">
        <v>156</v>
      </c>
      <c r="I414" s="127"/>
      <c r="J414" s="135">
        <f>BK414</f>
        <v>0</v>
      </c>
      <c r="L414" s="124"/>
      <c r="M414" s="129"/>
      <c r="P414" s="130">
        <f>SUM(P415:P489)</f>
        <v>0</v>
      </c>
      <c r="R414" s="130">
        <f>SUM(R415:R489)</f>
        <v>2.3712399999999998E-2</v>
      </c>
      <c r="T414" s="131">
        <f>SUM(T415:T489)</f>
        <v>0</v>
      </c>
      <c r="AR414" s="125" t="s">
        <v>85</v>
      </c>
      <c r="AT414" s="132" t="s">
        <v>76</v>
      </c>
      <c r="AU414" s="132" t="s">
        <v>85</v>
      </c>
      <c r="AY414" s="125" t="s">
        <v>154</v>
      </c>
      <c r="BK414" s="133">
        <f>SUM(BK415:BK489)</f>
        <v>0</v>
      </c>
    </row>
    <row r="415" spans="2:65" s="1" customFormat="1" ht="21.75" customHeight="1">
      <c r="B415" s="32"/>
      <c r="C415" s="136" t="s">
        <v>278</v>
      </c>
      <c r="D415" s="137" t="s">
        <v>157</v>
      </c>
      <c r="E415" s="138" t="s">
        <v>508</v>
      </c>
      <c r="F415" s="139" t="s">
        <v>509</v>
      </c>
      <c r="G415" s="140" t="s">
        <v>160</v>
      </c>
      <c r="H415" s="141">
        <v>592.80999999999995</v>
      </c>
      <c r="I415" s="142"/>
      <c r="J415" s="143">
        <f>ROUND(I415*H415,2)</f>
        <v>0</v>
      </c>
      <c r="K415" s="139" t="s">
        <v>161</v>
      </c>
      <c r="L415" s="32"/>
      <c r="M415" s="144" t="s">
        <v>1</v>
      </c>
      <c r="N415" s="145" t="s">
        <v>42</v>
      </c>
      <c r="P415" s="146">
        <f>O415*H415</f>
        <v>0</v>
      </c>
      <c r="Q415" s="146">
        <v>0</v>
      </c>
      <c r="R415" s="146">
        <f>Q415*H415</f>
        <v>0</v>
      </c>
      <c r="S415" s="146">
        <v>0</v>
      </c>
      <c r="T415" s="147">
        <f>S415*H415</f>
        <v>0</v>
      </c>
      <c r="AR415" s="148" t="s">
        <v>162</v>
      </c>
      <c r="AT415" s="148" t="s">
        <v>157</v>
      </c>
      <c r="AU415" s="148" t="s">
        <v>87</v>
      </c>
      <c r="AY415" s="17" t="s">
        <v>154</v>
      </c>
      <c r="BE415" s="149">
        <f>IF(N415="základní",J415,0)</f>
        <v>0</v>
      </c>
      <c r="BF415" s="149">
        <f>IF(N415="snížená",J415,0)</f>
        <v>0</v>
      </c>
      <c r="BG415" s="149">
        <f>IF(N415="zákl. přenesená",J415,0)</f>
        <v>0</v>
      </c>
      <c r="BH415" s="149">
        <f>IF(N415="sníž. přenesená",J415,0)</f>
        <v>0</v>
      </c>
      <c r="BI415" s="149">
        <f>IF(N415="nulová",J415,0)</f>
        <v>0</v>
      </c>
      <c r="BJ415" s="17" t="s">
        <v>85</v>
      </c>
      <c r="BK415" s="149">
        <f>ROUND(I415*H415,2)</f>
        <v>0</v>
      </c>
      <c r="BL415" s="17" t="s">
        <v>162</v>
      </c>
      <c r="BM415" s="148" t="s">
        <v>510</v>
      </c>
    </row>
    <row r="416" spans="2:65" s="13" customFormat="1">
      <c r="B416" s="157"/>
      <c r="D416" s="151" t="s">
        <v>164</v>
      </c>
      <c r="E416" s="158" t="s">
        <v>1</v>
      </c>
      <c r="F416" s="159" t="s">
        <v>292</v>
      </c>
      <c r="H416" s="160">
        <v>75.099999999999994</v>
      </c>
      <c r="I416" s="161"/>
      <c r="L416" s="157"/>
      <c r="M416" s="162"/>
      <c r="T416" s="163"/>
      <c r="AT416" s="158" t="s">
        <v>164</v>
      </c>
      <c r="AU416" s="158" t="s">
        <v>87</v>
      </c>
      <c r="AV416" s="13" t="s">
        <v>87</v>
      </c>
      <c r="AW416" s="13" t="s">
        <v>32</v>
      </c>
      <c r="AX416" s="13" t="s">
        <v>77</v>
      </c>
      <c r="AY416" s="158" t="s">
        <v>154</v>
      </c>
    </row>
    <row r="417" spans="2:51" s="13" customFormat="1">
      <c r="B417" s="157"/>
      <c r="D417" s="151" t="s">
        <v>164</v>
      </c>
      <c r="E417" s="158" t="s">
        <v>1</v>
      </c>
      <c r="F417" s="159" t="s">
        <v>293</v>
      </c>
      <c r="H417" s="160">
        <v>28</v>
      </c>
      <c r="I417" s="161"/>
      <c r="L417" s="157"/>
      <c r="M417" s="162"/>
      <c r="T417" s="163"/>
      <c r="AT417" s="158" t="s">
        <v>164</v>
      </c>
      <c r="AU417" s="158" t="s">
        <v>87</v>
      </c>
      <c r="AV417" s="13" t="s">
        <v>87</v>
      </c>
      <c r="AW417" s="13" t="s">
        <v>32</v>
      </c>
      <c r="AX417" s="13" t="s">
        <v>77</v>
      </c>
      <c r="AY417" s="158" t="s">
        <v>154</v>
      </c>
    </row>
    <row r="418" spans="2:51" s="13" customFormat="1">
      <c r="B418" s="157"/>
      <c r="D418" s="151" t="s">
        <v>164</v>
      </c>
      <c r="E418" s="158" t="s">
        <v>1</v>
      </c>
      <c r="F418" s="159" t="s">
        <v>294</v>
      </c>
      <c r="H418" s="160">
        <v>29.4</v>
      </c>
      <c r="I418" s="161"/>
      <c r="L418" s="157"/>
      <c r="M418" s="162"/>
      <c r="T418" s="163"/>
      <c r="AT418" s="158" t="s">
        <v>164</v>
      </c>
      <c r="AU418" s="158" t="s">
        <v>87</v>
      </c>
      <c r="AV418" s="13" t="s">
        <v>87</v>
      </c>
      <c r="AW418" s="13" t="s">
        <v>32</v>
      </c>
      <c r="AX418" s="13" t="s">
        <v>77</v>
      </c>
      <c r="AY418" s="158" t="s">
        <v>154</v>
      </c>
    </row>
    <row r="419" spans="2:51" s="13" customFormat="1">
      <c r="B419" s="157"/>
      <c r="D419" s="151" t="s">
        <v>164</v>
      </c>
      <c r="E419" s="158" t="s">
        <v>1</v>
      </c>
      <c r="F419" s="159" t="s">
        <v>295</v>
      </c>
      <c r="H419" s="160">
        <v>30.4</v>
      </c>
      <c r="I419" s="161"/>
      <c r="L419" s="157"/>
      <c r="M419" s="162"/>
      <c r="T419" s="163"/>
      <c r="AT419" s="158" t="s">
        <v>164</v>
      </c>
      <c r="AU419" s="158" t="s">
        <v>87</v>
      </c>
      <c r="AV419" s="13" t="s">
        <v>87</v>
      </c>
      <c r="AW419" s="13" t="s">
        <v>32</v>
      </c>
      <c r="AX419" s="13" t="s">
        <v>77</v>
      </c>
      <c r="AY419" s="158" t="s">
        <v>154</v>
      </c>
    </row>
    <row r="420" spans="2:51" s="13" customFormat="1">
      <c r="B420" s="157"/>
      <c r="D420" s="151" t="s">
        <v>164</v>
      </c>
      <c r="E420" s="158" t="s">
        <v>1</v>
      </c>
      <c r="F420" s="159" t="s">
        <v>296</v>
      </c>
      <c r="H420" s="160">
        <v>68.5</v>
      </c>
      <c r="I420" s="161"/>
      <c r="L420" s="157"/>
      <c r="M420" s="162"/>
      <c r="T420" s="163"/>
      <c r="AT420" s="158" t="s">
        <v>164</v>
      </c>
      <c r="AU420" s="158" t="s">
        <v>87</v>
      </c>
      <c r="AV420" s="13" t="s">
        <v>87</v>
      </c>
      <c r="AW420" s="13" t="s">
        <v>32</v>
      </c>
      <c r="AX420" s="13" t="s">
        <v>77</v>
      </c>
      <c r="AY420" s="158" t="s">
        <v>154</v>
      </c>
    </row>
    <row r="421" spans="2:51" s="13" customFormat="1">
      <c r="B421" s="157"/>
      <c r="D421" s="151" t="s">
        <v>164</v>
      </c>
      <c r="E421" s="158" t="s">
        <v>1</v>
      </c>
      <c r="F421" s="159" t="s">
        <v>297</v>
      </c>
      <c r="H421" s="160">
        <v>18.5</v>
      </c>
      <c r="I421" s="161"/>
      <c r="L421" s="157"/>
      <c r="M421" s="162"/>
      <c r="T421" s="163"/>
      <c r="AT421" s="158" t="s">
        <v>164</v>
      </c>
      <c r="AU421" s="158" t="s">
        <v>87</v>
      </c>
      <c r="AV421" s="13" t="s">
        <v>87</v>
      </c>
      <c r="AW421" s="13" t="s">
        <v>32</v>
      </c>
      <c r="AX421" s="13" t="s">
        <v>77</v>
      </c>
      <c r="AY421" s="158" t="s">
        <v>154</v>
      </c>
    </row>
    <row r="422" spans="2:51" s="13" customFormat="1">
      <c r="B422" s="157"/>
      <c r="D422" s="151" t="s">
        <v>164</v>
      </c>
      <c r="E422" s="158" t="s">
        <v>1</v>
      </c>
      <c r="F422" s="159" t="s">
        <v>298</v>
      </c>
      <c r="H422" s="160">
        <v>66</v>
      </c>
      <c r="I422" s="161"/>
      <c r="L422" s="157"/>
      <c r="M422" s="162"/>
      <c r="T422" s="163"/>
      <c r="AT422" s="158" t="s">
        <v>164</v>
      </c>
      <c r="AU422" s="158" t="s">
        <v>87</v>
      </c>
      <c r="AV422" s="13" t="s">
        <v>87</v>
      </c>
      <c r="AW422" s="13" t="s">
        <v>32</v>
      </c>
      <c r="AX422" s="13" t="s">
        <v>77</v>
      </c>
      <c r="AY422" s="158" t="s">
        <v>154</v>
      </c>
    </row>
    <row r="423" spans="2:51" s="13" customFormat="1">
      <c r="B423" s="157"/>
      <c r="D423" s="151" t="s">
        <v>164</v>
      </c>
      <c r="E423" s="158" t="s">
        <v>1</v>
      </c>
      <c r="F423" s="159" t="s">
        <v>299</v>
      </c>
      <c r="H423" s="160">
        <v>47.77</v>
      </c>
      <c r="I423" s="161"/>
      <c r="L423" s="157"/>
      <c r="M423" s="162"/>
      <c r="T423" s="163"/>
      <c r="AT423" s="158" t="s">
        <v>164</v>
      </c>
      <c r="AU423" s="158" t="s">
        <v>87</v>
      </c>
      <c r="AV423" s="13" t="s">
        <v>87</v>
      </c>
      <c r="AW423" s="13" t="s">
        <v>32</v>
      </c>
      <c r="AX423" s="13" t="s">
        <v>77</v>
      </c>
      <c r="AY423" s="158" t="s">
        <v>154</v>
      </c>
    </row>
    <row r="424" spans="2:51" s="13" customFormat="1">
      <c r="B424" s="157"/>
      <c r="D424" s="151" t="s">
        <v>164</v>
      </c>
      <c r="E424" s="158" t="s">
        <v>1</v>
      </c>
      <c r="F424" s="159" t="s">
        <v>452</v>
      </c>
      <c r="H424" s="160">
        <v>16.7</v>
      </c>
      <c r="I424" s="161"/>
      <c r="L424" s="157"/>
      <c r="M424" s="162"/>
      <c r="T424" s="163"/>
      <c r="AT424" s="158" t="s">
        <v>164</v>
      </c>
      <c r="AU424" s="158" t="s">
        <v>87</v>
      </c>
      <c r="AV424" s="13" t="s">
        <v>87</v>
      </c>
      <c r="AW424" s="13" t="s">
        <v>32</v>
      </c>
      <c r="AX424" s="13" t="s">
        <v>77</v>
      </c>
      <c r="AY424" s="158" t="s">
        <v>154</v>
      </c>
    </row>
    <row r="425" spans="2:51" s="13" customFormat="1">
      <c r="B425" s="157"/>
      <c r="D425" s="151" t="s">
        <v>164</v>
      </c>
      <c r="E425" s="158" t="s">
        <v>1</v>
      </c>
      <c r="F425" s="159" t="s">
        <v>301</v>
      </c>
      <c r="H425" s="160">
        <v>9.3000000000000007</v>
      </c>
      <c r="I425" s="161"/>
      <c r="L425" s="157"/>
      <c r="M425" s="162"/>
      <c r="T425" s="163"/>
      <c r="AT425" s="158" t="s">
        <v>164</v>
      </c>
      <c r="AU425" s="158" t="s">
        <v>87</v>
      </c>
      <c r="AV425" s="13" t="s">
        <v>87</v>
      </c>
      <c r="AW425" s="13" t="s">
        <v>32</v>
      </c>
      <c r="AX425" s="13" t="s">
        <v>77</v>
      </c>
      <c r="AY425" s="158" t="s">
        <v>154</v>
      </c>
    </row>
    <row r="426" spans="2:51" s="13" customFormat="1">
      <c r="B426" s="157"/>
      <c r="D426" s="151" t="s">
        <v>164</v>
      </c>
      <c r="E426" s="158" t="s">
        <v>1</v>
      </c>
      <c r="F426" s="159" t="s">
        <v>302</v>
      </c>
      <c r="H426" s="160">
        <v>12</v>
      </c>
      <c r="I426" s="161"/>
      <c r="L426" s="157"/>
      <c r="M426" s="162"/>
      <c r="T426" s="163"/>
      <c r="AT426" s="158" t="s">
        <v>164</v>
      </c>
      <c r="AU426" s="158" t="s">
        <v>87</v>
      </c>
      <c r="AV426" s="13" t="s">
        <v>87</v>
      </c>
      <c r="AW426" s="13" t="s">
        <v>32</v>
      </c>
      <c r="AX426" s="13" t="s">
        <v>77</v>
      </c>
      <c r="AY426" s="158" t="s">
        <v>154</v>
      </c>
    </row>
    <row r="427" spans="2:51" s="13" customFormat="1">
      <c r="B427" s="157"/>
      <c r="D427" s="151" t="s">
        <v>164</v>
      </c>
      <c r="E427" s="158" t="s">
        <v>1</v>
      </c>
      <c r="F427" s="159" t="s">
        <v>303</v>
      </c>
      <c r="H427" s="160">
        <v>8.6</v>
      </c>
      <c r="I427" s="161"/>
      <c r="L427" s="157"/>
      <c r="M427" s="162"/>
      <c r="T427" s="163"/>
      <c r="AT427" s="158" t="s">
        <v>164</v>
      </c>
      <c r="AU427" s="158" t="s">
        <v>87</v>
      </c>
      <c r="AV427" s="13" t="s">
        <v>87</v>
      </c>
      <c r="AW427" s="13" t="s">
        <v>32</v>
      </c>
      <c r="AX427" s="13" t="s">
        <v>77</v>
      </c>
      <c r="AY427" s="158" t="s">
        <v>154</v>
      </c>
    </row>
    <row r="428" spans="2:51" s="13" customFormat="1">
      <c r="B428" s="157"/>
      <c r="D428" s="151" t="s">
        <v>164</v>
      </c>
      <c r="E428" s="158" t="s">
        <v>1</v>
      </c>
      <c r="F428" s="159" t="s">
        <v>304</v>
      </c>
      <c r="H428" s="160">
        <v>11.9</v>
      </c>
      <c r="I428" s="161"/>
      <c r="L428" s="157"/>
      <c r="M428" s="162"/>
      <c r="T428" s="163"/>
      <c r="AT428" s="158" t="s">
        <v>164</v>
      </c>
      <c r="AU428" s="158" t="s">
        <v>87</v>
      </c>
      <c r="AV428" s="13" t="s">
        <v>87</v>
      </c>
      <c r="AW428" s="13" t="s">
        <v>32</v>
      </c>
      <c r="AX428" s="13" t="s">
        <v>77</v>
      </c>
      <c r="AY428" s="158" t="s">
        <v>154</v>
      </c>
    </row>
    <row r="429" spans="2:51" s="13" customFormat="1">
      <c r="B429" s="157"/>
      <c r="D429" s="151" t="s">
        <v>164</v>
      </c>
      <c r="E429" s="158" t="s">
        <v>1</v>
      </c>
      <c r="F429" s="159" t="s">
        <v>305</v>
      </c>
      <c r="H429" s="160">
        <v>9.5</v>
      </c>
      <c r="I429" s="161"/>
      <c r="L429" s="157"/>
      <c r="M429" s="162"/>
      <c r="T429" s="163"/>
      <c r="AT429" s="158" t="s">
        <v>164</v>
      </c>
      <c r="AU429" s="158" t="s">
        <v>87</v>
      </c>
      <c r="AV429" s="13" t="s">
        <v>87</v>
      </c>
      <c r="AW429" s="13" t="s">
        <v>32</v>
      </c>
      <c r="AX429" s="13" t="s">
        <v>77</v>
      </c>
      <c r="AY429" s="158" t="s">
        <v>154</v>
      </c>
    </row>
    <row r="430" spans="2:51" s="13" customFormat="1">
      <c r="B430" s="157"/>
      <c r="D430" s="151" t="s">
        <v>164</v>
      </c>
      <c r="E430" s="158" t="s">
        <v>1</v>
      </c>
      <c r="F430" s="159" t="s">
        <v>306</v>
      </c>
      <c r="H430" s="160">
        <v>10.199999999999999</v>
      </c>
      <c r="I430" s="161"/>
      <c r="L430" s="157"/>
      <c r="M430" s="162"/>
      <c r="T430" s="163"/>
      <c r="AT430" s="158" t="s">
        <v>164</v>
      </c>
      <c r="AU430" s="158" t="s">
        <v>87</v>
      </c>
      <c r="AV430" s="13" t="s">
        <v>87</v>
      </c>
      <c r="AW430" s="13" t="s">
        <v>32</v>
      </c>
      <c r="AX430" s="13" t="s">
        <v>77</v>
      </c>
      <c r="AY430" s="158" t="s">
        <v>154</v>
      </c>
    </row>
    <row r="431" spans="2:51" s="13" customFormat="1">
      <c r="B431" s="157"/>
      <c r="D431" s="151" t="s">
        <v>164</v>
      </c>
      <c r="E431" s="158" t="s">
        <v>1</v>
      </c>
      <c r="F431" s="159" t="s">
        <v>307</v>
      </c>
      <c r="H431" s="160">
        <v>11</v>
      </c>
      <c r="I431" s="161"/>
      <c r="L431" s="157"/>
      <c r="M431" s="162"/>
      <c r="T431" s="163"/>
      <c r="AT431" s="158" t="s">
        <v>164</v>
      </c>
      <c r="AU431" s="158" t="s">
        <v>87</v>
      </c>
      <c r="AV431" s="13" t="s">
        <v>87</v>
      </c>
      <c r="AW431" s="13" t="s">
        <v>32</v>
      </c>
      <c r="AX431" s="13" t="s">
        <v>77</v>
      </c>
      <c r="AY431" s="158" t="s">
        <v>154</v>
      </c>
    </row>
    <row r="432" spans="2:51" s="13" customFormat="1">
      <c r="B432" s="157"/>
      <c r="D432" s="151" t="s">
        <v>164</v>
      </c>
      <c r="E432" s="158" t="s">
        <v>1</v>
      </c>
      <c r="F432" s="159" t="s">
        <v>308</v>
      </c>
      <c r="H432" s="160">
        <v>17.5</v>
      </c>
      <c r="I432" s="161"/>
      <c r="L432" s="157"/>
      <c r="M432" s="162"/>
      <c r="T432" s="163"/>
      <c r="AT432" s="158" t="s">
        <v>164</v>
      </c>
      <c r="AU432" s="158" t="s">
        <v>87</v>
      </c>
      <c r="AV432" s="13" t="s">
        <v>87</v>
      </c>
      <c r="AW432" s="13" t="s">
        <v>32</v>
      </c>
      <c r="AX432" s="13" t="s">
        <v>77</v>
      </c>
      <c r="AY432" s="158" t="s">
        <v>154</v>
      </c>
    </row>
    <row r="433" spans="2:51" s="13" customFormat="1">
      <c r="B433" s="157"/>
      <c r="D433" s="151" t="s">
        <v>164</v>
      </c>
      <c r="E433" s="158" t="s">
        <v>1</v>
      </c>
      <c r="F433" s="159" t="s">
        <v>309</v>
      </c>
      <c r="H433" s="160">
        <v>23</v>
      </c>
      <c r="I433" s="161"/>
      <c r="L433" s="157"/>
      <c r="M433" s="162"/>
      <c r="T433" s="163"/>
      <c r="AT433" s="158" t="s">
        <v>164</v>
      </c>
      <c r="AU433" s="158" t="s">
        <v>87</v>
      </c>
      <c r="AV433" s="13" t="s">
        <v>87</v>
      </c>
      <c r="AW433" s="13" t="s">
        <v>32</v>
      </c>
      <c r="AX433" s="13" t="s">
        <v>77</v>
      </c>
      <c r="AY433" s="158" t="s">
        <v>154</v>
      </c>
    </row>
    <row r="434" spans="2:51" s="13" customFormat="1">
      <c r="B434" s="157"/>
      <c r="D434" s="151" t="s">
        <v>164</v>
      </c>
      <c r="E434" s="158" t="s">
        <v>1</v>
      </c>
      <c r="F434" s="159" t="s">
        <v>310</v>
      </c>
      <c r="H434" s="160">
        <v>11.9</v>
      </c>
      <c r="I434" s="161"/>
      <c r="L434" s="157"/>
      <c r="M434" s="162"/>
      <c r="T434" s="163"/>
      <c r="AT434" s="158" t="s">
        <v>164</v>
      </c>
      <c r="AU434" s="158" t="s">
        <v>87</v>
      </c>
      <c r="AV434" s="13" t="s">
        <v>87</v>
      </c>
      <c r="AW434" s="13" t="s">
        <v>32</v>
      </c>
      <c r="AX434" s="13" t="s">
        <v>77</v>
      </c>
      <c r="AY434" s="158" t="s">
        <v>154</v>
      </c>
    </row>
    <row r="435" spans="2:51" s="13" customFormat="1">
      <c r="B435" s="157"/>
      <c r="D435" s="151" t="s">
        <v>164</v>
      </c>
      <c r="E435" s="158" t="s">
        <v>1</v>
      </c>
      <c r="F435" s="159" t="s">
        <v>311</v>
      </c>
      <c r="H435" s="160">
        <v>13.1</v>
      </c>
      <c r="I435" s="161"/>
      <c r="L435" s="157"/>
      <c r="M435" s="162"/>
      <c r="T435" s="163"/>
      <c r="AT435" s="158" t="s">
        <v>164</v>
      </c>
      <c r="AU435" s="158" t="s">
        <v>87</v>
      </c>
      <c r="AV435" s="13" t="s">
        <v>87</v>
      </c>
      <c r="AW435" s="13" t="s">
        <v>32</v>
      </c>
      <c r="AX435" s="13" t="s">
        <v>77</v>
      </c>
      <c r="AY435" s="158" t="s">
        <v>154</v>
      </c>
    </row>
    <row r="436" spans="2:51" s="13" customFormat="1">
      <c r="B436" s="157"/>
      <c r="D436" s="151" t="s">
        <v>164</v>
      </c>
      <c r="E436" s="158" t="s">
        <v>1</v>
      </c>
      <c r="F436" s="159" t="s">
        <v>312</v>
      </c>
      <c r="H436" s="160">
        <v>5.4</v>
      </c>
      <c r="I436" s="161"/>
      <c r="L436" s="157"/>
      <c r="M436" s="162"/>
      <c r="T436" s="163"/>
      <c r="AT436" s="158" t="s">
        <v>164</v>
      </c>
      <c r="AU436" s="158" t="s">
        <v>87</v>
      </c>
      <c r="AV436" s="13" t="s">
        <v>87</v>
      </c>
      <c r="AW436" s="13" t="s">
        <v>32</v>
      </c>
      <c r="AX436" s="13" t="s">
        <v>77</v>
      </c>
      <c r="AY436" s="158" t="s">
        <v>154</v>
      </c>
    </row>
    <row r="437" spans="2:51" s="13" customFormat="1">
      <c r="B437" s="157"/>
      <c r="D437" s="151" t="s">
        <v>164</v>
      </c>
      <c r="E437" s="158" t="s">
        <v>1</v>
      </c>
      <c r="F437" s="159" t="s">
        <v>313</v>
      </c>
      <c r="H437" s="160">
        <v>5.8</v>
      </c>
      <c r="I437" s="161"/>
      <c r="L437" s="157"/>
      <c r="M437" s="162"/>
      <c r="T437" s="163"/>
      <c r="AT437" s="158" t="s">
        <v>164</v>
      </c>
      <c r="AU437" s="158" t="s">
        <v>87</v>
      </c>
      <c r="AV437" s="13" t="s">
        <v>87</v>
      </c>
      <c r="AW437" s="13" t="s">
        <v>32</v>
      </c>
      <c r="AX437" s="13" t="s">
        <v>77</v>
      </c>
      <c r="AY437" s="158" t="s">
        <v>154</v>
      </c>
    </row>
    <row r="438" spans="2:51" s="13" customFormat="1">
      <c r="B438" s="157"/>
      <c r="D438" s="151" t="s">
        <v>164</v>
      </c>
      <c r="E438" s="158" t="s">
        <v>1</v>
      </c>
      <c r="F438" s="159" t="s">
        <v>314</v>
      </c>
      <c r="H438" s="160">
        <v>9.3000000000000007</v>
      </c>
      <c r="I438" s="161"/>
      <c r="L438" s="157"/>
      <c r="M438" s="162"/>
      <c r="T438" s="163"/>
      <c r="AT438" s="158" t="s">
        <v>164</v>
      </c>
      <c r="AU438" s="158" t="s">
        <v>87</v>
      </c>
      <c r="AV438" s="13" t="s">
        <v>87</v>
      </c>
      <c r="AW438" s="13" t="s">
        <v>32</v>
      </c>
      <c r="AX438" s="13" t="s">
        <v>77</v>
      </c>
      <c r="AY438" s="158" t="s">
        <v>154</v>
      </c>
    </row>
    <row r="439" spans="2:51" s="13" customFormat="1">
      <c r="B439" s="157"/>
      <c r="D439" s="151" t="s">
        <v>164</v>
      </c>
      <c r="E439" s="158" t="s">
        <v>1</v>
      </c>
      <c r="F439" s="159" t="s">
        <v>315</v>
      </c>
      <c r="H439" s="160">
        <v>4.4000000000000004</v>
      </c>
      <c r="I439" s="161"/>
      <c r="L439" s="157"/>
      <c r="M439" s="162"/>
      <c r="T439" s="163"/>
      <c r="AT439" s="158" t="s">
        <v>164</v>
      </c>
      <c r="AU439" s="158" t="s">
        <v>87</v>
      </c>
      <c r="AV439" s="13" t="s">
        <v>87</v>
      </c>
      <c r="AW439" s="13" t="s">
        <v>32</v>
      </c>
      <c r="AX439" s="13" t="s">
        <v>77</v>
      </c>
      <c r="AY439" s="158" t="s">
        <v>154</v>
      </c>
    </row>
    <row r="440" spans="2:51" s="13" customFormat="1">
      <c r="B440" s="157"/>
      <c r="D440" s="151" t="s">
        <v>164</v>
      </c>
      <c r="E440" s="158" t="s">
        <v>1</v>
      </c>
      <c r="F440" s="159" t="s">
        <v>316</v>
      </c>
      <c r="H440" s="160">
        <v>4.3</v>
      </c>
      <c r="I440" s="161"/>
      <c r="L440" s="157"/>
      <c r="M440" s="162"/>
      <c r="T440" s="163"/>
      <c r="AT440" s="158" t="s">
        <v>164</v>
      </c>
      <c r="AU440" s="158" t="s">
        <v>87</v>
      </c>
      <c r="AV440" s="13" t="s">
        <v>87</v>
      </c>
      <c r="AW440" s="13" t="s">
        <v>32</v>
      </c>
      <c r="AX440" s="13" t="s">
        <v>77</v>
      </c>
      <c r="AY440" s="158" t="s">
        <v>154</v>
      </c>
    </row>
    <row r="441" spans="2:51" s="13" customFormat="1">
      <c r="B441" s="157"/>
      <c r="D441" s="151" t="s">
        <v>164</v>
      </c>
      <c r="E441" s="158" t="s">
        <v>1</v>
      </c>
      <c r="F441" s="159" t="s">
        <v>317</v>
      </c>
      <c r="H441" s="160">
        <v>1.6</v>
      </c>
      <c r="I441" s="161"/>
      <c r="L441" s="157"/>
      <c r="M441" s="162"/>
      <c r="T441" s="163"/>
      <c r="AT441" s="158" t="s">
        <v>164</v>
      </c>
      <c r="AU441" s="158" t="s">
        <v>87</v>
      </c>
      <c r="AV441" s="13" t="s">
        <v>87</v>
      </c>
      <c r="AW441" s="13" t="s">
        <v>32</v>
      </c>
      <c r="AX441" s="13" t="s">
        <v>77</v>
      </c>
      <c r="AY441" s="158" t="s">
        <v>154</v>
      </c>
    </row>
    <row r="442" spans="2:51" s="13" customFormat="1">
      <c r="B442" s="157"/>
      <c r="D442" s="151" t="s">
        <v>164</v>
      </c>
      <c r="E442" s="158" t="s">
        <v>1</v>
      </c>
      <c r="F442" s="159" t="s">
        <v>318</v>
      </c>
      <c r="H442" s="160">
        <v>1.1000000000000001</v>
      </c>
      <c r="I442" s="161"/>
      <c r="L442" s="157"/>
      <c r="M442" s="162"/>
      <c r="T442" s="163"/>
      <c r="AT442" s="158" t="s">
        <v>164</v>
      </c>
      <c r="AU442" s="158" t="s">
        <v>87</v>
      </c>
      <c r="AV442" s="13" t="s">
        <v>87</v>
      </c>
      <c r="AW442" s="13" t="s">
        <v>32</v>
      </c>
      <c r="AX442" s="13" t="s">
        <v>77</v>
      </c>
      <c r="AY442" s="158" t="s">
        <v>154</v>
      </c>
    </row>
    <row r="443" spans="2:51" s="13" customFormat="1">
      <c r="B443" s="157"/>
      <c r="D443" s="151" t="s">
        <v>164</v>
      </c>
      <c r="E443" s="158" t="s">
        <v>1</v>
      </c>
      <c r="F443" s="159" t="s">
        <v>319</v>
      </c>
      <c r="H443" s="160">
        <v>1.1000000000000001</v>
      </c>
      <c r="I443" s="161"/>
      <c r="L443" s="157"/>
      <c r="M443" s="162"/>
      <c r="T443" s="163"/>
      <c r="AT443" s="158" t="s">
        <v>164</v>
      </c>
      <c r="AU443" s="158" t="s">
        <v>87</v>
      </c>
      <c r="AV443" s="13" t="s">
        <v>87</v>
      </c>
      <c r="AW443" s="13" t="s">
        <v>32</v>
      </c>
      <c r="AX443" s="13" t="s">
        <v>77</v>
      </c>
      <c r="AY443" s="158" t="s">
        <v>154</v>
      </c>
    </row>
    <row r="444" spans="2:51" s="13" customFormat="1">
      <c r="B444" s="157"/>
      <c r="D444" s="151" t="s">
        <v>164</v>
      </c>
      <c r="E444" s="158" t="s">
        <v>1</v>
      </c>
      <c r="F444" s="159" t="s">
        <v>320</v>
      </c>
      <c r="H444" s="160">
        <v>23.2</v>
      </c>
      <c r="I444" s="161"/>
      <c r="L444" s="157"/>
      <c r="M444" s="162"/>
      <c r="T444" s="163"/>
      <c r="AT444" s="158" t="s">
        <v>164</v>
      </c>
      <c r="AU444" s="158" t="s">
        <v>87</v>
      </c>
      <c r="AV444" s="13" t="s">
        <v>87</v>
      </c>
      <c r="AW444" s="13" t="s">
        <v>32</v>
      </c>
      <c r="AX444" s="13" t="s">
        <v>77</v>
      </c>
      <c r="AY444" s="158" t="s">
        <v>154</v>
      </c>
    </row>
    <row r="445" spans="2:51" s="13" customFormat="1">
      <c r="B445" s="157"/>
      <c r="D445" s="151" t="s">
        <v>164</v>
      </c>
      <c r="E445" s="158" t="s">
        <v>1</v>
      </c>
      <c r="F445" s="159" t="s">
        <v>321</v>
      </c>
      <c r="H445" s="160">
        <v>2.94</v>
      </c>
      <c r="I445" s="161"/>
      <c r="L445" s="157"/>
      <c r="M445" s="162"/>
      <c r="T445" s="163"/>
      <c r="AT445" s="158" t="s">
        <v>164</v>
      </c>
      <c r="AU445" s="158" t="s">
        <v>87</v>
      </c>
      <c r="AV445" s="13" t="s">
        <v>87</v>
      </c>
      <c r="AW445" s="13" t="s">
        <v>32</v>
      </c>
      <c r="AX445" s="13" t="s">
        <v>77</v>
      </c>
      <c r="AY445" s="158" t="s">
        <v>154</v>
      </c>
    </row>
    <row r="446" spans="2:51" s="13" customFormat="1">
      <c r="B446" s="157"/>
      <c r="D446" s="151" t="s">
        <v>164</v>
      </c>
      <c r="E446" s="158" t="s">
        <v>1</v>
      </c>
      <c r="F446" s="159" t="s">
        <v>322</v>
      </c>
      <c r="H446" s="160">
        <v>5.6</v>
      </c>
      <c r="I446" s="161"/>
      <c r="L446" s="157"/>
      <c r="M446" s="162"/>
      <c r="T446" s="163"/>
      <c r="AT446" s="158" t="s">
        <v>164</v>
      </c>
      <c r="AU446" s="158" t="s">
        <v>87</v>
      </c>
      <c r="AV446" s="13" t="s">
        <v>87</v>
      </c>
      <c r="AW446" s="13" t="s">
        <v>32</v>
      </c>
      <c r="AX446" s="13" t="s">
        <v>77</v>
      </c>
      <c r="AY446" s="158" t="s">
        <v>154</v>
      </c>
    </row>
    <row r="447" spans="2:51" s="13" customFormat="1">
      <c r="B447" s="157"/>
      <c r="D447" s="151" t="s">
        <v>164</v>
      </c>
      <c r="E447" s="158" t="s">
        <v>1</v>
      </c>
      <c r="F447" s="159" t="s">
        <v>323</v>
      </c>
      <c r="H447" s="160">
        <v>3.3</v>
      </c>
      <c r="I447" s="161"/>
      <c r="L447" s="157"/>
      <c r="M447" s="162"/>
      <c r="T447" s="163"/>
      <c r="AT447" s="158" t="s">
        <v>164</v>
      </c>
      <c r="AU447" s="158" t="s">
        <v>87</v>
      </c>
      <c r="AV447" s="13" t="s">
        <v>87</v>
      </c>
      <c r="AW447" s="13" t="s">
        <v>32</v>
      </c>
      <c r="AX447" s="13" t="s">
        <v>77</v>
      </c>
      <c r="AY447" s="158" t="s">
        <v>154</v>
      </c>
    </row>
    <row r="448" spans="2:51" s="13" customFormat="1">
      <c r="B448" s="157"/>
      <c r="D448" s="151" t="s">
        <v>164</v>
      </c>
      <c r="E448" s="158" t="s">
        <v>1</v>
      </c>
      <c r="F448" s="159" t="s">
        <v>324</v>
      </c>
      <c r="H448" s="160">
        <v>3.2</v>
      </c>
      <c r="I448" s="161"/>
      <c r="L448" s="157"/>
      <c r="M448" s="162"/>
      <c r="T448" s="163"/>
      <c r="AT448" s="158" t="s">
        <v>164</v>
      </c>
      <c r="AU448" s="158" t="s">
        <v>87</v>
      </c>
      <c r="AV448" s="13" t="s">
        <v>87</v>
      </c>
      <c r="AW448" s="13" t="s">
        <v>32</v>
      </c>
      <c r="AX448" s="13" t="s">
        <v>77</v>
      </c>
      <c r="AY448" s="158" t="s">
        <v>154</v>
      </c>
    </row>
    <row r="449" spans="2:65" s="13" customFormat="1">
      <c r="B449" s="157"/>
      <c r="D449" s="151" t="s">
        <v>164</v>
      </c>
      <c r="E449" s="158" t="s">
        <v>1</v>
      </c>
      <c r="F449" s="159" t="s">
        <v>325</v>
      </c>
      <c r="H449" s="160">
        <v>3.2</v>
      </c>
      <c r="I449" s="161"/>
      <c r="L449" s="157"/>
      <c r="M449" s="162"/>
      <c r="T449" s="163"/>
      <c r="AT449" s="158" t="s">
        <v>164</v>
      </c>
      <c r="AU449" s="158" t="s">
        <v>87</v>
      </c>
      <c r="AV449" s="13" t="s">
        <v>87</v>
      </c>
      <c r="AW449" s="13" t="s">
        <v>32</v>
      </c>
      <c r="AX449" s="13" t="s">
        <v>77</v>
      </c>
      <c r="AY449" s="158" t="s">
        <v>154</v>
      </c>
    </row>
    <row r="450" spans="2:65" s="14" customFormat="1">
      <c r="B450" s="164"/>
      <c r="D450" s="151" t="s">
        <v>164</v>
      </c>
      <c r="E450" s="165" t="s">
        <v>1</v>
      </c>
      <c r="F450" s="166" t="s">
        <v>169</v>
      </c>
      <c r="H450" s="167">
        <v>592.80999999999995</v>
      </c>
      <c r="I450" s="168"/>
      <c r="L450" s="164"/>
      <c r="M450" s="169"/>
      <c r="T450" s="170"/>
      <c r="AT450" s="165" t="s">
        <v>164</v>
      </c>
      <c r="AU450" s="165" t="s">
        <v>87</v>
      </c>
      <c r="AV450" s="14" t="s">
        <v>162</v>
      </c>
      <c r="AW450" s="14" t="s">
        <v>32</v>
      </c>
      <c r="AX450" s="14" t="s">
        <v>85</v>
      </c>
      <c r="AY450" s="165" t="s">
        <v>154</v>
      </c>
    </row>
    <row r="451" spans="2:65" s="1" customFormat="1" ht="16.5" customHeight="1">
      <c r="B451" s="32"/>
      <c r="C451" s="136" t="s">
        <v>282</v>
      </c>
      <c r="D451" s="137" t="s">
        <v>157</v>
      </c>
      <c r="E451" s="138" t="s">
        <v>511</v>
      </c>
      <c r="F451" s="139" t="s">
        <v>512</v>
      </c>
      <c r="G451" s="140" t="s">
        <v>160</v>
      </c>
      <c r="H451" s="141">
        <v>592.80999999999995</v>
      </c>
      <c r="I451" s="142"/>
      <c r="J451" s="143">
        <f>ROUND(I451*H451,2)</f>
        <v>0</v>
      </c>
      <c r="K451" s="139" t="s">
        <v>161</v>
      </c>
      <c r="L451" s="32"/>
      <c r="M451" s="144" t="s">
        <v>1</v>
      </c>
      <c r="N451" s="145" t="s">
        <v>42</v>
      </c>
      <c r="P451" s="146">
        <f>O451*H451</f>
        <v>0</v>
      </c>
      <c r="Q451" s="146">
        <v>4.0000000000000003E-5</v>
      </c>
      <c r="R451" s="146">
        <f>Q451*H451</f>
        <v>2.3712399999999998E-2</v>
      </c>
      <c r="S451" s="146">
        <v>0</v>
      </c>
      <c r="T451" s="147">
        <f>S451*H451</f>
        <v>0</v>
      </c>
      <c r="AR451" s="148" t="s">
        <v>162</v>
      </c>
      <c r="AT451" s="148" t="s">
        <v>157</v>
      </c>
      <c r="AU451" s="148" t="s">
        <v>87</v>
      </c>
      <c r="AY451" s="17" t="s">
        <v>154</v>
      </c>
      <c r="BE451" s="149">
        <f>IF(N451="základní",J451,0)</f>
        <v>0</v>
      </c>
      <c r="BF451" s="149">
        <f>IF(N451="snížená",J451,0)</f>
        <v>0</v>
      </c>
      <c r="BG451" s="149">
        <f>IF(N451="zákl. přenesená",J451,0)</f>
        <v>0</v>
      </c>
      <c r="BH451" s="149">
        <f>IF(N451="sníž. přenesená",J451,0)</f>
        <v>0</v>
      </c>
      <c r="BI451" s="149">
        <f>IF(N451="nulová",J451,0)</f>
        <v>0</v>
      </c>
      <c r="BJ451" s="17" t="s">
        <v>85</v>
      </c>
      <c r="BK451" s="149">
        <f>ROUND(I451*H451,2)</f>
        <v>0</v>
      </c>
      <c r="BL451" s="17" t="s">
        <v>162</v>
      </c>
      <c r="BM451" s="148" t="s">
        <v>513</v>
      </c>
    </row>
    <row r="452" spans="2:65" s="13" customFormat="1">
      <c r="B452" s="157"/>
      <c r="D452" s="151" t="s">
        <v>164</v>
      </c>
      <c r="E452" s="158" t="s">
        <v>1</v>
      </c>
      <c r="F452" s="159" t="s">
        <v>292</v>
      </c>
      <c r="H452" s="160">
        <v>75.099999999999994</v>
      </c>
      <c r="I452" s="161"/>
      <c r="L452" s="157"/>
      <c r="M452" s="162"/>
      <c r="T452" s="163"/>
      <c r="AT452" s="158" t="s">
        <v>164</v>
      </c>
      <c r="AU452" s="158" t="s">
        <v>87</v>
      </c>
      <c r="AV452" s="13" t="s">
        <v>87</v>
      </c>
      <c r="AW452" s="13" t="s">
        <v>32</v>
      </c>
      <c r="AX452" s="13" t="s">
        <v>77</v>
      </c>
      <c r="AY452" s="158" t="s">
        <v>154</v>
      </c>
    </row>
    <row r="453" spans="2:65" s="13" customFormat="1">
      <c r="B453" s="157"/>
      <c r="D453" s="151" t="s">
        <v>164</v>
      </c>
      <c r="E453" s="158" t="s">
        <v>1</v>
      </c>
      <c r="F453" s="159" t="s">
        <v>293</v>
      </c>
      <c r="H453" s="160">
        <v>28</v>
      </c>
      <c r="I453" s="161"/>
      <c r="L453" s="157"/>
      <c r="M453" s="162"/>
      <c r="T453" s="163"/>
      <c r="AT453" s="158" t="s">
        <v>164</v>
      </c>
      <c r="AU453" s="158" t="s">
        <v>87</v>
      </c>
      <c r="AV453" s="13" t="s">
        <v>87</v>
      </c>
      <c r="AW453" s="13" t="s">
        <v>32</v>
      </c>
      <c r="AX453" s="13" t="s">
        <v>77</v>
      </c>
      <c r="AY453" s="158" t="s">
        <v>154</v>
      </c>
    </row>
    <row r="454" spans="2:65" s="13" customFormat="1">
      <c r="B454" s="157"/>
      <c r="D454" s="151" t="s">
        <v>164</v>
      </c>
      <c r="E454" s="158" t="s">
        <v>1</v>
      </c>
      <c r="F454" s="159" t="s">
        <v>294</v>
      </c>
      <c r="H454" s="160">
        <v>29.4</v>
      </c>
      <c r="I454" s="161"/>
      <c r="L454" s="157"/>
      <c r="M454" s="162"/>
      <c r="T454" s="163"/>
      <c r="AT454" s="158" t="s">
        <v>164</v>
      </c>
      <c r="AU454" s="158" t="s">
        <v>87</v>
      </c>
      <c r="AV454" s="13" t="s">
        <v>87</v>
      </c>
      <c r="AW454" s="13" t="s">
        <v>32</v>
      </c>
      <c r="AX454" s="13" t="s">
        <v>77</v>
      </c>
      <c r="AY454" s="158" t="s">
        <v>154</v>
      </c>
    </row>
    <row r="455" spans="2:65" s="13" customFormat="1">
      <c r="B455" s="157"/>
      <c r="D455" s="151" t="s">
        <v>164</v>
      </c>
      <c r="E455" s="158" t="s">
        <v>1</v>
      </c>
      <c r="F455" s="159" t="s">
        <v>295</v>
      </c>
      <c r="H455" s="160">
        <v>30.4</v>
      </c>
      <c r="I455" s="161"/>
      <c r="L455" s="157"/>
      <c r="M455" s="162"/>
      <c r="T455" s="163"/>
      <c r="AT455" s="158" t="s">
        <v>164</v>
      </c>
      <c r="AU455" s="158" t="s">
        <v>87</v>
      </c>
      <c r="AV455" s="13" t="s">
        <v>87</v>
      </c>
      <c r="AW455" s="13" t="s">
        <v>32</v>
      </c>
      <c r="AX455" s="13" t="s">
        <v>77</v>
      </c>
      <c r="AY455" s="158" t="s">
        <v>154</v>
      </c>
    </row>
    <row r="456" spans="2:65" s="13" customFormat="1">
      <c r="B456" s="157"/>
      <c r="D456" s="151" t="s">
        <v>164</v>
      </c>
      <c r="E456" s="158" t="s">
        <v>1</v>
      </c>
      <c r="F456" s="159" t="s">
        <v>296</v>
      </c>
      <c r="H456" s="160">
        <v>68.5</v>
      </c>
      <c r="I456" s="161"/>
      <c r="L456" s="157"/>
      <c r="M456" s="162"/>
      <c r="T456" s="163"/>
      <c r="AT456" s="158" t="s">
        <v>164</v>
      </c>
      <c r="AU456" s="158" t="s">
        <v>87</v>
      </c>
      <c r="AV456" s="13" t="s">
        <v>87</v>
      </c>
      <c r="AW456" s="13" t="s">
        <v>32</v>
      </c>
      <c r="AX456" s="13" t="s">
        <v>77</v>
      </c>
      <c r="AY456" s="158" t="s">
        <v>154</v>
      </c>
    </row>
    <row r="457" spans="2:65" s="13" customFormat="1">
      <c r="B457" s="157"/>
      <c r="D457" s="151" t="s">
        <v>164</v>
      </c>
      <c r="E457" s="158" t="s">
        <v>1</v>
      </c>
      <c r="F457" s="159" t="s">
        <v>297</v>
      </c>
      <c r="H457" s="160">
        <v>18.5</v>
      </c>
      <c r="I457" s="161"/>
      <c r="L457" s="157"/>
      <c r="M457" s="162"/>
      <c r="T457" s="163"/>
      <c r="AT457" s="158" t="s">
        <v>164</v>
      </c>
      <c r="AU457" s="158" t="s">
        <v>87</v>
      </c>
      <c r="AV457" s="13" t="s">
        <v>87</v>
      </c>
      <c r="AW457" s="13" t="s">
        <v>32</v>
      </c>
      <c r="AX457" s="13" t="s">
        <v>77</v>
      </c>
      <c r="AY457" s="158" t="s">
        <v>154</v>
      </c>
    </row>
    <row r="458" spans="2:65" s="13" customFormat="1">
      <c r="B458" s="157"/>
      <c r="D458" s="151" t="s">
        <v>164</v>
      </c>
      <c r="E458" s="158" t="s">
        <v>1</v>
      </c>
      <c r="F458" s="159" t="s">
        <v>298</v>
      </c>
      <c r="H458" s="160">
        <v>66</v>
      </c>
      <c r="I458" s="161"/>
      <c r="L458" s="157"/>
      <c r="M458" s="162"/>
      <c r="T458" s="163"/>
      <c r="AT458" s="158" t="s">
        <v>164</v>
      </c>
      <c r="AU458" s="158" t="s">
        <v>87</v>
      </c>
      <c r="AV458" s="13" t="s">
        <v>87</v>
      </c>
      <c r="AW458" s="13" t="s">
        <v>32</v>
      </c>
      <c r="AX458" s="13" t="s">
        <v>77</v>
      </c>
      <c r="AY458" s="158" t="s">
        <v>154</v>
      </c>
    </row>
    <row r="459" spans="2:65" s="13" customFormat="1">
      <c r="B459" s="157"/>
      <c r="D459" s="151" t="s">
        <v>164</v>
      </c>
      <c r="E459" s="158" t="s">
        <v>1</v>
      </c>
      <c r="F459" s="159" t="s">
        <v>299</v>
      </c>
      <c r="H459" s="160">
        <v>47.77</v>
      </c>
      <c r="I459" s="161"/>
      <c r="L459" s="157"/>
      <c r="M459" s="162"/>
      <c r="T459" s="163"/>
      <c r="AT459" s="158" t="s">
        <v>164</v>
      </c>
      <c r="AU459" s="158" t="s">
        <v>87</v>
      </c>
      <c r="AV459" s="13" t="s">
        <v>87</v>
      </c>
      <c r="AW459" s="13" t="s">
        <v>32</v>
      </c>
      <c r="AX459" s="13" t="s">
        <v>77</v>
      </c>
      <c r="AY459" s="158" t="s">
        <v>154</v>
      </c>
    </row>
    <row r="460" spans="2:65" s="13" customFormat="1">
      <c r="B460" s="157"/>
      <c r="D460" s="151" t="s">
        <v>164</v>
      </c>
      <c r="E460" s="158" t="s">
        <v>1</v>
      </c>
      <c r="F460" s="159" t="s">
        <v>452</v>
      </c>
      <c r="H460" s="160">
        <v>16.7</v>
      </c>
      <c r="I460" s="161"/>
      <c r="L460" s="157"/>
      <c r="M460" s="162"/>
      <c r="T460" s="163"/>
      <c r="AT460" s="158" t="s">
        <v>164</v>
      </c>
      <c r="AU460" s="158" t="s">
        <v>87</v>
      </c>
      <c r="AV460" s="13" t="s">
        <v>87</v>
      </c>
      <c r="AW460" s="13" t="s">
        <v>32</v>
      </c>
      <c r="AX460" s="13" t="s">
        <v>77</v>
      </c>
      <c r="AY460" s="158" t="s">
        <v>154</v>
      </c>
    </row>
    <row r="461" spans="2:65" s="13" customFormat="1">
      <c r="B461" s="157"/>
      <c r="D461" s="151" t="s">
        <v>164</v>
      </c>
      <c r="E461" s="158" t="s">
        <v>1</v>
      </c>
      <c r="F461" s="159" t="s">
        <v>301</v>
      </c>
      <c r="H461" s="160">
        <v>9.3000000000000007</v>
      </c>
      <c r="I461" s="161"/>
      <c r="L461" s="157"/>
      <c r="M461" s="162"/>
      <c r="T461" s="163"/>
      <c r="AT461" s="158" t="s">
        <v>164</v>
      </c>
      <c r="AU461" s="158" t="s">
        <v>87</v>
      </c>
      <c r="AV461" s="13" t="s">
        <v>87</v>
      </c>
      <c r="AW461" s="13" t="s">
        <v>32</v>
      </c>
      <c r="AX461" s="13" t="s">
        <v>77</v>
      </c>
      <c r="AY461" s="158" t="s">
        <v>154</v>
      </c>
    </row>
    <row r="462" spans="2:65" s="13" customFormat="1">
      <c r="B462" s="157"/>
      <c r="D462" s="151" t="s">
        <v>164</v>
      </c>
      <c r="E462" s="158" t="s">
        <v>1</v>
      </c>
      <c r="F462" s="159" t="s">
        <v>302</v>
      </c>
      <c r="H462" s="160">
        <v>12</v>
      </c>
      <c r="I462" s="161"/>
      <c r="L462" s="157"/>
      <c r="M462" s="162"/>
      <c r="T462" s="163"/>
      <c r="AT462" s="158" t="s">
        <v>164</v>
      </c>
      <c r="AU462" s="158" t="s">
        <v>87</v>
      </c>
      <c r="AV462" s="13" t="s">
        <v>87</v>
      </c>
      <c r="AW462" s="13" t="s">
        <v>32</v>
      </c>
      <c r="AX462" s="13" t="s">
        <v>77</v>
      </c>
      <c r="AY462" s="158" t="s">
        <v>154</v>
      </c>
    </row>
    <row r="463" spans="2:65" s="13" customFormat="1">
      <c r="B463" s="157"/>
      <c r="D463" s="151" t="s">
        <v>164</v>
      </c>
      <c r="E463" s="158" t="s">
        <v>1</v>
      </c>
      <c r="F463" s="159" t="s">
        <v>303</v>
      </c>
      <c r="H463" s="160">
        <v>8.6</v>
      </c>
      <c r="I463" s="161"/>
      <c r="L463" s="157"/>
      <c r="M463" s="162"/>
      <c r="T463" s="163"/>
      <c r="AT463" s="158" t="s">
        <v>164</v>
      </c>
      <c r="AU463" s="158" t="s">
        <v>87</v>
      </c>
      <c r="AV463" s="13" t="s">
        <v>87</v>
      </c>
      <c r="AW463" s="13" t="s">
        <v>32</v>
      </c>
      <c r="AX463" s="13" t="s">
        <v>77</v>
      </c>
      <c r="AY463" s="158" t="s">
        <v>154</v>
      </c>
    </row>
    <row r="464" spans="2:65" s="13" customFormat="1">
      <c r="B464" s="157"/>
      <c r="D464" s="151" t="s">
        <v>164</v>
      </c>
      <c r="E464" s="158" t="s">
        <v>1</v>
      </c>
      <c r="F464" s="159" t="s">
        <v>304</v>
      </c>
      <c r="H464" s="160">
        <v>11.9</v>
      </c>
      <c r="I464" s="161"/>
      <c r="L464" s="157"/>
      <c r="M464" s="162"/>
      <c r="T464" s="163"/>
      <c r="AT464" s="158" t="s">
        <v>164</v>
      </c>
      <c r="AU464" s="158" t="s">
        <v>87</v>
      </c>
      <c r="AV464" s="13" t="s">
        <v>87</v>
      </c>
      <c r="AW464" s="13" t="s">
        <v>32</v>
      </c>
      <c r="AX464" s="13" t="s">
        <v>77</v>
      </c>
      <c r="AY464" s="158" t="s">
        <v>154</v>
      </c>
    </row>
    <row r="465" spans="2:51" s="13" customFormat="1">
      <c r="B465" s="157"/>
      <c r="D465" s="151" t="s">
        <v>164</v>
      </c>
      <c r="E465" s="158" t="s">
        <v>1</v>
      </c>
      <c r="F465" s="159" t="s">
        <v>305</v>
      </c>
      <c r="H465" s="160">
        <v>9.5</v>
      </c>
      <c r="I465" s="161"/>
      <c r="L465" s="157"/>
      <c r="M465" s="162"/>
      <c r="T465" s="163"/>
      <c r="AT465" s="158" t="s">
        <v>164</v>
      </c>
      <c r="AU465" s="158" t="s">
        <v>87</v>
      </c>
      <c r="AV465" s="13" t="s">
        <v>87</v>
      </c>
      <c r="AW465" s="13" t="s">
        <v>32</v>
      </c>
      <c r="AX465" s="13" t="s">
        <v>77</v>
      </c>
      <c r="AY465" s="158" t="s">
        <v>154</v>
      </c>
    </row>
    <row r="466" spans="2:51" s="13" customFormat="1">
      <c r="B466" s="157"/>
      <c r="D466" s="151" t="s">
        <v>164</v>
      </c>
      <c r="E466" s="158" t="s">
        <v>1</v>
      </c>
      <c r="F466" s="159" t="s">
        <v>306</v>
      </c>
      <c r="H466" s="160">
        <v>10.199999999999999</v>
      </c>
      <c r="I466" s="161"/>
      <c r="L466" s="157"/>
      <c r="M466" s="162"/>
      <c r="T466" s="163"/>
      <c r="AT466" s="158" t="s">
        <v>164</v>
      </c>
      <c r="AU466" s="158" t="s">
        <v>87</v>
      </c>
      <c r="AV466" s="13" t="s">
        <v>87</v>
      </c>
      <c r="AW466" s="13" t="s">
        <v>32</v>
      </c>
      <c r="AX466" s="13" t="s">
        <v>77</v>
      </c>
      <c r="AY466" s="158" t="s">
        <v>154</v>
      </c>
    </row>
    <row r="467" spans="2:51" s="13" customFormat="1">
      <c r="B467" s="157"/>
      <c r="D467" s="151" t="s">
        <v>164</v>
      </c>
      <c r="E467" s="158" t="s">
        <v>1</v>
      </c>
      <c r="F467" s="159" t="s">
        <v>307</v>
      </c>
      <c r="H467" s="160">
        <v>11</v>
      </c>
      <c r="I467" s="161"/>
      <c r="L467" s="157"/>
      <c r="M467" s="162"/>
      <c r="T467" s="163"/>
      <c r="AT467" s="158" t="s">
        <v>164</v>
      </c>
      <c r="AU467" s="158" t="s">
        <v>87</v>
      </c>
      <c r="AV467" s="13" t="s">
        <v>87</v>
      </c>
      <c r="AW467" s="13" t="s">
        <v>32</v>
      </c>
      <c r="AX467" s="13" t="s">
        <v>77</v>
      </c>
      <c r="AY467" s="158" t="s">
        <v>154</v>
      </c>
    </row>
    <row r="468" spans="2:51" s="13" customFormat="1">
      <c r="B468" s="157"/>
      <c r="D468" s="151" t="s">
        <v>164</v>
      </c>
      <c r="E468" s="158" t="s">
        <v>1</v>
      </c>
      <c r="F468" s="159" t="s">
        <v>308</v>
      </c>
      <c r="H468" s="160">
        <v>17.5</v>
      </c>
      <c r="I468" s="161"/>
      <c r="L468" s="157"/>
      <c r="M468" s="162"/>
      <c r="T468" s="163"/>
      <c r="AT468" s="158" t="s">
        <v>164</v>
      </c>
      <c r="AU468" s="158" t="s">
        <v>87</v>
      </c>
      <c r="AV468" s="13" t="s">
        <v>87</v>
      </c>
      <c r="AW468" s="13" t="s">
        <v>32</v>
      </c>
      <c r="AX468" s="13" t="s">
        <v>77</v>
      </c>
      <c r="AY468" s="158" t="s">
        <v>154</v>
      </c>
    </row>
    <row r="469" spans="2:51" s="13" customFormat="1">
      <c r="B469" s="157"/>
      <c r="D469" s="151" t="s">
        <v>164</v>
      </c>
      <c r="E469" s="158" t="s">
        <v>1</v>
      </c>
      <c r="F469" s="159" t="s">
        <v>309</v>
      </c>
      <c r="H469" s="160">
        <v>23</v>
      </c>
      <c r="I469" s="161"/>
      <c r="L469" s="157"/>
      <c r="M469" s="162"/>
      <c r="T469" s="163"/>
      <c r="AT469" s="158" t="s">
        <v>164</v>
      </c>
      <c r="AU469" s="158" t="s">
        <v>87</v>
      </c>
      <c r="AV469" s="13" t="s">
        <v>87</v>
      </c>
      <c r="AW469" s="13" t="s">
        <v>32</v>
      </c>
      <c r="AX469" s="13" t="s">
        <v>77</v>
      </c>
      <c r="AY469" s="158" t="s">
        <v>154</v>
      </c>
    </row>
    <row r="470" spans="2:51" s="13" customFormat="1">
      <c r="B470" s="157"/>
      <c r="D470" s="151" t="s">
        <v>164</v>
      </c>
      <c r="E470" s="158" t="s">
        <v>1</v>
      </c>
      <c r="F470" s="159" t="s">
        <v>310</v>
      </c>
      <c r="H470" s="160">
        <v>11.9</v>
      </c>
      <c r="I470" s="161"/>
      <c r="L470" s="157"/>
      <c r="M470" s="162"/>
      <c r="T470" s="163"/>
      <c r="AT470" s="158" t="s">
        <v>164</v>
      </c>
      <c r="AU470" s="158" t="s">
        <v>87</v>
      </c>
      <c r="AV470" s="13" t="s">
        <v>87</v>
      </c>
      <c r="AW470" s="13" t="s">
        <v>32</v>
      </c>
      <c r="AX470" s="13" t="s">
        <v>77</v>
      </c>
      <c r="AY470" s="158" t="s">
        <v>154</v>
      </c>
    </row>
    <row r="471" spans="2:51" s="13" customFormat="1">
      <c r="B471" s="157"/>
      <c r="D471" s="151" t="s">
        <v>164</v>
      </c>
      <c r="E471" s="158" t="s">
        <v>1</v>
      </c>
      <c r="F471" s="159" t="s">
        <v>311</v>
      </c>
      <c r="H471" s="160">
        <v>13.1</v>
      </c>
      <c r="I471" s="161"/>
      <c r="L471" s="157"/>
      <c r="M471" s="162"/>
      <c r="T471" s="163"/>
      <c r="AT471" s="158" t="s">
        <v>164</v>
      </c>
      <c r="AU471" s="158" t="s">
        <v>87</v>
      </c>
      <c r="AV471" s="13" t="s">
        <v>87</v>
      </c>
      <c r="AW471" s="13" t="s">
        <v>32</v>
      </c>
      <c r="AX471" s="13" t="s">
        <v>77</v>
      </c>
      <c r="AY471" s="158" t="s">
        <v>154</v>
      </c>
    </row>
    <row r="472" spans="2:51" s="13" customFormat="1">
      <c r="B472" s="157"/>
      <c r="D472" s="151" t="s">
        <v>164</v>
      </c>
      <c r="E472" s="158" t="s">
        <v>1</v>
      </c>
      <c r="F472" s="159" t="s">
        <v>312</v>
      </c>
      <c r="H472" s="160">
        <v>5.4</v>
      </c>
      <c r="I472" s="161"/>
      <c r="L472" s="157"/>
      <c r="M472" s="162"/>
      <c r="T472" s="163"/>
      <c r="AT472" s="158" t="s">
        <v>164</v>
      </c>
      <c r="AU472" s="158" t="s">
        <v>87</v>
      </c>
      <c r="AV472" s="13" t="s">
        <v>87</v>
      </c>
      <c r="AW472" s="13" t="s">
        <v>32</v>
      </c>
      <c r="AX472" s="13" t="s">
        <v>77</v>
      </c>
      <c r="AY472" s="158" t="s">
        <v>154</v>
      </c>
    </row>
    <row r="473" spans="2:51" s="13" customFormat="1">
      <c r="B473" s="157"/>
      <c r="D473" s="151" t="s">
        <v>164</v>
      </c>
      <c r="E473" s="158" t="s">
        <v>1</v>
      </c>
      <c r="F473" s="159" t="s">
        <v>313</v>
      </c>
      <c r="H473" s="160">
        <v>5.8</v>
      </c>
      <c r="I473" s="161"/>
      <c r="L473" s="157"/>
      <c r="M473" s="162"/>
      <c r="T473" s="163"/>
      <c r="AT473" s="158" t="s">
        <v>164</v>
      </c>
      <c r="AU473" s="158" t="s">
        <v>87</v>
      </c>
      <c r="AV473" s="13" t="s">
        <v>87</v>
      </c>
      <c r="AW473" s="13" t="s">
        <v>32</v>
      </c>
      <c r="AX473" s="13" t="s">
        <v>77</v>
      </c>
      <c r="AY473" s="158" t="s">
        <v>154</v>
      </c>
    </row>
    <row r="474" spans="2:51" s="13" customFormat="1">
      <c r="B474" s="157"/>
      <c r="D474" s="151" t="s">
        <v>164</v>
      </c>
      <c r="E474" s="158" t="s">
        <v>1</v>
      </c>
      <c r="F474" s="159" t="s">
        <v>314</v>
      </c>
      <c r="H474" s="160">
        <v>9.3000000000000007</v>
      </c>
      <c r="I474" s="161"/>
      <c r="L474" s="157"/>
      <c r="M474" s="162"/>
      <c r="T474" s="163"/>
      <c r="AT474" s="158" t="s">
        <v>164</v>
      </c>
      <c r="AU474" s="158" t="s">
        <v>87</v>
      </c>
      <c r="AV474" s="13" t="s">
        <v>87</v>
      </c>
      <c r="AW474" s="13" t="s">
        <v>32</v>
      </c>
      <c r="AX474" s="13" t="s">
        <v>77</v>
      </c>
      <c r="AY474" s="158" t="s">
        <v>154</v>
      </c>
    </row>
    <row r="475" spans="2:51" s="13" customFormat="1">
      <c r="B475" s="157"/>
      <c r="D475" s="151" t="s">
        <v>164</v>
      </c>
      <c r="E475" s="158" t="s">
        <v>1</v>
      </c>
      <c r="F475" s="159" t="s">
        <v>315</v>
      </c>
      <c r="H475" s="160">
        <v>4.4000000000000004</v>
      </c>
      <c r="I475" s="161"/>
      <c r="L475" s="157"/>
      <c r="M475" s="162"/>
      <c r="T475" s="163"/>
      <c r="AT475" s="158" t="s">
        <v>164</v>
      </c>
      <c r="AU475" s="158" t="s">
        <v>87</v>
      </c>
      <c r="AV475" s="13" t="s">
        <v>87</v>
      </c>
      <c r="AW475" s="13" t="s">
        <v>32</v>
      </c>
      <c r="AX475" s="13" t="s">
        <v>77</v>
      </c>
      <c r="AY475" s="158" t="s">
        <v>154</v>
      </c>
    </row>
    <row r="476" spans="2:51" s="13" customFormat="1">
      <c r="B476" s="157"/>
      <c r="D476" s="151" t="s">
        <v>164</v>
      </c>
      <c r="E476" s="158" t="s">
        <v>1</v>
      </c>
      <c r="F476" s="159" t="s">
        <v>316</v>
      </c>
      <c r="H476" s="160">
        <v>4.3</v>
      </c>
      <c r="I476" s="161"/>
      <c r="L476" s="157"/>
      <c r="M476" s="162"/>
      <c r="T476" s="163"/>
      <c r="AT476" s="158" t="s">
        <v>164</v>
      </c>
      <c r="AU476" s="158" t="s">
        <v>87</v>
      </c>
      <c r="AV476" s="13" t="s">
        <v>87</v>
      </c>
      <c r="AW476" s="13" t="s">
        <v>32</v>
      </c>
      <c r="AX476" s="13" t="s">
        <v>77</v>
      </c>
      <c r="AY476" s="158" t="s">
        <v>154</v>
      </c>
    </row>
    <row r="477" spans="2:51" s="13" customFormat="1">
      <c r="B477" s="157"/>
      <c r="D477" s="151" t="s">
        <v>164</v>
      </c>
      <c r="E477" s="158" t="s">
        <v>1</v>
      </c>
      <c r="F477" s="159" t="s">
        <v>317</v>
      </c>
      <c r="H477" s="160">
        <v>1.6</v>
      </c>
      <c r="I477" s="161"/>
      <c r="L477" s="157"/>
      <c r="M477" s="162"/>
      <c r="T477" s="163"/>
      <c r="AT477" s="158" t="s">
        <v>164</v>
      </c>
      <c r="AU477" s="158" t="s">
        <v>87</v>
      </c>
      <c r="AV477" s="13" t="s">
        <v>87</v>
      </c>
      <c r="AW477" s="13" t="s">
        <v>32</v>
      </c>
      <c r="AX477" s="13" t="s">
        <v>77</v>
      </c>
      <c r="AY477" s="158" t="s">
        <v>154</v>
      </c>
    </row>
    <row r="478" spans="2:51" s="13" customFormat="1">
      <c r="B478" s="157"/>
      <c r="D478" s="151" t="s">
        <v>164</v>
      </c>
      <c r="E478" s="158" t="s">
        <v>1</v>
      </c>
      <c r="F478" s="159" t="s">
        <v>318</v>
      </c>
      <c r="H478" s="160">
        <v>1.1000000000000001</v>
      </c>
      <c r="I478" s="161"/>
      <c r="L478" s="157"/>
      <c r="M478" s="162"/>
      <c r="T478" s="163"/>
      <c r="AT478" s="158" t="s">
        <v>164</v>
      </c>
      <c r="AU478" s="158" t="s">
        <v>87</v>
      </c>
      <c r="AV478" s="13" t="s">
        <v>87</v>
      </c>
      <c r="AW478" s="13" t="s">
        <v>32</v>
      </c>
      <c r="AX478" s="13" t="s">
        <v>77</v>
      </c>
      <c r="AY478" s="158" t="s">
        <v>154</v>
      </c>
    </row>
    <row r="479" spans="2:51" s="13" customFormat="1">
      <c r="B479" s="157"/>
      <c r="D479" s="151" t="s">
        <v>164</v>
      </c>
      <c r="E479" s="158" t="s">
        <v>1</v>
      </c>
      <c r="F479" s="159" t="s">
        <v>319</v>
      </c>
      <c r="H479" s="160">
        <v>1.1000000000000001</v>
      </c>
      <c r="I479" s="161"/>
      <c r="L479" s="157"/>
      <c r="M479" s="162"/>
      <c r="T479" s="163"/>
      <c r="AT479" s="158" t="s">
        <v>164</v>
      </c>
      <c r="AU479" s="158" t="s">
        <v>87</v>
      </c>
      <c r="AV479" s="13" t="s">
        <v>87</v>
      </c>
      <c r="AW479" s="13" t="s">
        <v>32</v>
      </c>
      <c r="AX479" s="13" t="s">
        <v>77</v>
      </c>
      <c r="AY479" s="158" t="s">
        <v>154</v>
      </c>
    </row>
    <row r="480" spans="2:51" s="13" customFormat="1">
      <c r="B480" s="157"/>
      <c r="D480" s="151" t="s">
        <v>164</v>
      </c>
      <c r="E480" s="158" t="s">
        <v>1</v>
      </c>
      <c r="F480" s="159" t="s">
        <v>320</v>
      </c>
      <c r="H480" s="160">
        <v>23.2</v>
      </c>
      <c r="I480" s="161"/>
      <c r="L480" s="157"/>
      <c r="M480" s="162"/>
      <c r="T480" s="163"/>
      <c r="AT480" s="158" t="s">
        <v>164</v>
      </c>
      <c r="AU480" s="158" t="s">
        <v>87</v>
      </c>
      <c r="AV480" s="13" t="s">
        <v>87</v>
      </c>
      <c r="AW480" s="13" t="s">
        <v>32</v>
      </c>
      <c r="AX480" s="13" t="s">
        <v>77</v>
      </c>
      <c r="AY480" s="158" t="s">
        <v>154</v>
      </c>
    </row>
    <row r="481" spans="2:65" s="13" customFormat="1">
      <c r="B481" s="157"/>
      <c r="D481" s="151" t="s">
        <v>164</v>
      </c>
      <c r="E481" s="158" t="s">
        <v>1</v>
      </c>
      <c r="F481" s="159" t="s">
        <v>321</v>
      </c>
      <c r="H481" s="160">
        <v>2.94</v>
      </c>
      <c r="I481" s="161"/>
      <c r="L481" s="157"/>
      <c r="M481" s="162"/>
      <c r="T481" s="163"/>
      <c r="AT481" s="158" t="s">
        <v>164</v>
      </c>
      <c r="AU481" s="158" t="s">
        <v>87</v>
      </c>
      <c r="AV481" s="13" t="s">
        <v>87</v>
      </c>
      <c r="AW481" s="13" t="s">
        <v>32</v>
      </c>
      <c r="AX481" s="13" t="s">
        <v>77</v>
      </c>
      <c r="AY481" s="158" t="s">
        <v>154</v>
      </c>
    </row>
    <row r="482" spans="2:65" s="13" customFormat="1">
      <c r="B482" s="157"/>
      <c r="D482" s="151" t="s">
        <v>164</v>
      </c>
      <c r="E482" s="158" t="s">
        <v>1</v>
      </c>
      <c r="F482" s="159" t="s">
        <v>322</v>
      </c>
      <c r="H482" s="160">
        <v>5.6</v>
      </c>
      <c r="I482" s="161"/>
      <c r="L482" s="157"/>
      <c r="M482" s="162"/>
      <c r="T482" s="163"/>
      <c r="AT482" s="158" t="s">
        <v>164</v>
      </c>
      <c r="AU482" s="158" t="s">
        <v>87</v>
      </c>
      <c r="AV482" s="13" t="s">
        <v>87</v>
      </c>
      <c r="AW482" s="13" t="s">
        <v>32</v>
      </c>
      <c r="AX482" s="13" t="s">
        <v>77</v>
      </c>
      <c r="AY482" s="158" t="s">
        <v>154</v>
      </c>
    </row>
    <row r="483" spans="2:65" s="13" customFormat="1">
      <c r="B483" s="157"/>
      <c r="D483" s="151" t="s">
        <v>164</v>
      </c>
      <c r="E483" s="158" t="s">
        <v>1</v>
      </c>
      <c r="F483" s="159" t="s">
        <v>323</v>
      </c>
      <c r="H483" s="160">
        <v>3.3</v>
      </c>
      <c r="I483" s="161"/>
      <c r="L483" s="157"/>
      <c r="M483" s="162"/>
      <c r="T483" s="163"/>
      <c r="AT483" s="158" t="s">
        <v>164</v>
      </c>
      <c r="AU483" s="158" t="s">
        <v>87</v>
      </c>
      <c r="AV483" s="13" t="s">
        <v>87</v>
      </c>
      <c r="AW483" s="13" t="s">
        <v>32</v>
      </c>
      <c r="AX483" s="13" t="s">
        <v>77</v>
      </c>
      <c r="AY483" s="158" t="s">
        <v>154</v>
      </c>
    </row>
    <row r="484" spans="2:65" s="13" customFormat="1">
      <c r="B484" s="157"/>
      <c r="D484" s="151" t="s">
        <v>164</v>
      </c>
      <c r="E484" s="158" t="s">
        <v>1</v>
      </c>
      <c r="F484" s="159" t="s">
        <v>324</v>
      </c>
      <c r="H484" s="160">
        <v>3.2</v>
      </c>
      <c r="I484" s="161"/>
      <c r="L484" s="157"/>
      <c r="M484" s="162"/>
      <c r="T484" s="163"/>
      <c r="AT484" s="158" t="s">
        <v>164</v>
      </c>
      <c r="AU484" s="158" t="s">
        <v>87</v>
      </c>
      <c r="AV484" s="13" t="s">
        <v>87</v>
      </c>
      <c r="AW484" s="13" t="s">
        <v>32</v>
      </c>
      <c r="AX484" s="13" t="s">
        <v>77</v>
      </c>
      <c r="AY484" s="158" t="s">
        <v>154</v>
      </c>
    </row>
    <row r="485" spans="2:65" s="13" customFormat="1">
      <c r="B485" s="157"/>
      <c r="D485" s="151" t="s">
        <v>164</v>
      </c>
      <c r="E485" s="158" t="s">
        <v>1</v>
      </c>
      <c r="F485" s="159" t="s">
        <v>325</v>
      </c>
      <c r="H485" s="160">
        <v>3.2</v>
      </c>
      <c r="I485" s="161"/>
      <c r="L485" s="157"/>
      <c r="M485" s="162"/>
      <c r="T485" s="163"/>
      <c r="AT485" s="158" t="s">
        <v>164</v>
      </c>
      <c r="AU485" s="158" t="s">
        <v>87</v>
      </c>
      <c r="AV485" s="13" t="s">
        <v>87</v>
      </c>
      <c r="AW485" s="13" t="s">
        <v>32</v>
      </c>
      <c r="AX485" s="13" t="s">
        <v>77</v>
      </c>
      <c r="AY485" s="158" t="s">
        <v>154</v>
      </c>
    </row>
    <row r="486" spans="2:65" s="14" customFormat="1">
      <c r="B486" s="164"/>
      <c r="D486" s="151" t="s">
        <v>164</v>
      </c>
      <c r="E486" s="165" t="s">
        <v>1</v>
      </c>
      <c r="F486" s="166" t="s">
        <v>169</v>
      </c>
      <c r="H486" s="167">
        <v>592.80999999999995</v>
      </c>
      <c r="I486" s="168"/>
      <c r="L486" s="164"/>
      <c r="M486" s="169"/>
      <c r="T486" s="170"/>
      <c r="AT486" s="165" t="s">
        <v>164</v>
      </c>
      <c r="AU486" s="165" t="s">
        <v>87</v>
      </c>
      <c r="AV486" s="14" t="s">
        <v>162</v>
      </c>
      <c r="AW486" s="14" t="s">
        <v>32</v>
      </c>
      <c r="AX486" s="14" t="s">
        <v>85</v>
      </c>
      <c r="AY486" s="165" t="s">
        <v>154</v>
      </c>
    </row>
    <row r="487" spans="2:65" s="1" customFormat="1" ht="16.5" customHeight="1">
      <c r="B487" s="32"/>
      <c r="C487" s="136" t="s">
        <v>514</v>
      </c>
      <c r="D487" s="137" t="s">
        <v>157</v>
      </c>
      <c r="E487" s="138" t="s">
        <v>515</v>
      </c>
      <c r="F487" s="139" t="s">
        <v>516</v>
      </c>
      <c r="G487" s="140" t="s">
        <v>190</v>
      </c>
      <c r="H487" s="141">
        <v>1</v>
      </c>
      <c r="I487" s="142"/>
      <c r="J487" s="143">
        <f>ROUND(I487*H487,2)</f>
        <v>0</v>
      </c>
      <c r="K487" s="139" t="s">
        <v>1</v>
      </c>
      <c r="L487" s="32"/>
      <c r="M487" s="144" t="s">
        <v>1</v>
      </c>
      <c r="N487" s="145" t="s">
        <v>42</v>
      </c>
      <c r="P487" s="146">
        <f>O487*H487</f>
        <v>0</v>
      </c>
      <c r="Q487" s="146">
        <v>0</v>
      </c>
      <c r="R487" s="146">
        <f>Q487*H487</f>
        <v>0</v>
      </c>
      <c r="S487" s="146">
        <v>0</v>
      </c>
      <c r="T487" s="147">
        <f>S487*H487</f>
        <v>0</v>
      </c>
      <c r="AR487" s="148" t="s">
        <v>162</v>
      </c>
      <c r="AT487" s="148" t="s">
        <v>157</v>
      </c>
      <c r="AU487" s="148" t="s">
        <v>87</v>
      </c>
      <c r="AY487" s="17" t="s">
        <v>154</v>
      </c>
      <c r="BE487" s="149">
        <f>IF(N487="základní",J487,0)</f>
        <v>0</v>
      </c>
      <c r="BF487" s="149">
        <f>IF(N487="snížená",J487,0)</f>
        <v>0</v>
      </c>
      <c r="BG487" s="149">
        <f>IF(N487="zákl. přenesená",J487,0)</f>
        <v>0</v>
      </c>
      <c r="BH487" s="149">
        <f>IF(N487="sníž. přenesená",J487,0)</f>
        <v>0</v>
      </c>
      <c r="BI487" s="149">
        <f>IF(N487="nulová",J487,0)</f>
        <v>0</v>
      </c>
      <c r="BJ487" s="17" t="s">
        <v>85</v>
      </c>
      <c r="BK487" s="149">
        <f>ROUND(I487*H487,2)</f>
        <v>0</v>
      </c>
      <c r="BL487" s="17" t="s">
        <v>162</v>
      </c>
      <c r="BM487" s="148" t="s">
        <v>517</v>
      </c>
    </row>
    <row r="488" spans="2:65" s="1" customFormat="1" ht="16.5" customHeight="1">
      <c r="B488" s="32"/>
      <c r="C488" s="136" t="s">
        <v>518</v>
      </c>
      <c r="D488" s="137" t="s">
        <v>157</v>
      </c>
      <c r="E488" s="138" t="s">
        <v>519</v>
      </c>
      <c r="F488" s="139" t="s">
        <v>520</v>
      </c>
      <c r="G488" s="140" t="s">
        <v>190</v>
      </c>
      <c r="H488" s="141">
        <v>1</v>
      </c>
      <c r="I488" s="142"/>
      <c r="J488" s="143">
        <f>ROUND(I488*H488,2)</f>
        <v>0</v>
      </c>
      <c r="K488" s="139" t="s">
        <v>1</v>
      </c>
      <c r="L488" s="32"/>
      <c r="M488" s="144" t="s">
        <v>1</v>
      </c>
      <c r="N488" s="145" t="s">
        <v>42</v>
      </c>
      <c r="P488" s="146">
        <f>O488*H488</f>
        <v>0</v>
      </c>
      <c r="Q488" s="146">
        <v>0</v>
      </c>
      <c r="R488" s="146">
        <f>Q488*H488</f>
        <v>0</v>
      </c>
      <c r="S488" s="146">
        <v>0</v>
      </c>
      <c r="T488" s="147">
        <f>S488*H488</f>
        <v>0</v>
      </c>
      <c r="AR488" s="148" t="s">
        <v>162</v>
      </c>
      <c r="AT488" s="148" t="s">
        <v>157</v>
      </c>
      <c r="AU488" s="148" t="s">
        <v>87</v>
      </c>
      <c r="AY488" s="17" t="s">
        <v>154</v>
      </c>
      <c r="BE488" s="149">
        <f>IF(N488="základní",J488,0)</f>
        <v>0</v>
      </c>
      <c r="BF488" s="149">
        <f>IF(N488="snížená",J488,0)</f>
        <v>0</v>
      </c>
      <c r="BG488" s="149">
        <f>IF(N488="zákl. přenesená",J488,0)</f>
        <v>0</v>
      </c>
      <c r="BH488" s="149">
        <f>IF(N488="sníž. přenesená",J488,0)</f>
        <v>0</v>
      </c>
      <c r="BI488" s="149">
        <f>IF(N488="nulová",J488,0)</f>
        <v>0</v>
      </c>
      <c r="BJ488" s="17" t="s">
        <v>85</v>
      </c>
      <c r="BK488" s="149">
        <f>ROUND(I488*H488,2)</f>
        <v>0</v>
      </c>
      <c r="BL488" s="17" t="s">
        <v>162</v>
      </c>
      <c r="BM488" s="148" t="s">
        <v>521</v>
      </c>
    </row>
    <row r="489" spans="2:65" s="1" customFormat="1" ht="16.5" customHeight="1">
      <c r="B489" s="32"/>
      <c r="C489" s="136" t="s">
        <v>522</v>
      </c>
      <c r="D489" s="137" t="s">
        <v>157</v>
      </c>
      <c r="E489" s="138" t="s">
        <v>523</v>
      </c>
      <c r="F489" s="139" t="s">
        <v>524</v>
      </c>
      <c r="G489" s="140" t="s">
        <v>190</v>
      </c>
      <c r="H489" s="141">
        <v>3</v>
      </c>
      <c r="I489" s="142"/>
      <c r="J489" s="143">
        <f>ROUND(I489*H489,2)</f>
        <v>0</v>
      </c>
      <c r="K489" s="139" t="s">
        <v>1</v>
      </c>
      <c r="L489" s="32"/>
      <c r="M489" s="144" t="s">
        <v>1</v>
      </c>
      <c r="N489" s="145" t="s">
        <v>42</v>
      </c>
      <c r="P489" s="146">
        <f>O489*H489</f>
        <v>0</v>
      </c>
      <c r="Q489" s="146">
        <v>0</v>
      </c>
      <c r="R489" s="146">
        <f>Q489*H489</f>
        <v>0</v>
      </c>
      <c r="S489" s="146">
        <v>0</v>
      </c>
      <c r="T489" s="147">
        <f>S489*H489</f>
        <v>0</v>
      </c>
      <c r="AR489" s="148" t="s">
        <v>162</v>
      </c>
      <c r="AT489" s="148" t="s">
        <v>157</v>
      </c>
      <c r="AU489" s="148" t="s">
        <v>87</v>
      </c>
      <c r="AY489" s="17" t="s">
        <v>154</v>
      </c>
      <c r="BE489" s="149">
        <f>IF(N489="základní",J489,0)</f>
        <v>0</v>
      </c>
      <c r="BF489" s="149">
        <f>IF(N489="snížená",J489,0)</f>
        <v>0</v>
      </c>
      <c r="BG489" s="149">
        <f>IF(N489="zákl. přenesená",J489,0)</f>
        <v>0</v>
      </c>
      <c r="BH489" s="149">
        <f>IF(N489="sníž. přenesená",J489,0)</f>
        <v>0</v>
      </c>
      <c r="BI489" s="149">
        <f>IF(N489="nulová",J489,0)</f>
        <v>0</v>
      </c>
      <c r="BJ489" s="17" t="s">
        <v>85</v>
      </c>
      <c r="BK489" s="149">
        <f>ROUND(I489*H489,2)</f>
        <v>0</v>
      </c>
      <c r="BL489" s="17" t="s">
        <v>162</v>
      </c>
      <c r="BM489" s="148" t="s">
        <v>525</v>
      </c>
    </row>
    <row r="490" spans="2:65" s="11" customFormat="1" ht="22.9" customHeight="1">
      <c r="B490" s="124"/>
      <c r="D490" s="125" t="s">
        <v>76</v>
      </c>
      <c r="E490" s="134" t="s">
        <v>526</v>
      </c>
      <c r="F490" s="134" t="s">
        <v>527</v>
      </c>
      <c r="I490" s="127"/>
      <c r="J490" s="135">
        <f>BK490</f>
        <v>0</v>
      </c>
      <c r="L490" s="124"/>
      <c r="M490" s="129"/>
      <c r="P490" s="130">
        <f>P491</f>
        <v>0</v>
      </c>
      <c r="R490" s="130">
        <f>R491</f>
        <v>0</v>
      </c>
      <c r="T490" s="131">
        <f>T491</f>
        <v>0</v>
      </c>
      <c r="AR490" s="125" t="s">
        <v>85</v>
      </c>
      <c r="AT490" s="132" t="s">
        <v>76</v>
      </c>
      <c r="AU490" s="132" t="s">
        <v>85</v>
      </c>
      <c r="AY490" s="125" t="s">
        <v>154</v>
      </c>
      <c r="BK490" s="133">
        <f>BK491</f>
        <v>0</v>
      </c>
    </row>
    <row r="491" spans="2:65" s="1" customFormat="1" ht="16.5" customHeight="1">
      <c r="B491" s="32"/>
      <c r="C491" s="136" t="s">
        <v>287</v>
      </c>
      <c r="D491" s="178" t="s">
        <v>157</v>
      </c>
      <c r="E491" s="138" t="s">
        <v>528</v>
      </c>
      <c r="F491" s="139" t="s">
        <v>529</v>
      </c>
      <c r="G491" s="140" t="s">
        <v>365</v>
      </c>
      <c r="H491" s="141">
        <v>19.38</v>
      </c>
      <c r="I491" s="142"/>
      <c r="J491" s="143">
        <f>ROUND(I491*H491,2)</f>
        <v>0</v>
      </c>
      <c r="K491" s="139" t="s">
        <v>161</v>
      </c>
      <c r="L491" s="32"/>
      <c r="M491" s="144" t="s">
        <v>1</v>
      </c>
      <c r="N491" s="145" t="s">
        <v>42</v>
      </c>
      <c r="P491" s="146">
        <f>O491*H491</f>
        <v>0</v>
      </c>
      <c r="Q491" s="146">
        <v>0</v>
      </c>
      <c r="R491" s="146">
        <f>Q491*H491</f>
        <v>0</v>
      </c>
      <c r="S491" s="146">
        <v>0</v>
      </c>
      <c r="T491" s="147">
        <f>S491*H491</f>
        <v>0</v>
      </c>
      <c r="AR491" s="148" t="s">
        <v>162</v>
      </c>
      <c r="AT491" s="148" t="s">
        <v>157</v>
      </c>
      <c r="AU491" s="148" t="s">
        <v>87</v>
      </c>
      <c r="AY491" s="17" t="s">
        <v>154</v>
      </c>
      <c r="BE491" s="149">
        <f>IF(N491="základní",J491,0)</f>
        <v>0</v>
      </c>
      <c r="BF491" s="149">
        <f>IF(N491="snížená",J491,0)</f>
        <v>0</v>
      </c>
      <c r="BG491" s="149">
        <f>IF(N491="zákl. přenesená",J491,0)</f>
        <v>0</v>
      </c>
      <c r="BH491" s="149">
        <f>IF(N491="sníž. přenesená",J491,0)</f>
        <v>0</v>
      </c>
      <c r="BI491" s="149">
        <f>IF(N491="nulová",J491,0)</f>
        <v>0</v>
      </c>
      <c r="BJ491" s="17" t="s">
        <v>85</v>
      </c>
      <c r="BK491" s="149">
        <f>ROUND(I491*H491,2)</f>
        <v>0</v>
      </c>
      <c r="BL491" s="17" t="s">
        <v>162</v>
      </c>
      <c r="BM491" s="148" t="s">
        <v>530</v>
      </c>
    </row>
    <row r="492" spans="2:65" s="11" customFormat="1" ht="25.9" customHeight="1">
      <c r="B492" s="124"/>
      <c r="D492" s="125" t="s">
        <v>76</v>
      </c>
      <c r="E492" s="126" t="s">
        <v>384</v>
      </c>
      <c r="F492" s="126" t="s">
        <v>385</v>
      </c>
      <c r="I492" s="127"/>
      <c r="J492" s="128">
        <f>BK492</f>
        <v>0</v>
      </c>
      <c r="L492" s="124"/>
      <c r="M492" s="129"/>
      <c r="P492" s="130">
        <f>P493+P507+P514+P539</f>
        <v>0</v>
      </c>
      <c r="R492" s="130">
        <f>R493+R507+R514+R539</f>
        <v>1.7879490800000002</v>
      </c>
      <c r="T492" s="131">
        <f>T493+T507+T514+T539</f>
        <v>0</v>
      </c>
      <c r="AR492" s="125" t="s">
        <v>87</v>
      </c>
      <c r="AT492" s="132" t="s">
        <v>76</v>
      </c>
      <c r="AU492" s="132" t="s">
        <v>77</v>
      </c>
      <c r="AY492" s="125" t="s">
        <v>154</v>
      </c>
      <c r="BK492" s="133">
        <f>BK493+BK507+BK514+BK539</f>
        <v>0</v>
      </c>
    </row>
    <row r="493" spans="2:65" s="11" customFormat="1" ht="22.9" customHeight="1">
      <c r="B493" s="124"/>
      <c r="D493" s="125" t="s">
        <v>76</v>
      </c>
      <c r="E493" s="134" t="s">
        <v>531</v>
      </c>
      <c r="F493" s="134" t="s">
        <v>532</v>
      </c>
      <c r="I493" s="127"/>
      <c r="J493" s="135">
        <f>BK493</f>
        <v>0</v>
      </c>
      <c r="L493" s="124"/>
      <c r="M493" s="129"/>
      <c r="P493" s="130">
        <f>SUM(P494:P506)</f>
        <v>0</v>
      </c>
      <c r="R493" s="130">
        <f>SUM(R494:R506)</f>
        <v>0</v>
      </c>
      <c r="T493" s="131">
        <f>SUM(T494:T506)</f>
        <v>0</v>
      </c>
      <c r="AR493" s="125" t="s">
        <v>87</v>
      </c>
      <c r="AT493" s="132" t="s">
        <v>76</v>
      </c>
      <c r="AU493" s="132" t="s">
        <v>85</v>
      </c>
      <c r="AY493" s="125" t="s">
        <v>154</v>
      </c>
      <c r="BK493" s="133">
        <f>SUM(BK494:BK506)</f>
        <v>0</v>
      </c>
    </row>
    <row r="494" spans="2:65" s="1" customFormat="1" ht="24.2" customHeight="1">
      <c r="B494" s="32"/>
      <c r="C494" s="136" t="s">
        <v>326</v>
      </c>
      <c r="D494" s="137" t="s">
        <v>533</v>
      </c>
      <c r="E494" s="138" t="s">
        <v>534</v>
      </c>
      <c r="F494" s="139" t="s">
        <v>535</v>
      </c>
      <c r="G494" s="140" t="s">
        <v>190</v>
      </c>
      <c r="H494" s="141">
        <v>1</v>
      </c>
      <c r="I494" s="142"/>
      <c r="J494" s="143">
        <f>ROUND(I494*H494,2)</f>
        <v>0</v>
      </c>
      <c r="K494" s="139" t="s">
        <v>1</v>
      </c>
      <c r="L494" s="32"/>
      <c r="M494" s="144" t="s">
        <v>1</v>
      </c>
      <c r="N494" s="145" t="s">
        <v>42</v>
      </c>
      <c r="P494" s="146">
        <f>O494*H494</f>
        <v>0</v>
      </c>
      <c r="Q494" s="146">
        <v>0</v>
      </c>
      <c r="R494" s="146">
        <f>Q494*H494</f>
        <v>0</v>
      </c>
      <c r="S494" s="146">
        <v>0</v>
      </c>
      <c r="T494" s="147">
        <f>S494*H494</f>
        <v>0</v>
      </c>
      <c r="AR494" s="148" t="s">
        <v>274</v>
      </c>
      <c r="AT494" s="148" t="s">
        <v>157</v>
      </c>
      <c r="AU494" s="148" t="s">
        <v>87</v>
      </c>
      <c r="AY494" s="17" t="s">
        <v>154</v>
      </c>
      <c r="BE494" s="149">
        <f>IF(N494="základní",J494,0)</f>
        <v>0</v>
      </c>
      <c r="BF494" s="149">
        <f>IF(N494="snížená",J494,0)</f>
        <v>0</v>
      </c>
      <c r="BG494" s="149">
        <f>IF(N494="zákl. přenesená",J494,0)</f>
        <v>0</v>
      </c>
      <c r="BH494" s="149">
        <f>IF(N494="sníž. přenesená",J494,0)</f>
        <v>0</v>
      </c>
      <c r="BI494" s="149">
        <f>IF(N494="nulová",J494,0)</f>
        <v>0</v>
      </c>
      <c r="BJ494" s="17" t="s">
        <v>85</v>
      </c>
      <c r="BK494" s="149">
        <f>ROUND(I494*H494,2)</f>
        <v>0</v>
      </c>
      <c r="BL494" s="17" t="s">
        <v>274</v>
      </c>
      <c r="BM494" s="148" t="s">
        <v>536</v>
      </c>
    </row>
    <row r="495" spans="2:65" s="12" customFormat="1">
      <c r="B495" s="150"/>
      <c r="D495" s="151" t="s">
        <v>164</v>
      </c>
      <c r="E495" s="152" t="s">
        <v>1</v>
      </c>
      <c r="F495" s="153" t="s">
        <v>537</v>
      </c>
      <c r="H495" s="152" t="s">
        <v>1</v>
      </c>
      <c r="I495" s="154"/>
      <c r="L495" s="150"/>
      <c r="M495" s="155"/>
      <c r="T495" s="156"/>
      <c r="AT495" s="152" t="s">
        <v>164</v>
      </c>
      <c r="AU495" s="152" t="s">
        <v>87</v>
      </c>
      <c r="AV495" s="12" t="s">
        <v>85</v>
      </c>
      <c r="AW495" s="12" t="s">
        <v>32</v>
      </c>
      <c r="AX495" s="12" t="s">
        <v>77</v>
      </c>
      <c r="AY495" s="152" t="s">
        <v>154</v>
      </c>
    </row>
    <row r="496" spans="2:65" s="12" customFormat="1">
      <c r="B496" s="150"/>
      <c r="D496" s="151" t="s">
        <v>164</v>
      </c>
      <c r="E496" s="152" t="s">
        <v>1</v>
      </c>
      <c r="F496" s="153" t="s">
        <v>538</v>
      </c>
      <c r="H496" s="152" t="s">
        <v>1</v>
      </c>
      <c r="I496" s="154"/>
      <c r="L496" s="150"/>
      <c r="M496" s="155"/>
      <c r="T496" s="156"/>
      <c r="AT496" s="152" t="s">
        <v>164</v>
      </c>
      <c r="AU496" s="152" t="s">
        <v>87</v>
      </c>
      <c r="AV496" s="12" t="s">
        <v>85</v>
      </c>
      <c r="AW496" s="12" t="s">
        <v>32</v>
      </c>
      <c r="AX496" s="12" t="s">
        <v>77</v>
      </c>
      <c r="AY496" s="152" t="s">
        <v>154</v>
      </c>
    </row>
    <row r="497" spans="2:65" s="12" customFormat="1">
      <c r="B497" s="150"/>
      <c r="D497" s="151" t="s">
        <v>164</v>
      </c>
      <c r="E497" s="152" t="s">
        <v>1</v>
      </c>
      <c r="F497" s="153" t="s">
        <v>539</v>
      </c>
      <c r="H497" s="152" t="s">
        <v>1</v>
      </c>
      <c r="I497" s="154"/>
      <c r="L497" s="150"/>
      <c r="M497" s="155"/>
      <c r="T497" s="156"/>
      <c r="AT497" s="152" t="s">
        <v>164</v>
      </c>
      <c r="AU497" s="152" t="s">
        <v>87</v>
      </c>
      <c r="AV497" s="12" t="s">
        <v>85</v>
      </c>
      <c r="AW497" s="12" t="s">
        <v>32</v>
      </c>
      <c r="AX497" s="12" t="s">
        <v>77</v>
      </c>
      <c r="AY497" s="152" t="s">
        <v>154</v>
      </c>
    </row>
    <row r="498" spans="2:65" s="13" customFormat="1">
      <c r="B498" s="157"/>
      <c r="D498" s="151" t="s">
        <v>164</v>
      </c>
      <c r="E498" s="158" t="s">
        <v>1</v>
      </c>
      <c r="F498" s="159" t="s">
        <v>85</v>
      </c>
      <c r="H498" s="160">
        <v>1</v>
      </c>
      <c r="I498" s="161"/>
      <c r="L498" s="157"/>
      <c r="M498" s="162"/>
      <c r="T498" s="163"/>
      <c r="AT498" s="158" t="s">
        <v>164</v>
      </c>
      <c r="AU498" s="158" t="s">
        <v>87</v>
      </c>
      <c r="AV498" s="13" t="s">
        <v>87</v>
      </c>
      <c r="AW498" s="13" t="s">
        <v>32</v>
      </c>
      <c r="AX498" s="13" t="s">
        <v>77</v>
      </c>
      <c r="AY498" s="158" t="s">
        <v>154</v>
      </c>
    </row>
    <row r="499" spans="2:65" s="14" customFormat="1">
      <c r="B499" s="164"/>
      <c r="D499" s="151" t="s">
        <v>164</v>
      </c>
      <c r="E499" s="165" t="s">
        <v>1</v>
      </c>
      <c r="F499" s="166" t="s">
        <v>169</v>
      </c>
      <c r="H499" s="167">
        <v>1</v>
      </c>
      <c r="I499" s="168"/>
      <c r="L499" s="164"/>
      <c r="M499" s="169"/>
      <c r="T499" s="170"/>
      <c r="AT499" s="165" t="s">
        <v>164</v>
      </c>
      <c r="AU499" s="165" t="s">
        <v>87</v>
      </c>
      <c r="AV499" s="14" t="s">
        <v>162</v>
      </c>
      <c r="AW499" s="14" t="s">
        <v>32</v>
      </c>
      <c r="AX499" s="14" t="s">
        <v>85</v>
      </c>
      <c r="AY499" s="165" t="s">
        <v>154</v>
      </c>
    </row>
    <row r="500" spans="2:65" s="1" customFormat="1" ht="24.2" customHeight="1">
      <c r="B500" s="32"/>
      <c r="C500" s="136" t="s">
        <v>7</v>
      </c>
      <c r="D500" s="137" t="s">
        <v>533</v>
      </c>
      <c r="E500" s="138" t="s">
        <v>540</v>
      </c>
      <c r="F500" s="139" t="s">
        <v>541</v>
      </c>
      <c r="G500" s="140" t="s">
        <v>190</v>
      </c>
      <c r="H500" s="141">
        <v>1</v>
      </c>
      <c r="I500" s="142"/>
      <c r="J500" s="143">
        <f>ROUND(I500*H500,2)</f>
        <v>0</v>
      </c>
      <c r="K500" s="139" t="s">
        <v>1</v>
      </c>
      <c r="L500" s="32"/>
      <c r="M500" s="144" t="s">
        <v>1</v>
      </c>
      <c r="N500" s="145" t="s">
        <v>42</v>
      </c>
      <c r="P500" s="146">
        <f>O500*H500</f>
        <v>0</v>
      </c>
      <c r="Q500" s="146">
        <v>0</v>
      </c>
      <c r="R500" s="146">
        <f>Q500*H500</f>
        <v>0</v>
      </c>
      <c r="S500" s="146">
        <v>0</v>
      </c>
      <c r="T500" s="147">
        <f>S500*H500</f>
        <v>0</v>
      </c>
      <c r="AR500" s="148" t="s">
        <v>274</v>
      </c>
      <c r="AT500" s="148" t="s">
        <v>157</v>
      </c>
      <c r="AU500" s="148" t="s">
        <v>87</v>
      </c>
      <c r="AY500" s="17" t="s">
        <v>154</v>
      </c>
      <c r="BE500" s="149">
        <f>IF(N500="základní",J500,0)</f>
        <v>0</v>
      </c>
      <c r="BF500" s="149">
        <f>IF(N500="snížená",J500,0)</f>
        <v>0</v>
      </c>
      <c r="BG500" s="149">
        <f>IF(N500="zákl. přenesená",J500,0)</f>
        <v>0</v>
      </c>
      <c r="BH500" s="149">
        <f>IF(N500="sníž. přenesená",J500,0)</f>
        <v>0</v>
      </c>
      <c r="BI500" s="149">
        <f>IF(N500="nulová",J500,0)</f>
        <v>0</v>
      </c>
      <c r="BJ500" s="17" t="s">
        <v>85</v>
      </c>
      <c r="BK500" s="149">
        <f>ROUND(I500*H500,2)</f>
        <v>0</v>
      </c>
      <c r="BL500" s="17" t="s">
        <v>274</v>
      </c>
      <c r="BM500" s="148" t="s">
        <v>542</v>
      </c>
    </row>
    <row r="501" spans="2:65" s="12" customFormat="1">
      <c r="B501" s="150"/>
      <c r="D501" s="151" t="s">
        <v>164</v>
      </c>
      <c r="E501" s="152" t="s">
        <v>1</v>
      </c>
      <c r="F501" s="153" t="s">
        <v>543</v>
      </c>
      <c r="H501" s="152" t="s">
        <v>1</v>
      </c>
      <c r="I501" s="154"/>
      <c r="L501" s="150"/>
      <c r="M501" s="155"/>
      <c r="T501" s="156"/>
      <c r="AT501" s="152" t="s">
        <v>164</v>
      </c>
      <c r="AU501" s="152" t="s">
        <v>87</v>
      </c>
      <c r="AV501" s="12" t="s">
        <v>85</v>
      </c>
      <c r="AW501" s="12" t="s">
        <v>32</v>
      </c>
      <c r="AX501" s="12" t="s">
        <v>77</v>
      </c>
      <c r="AY501" s="152" t="s">
        <v>154</v>
      </c>
    </row>
    <row r="502" spans="2:65" s="12" customFormat="1">
      <c r="B502" s="150"/>
      <c r="D502" s="151" t="s">
        <v>164</v>
      </c>
      <c r="E502" s="152" t="s">
        <v>1</v>
      </c>
      <c r="F502" s="153" t="s">
        <v>538</v>
      </c>
      <c r="H502" s="152" t="s">
        <v>1</v>
      </c>
      <c r="I502" s="154"/>
      <c r="L502" s="150"/>
      <c r="M502" s="155"/>
      <c r="T502" s="156"/>
      <c r="AT502" s="152" t="s">
        <v>164</v>
      </c>
      <c r="AU502" s="152" t="s">
        <v>87</v>
      </c>
      <c r="AV502" s="12" t="s">
        <v>85</v>
      </c>
      <c r="AW502" s="12" t="s">
        <v>32</v>
      </c>
      <c r="AX502" s="12" t="s">
        <v>77</v>
      </c>
      <c r="AY502" s="152" t="s">
        <v>154</v>
      </c>
    </row>
    <row r="503" spans="2:65" s="12" customFormat="1">
      <c r="B503" s="150"/>
      <c r="D503" s="151" t="s">
        <v>164</v>
      </c>
      <c r="E503" s="152" t="s">
        <v>1</v>
      </c>
      <c r="F503" s="153" t="s">
        <v>539</v>
      </c>
      <c r="H503" s="152" t="s">
        <v>1</v>
      </c>
      <c r="I503" s="154"/>
      <c r="L503" s="150"/>
      <c r="M503" s="155"/>
      <c r="T503" s="156"/>
      <c r="AT503" s="152" t="s">
        <v>164</v>
      </c>
      <c r="AU503" s="152" t="s">
        <v>87</v>
      </c>
      <c r="AV503" s="12" t="s">
        <v>85</v>
      </c>
      <c r="AW503" s="12" t="s">
        <v>32</v>
      </c>
      <c r="AX503" s="12" t="s">
        <v>77</v>
      </c>
      <c r="AY503" s="152" t="s">
        <v>154</v>
      </c>
    </row>
    <row r="504" spans="2:65" s="13" customFormat="1">
      <c r="B504" s="157"/>
      <c r="D504" s="151" t="s">
        <v>164</v>
      </c>
      <c r="E504" s="158" t="s">
        <v>1</v>
      </c>
      <c r="F504" s="159" t="s">
        <v>85</v>
      </c>
      <c r="H504" s="160">
        <v>1</v>
      </c>
      <c r="I504" s="161"/>
      <c r="L504" s="157"/>
      <c r="M504" s="162"/>
      <c r="T504" s="163"/>
      <c r="AT504" s="158" t="s">
        <v>164</v>
      </c>
      <c r="AU504" s="158" t="s">
        <v>87</v>
      </c>
      <c r="AV504" s="13" t="s">
        <v>87</v>
      </c>
      <c r="AW504" s="13" t="s">
        <v>32</v>
      </c>
      <c r="AX504" s="13" t="s">
        <v>77</v>
      </c>
      <c r="AY504" s="158" t="s">
        <v>154</v>
      </c>
    </row>
    <row r="505" spans="2:65" s="14" customFormat="1">
      <c r="B505" s="164"/>
      <c r="D505" s="151" t="s">
        <v>164</v>
      </c>
      <c r="E505" s="165" t="s">
        <v>1</v>
      </c>
      <c r="F505" s="166" t="s">
        <v>169</v>
      </c>
      <c r="H505" s="167">
        <v>1</v>
      </c>
      <c r="I505" s="168"/>
      <c r="L505" s="164"/>
      <c r="M505" s="169"/>
      <c r="T505" s="170"/>
      <c r="AT505" s="165" t="s">
        <v>164</v>
      </c>
      <c r="AU505" s="165" t="s">
        <v>87</v>
      </c>
      <c r="AV505" s="14" t="s">
        <v>162</v>
      </c>
      <c r="AW505" s="14" t="s">
        <v>32</v>
      </c>
      <c r="AX505" s="14" t="s">
        <v>85</v>
      </c>
      <c r="AY505" s="165" t="s">
        <v>154</v>
      </c>
    </row>
    <row r="506" spans="2:65" s="1" customFormat="1" ht="16.5" customHeight="1">
      <c r="B506" s="32"/>
      <c r="C506" s="136" t="s">
        <v>368</v>
      </c>
      <c r="D506" s="178" t="s">
        <v>157</v>
      </c>
      <c r="E506" s="138" t="s">
        <v>544</v>
      </c>
      <c r="F506" s="139" t="s">
        <v>545</v>
      </c>
      <c r="G506" s="140" t="s">
        <v>546</v>
      </c>
      <c r="H506" s="185"/>
      <c r="I506" s="142"/>
      <c r="J506" s="143">
        <f>ROUND(I506*H506,2)</f>
        <v>0</v>
      </c>
      <c r="K506" s="139" t="s">
        <v>161</v>
      </c>
      <c r="L506" s="32"/>
      <c r="M506" s="144" t="s">
        <v>1</v>
      </c>
      <c r="N506" s="145" t="s">
        <v>42</v>
      </c>
      <c r="P506" s="146">
        <f>O506*H506</f>
        <v>0</v>
      </c>
      <c r="Q506" s="146">
        <v>0</v>
      </c>
      <c r="R506" s="146">
        <f>Q506*H506</f>
        <v>0</v>
      </c>
      <c r="S506" s="146">
        <v>0</v>
      </c>
      <c r="T506" s="147">
        <f>S506*H506</f>
        <v>0</v>
      </c>
      <c r="AR506" s="148" t="s">
        <v>274</v>
      </c>
      <c r="AT506" s="148" t="s">
        <v>157</v>
      </c>
      <c r="AU506" s="148" t="s">
        <v>87</v>
      </c>
      <c r="AY506" s="17" t="s">
        <v>154</v>
      </c>
      <c r="BE506" s="149">
        <f>IF(N506="základní",J506,0)</f>
        <v>0</v>
      </c>
      <c r="BF506" s="149">
        <f>IF(N506="snížená",J506,0)</f>
        <v>0</v>
      </c>
      <c r="BG506" s="149">
        <f>IF(N506="zákl. přenesená",J506,0)</f>
        <v>0</v>
      </c>
      <c r="BH506" s="149">
        <f>IF(N506="sníž. přenesená",J506,0)</f>
        <v>0</v>
      </c>
      <c r="BI506" s="149">
        <f>IF(N506="nulová",J506,0)</f>
        <v>0</v>
      </c>
      <c r="BJ506" s="17" t="s">
        <v>85</v>
      </c>
      <c r="BK506" s="149">
        <f>ROUND(I506*H506,2)</f>
        <v>0</v>
      </c>
      <c r="BL506" s="17" t="s">
        <v>274</v>
      </c>
      <c r="BM506" s="148" t="s">
        <v>547</v>
      </c>
    </row>
    <row r="507" spans="2:65" s="11" customFormat="1" ht="22.9" customHeight="1">
      <c r="B507" s="124"/>
      <c r="D507" s="125" t="s">
        <v>76</v>
      </c>
      <c r="E507" s="134" t="s">
        <v>548</v>
      </c>
      <c r="F507" s="134" t="s">
        <v>549</v>
      </c>
      <c r="I507" s="127"/>
      <c r="J507" s="135">
        <f>BK507</f>
        <v>0</v>
      </c>
      <c r="L507" s="124"/>
      <c r="M507" s="129"/>
      <c r="P507" s="130">
        <f>SUM(P508:P513)</f>
        <v>0</v>
      </c>
      <c r="R507" s="130">
        <f>SUM(R508:R513)</f>
        <v>0</v>
      </c>
      <c r="T507" s="131">
        <f>SUM(T508:T513)</f>
        <v>0</v>
      </c>
      <c r="AR507" s="125" t="s">
        <v>87</v>
      </c>
      <c r="AT507" s="132" t="s">
        <v>76</v>
      </c>
      <c r="AU507" s="132" t="s">
        <v>85</v>
      </c>
      <c r="AY507" s="125" t="s">
        <v>154</v>
      </c>
      <c r="BK507" s="133">
        <f>SUM(BK508:BK513)</f>
        <v>0</v>
      </c>
    </row>
    <row r="508" spans="2:65" s="1" customFormat="1" ht="16.5" customHeight="1">
      <c r="B508" s="32"/>
      <c r="C508" s="136" t="s">
        <v>372</v>
      </c>
      <c r="D508" s="137" t="s">
        <v>157</v>
      </c>
      <c r="E508" s="138" t="s">
        <v>550</v>
      </c>
      <c r="F508" s="139" t="s">
        <v>551</v>
      </c>
      <c r="G508" s="140" t="s">
        <v>254</v>
      </c>
      <c r="H508" s="141">
        <v>2.21</v>
      </c>
      <c r="I508" s="142"/>
      <c r="J508" s="143">
        <f>ROUND(I508*H508,2)</f>
        <v>0</v>
      </c>
      <c r="K508" s="139" t="s">
        <v>1</v>
      </c>
      <c r="L508" s="32"/>
      <c r="M508" s="144" t="s">
        <v>1</v>
      </c>
      <c r="N508" s="145" t="s">
        <v>42</v>
      </c>
      <c r="P508" s="146">
        <f>O508*H508</f>
        <v>0</v>
      </c>
      <c r="Q508" s="146">
        <v>0</v>
      </c>
      <c r="R508" s="146">
        <f>Q508*H508</f>
        <v>0</v>
      </c>
      <c r="S508" s="146">
        <v>0</v>
      </c>
      <c r="T508" s="147">
        <f>S508*H508</f>
        <v>0</v>
      </c>
      <c r="AR508" s="148" t="s">
        <v>274</v>
      </c>
      <c r="AT508" s="148" t="s">
        <v>157</v>
      </c>
      <c r="AU508" s="148" t="s">
        <v>87</v>
      </c>
      <c r="AY508" s="17" t="s">
        <v>154</v>
      </c>
      <c r="BE508" s="149">
        <f>IF(N508="základní",J508,0)</f>
        <v>0</v>
      </c>
      <c r="BF508" s="149">
        <f>IF(N508="snížená",J508,0)</f>
        <v>0</v>
      </c>
      <c r="BG508" s="149">
        <f>IF(N508="zákl. přenesená",J508,0)</f>
        <v>0</v>
      </c>
      <c r="BH508" s="149">
        <f>IF(N508="sníž. přenesená",J508,0)</f>
        <v>0</v>
      </c>
      <c r="BI508" s="149">
        <f>IF(N508="nulová",J508,0)</f>
        <v>0</v>
      </c>
      <c r="BJ508" s="17" t="s">
        <v>85</v>
      </c>
      <c r="BK508" s="149">
        <f>ROUND(I508*H508,2)</f>
        <v>0</v>
      </c>
      <c r="BL508" s="17" t="s">
        <v>274</v>
      </c>
      <c r="BM508" s="148" t="s">
        <v>552</v>
      </c>
    </row>
    <row r="509" spans="2:65" s="12" customFormat="1">
      <c r="B509" s="150"/>
      <c r="D509" s="151" t="s">
        <v>164</v>
      </c>
      <c r="E509" s="152" t="s">
        <v>1</v>
      </c>
      <c r="F509" s="153" t="s">
        <v>553</v>
      </c>
      <c r="H509" s="152" t="s">
        <v>1</v>
      </c>
      <c r="I509" s="154"/>
      <c r="L509" s="150"/>
      <c r="M509" s="155"/>
      <c r="T509" s="156"/>
      <c r="AT509" s="152" t="s">
        <v>164</v>
      </c>
      <c r="AU509" s="152" t="s">
        <v>87</v>
      </c>
      <c r="AV509" s="12" t="s">
        <v>85</v>
      </c>
      <c r="AW509" s="12" t="s">
        <v>32</v>
      </c>
      <c r="AX509" s="12" t="s">
        <v>77</v>
      </c>
      <c r="AY509" s="152" t="s">
        <v>154</v>
      </c>
    </row>
    <row r="510" spans="2:65" s="12" customFormat="1">
      <c r="B510" s="150"/>
      <c r="D510" s="151" t="s">
        <v>164</v>
      </c>
      <c r="E510" s="152" t="s">
        <v>1</v>
      </c>
      <c r="F510" s="153" t="s">
        <v>166</v>
      </c>
      <c r="H510" s="152" t="s">
        <v>1</v>
      </c>
      <c r="I510" s="154"/>
      <c r="L510" s="150"/>
      <c r="M510" s="155"/>
      <c r="T510" s="156"/>
      <c r="AT510" s="152" t="s">
        <v>164</v>
      </c>
      <c r="AU510" s="152" t="s">
        <v>87</v>
      </c>
      <c r="AV510" s="12" t="s">
        <v>85</v>
      </c>
      <c r="AW510" s="12" t="s">
        <v>32</v>
      </c>
      <c r="AX510" s="12" t="s">
        <v>77</v>
      </c>
      <c r="AY510" s="152" t="s">
        <v>154</v>
      </c>
    </row>
    <row r="511" spans="2:65" s="13" customFormat="1">
      <c r="B511" s="157"/>
      <c r="D511" s="151" t="s">
        <v>164</v>
      </c>
      <c r="E511" s="158" t="s">
        <v>1</v>
      </c>
      <c r="F511" s="159" t="s">
        <v>554</v>
      </c>
      <c r="H511" s="160">
        <v>2.21</v>
      </c>
      <c r="I511" s="161"/>
      <c r="L511" s="157"/>
      <c r="M511" s="162"/>
      <c r="T511" s="163"/>
      <c r="AT511" s="158" t="s">
        <v>164</v>
      </c>
      <c r="AU511" s="158" t="s">
        <v>87</v>
      </c>
      <c r="AV511" s="13" t="s">
        <v>87</v>
      </c>
      <c r="AW511" s="13" t="s">
        <v>32</v>
      </c>
      <c r="AX511" s="13" t="s">
        <v>77</v>
      </c>
      <c r="AY511" s="158" t="s">
        <v>154</v>
      </c>
    </row>
    <row r="512" spans="2:65" s="14" customFormat="1">
      <c r="B512" s="164"/>
      <c r="D512" s="151" t="s">
        <v>164</v>
      </c>
      <c r="E512" s="165" t="s">
        <v>1</v>
      </c>
      <c r="F512" s="166" t="s">
        <v>169</v>
      </c>
      <c r="H512" s="167">
        <v>2.21</v>
      </c>
      <c r="I512" s="168"/>
      <c r="L512" s="164"/>
      <c r="M512" s="169"/>
      <c r="T512" s="170"/>
      <c r="AT512" s="165" t="s">
        <v>164</v>
      </c>
      <c r="AU512" s="165" t="s">
        <v>87</v>
      </c>
      <c r="AV512" s="14" t="s">
        <v>162</v>
      </c>
      <c r="AW512" s="14" t="s">
        <v>32</v>
      </c>
      <c r="AX512" s="14" t="s">
        <v>85</v>
      </c>
      <c r="AY512" s="165" t="s">
        <v>154</v>
      </c>
    </row>
    <row r="513" spans="2:65" s="1" customFormat="1" ht="21.75" customHeight="1">
      <c r="B513" s="32"/>
      <c r="C513" s="136" t="s">
        <v>379</v>
      </c>
      <c r="D513" s="178" t="s">
        <v>157</v>
      </c>
      <c r="E513" s="138" t="s">
        <v>555</v>
      </c>
      <c r="F513" s="139" t="s">
        <v>556</v>
      </c>
      <c r="G513" s="140" t="s">
        <v>546</v>
      </c>
      <c r="H513" s="185"/>
      <c r="I513" s="142"/>
      <c r="J513" s="143">
        <f>ROUND(I513*H513,2)</f>
        <v>0</v>
      </c>
      <c r="K513" s="139" t="s">
        <v>161</v>
      </c>
      <c r="L513" s="32"/>
      <c r="M513" s="144" t="s">
        <v>1</v>
      </c>
      <c r="N513" s="145" t="s">
        <v>42</v>
      </c>
      <c r="P513" s="146">
        <f>O513*H513</f>
        <v>0</v>
      </c>
      <c r="Q513" s="146">
        <v>0</v>
      </c>
      <c r="R513" s="146">
        <f>Q513*H513</f>
        <v>0</v>
      </c>
      <c r="S513" s="146">
        <v>0</v>
      </c>
      <c r="T513" s="147">
        <f>S513*H513</f>
        <v>0</v>
      </c>
      <c r="AR513" s="148" t="s">
        <v>274</v>
      </c>
      <c r="AT513" s="148" t="s">
        <v>157</v>
      </c>
      <c r="AU513" s="148" t="s">
        <v>87</v>
      </c>
      <c r="AY513" s="17" t="s">
        <v>154</v>
      </c>
      <c r="BE513" s="149">
        <f>IF(N513="základní",J513,0)</f>
        <v>0</v>
      </c>
      <c r="BF513" s="149">
        <f>IF(N513="snížená",J513,0)</f>
        <v>0</v>
      </c>
      <c r="BG513" s="149">
        <f>IF(N513="zákl. přenesená",J513,0)</f>
        <v>0</v>
      </c>
      <c r="BH513" s="149">
        <f>IF(N513="sníž. přenesená",J513,0)</f>
        <v>0</v>
      </c>
      <c r="BI513" s="149">
        <f>IF(N513="nulová",J513,0)</f>
        <v>0</v>
      </c>
      <c r="BJ513" s="17" t="s">
        <v>85</v>
      </c>
      <c r="BK513" s="149">
        <f>ROUND(I513*H513,2)</f>
        <v>0</v>
      </c>
      <c r="BL513" s="17" t="s">
        <v>274</v>
      </c>
      <c r="BM513" s="148" t="s">
        <v>557</v>
      </c>
    </row>
    <row r="514" spans="2:65" s="11" customFormat="1" ht="22.9" customHeight="1">
      <c r="B514" s="124"/>
      <c r="D514" s="125" t="s">
        <v>76</v>
      </c>
      <c r="E514" s="134" t="s">
        <v>558</v>
      </c>
      <c r="F514" s="134" t="s">
        <v>559</v>
      </c>
      <c r="I514" s="127"/>
      <c r="J514" s="135">
        <f>BK514</f>
        <v>0</v>
      </c>
      <c r="L514" s="124"/>
      <c r="M514" s="129"/>
      <c r="P514" s="130">
        <f>SUM(P515:P538)</f>
        <v>0</v>
      </c>
      <c r="R514" s="130">
        <f>SUM(R515:R538)</f>
        <v>0.65423412000000003</v>
      </c>
      <c r="T514" s="131">
        <f>SUM(T515:T538)</f>
        <v>0</v>
      </c>
      <c r="AR514" s="125" t="s">
        <v>87</v>
      </c>
      <c r="AT514" s="132" t="s">
        <v>76</v>
      </c>
      <c r="AU514" s="132" t="s">
        <v>85</v>
      </c>
      <c r="AY514" s="125" t="s">
        <v>154</v>
      </c>
      <c r="BK514" s="133">
        <f>SUM(BK515:BK538)</f>
        <v>0</v>
      </c>
    </row>
    <row r="515" spans="2:65" s="1" customFormat="1" ht="16.5" customHeight="1">
      <c r="B515" s="32"/>
      <c r="C515" s="136" t="s">
        <v>388</v>
      </c>
      <c r="D515" s="137" t="s">
        <v>157</v>
      </c>
      <c r="E515" s="138" t="s">
        <v>560</v>
      </c>
      <c r="F515" s="139" t="s">
        <v>561</v>
      </c>
      <c r="G515" s="140" t="s">
        <v>160</v>
      </c>
      <c r="H515" s="141">
        <v>68.578000000000003</v>
      </c>
      <c r="I515" s="142"/>
      <c r="J515" s="143">
        <f>ROUND(I515*H515,2)</f>
        <v>0</v>
      </c>
      <c r="K515" s="139" t="s">
        <v>1</v>
      </c>
      <c r="L515" s="32"/>
      <c r="M515" s="144" t="s">
        <v>1</v>
      </c>
      <c r="N515" s="145" t="s">
        <v>42</v>
      </c>
      <c r="P515" s="146">
        <f>O515*H515</f>
        <v>0</v>
      </c>
      <c r="Q515" s="146">
        <v>4.4999999999999997E-3</v>
      </c>
      <c r="R515" s="146">
        <f>Q515*H515</f>
        <v>0.30860100000000001</v>
      </c>
      <c r="S515" s="146">
        <v>0</v>
      </c>
      <c r="T515" s="147">
        <f>S515*H515</f>
        <v>0</v>
      </c>
      <c r="AR515" s="148" t="s">
        <v>274</v>
      </c>
      <c r="AT515" s="148" t="s">
        <v>157</v>
      </c>
      <c r="AU515" s="148" t="s">
        <v>87</v>
      </c>
      <c r="AY515" s="17" t="s">
        <v>154</v>
      </c>
      <c r="BE515" s="149">
        <f>IF(N515="základní",J515,0)</f>
        <v>0</v>
      </c>
      <c r="BF515" s="149">
        <f>IF(N515="snížená",J515,0)</f>
        <v>0</v>
      </c>
      <c r="BG515" s="149">
        <f>IF(N515="zákl. přenesená",J515,0)</f>
        <v>0</v>
      </c>
      <c r="BH515" s="149">
        <f>IF(N515="sníž. přenesená",J515,0)</f>
        <v>0</v>
      </c>
      <c r="BI515" s="149">
        <f>IF(N515="nulová",J515,0)</f>
        <v>0</v>
      </c>
      <c r="BJ515" s="17" t="s">
        <v>85</v>
      </c>
      <c r="BK515" s="149">
        <f>ROUND(I515*H515,2)</f>
        <v>0</v>
      </c>
      <c r="BL515" s="17" t="s">
        <v>274</v>
      </c>
      <c r="BM515" s="148" t="s">
        <v>562</v>
      </c>
    </row>
    <row r="516" spans="2:65" s="12" customFormat="1">
      <c r="B516" s="150"/>
      <c r="D516" s="151" t="s">
        <v>164</v>
      </c>
      <c r="E516" s="152" t="s">
        <v>1</v>
      </c>
      <c r="F516" s="153" t="s">
        <v>563</v>
      </c>
      <c r="H516" s="152" t="s">
        <v>1</v>
      </c>
      <c r="I516" s="154"/>
      <c r="L516" s="150"/>
      <c r="M516" s="155"/>
      <c r="T516" s="156"/>
      <c r="AT516" s="152" t="s">
        <v>164</v>
      </c>
      <c r="AU516" s="152" t="s">
        <v>87</v>
      </c>
      <c r="AV516" s="12" t="s">
        <v>85</v>
      </c>
      <c r="AW516" s="12" t="s">
        <v>32</v>
      </c>
      <c r="AX516" s="12" t="s">
        <v>77</v>
      </c>
      <c r="AY516" s="152" t="s">
        <v>154</v>
      </c>
    </row>
    <row r="517" spans="2:65" s="12" customFormat="1">
      <c r="B517" s="150"/>
      <c r="D517" s="151" t="s">
        <v>164</v>
      </c>
      <c r="E517" s="152" t="s">
        <v>1</v>
      </c>
      <c r="F517" s="153" t="s">
        <v>166</v>
      </c>
      <c r="H517" s="152" t="s">
        <v>1</v>
      </c>
      <c r="I517" s="154"/>
      <c r="L517" s="150"/>
      <c r="M517" s="155"/>
      <c r="T517" s="156"/>
      <c r="AT517" s="152" t="s">
        <v>164</v>
      </c>
      <c r="AU517" s="152" t="s">
        <v>87</v>
      </c>
      <c r="AV517" s="12" t="s">
        <v>85</v>
      </c>
      <c r="AW517" s="12" t="s">
        <v>32</v>
      </c>
      <c r="AX517" s="12" t="s">
        <v>77</v>
      </c>
      <c r="AY517" s="152" t="s">
        <v>154</v>
      </c>
    </row>
    <row r="518" spans="2:65" s="13" customFormat="1">
      <c r="B518" s="157"/>
      <c r="D518" s="151" t="s">
        <v>164</v>
      </c>
      <c r="E518" s="158" t="s">
        <v>1</v>
      </c>
      <c r="F518" s="159" t="s">
        <v>173</v>
      </c>
      <c r="H518" s="160">
        <v>30.442</v>
      </c>
      <c r="I518" s="161"/>
      <c r="L518" s="157"/>
      <c r="M518" s="162"/>
      <c r="T518" s="163"/>
      <c r="AT518" s="158" t="s">
        <v>164</v>
      </c>
      <c r="AU518" s="158" t="s">
        <v>87</v>
      </c>
      <c r="AV518" s="13" t="s">
        <v>87</v>
      </c>
      <c r="AW518" s="13" t="s">
        <v>32</v>
      </c>
      <c r="AX518" s="13" t="s">
        <v>77</v>
      </c>
      <c r="AY518" s="158" t="s">
        <v>154</v>
      </c>
    </row>
    <row r="519" spans="2:65" s="13" customFormat="1">
      <c r="B519" s="157"/>
      <c r="D519" s="151" t="s">
        <v>164</v>
      </c>
      <c r="E519" s="158" t="s">
        <v>1</v>
      </c>
      <c r="F519" s="159" t="s">
        <v>174</v>
      </c>
      <c r="H519" s="160">
        <v>29.434000000000001</v>
      </c>
      <c r="I519" s="161"/>
      <c r="L519" s="157"/>
      <c r="M519" s="162"/>
      <c r="T519" s="163"/>
      <c r="AT519" s="158" t="s">
        <v>164</v>
      </c>
      <c r="AU519" s="158" t="s">
        <v>87</v>
      </c>
      <c r="AV519" s="13" t="s">
        <v>87</v>
      </c>
      <c r="AW519" s="13" t="s">
        <v>32</v>
      </c>
      <c r="AX519" s="13" t="s">
        <v>77</v>
      </c>
      <c r="AY519" s="158" t="s">
        <v>154</v>
      </c>
    </row>
    <row r="520" spans="2:65" s="13" customFormat="1">
      <c r="B520" s="157"/>
      <c r="D520" s="151" t="s">
        <v>164</v>
      </c>
      <c r="E520" s="158" t="s">
        <v>1</v>
      </c>
      <c r="F520" s="159" t="s">
        <v>175</v>
      </c>
      <c r="H520" s="160">
        <v>8.702</v>
      </c>
      <c r="I520" s="161"/>
      <c r="L520" s="157"/>
      <c r="M520" s="162"/>
      <c r="T520" s="163"/>
      <c r="AT520" s="158" t="s">
        <v>164</v>
      </c>
      <c r="AU520" s="158" t="s">
        <v>87</v>
      </c>
      <c r="AV520" s="13" t="s">
        <v>87</v>
      </c>
      <c r="AW520" s="13" t="s">
        <v>32</v>
      </c>
      <c r="AX520" s="13" t="s">
        <v>77</v>
      </c>
      <c r="AY520" s="158" t="s">
        <v>154</v>
      </c>
    </row>
    <row r="521" spans="2:65" s="14" customFormat="1">
      <c r="B521" s="164"/>
      <c r="D521" s="151" t="s">
        <v>164</v>
      </c>
      <c r="E521" s="165" t="s">
        <v>1</v>
      </c>
      <c r="F521" s="166" t="s">
        <v>169</v>
      </c>
      <c r="H521" s="167">
        <v>68.578000000000003</v>
      </c>
      <c r="I521" s="168"/>
      <c r="L521" s="164"/>
      <c r="M521" s="169"/>
      <c r="T521" s="170"/>
      <c r="AT521" s="165" t="s">
        <v>164</v>
      </c>
      <c r="AU521" s="165" t="s">
        <v>87</v>
      </c>
      <c r="AV521" s="14" t="s">
        <v>162</v>
      </c>
      <c r="AW521" s="14" t="s">
        <v>32</v>
      </c>
      <c r="AX521" s="14" t="s">
        <v>85</v>
      </c>
      <c r="AY521" s="165" t="s">
        <v>154</v>
      </c>
    </row>
    <row r="522" spans="2:65" s="1" customFormat="1" ht="16.5" customHeight="1">
      <c r="B522" s="32"/>
      <c r="C522" s="136" t="s">
        <v>393</v>
      </c>
      <c r="D522" s="137" t="s">
        <v>157</v>
      </c>
      <c r="E522" s="138" t="s">
        <v>564</v>
      </c>
      <c r="F522" s="139" t="s">
        <v>565</v>
      </c>
      <c r="G522" s="140" t="s">
        <v>160</v>
      </c>
      <c r="H522" s="141">
        <v>68.578000000000003</v>
      </c>
      <c r="I522" s="142"/>
      <c r="J522" s="143">
        <f>ROUND(I522*H522,2)</f>
        <v>0</v>
      </c>
      <c r="K522" s="139" t="s">
        <v>161</v>
      </c>
      <c r="L522" s="32"/>
      <c r="M522" s="144" t="s">
        <v>1</v>
      </c>
      <c r="N522" s="145" t="s">
        <v>42</v>
      </c>
      <c r="P522" s="146">
        <f>O522*H522</f>
        <v>0</v>
      </c>
      <c r="Q522" s="146">
        <v>4.4999999999999997E-3</v>
      </c>
      <c r="R522" s="146">
        <f>Q522*H522</f>
        <v>0.30860100000000001</v>
      </c>
      <c r="S522" s="146">
        <v>0</v>
      </c>
      <c r="T522" s="147">
        <f>S522*H522</f>
        <v>0</v>
      </c>
      <c r="AR522" s="148" t="s">
        <v>274</v>
      </c>
      <c r="AT522" s="148" t="s">
        <v>157</v>
      </c>
      <c r="AU522" s="148" t="s">
        <v>87</v>
      </c>
      <c r="AY522" s="17" t="s">
        <v>154</v>
      </c>
      <c r="BE522" s="149">
        <f>IF(N522="základní",J522,0)</f>
        <v>0</v>
      </c>
      <c r="BF522" s="149">
        <f>IF(N522="snížená",J522,0)</f>
        <v>0</v>
      </c>
      <c r="BG522" s="149">
        <f>IF(N522="zákl. přenesená",J522,0)</f>
        <v>0</v>
      </c>
      <c r="BH522" s="149">
        <f>IF(N522="sníž. přenesená",J522,0)</f>
        <v>0</v>
      </c>
      <c r="BI522" s="149">
        <f>IF(N522="nulová",J522,0)</f>
        <v>0</v>
      </c>
      <c r="BJ522" s="17" t="s">
        <v>85</v>
      </c>
      <c r="BK522" s="149">
        <f>ROUND(I522*H522,2)</f>
        <v>0</v>
      </c>
      <c r="BL522" s="17" t="s">
        <v>274</v>
      </c>
      <c r="BM522" s="148" t="s">
        <v>566</v>
      </c>
    </row>
    <row r="523" spans="2:65" s="12" customFormat="1">
      <c r="B523" s="150"/>
      <c r="D523" s="151" t="s">
        <v>164</v>
      </c>
      <c r="E523" s="152" t="s">
        <v>1</v>
      </c>
      <c r="F523" s="153" t="s">
        <v>563</v>
      </c>
      <c r="H523" s="152" t="s">
        <v>1</v>
      </c>
      <c r="I523" s="154"/>
      <c r="L523" s="150"/>
      <c r="M523" s="155"/>
      <c r="T523" s="156"/>
      <c r="AT523" s="152" t="s">
        <v>164</v>
      </c>
      <c r="AU523" s="152" t="s">
        <v>87</v>
      </c>
      <c r="AV523" s="12" t="s">
        <v>85</v>
      </c>
      <c r="AW523" s="12" t="s">
        <v>32</v>
      </c>
      <c r="AX523" s="12" t="s">
        <v>77</v>
      </c>
      <c r="AY523" s="152" t="s">
        <v>154</v>
      </c>
    </row>
    <row r="524" spans="2:65" s="12" customFormat="1">
      <c r="B524" s="150"/>
      <c r="D524" s="151" t="s">
        <v>164</v>
      </c>
      <c r="E524" s="152" t="s">
        <v>1</v>
      </c>
      <c r="F524" s="153" t="s">
        <v>166</v>
      </c>
      <c r="H524" s="152" t="s">
        <v>1</v>
      </c>
      <c r="I524" s="154"/>
      <c r="L524" s="150"/>
      <c r="M524" s="155"/>
      <c r="T524" s="156"/>
      <c r="AT524" s="152" t="s">
        <v>164</v>
      </c>
      <c r="AU524" s="152" t="s">
        <v>87</v>
      </c>
      <c r="AV524" s="12" t="s">
        <v>85</v>
      </c>
      <c r="AW524" s="12" t="s">
        <v>32</v>
      </c>
      <c r="AX524" s="12" t="s">
        <v>77</v>
      </c>
      <c r="AY524" s="152" t="s">
        <v>154</v>
      </c>
    </row>
    <row r="525" spans="2:65" s="13" customFormat="1">
      <c r="B525" s="157"/>
      <c r="D525" s="151" t="s">
        <v>164</v>
      </c>
      <c r="E525" s="158" t="s">
        <v>1</v>
      </c>
      <c r="F525" s="159" t="s">
        <v>173</v>
      </c>
      <c r="H525" s="160">
        <v>30.442</v>
      </c>
      <c r="I525" s="161"/>
      <c r="L525" s="157"/>
      <c r="M525" s="162"/>
      <c r="T525" s="163"/>
      <c r="AT525" s="158" t="s">
        <v>164</v>
      </c>
      <c r="AU525" s="158" t="s">
        <v>87</v>
      </c>
      <c r="AV525" s="13" t="s">
        <v>87</v>
      </c>
      <c r="AW525" s="13" t="s">
        <v>32</v>
      </c>
      <c r="AX525" s="13" t="s">
        <v>77</v>
      </c>
      <c r="AY525" s="158" t="s">
        <v>154</v>
      </c>
    </row>
    <row r="526" spans="2:65" s="13" customFormat="1">
      <c r="B526" s="157"/>
      <c r="D526" s="151" t="s">
        <v>164</v>
      </c>
      <c r="E526" s="158" t="s">
        <v>1</v>
      </c>
      <c r="F526" s="159" t="s">
        <v>174</v>
      </c>
      <c r="H526" s="160">
        <v>29.434000000000001</v>
      </c>
      <c r="I526" s="161"/>
      <c r="L526" s="157"/>
      <c r="M526" s="162"/>
      <c r="T526" s="163"/>
      <c r="AT526" s="158" t="s">
        <v>164</v>
      </c>
      <c r="AU526" s="158" t="s">
        <v>87</v>
      </c>
      <c r="AV526" s="13" t="s">
        <v>87</v>
      </c>
      <c r="AW526" s="13" t="s">
        <v>32</v>
      </c>
      <c r="AX526" s="13" t="s">
        <v>77</v>
      </c>
      <c r="AY526" s="158" t="s">
        <v>154</v>
      </c>
    </row>
    <row r="527" spans="2:65" s="13" customFormat="1">
      <c r="B527" s="157"/>
      <c r="D527" s="151" t="s">
        <v>164</v>
      </c>
      <c r="E527" s="158" t="s">
        <v>1</v>
      </c>
      <c r="F527" s="159" t="s">
        <v>175</v>
      </c>
      <c r="H527" s="160">
        <v>8.702</v>
      </c>
      <c r="I527" s="161"/>
      <c r="L527" s="157"/>
      <c r="M527" s="162"/>
      <c r="T527" s="163"/>
      <c r="AT527" s="158" t="s">
        <v>164</v>
      </c>
      <c r="AU527" s="158" t="s">
        <v>87</v>
      </c>
      <c r="AV527" s="13" t="s">
        <v>87</v>
      </c>
      <c r="AW527" s="13" t="s">
        <v>32</v>
      </c>
      <c r="AX527" s="13" t="s">
        <v>77</v>
      </c>
      <c r="AY527" s="158" t="s">
        <v>154</v>
      </c>
    </row>
    <row r="528" spans="2:65" s="14" customFormat="1">
      <c r="B528" s="164"/>
      <c r="D528" s="151" t="s">
        <v>164</v>
      </c>
      <c r="E528" s="165" t="s">
        <v>1</v>
      </c>
      <c r="F528" s="166" t="s">
        <v>169</v>
      </c>
      <c r="H528" s="167">
        <v>68.578000000000003</v>
      </c>
      <c r="I528" s="168"/>
      <c r="L528" s="164"/>
      <c r="M528" s="169"/>
      <c r="T528" s="170"/>
      <c r="AT528" s="165" t="s">
        <v>164</v>
      </c>
      <c r="AU528" s="165" t="s">
        <v>87</v>
      </c>
      <c r="AV528" s="14" t="s">
        <v>162</v>
      </c>
      <c r="AW528" s="14" t="s">
        <v>32</v>
      </c>
      <c r="AX528" s="14" t="s">
        <v>85</v>
      </c>
      <c r="AY528" s="165" t="s">
        <v>154</v>
      </c>
    </row>
    <row r="529" spans="2:65" s="1" customFormat="1" ht="16.5" customHeight="1">
      <c r="B529" s="32"/>
      <c r="C529" s="136" t="s">
        <v>567</v>
      </c>
      <c r="D529" s="137" t="s">
        <v>157</v>
      </c>
      <c r="E529" s="138" t="s">
        <v>568</v>
      </c>
      <c r="F529" s="139" t="s">
        <v>569</v>
      </c>
      <c r="G529" s="140" t="s">
        <v>160</v>
      </c>
      <c r="H529" s="141">
        <v>68.578000000000003</v>
      </c>
      <c r="I529" s="142"/>
      <c r="J529" s="143">
        <f>ROUND(I529*H529,2)</f>
        <v>0</v>
      </c>
      <c r="K529" s="139" t="s">
        <v>161</v>
      </c>
      <c r="L529" s="32"/>
      <c r="M529" s="144" t="s">
        <v>1</v>
      </c>
      <c r="N529" s="145" t="s">
        <v>42</v>
      </c>
      <c r="P529" s="146">
        <f>O529*H529</f>
        <v>0</v>
      </c>
      <c r="Q529" s="146">
        <v>2.4000000000000001E-4</v>
      </c>
      <c r="R529" s="146">
        <f>Q529*H529</f>
        <v>1.645872E-2</v>
      </c>
      <c r="S529" s="146">
        <v>0</v>
      </c>
      <c r="T529" s="147">
        <f>S529*H529</f>
        <v>0</v>
      </c>
      <c r="AR529" s="148" t="s">
        <v>274</v>
      </c>
      <c r="AT529" s="148" t="s">
        <v>157</v>
      </c>
      <c r="AU529" s="148" t="s">
        <v>87</v>
      </c>
      <c r="AY529" s="17" t="s">
        <v>154</v>
      </c>
      <c r="BE529" s="149">
        <f>IF(N529="základní",J529,0)</f>
        <v>0</v>
      </c>
      <c r="BF529" s="149">
        <f>IF(N529="snížená",J529,0)</f>
        <v>0</v>
      </c>
      <c r="BG529" s="149">
        <f>IF(N529="zákl. přenesená",J529,0)</f>
        <v>0</v>
      </c>
      <c r="BH529" s="149">
        <f>IF(N529="sníž. přenesená",J529,0)</f>
        <v>0</v>
      </c>
      <c r="BI529" s="149">
        <f>IF(N529="nulová",J529,0)</f>
        <v>0</v>
      </c>
      <c r="BJ529" s="17" t="s">
        <v>85</v>
      </c>
      <c r="BK529" s="149">
        <f>ROUND(I529*H529,2)</f>
        <v>0</v>
      </c>
      <c r="BL529" s="17" t="s">
        <v>274</v>
      </c>
      <c r="BM529" s="148" t="s">
        <v>570</v>
      </c>
    </row>
    <row r="530" spans="2:65" s="1" customFormat="1" ht="16.5" customHeight="1">
      <c r="B530" s="32"/>
      <c r="C530" s="136" t="s">
        <v>571</v>
      </c>
      <c r="D530" s="137" t="s">
        <v>157</v>
      </c>
      <c r="E530" s="138" t="s">
        <v>572</v>
      </c>
      <c r="F530" s="139" t="s">
        <v>573</v>
      </c>
      <c r="G530" s="140" t="s">
        <v>160</v>
      </c>
      <c r="H530" s="141">
        <v>68.578000000000003</v>
      </c>
      <c r="I530" s="142"/>
      <c r="J530" s="143">
        <f>ROUND(I530*H530,2)</f>
        <v>0</v>
      </c>
      <c r="K530" s="139" t="s">
        <v>161</v>
      </c>
      <c r="L530" s="32"/>
      <c r="M530" s="144" t="s">
        <v>1</v>
      </c>
      <c r="N530" s="145" t="s">
        <v>42</v>
      </c>
      <c r="P530" s="146">
        <f>O530*H530</f>
        <v>0</v>
      </c>
      <c r="Q530" s="146">
        <v>2.9999999999999997E-4</v>
      </c>
      <c r="R530" s="146">
        <f>Q530*H530</f>
        <v>2.0573399999999999E-2</v>
      </c>
      <c r="S530" s="146">
        <v>0</v>
      </c>
      <c r="T530" s="147">
        <f>S530*H530</f>
        <v>0</v>
      </c>
      <c r="AR530" s="148" t="s">
        <v>274</v>
      </c>
      <c r="AT530" s="148" t="s">
        <v>157</v>
      </c>
      <c r="AU530" s="148" t="s">
        <v>87</v>
      </c>
      <c r="AY530" s="17" t="s">
        <v>154</v>
      </c>
      <c r="BE530" s="149">
        <f>IF(N530="základní",J530,0)</f>
        <v>0</v>
      </c>
      <c r="BF530" s="149">
        <f>IF(N530="snížená",J530,0)</f>
        <v>0</v>
      </c>
      <c r="BG530" s="149">
        <f>IF(N530="zákl. přenesená",J530,0)</f>
        <v>0</v>
      </c>
      <c r="BH530" s="149">
        <f>IF(N530="sníž. přenesená",J530,0)</f>
        <v>0</v>
      </c>
      <c r="BI530" s="149">
        <f>IF(N530="nulová",J530,0)</f>
        <v>0</v>
      </c>
      <c r="BJ530" s="17" t="s">
        <v>85</v>
      </c>
      <c r="BK530" s="149">
        <f>ROUND(I530*H530,2)</f>
        <v>0</v>
      </c>
      <c r="BL530" s="17" t="s">
        <v>274</v>
      </c>
      <c r="BM530" s="148" t="s">
        <v>574</v>
      </c>
    </row>
    <row r="531" spans="2:65" s="12" customFormat="1">
      <c r="B531" s="150"/>
      <c r="D531" s="151" t="s">
        <v>164</v>
      </c>
      <c r="E531" s="152" t="s">
        <v>1</v>
      </c>
      <c r="F531" s="153" t="s">
        <v>563</v>
      </c>
      <c r="H531" s="152" t="s">
        <v>1</v>
      </c>
      <c r="I531" s="154"/>
      <c r="L531" s="150"/>
      <c r="M531" s="155"/>
      <c r="T531" s="156"/>
      <c r="AT531" s="152" t="s">
        <v>164</v>
      </c>
      <c r="AU531" s="152" t="s">
        <v>87</v>
      </c>
      <c r="AV531" s="12" t="s">
        <v>85</v>
      </c>
      <c r="AW531" s="12" t="s">
        <v>32</v>
      </c>
      <c r="AX531" s="12" t="s">
        <v>77</v>
      </c>
      <c r="AY531" s="152" t="s">
        <v>154</v>
      </c>
    </row>
    <row r="532" spans="2:65" s="12" customFormat="1">
      <c r="B532" s="150"/>
      <c r="D532" s="151" t="s">
        <v>164</v>
      </c>
      <c r="E532" s="152" t="s">
        <v>1</v>
      </c>
      <c r="F532" s="153" t="s">
        <v>166</v>
      </c>
      <c r="H532" s="152" t="s">
        <v>1</v>
      </c>
      <c r="I532" s="154"/>
      <c r="L532" s="150"/>
      <c r="M532" s="155"/>
      <c r="T532" s="156"/>
      <c r="AT532" s="152" t="s">
        <v>164</v>
      </c>
      <c r="AU532" s="152" t="s">
        <v>87</v>
      </c>
      <c r="AV532" s="12" t="s">
        <v>85</v>
      </c>
      <c r="AW532" s="12" t="s">
        <v>32</v>
      </c>
      <c r="AX532" s="12" t="s">
        <v>77</v>
      </c>
      <c r="AY532" s="152" t="s">
        <v>154</v>
      </c>
    </row>
    <row r="533" spans="2:65" s="13" customFormat="1">
      <c r="B533" s="157"/>
      <c r="D533" s="151" t="s">
        <v>164</v>
      </c>
      <c r="E533" s="158" t="s">
        <v>1</v>
      </c>
      <c r="F533" s="159" t="s">
        <v>173</v>
      </c>
      <c r="H533" s="160">
        <v>30.442</v>
      </c>
      <c r="I533" s="161"/>
      <c r="L533" s="157"/>
      <c r="M533" s="162"/>
      <c r="T533" s="163"/>
      <c r="AT533" s="158" t="s">
        <v>164</v>
      </c>
      <c r="AU533" s="158" t="s">
        <v>87</v>
      </c>
      <c r="AV533" s="13" t="s">
        <v>87</v>
      </c>
      <c r="AW533" s="13" t="s">
        <v>32</v>
      </c>
      <c r="AX533" s="13" t="s">
        <v>77</v>
      </c>
      <c r="AY533" s="158" t="s">
        <v>154</v>
      </c>
    </row>
    <row r="534" spans="2:65" s="13" customFormat="1">
      <c r="B534" s="157"/>
      <c r="D534" s="151" t="s">
        <v>164</v>
      </c>
      <c r="E534" s="158" t="s">
        <v>1</v>
      </c>
      <c r="F534" s="159" t="s">
        <v>174</v>
      </c>
      <c r="H534" s="160">
        <v>29.434000000000001</v>
      </c>
      <c r="I534" s="161"/>
      <c r="L534" s="157"/>
      <c r="M534" s="162"/>
      <c r="T534" s="163"/>
      <c r="AT534" s="158" t="s">
        <v>164</v>
      </c>
      <c r="AU534" s="158" t="s">
        <v>87</v>
      </c>
      <c r="AV534" s="13" t="s">
        <v>87</v>
      </c>
      <c r="AW534" s="13" t="s">
        <v>32</v>
      </c>
      <c r="AX534" s="13" t="s">
        <v>77</v>
      </c>
      <c r="AY534" s="158" t="s">
        <v>154</v>
      </c>
    </row>
    <row r="535" spans="2:65" s="13" customFormat="1">
      <c r="B535" s="157"/>
      <c r="D535" s="151" t="s">
        <v>164</v>
      </c>
      <c r="E535" s="158" t="s">
        <v>1</v>
      </c>
      <c r="F535" s="159" t="s">
        <v>175</v>
      </c>
      <c r="H535" s="160">
        <v>8.702</v>
      </c>
      <c r="I535" s="161"/>
      <c r="L535" s="157"/>
      <c r="M535" s="162"/>
      <c r="T535" s="163"/>
      <c r="AT535" s="158" t="s">
        <v>164</v>
      </c>
      <c r="AU535" s="158" t="s">
        <v>87</v>
      </c>
      <c r="AV535" s="13" t="s">
        <v>87</v>
      </c>
      <c r="AW535" s="13" t="s">
        <v>32</v>
      </c>
      <c r="AX535" s="13" t="s">
        <v>77</v>
      </c>
      <c r="AY535" s="158" t="s">
        <v>154</v>
      </c>
    </row>
    <row r="536" spans="2:65" s="14" customFormat="1">
      <c r="B536" s="164"/>
      <c r="D536" s="151" t="s">
        <v>164</v>
      </c>
      <c r="E536" s="165" t="s">
        <v>1</v>
      </c>
      <c r="F536" s="166" t="s">
        <v>169</v>
      </c>
      <c r="H536" s="167">
        <v>68.578000000000003</v>
      </c>
      <c r="I536" s="168"/>
      <c r="L536" s="164"/>
      <c r="M536" s="169"/>
      <c r="T536" s="170"/>
      <c r="AT536" s="165" t="s">
        <v>164</v>
      </c>
      <c r="AU536" s="165" t="s">
        <v>87</v>
      </c>
      <c r="AV536" s="14" t="s">
        <v>162</v>
      </c>
      <c r="AW536" s="14" t="s">
        <v>32</v>
      </c>
      <c r="AX536" s="14" t="s">
        <v>85</v>
      </c>
      <c r="AY536" s="165" t="s">
        <v>154</v>
      </c>
    </row>
    <row r="537" spans="2:65" s="1" customFormat="1" ht="16.5" customHeight="1">
      <c r="B537" s="32"/>
      <c r="C537" s="136" t="s">
        <v>575</v>
      </c>
      <c r="D537" s="137" t="s">
        <v>157</v>
      </c>
      <c r="E537" s="138" t="s">
        <v>576</v>
      </c>
      <c r="F537" s="139" t="s">
        <v>577</v>
      </c>
      <c r="G537" s="140" t="s">
        <v>160</v>
      </c>
      <c r="H537" s="141">
        <v>68.578000000000003</v>
      </c>
      <c r="I537" s="142"/>
      <c r="J537" s="143">
        <f>ROUND(I537*H537,2)</f>
        <v>0</v>
      </c>
      <c r="K537" s="139" t="s">
        <v>161</v>
      </c>
      <c r="L537" s="32"/>
      <c r="M537" s="144" t="s">
        <v>1</v>
      </c>
      <c r="N537" s="145" t="s">
        <v>42</v>
      </c>
      <c r="P537" s="146">
        <f>O537*H537</f>
        <v>0</v>
      </c>
      <c r="Q537" s="146">
        <v>0</v>
      </c>
      <c r="R537" s="146">
        <f>Q537*H537</f>
        <v>0</v>
      </c>
      <c r="S537" s="146">
        <v>0</v>
      </c>
      <c r="T537" s="147">
        <f>S537*H537</f>
        <v>0</v>
      </c>
      <c r="AR537" s="148" t="s">
        <v>274</v>
      </c>
      <c r="AT537" s="148" t="s">
        <v>157</v>
      </c>
      <c r="AU537" s="148" t="s">
        <v>87</v>
      </c>
      <c r="AY537" s="17" t="s">
        <v>154</v>
      </c>
      <c r="BE537" s="149">
        <f>IF(N537="základní",J537,0)</f>
        <v>0</v>
      </c>
      <c r="BF537" s="149">
        <f>IF(N537="snížená",J537,0)</f>
        <v>0</v>
      </c>
      <c r="BG537" s="149">
        <f>IF(N537="zákl. přenesená",J537,0)</f>
        <v>0</v>
      </c>
      <c r="BH537" s="149">
        <f>IF(N537="sníž. přenesená",J537,0)</f>
        <v>0</v>
      </c>
      <c r="BI537" s="149">
        <f>IF(N537="nulová",J537,0)</f>
        <v>0</v>
      </c>
      <c r="BJ537" s="17" t="s">
        <v>85</v>
      </c>
      <c r="BK537" s="149">
        <f>ROUND(I537*H537,2)</f>
        <v>0</v>
      </c>
      <c r="BL537" s="17" t="s">
        <v>274</v>
      </c>
      <c r="BM537" s="148" t="s">
        <v>578</v>
      </c>
    </row>
    <row r="538" spans="2:65" s="1" customFormat="1" ht="16.5" customHeight="1">
      <c r="B538" s="32"/>
      <c r="C538" s="136" t="s">
        <v>579</v>
      </c>
      <c r="D538" s="178" t="s">
        <v>157</v>
      </c>
      <c r="E538" s="138" t="s">
        <v>580</v>
      </c>
      <c r="F538" s="139" t="s">
        <v>581</v>
      </c>
      <c r="G538" s="140" t="s">
        <v>546</v>
      </c>
      <c r="H538" s="185"/>
      <c r="I538" s="142"/>
      <c r="J538" s="143">
        <f>ROUND(I538*H538,2)</f>
        <v>0</v>
      </c>
      <c r="K538" s="139" t="s">
        <v>161</v>
      </c>
      <c r="L538" s="32"/>
      <c r="M538" s="144" t="s">
        <v>1</v>
      </c>
      <c r="N538" s="145" t="s">
        <v>42</v>
      </c>
      <c r="P538" s="146">
        <f>O538*H538</f>
        <v>0</v>
      </c>
      <c r="Q538" s="146">
        <v>0</v>
      </c>
      <c r="R538" s="146">
        <f>Q538*H538</f>
        <v>0</v>
      </c>
      <c r="S538" s="146">
        <v>0</v>
      </c>
      <c r="T538" s="147">
        <f>S538*H538</f>
        <v>0</v>
      </c>
      <c r="AR538" s="148" t="s">
        <v>274</v>
      </c>
      <c r="AT538" s="148" t="s">
        <v>157</v>
      </c>
      <c r="AU538" s="148" t="s">
        <v>87</v>
      </c>
      <c r="AY538" s="17" t="s">
        <v>154</v>
      </c>
      <c r="BE538" s="149">
        <f>IF(N538="základní",J538,0)</f>
        <v>0</v>
      </c>
      <c r="BF538" s="149">
        <f>IF(N538="snížená",J538,0)</f>
        <v>0</v>
      </c>
      <c r="BG538" s="149">
        <f>IF(N538="zákl. přenesená",J538,0)</f>
        <v>0</v>
      </c>
      <c r="BH538" s="149">
        <f>IF(N538="sníž. přenesená",J538,0)</f>
        <v>0</v>
      </c>
      <c r="BI538" s="149">
        <f>IF(N538="nulová",J538,0)</f>
        <v>0</v>
      </c>
      <c r="BJ538" s="17" t="s">
        <v>85</v>
      </c>
      <c r="BK538" s="149">
        <f>ROUND(I538*H538,2)</f>
        <v>0</v>
      </c>
      <c r="BL538" s="17" t="s">
        <v>274</v>
      </c>
      <c r="BM538" s="148" t="s">
        <v>582</v>
      </c>
    </row>
    <row r="539" spans="2:65" s="11" customFormat="1" ht="22.9" customHeight="1">
      <c r="B539" s="124"/>
      <c r="D539" s="125" t="s">
        <v>76</v>
      </c>
      <c r="E539" s="134" t="s">
        <v>583</v>
      </c>
      <c r="F539" s="134" t="s">
        <v>584</v>
      </c>
      <c r="I539" s="127"/>
      <c r="J539" s="135">
        <f>BK539</f>
        <v>0</v>
      </c>
      <c r="L539" s="124"/>
      <c r="M539" s="129"/>
      <c r="P539" s="130">
        <f>SUM(P540:P610)</f>
        <v>0</v>
      </c>
      <c r="R539" s="130">
        <f>SUM(R540:R610)</f>
        <v>1.1337149600000003</v>
      </c>
      <c r="T539" s="131">
        <f>SUM(T540:T610)</f>
        <v>0</v>
      </c>
      <c r="AR539" s="125" t="s">
        <v>87</v>
      </c>
      <c r="AT539" s="132" t="s">
        <v>76</v>
      </c>
      <c r="AU539" s="132" t="s">
        <v>85</v>
      </c>
      <c r="AY539" s="125" t="s">
        <v>154</v>
      </c>
      <c r="BK539" s="133">
        <f>SUM(BK540:BK610)</f>
        <v>0</v>
      </c>
    </row>
    <row r="540" spans="2:65" s="1" customFormat="1" ht="16.5" customHeight="1">
      <c r="B540" s="32"/>
      <c r="C540" s="136" t="s">
        <v>585</v>
      </c>
      <c r="D540" s="137" t="s">
        <v>157</v>
      </c>
      <c r="E540" s="138" t="s">
        <v>586</v>
      </c>
      <c r="F540" s="139" t="s">
        <v>587</v>
      </c>
      <c r="G540" s="140" t="s">
        <v>160</v>
      </c>
      <c r="H540" s="141">
        <v>2313.7040000000002</v>
      </c>
      <c r="I540" s="142"/>
      <c r="J540" s="143">
        <f>ROUND(I540*H540,2)</f>
        <v>0</v>
      </c>
      <c r="K540" s="139" t="s">
        <v>366</v>
      </c>
      <c r="L540" s="32"/>
      <c r="M540" s="144" t="s">
        <v>1</v>
      </c>
      <c r="N540" s="145" t="s">
        <v>42</v>
      </c>
      <c r="P540" s="146">
        <f>O540*H540</f>
        <v>0</v>
      </c>
      <c r="Q540" s="146">
        <v>0</v>
      </c>
      <c r="R540" s="146">
        <f>Q540*H540</f>
        <v>0</v>
      </c>
      <c r="S540" s="146">
        <v>0</v>
      </c>
      <c r="T540" s="147">
        <f>S540*H540</f>
        <v>0</v>
      </c>
      <c r="AR540" s="148" t="s">
        <v>274</v>
      </c>
      <c r="AT540" s="148" t="s">
        <v>157</v>
      </c>
      <c r="AU540" s="148" t="s">
        <v>87</v>
      </c>
      <c r="AY540" s="17" t="s">
        <v>154</v>
      </c>
      <c r="BE540" s="149">
        <f>IF(N540="základní",J540,0)</f>
        <v>0</v>
      </c>
      <c r="BF540" s="149">
        <f>IF(N540="snížená",J540,0)</f>
        <v>0</v>
      </c>
      <c r="BG540" s="149">
        <f>IF(N540="zákl. přenesená",J540,0)</f>
        <v>0</v>
      </c>
      <c r="BH540" s="149">
        <f>IF(N540="sníž. přenesená",J540,0)</f>
        <v>0</v>
      </c>
      <c r="BI540" s="149">
        <f>IF(N540="nulová",J540,0)</f>
        <v>0</v>
      </c>
      <c r="BJ540" s="17" t="s">
        <v>85</v>
      </c>
      <c r="BK540" s="149">
        <f>ROUND(I540*H540,2)</f>
        <v>0</v>
      </c>
      <c r="BL540" s="17" t="s">
        <v>274</v>
      </c>
      <c r="BM540" s="148" t="s">
        <v>588</v>
      </c>
    </row>
    <row r="541" spans="2:65" s="1" customFormat="1" ht="16.5" customHeight="1">
      <c r="B541" s="32"/>
      <c r="C541" s="136" t="s">
        <v>589</v>
      </c>
      <c r="D541" s="137" t="s">
        <v>157</v>
      </c>
      <c r="E541" s="138" t="s">
        <v>590</v>
      </c>
      <c r="F541" s="139" t="s">
        <v>591</v>
      </c>
      <c r="G541" s="140" t="s">
        <v>160</v>
      </c>
      <c r="H541" s="141">
        <v>2313.7040000000002</v>
      </c>
      <c r="I541" s="142"/>
      <c r="J541" s="143">
        <f>ROUND(I541*H541,2)</f>
        <v>0</v>
      </c>
      <c r="K541" s="139" t="s">
        <v>366</v>
      </c>
      <c r="L541" s="32"/>
      <c r="M541" s="144" t="s">
        <v>1</v>
      </c>
      <c r="N541" s="145" t="s">
        <v>42</v>
      </c>
      <c r="P541" s="146">
        <f>O541*H541</f>
        <v>0</v>
      </c>
      <c r="Q541" s="146">
        <v>2.0000000000000001E-4</v>
      </c>
      <c r="R541" s="146">
        <f>Q541*H541</f>
        <v>0.46274080000000006</v>
      </c>
      <c r="S541" s="146">
        <v>0</v>
      </c>
      <c r="T541" s="147">
        <f>S541*H541</f>
        <v>0</v>
      </c>
      <c r="AR541" s="148" t="s">
        <v>274</v>
      </c>
      <c r="AT541" s="148" t="s">
        <v>157</v>
      </c>
      <c r="AU541" s="148" t="s">
        <v>87</v>
      </c>
      <c r="AY541" s="17" t="s">
        <v>154</v>
      </c>
      <c r="BE541" s="149">
        <f>IF(N541="základní",J541,0)</f>
        <v>0</v>
      </c>
      <c r="BF541" s="149">
        <f>IF(N541="snížená",J541,0)</f>
        <v>0</v>
      </c>
      <c r="BG541" s="149">
        <f>IF(N541="zákl. přenesená",J541,0)</f>
        <v>0</v>
      </c>
      <c r="BH541" s="149">
        <f>IF(N541="sníž. přenesená",J541,0)</f>
        <v>0</v>
      </c>
      <c r="BI541" s="149">
        <f>IF(N541="nulová",J541,0)</f>
        <v>0</v>
      </c>
      <c r="BJ541" s="17" t="s">
        <v>85</v>
      </c>
      <c r="BK541" s="149">
        <f>ROUND(I541*H541,2)</f>
        <v>0</v>
      </c>
      <c r="BL541" s="17" t="s">
        <v>274</v>
      </c>
      <c r="BM541" s="148" t="s">
        <v>592</v>
      </c>
    </row>
    <row r="542" spans="2:65" s="1" customFormat="1" ht="16.5" customHeight="1">
      <c r="B542" s="32"/>
      <c r="C542" s="136" t="s">
        <v>593</v>
      </c>
      <c r="D542" s="186" t="s">
        <v>157</v>
      </c>
      <c r="E542" s="138" t="s">
        <v>594</v>
      </c>
      <c r="F542" s="139" t="s">
        <v>595</v>
      </c>
      <c r="G542" s="140" t="s">
        <v>160</v>
      </c>
      <c r="H542" s="141">
        <v>2313.7040000000002</v>
      </c>
      <c r="I542" s="142"/>
      <c r="J542" s="143">
        <f>ROUND(I542*H542,2)</f>
        <v>0</v>
      </c>
      <c r="K542" s="139" t="s">
        <v>161</v>
      </c>
      <c r="L542" s="32"/>
      <c r="M542" s="144" t="s">
        <v>1</v>
      </c>
      <c r="N542" s="145" t="s">
        <v>42</v>
      </c>
      <c r="P542" s="146">
        <f>O542*H542</f>
        <v>0</v>
      </c>
      <c r="Q542" s="146">
        <v>2.9E-4</v>
      </c>
      <c r="R542" s="146">
        <f>Q542*H542</f>
        <v>0.6709741600000001</v>
      </c>
      <c r="S542" s="146">
        <v>0</v>
      </c>
      <c r="T542" s="147">
        <f>S542*H542</f>
        <v>0</v>
      </c>
      <c r="AR542" s="148" t="s">
        <v>274</v>
      </c>
      <c r="AT542" s="148" t="s">
        <v>157</v>
      </c>
      <c r="AU542" s="148" t="s">
        <v>87</v>
      </c>
      <c r="AY542" s="17" t="s">
        <v>154</v>
      </c>
      <c r="BE542" s="149">
        <f>IF(N542="základní",J542,0)</f>
        <v>0</v>
      </c>
      <c r="BF542" s="149">
        <f>IF(N542="snížená",J542,0)</f>
        <v>0</v>
      </c>
      <c r="BG542" s="149">
        <f>IF(N542="zákl. přenesená",J542,0)</f>
        <v>0</v>
      </c>
      <c r="BH542" s="149">
        <f>IF(N542="sníž. přenesená",J542,0)</f>
        <v>0</v>
      </c>
      <c r="BI542" s="149">
        <f>IF(N542="nulová",J542,0)</f>
        <v>0</v>
      </c>
      <c r="BJ542" s="17" t="s">
        <v>85</v>
      </c>
      <c r="BK542" s="149">
        <f>ROUND(I542*H542,2)</f>
        <v>0</v>
      </c>
      <c r="BL542" s="17" t="s">
        <v>274</v>
      </c>
      <c r="BM542" s="148" t="s">
        <v>596</v>
      </c>
    </row>
    <row r="543" spans="2:65" s="12" customFormat="1">
      <c r="B543" s="150"/>
      <c r="D543" s="151" t="s">
        <v>164</v>
      </c>
      <c r="E543" s="152" t="s">
        <v>1</v>
      </c>
      <c r="F543" s="153" t="s">
        <v>291</v>
      </c>
      <c r="H543" s="152" t="s">
        <v>1</v>
      </c>
      <c r="I543" s="154"/>
      <c r="L543" s="150"/>
      <c r="M543" s="155"/>
      <c r="T543" s="156"/>
      <c r="AT543" s="152" t="s">
        <v>164</v>
      </c>
      <c r="AU543" s="152" t="s">
        <v>87</v>
      </c>
      <c r="AV543" s="12" t="s">
        <v>85</v>
      </c>
      <c r="AW543" s="12" t="s">
        <v>32</v>
      </c>
      <c r="AX543" s="12" t="s">
        <v>77</v>
      </c>
      <c r="AY543" s="152" t="s">
        <v>154</v>
      </c>
    </row>
    <row r="544" spans="2:65" s="13" customFormat="1">
      <c r="B544" s="157"/>
      <c r="D544" s="151" t="s">
        <v>164</v>
      </c>
      <c r="E544" s="158" t="s">
        <v>1</v>
      </c>
      <c r="F544" s="159" t="s">
        <v>292</v>
      </c>
      <c r="H544" s="160">
        <v>75.099999999999994</v>
      </c>
      <c r="I544" s="161"/>
      <c r="L544" s="157"/>
      <c r="M544" s="162"/>
      <c r="T544" s="163"/>
      <c r="AT544" s="158" t="s">
        <v>164</v>
      </c>
      <c r="AU544" s="158" t="s">
        <v>87</v>
      </c>
      <c r="AV544" s="13" t="s">
        <v>87</v>
      </c>
      <c r="AW544" s="13" t="s">
        <v>32</v>
      </c>
      <c r="AX544" s="13" t="s">
        <v>77</v>
      </c>
      <c r="AY544" s="158" t="s">
        <v>154</v>
      </c>
    </row>
    <row r="545" spans="2:51" s="13" customFormat="1">
      <c r="B545" s="157"/>
      <c r="D545" s="151" t="s">
        <v>164</v>
      </c>
      <c r="E545" s="158" t="s">
        <v>1</v>
      </c>
      <c r="F545" s="159" t="s">
        <v>293</v>
      </c>
      <c r="H545" s="160">
        <v>28</v>
      </c>
      <c r="I545" s="161"/>
      <c r="L545" s="157"/>
      <c r="M545" s="162"/>
      <c r="T545" s="163"/>
      <c r="AT545" s="158" t="s">
        <v>164</v>
      </c>
      <c r="AU545" s="158" t="s">
        <v>87</v>
      </c>
      <c r="AV545" s="13" t="s">
        <v>87</v>
      </c>
      <c r="AW545" s="13" t="s">
        <v>32</v>
      </c>
      <c r="AX545" s="13" t="s">
        <v>77</v>
      </c>
      <c r="AY545" s="158" t="s">
        <v>154</v>
      </c>
    </row>
    <row r="546" spans="2:51" s="13" customFormat="1">
      <c r="B546" s="157"/>
      <c r="D546" s="151" t="s">
        <v>164</v>
      </c>
      <c r="E546" s="158" t="s">
        <v>1</v>
      </c>
      <c r="F546" s="159" t="s">
        <v>294</v>
      </c>
      <c r="H546" s="160">
        <v>29.4</v>
      </c>
      <c r="I546" s="161"/>
      <c r="L546" s="157"/>
      <c r="M546" s="162"/>
      <c r="T546" s="163"/>
      <c r="AT546" s="158" t="s">
        <v>164</v>
      </c>
      <c r="AU546" s="158" t="s">
        <v>87</v>
      </c>
      <c r="AV546" s="13" t="s">
        <v>87</v>
      </c>
      <c r="AW546" s="13" t="s">
        <v>32</v>
      </c>
      <c r="AX546" s="13" t="s">
        <v>77</v>
      </c>
      <c r="AY546" s="158" t="s">
        <v>154</v>
      </c>
    </row>
    <row r="547" spans="2:51" s="13" customFormat="1">
      <c r="B547" s="157"/>
      <c r="D547" s="151" t="s">
        <v>164</v>
      </c>
      <c r="E547" s="158" t="s">
        <v>1</v>
      </c>
      <c r="F547" s="159" t="s">
        <v>295</v>
      </c>
      <c r="H547" s="160">
        <v>30.4</v>
      </c>
      <c r="I547" s="161"/>
      <c r="L547" s="157"/>
      <c r="M547" s="162"/>
      <c r="T547" s="163"/>
      <c r="AT547" s="158" t="s">
        <v>164</v>
      </c>
      <c r="AU547" s="158" t="s">
        <v>87</v>
      </c>
      <c r="AV547" s="13" t="s">
        <v>87</v>
      </c>
      <c r="AW547" s="13" t="s">
        <v>32</v>
      </c>
      <c r="AX547" s="13" t="s">
        <v>77</v>
      </c>
      <c r="AY547" s="158" t="s">
        <v>154</v>
      </c>
    </row>
    <row r="548" spans="2:51" s="13" customFormat="1">
      <c r="B548" s="157"/>
      <c r="D548" s="151" t="s">
        <v>164</v>
      </c>
      <c r="E548" s="158" t="s">
        <v>1</v>
      </c>
      <c r="F548" s="159" t="s">
        <v>296</v>
      </c>
      <c r="H548" s="160">
        <v>68.5</v>
      </c>
      <c r="I548" s="161"/>
      <c r="L548" s="157"/>
      <c r="M548" s="162"/>
      <c r="T548" s="163"/>
      <c r="AT548" s="158" t="s">
        <v>164</v>
      </c>
      <c r="AU548" s="158" t="s">
        <v>87</v>
      </c>
      <c r="AV548" s="13" t="s">
        <v>87</v>
      </c>
      <c r="AW548" s="13" t="s">
        <v>32</v>
      </c>
      <c r="AX548" s="13" t="s">
        <v>77</v>
      </c>
      <c r="AY548" s="158" t="s">
        <v>154</v>
      </c>
    </row>
    <row r="549" spans="2:51" s="13" customFormat="1">
      <c r="B549" s="157"/>
      <c r="D549" s="151" t="s">
        <v>164</v>
      </c>
      <c r="E549" s="158" t="s">
        <v>1</v>
      </c>
      <c r="F549" s="159" t="s">
        <v>297</v>
      </c>
      <c r="H549" s="160">
        <v>18.5</v>
      </c>
      <c r="I549" s="161"/>
      <c r="L549" s="157"/>
      <c r="M549" s="162"/>
      <c r="T549" s="163"/>
      <c r="AT549" s="158" t="s">
        <v>164</v>
      </c>
      <c r="AU549" s="158" t="s">
        <v>87</v>
      </c>
      <c r="AV549" s="13" t="s">
        <v>87</v>
      </c>
      <c r="AW549" s="13" t="s">
        <v>32</v>
      </c>
      <c r="AX549" s="13" t="s">
        <v>77</v>
      </c>
      <c r="AY549" s="158" t="s">
        <v>154</v>
      </c>
    </row>
    <row r="550" spans="2:51" s="13" customFormat="1">
      <c r="B550" s="157"/>
      <c r="D550" s="151" t="s">
        <v>164</v>
      </c>
      <c r="E550" s="158" t="s">
        <v>1</v>
      </c>
      <c r="F550" s="159" t="s">
        <v>298</v>
      </c>
      <c r="H550" s="160">
        <v>66</v>
      </c>
      <c r="I550" s="161"/>
      <c r="L550" s="157"/>
      <c r="M550" s="162"/>
      <c r="T550" s="163"/>
      <c r="AT550" s="158" t="s">
        <v>164</v>
      </c>
      <c r="AU550" s="158" t="s">
        <v>87</v>
      </c>
      <c r="AV550" s="13" t="s">
        <v>87</v>
      </c>
      <c r="AW550" s="13" t="s">
        <v>32</v>
      </c>
      <c r="AX550" s="13" t="s">
        <v>77</v>
      </c>
      <c r="AY550" s="158" t="s">
        <v>154</v>
      </c>
    </row>
    <row r="551" spans="2:51" s="13" customFormat="1">
      <c r="B551" s="157"/>
      <c r="D551" s="151" t="s">
        <v>164</v>
      </c>
      <c r="E551" s="158" t="s">
        <v>1</v>
      </c>
      <c r="F551" s="159" t="s">
        <v>299</v>
      </c>
      <c r="H551" s="160">
        <v>47.77</v>
      </c>
      <c r="I551" s="161"/>
      <c r="L551" s="157"/>
      <c r="M551" s="162"/>
      <c r="T551" s="163"/>
      <c r="AT551" s="158" t="s">
        <v>164</v>
      </c>
      <c r="AU551" s="158" t="s">
        <v>87</v>
      </c>
      <c r="AV551" s="13" t="s">
        <v>87</v>
      </c>
      <c r="AW551" s="13" t="s">
        <v>32</v>
      </c>
      <c r="AX551" s="13" t="s">
        <v>77</v>
      </c>
      <c r="AY551" s="158" t="s">
        <v>154</v>
      </c>
    </row>
    <row r="552" spans="2:51" s="13" customFormat="1">
      <c r="B552" s="157"/>
      <c r="D552" s="151" t="s">
        <v>164</v>
      </c>
      <c r="E552" s="158" t="s">
        <v>1</v>
      </c>
      <c r="F552" s="159" t="s">
        <v>452</v>
      </c>
      <c r="H552" s="160">
        <v>16.7</v>
      </c>
      <c r="I552" s="161"/>
      <c r="L552" s="157"/>
      <c r="M552" s="162"/>
      <c r="T552" s="163"/>
      <c r="AT552" s="158" t="s">
        <v>164</v>
      </c>
      <c r="AU552" s="158" t="s">
        <v>87</v>
      </c>
      <c r="AV552" s="13" t="s">
        <v>87</v>
      </c>
      <c r="AW552" s="13" t="s">
        <v>32</v>
      </c>
      <c r="AX552" s="13" t="s">
        <v>77</v>
      </c>
      <c r="AY552" s="158" t="s">
        <v>154</v>
      </c>
    </row>
    <row r="553" spans="2:51" s="13" customFormat="1">
      <c r="B553" s="157"/>
      <c r="D553" s="151" t="s">
        <v>164</v>
      </c>
      <c r="E553" s="158" t="s">
        <v>1</v>
      </c>
      <c r="F553" s="159" t="s">
        <v>301</v>
      </c>
      <c r="H553" s="160">
        <v>9.3000000000000007</v>
      </c>
      <c r="I553" s="161"/>
      <c r="L553" s="157"/>
      <c r="M553" s="162"/>
      <c r="T553" s="163"/>
      <c r="AT553" s="158" t="s">
        <v>164</v>
      </c>
      <c r="AU553" s="158" t="s">
        <v>87</v>
      </c>
      <c r="AV553" s="13" t="s">
        <v>87</v>
      </c>
      <c r="AW553" s="13" t="s">
        <v>32</v>
      </c>
      <c r="AX553" s="13" t="s">
        <v>77</v>
      </c>
      <c r="AY553" s="158" t="s">
        <v>154</v>
      </c>
    </row>
    <row r="554" spans="2:51" s="13" customFormat="1">
      <c r="B554" s="157"/>
      <c r="D554" s="151" t="s">
        <v>164</v>
      </c>
      <c r="E554" s="158" t="s">
        <v>1</v>
      </c>
      <c r="F554" s="159" t="s">
        <v>302</v>
      </c>
      <c r="H554" s="160">
        <v>12</v>
      </c>
      <c r="I554" s="161"/>
      <c r="L554" s="157"/>
      <c r="M554" s="162"/>
      <c r="T554" s="163"/>
      <c r="AT554" s="158" t="s">
        <v>164</v>
      </c>
      <c r="AU554" s="158" t="s">
        <v>87</v>
      </c>
      <c r="AV554" s="13" t="s">
        <v>87</v>
      </c>
      <c r="AW554" s="13" t="s">
        <v>32</v>
      </c>
      <c r="AX554" s="13" t="s">
        <v>77</v>
      </c>
      <c r="AY554" s="158" t="s">
        <v>154</v>
      </c>
    </row>
    <row r="555" spans="2:51" s="13" customFormat="1">
      <c r="B555" s="157"/>
      <c r="D555" s="151" t="s">
        <v>164</v>
      </c>
      <c r="E555" s="158" t="s">
        <v>1</v>
      </c>
      <c r="F555" s="159" t="s">
        <v>303</v>
      </c>
      <c r="H555" s="160">
        <v>8.6</v>
      </c>
      <c r="I555" s="161"/>
      <c r="L555" s="157"/>
      <c r="M555" s="162"/>
      <c r="T555" s="163"/>
      <c r="AT555" s="158" t="s">
        <v>164</v>
      </c>
      <c r="AU555" s="158" t="s">
        <v>87</v>
      </c>
      <c r="AV555" s="13" t="s">
        <v>87</v>
      </c>
      <c r="AW555" s="13" t="s">
        <v>32</v>
      </c>
      <c r="AX555" s="13" t="s">
        <v>77</v>
      </c>
      <c r="AY555" s="158" t="s">
        <v>154</v>
      </c>
    </row>
    <row r="556" spans="2:51" s="13" customFormat="1">
      <c r="B556" s="157"/>
      <c r="D556" s="151" t="s">
        <v>164</v>
      </c>
      <c r="E556" s="158" t="s">
        <v>1</v>
      </c>
      <c r="F556" s="159" t="s">
        <v>304</v>
      </c>
      <c r="H556" s="160">
        <v>11.9</v>
      </c>
      <c r="I556" s="161"/>
      <c r="L556" s="157"/>
      <c r="M556" s="162"/>
      <c r="T556" s="163"/>
      <c r="AT556" s="158" t="s">
        <v>164</v>
      </c>
      <c r="AU556" s="158" t="s">
        <v>87</v>
      </c>
      <c r="AV556" s="13" t="s">
        <v>87</v>
      </c>
      <c r="AW556" s="13" t="s">
        <v>32</v>
      </c>
      <c r="AX556" s="13" t="s">
        <v>77</v>
      </c>
      <c r="AY556" s="158" t="s">
        <v>154</v>
      </c>
    </row>
    <row r="557" spans="2:51" s="13" customFormat="1">
      <c r="B557" s="157"/>
      <c r="D557" s="151" t="s">
        <v>164</v>
      </c>
      <c r="E557" s="158" t="s">
        <v>1</v>
      </c>
      <c r="F557" s="159" t="s">
        <v>305</v>
      </c>
      <c r="H557" s="160">
        <v>9.5</v>
      </c>
      <c r="I557" s="161"/>
      <c r="L557" s="157"/>
      <c r="M557" s="162"/>
      <c r="T557" s="163"/>
      <c r="AT557" s="158" t="s">
        <v>164</v>
      </c>
      <c r="AU557" s="158" t="s">
        <v>87</v>
      </c>
      <c r="AV557" s="13" t="s">
        <v>87</v>
      </c>
      <c r="AW557" s="13" t="s">
        <v>32</v>
      </c>
      <c r="AX557" s="13" t="s">
        <v>77</v>
      </c>
      <c r="AY557" s="158" t="s">
        <v>154</v>
      </c>
    </row>
    <row r="558" spans="2:51" s="13" customFormat="1">
      <c r="B558" s="157"/>
      <c r="D558" s="151" t="s">
        <v>164</v>
      </c>
      <c r="E558" s="158" t="s">
        <v>1</v>
      </c>
      <c r="F558" s="159" t="s">
        <v>306</v>
      </c>
      <c r="H558" s="160">
        <v>10.199999999999999</v>
      </c>
      <c r="I558" s="161"/>
      <c r="L558" s="157"/>
      <c r="M558" s="162"/>
      <c r="T558" s="163"/>
      <c r="AT558" s="158" t="s">
        <v>164</v>
      </c>
      <c r="AU558" s="158" t="s">
        <v>87</v>
      </c>
      <c r="AV558" s="13" t="s">
        <v>87</v>
      </c>
      <c r="AW558" s="13" t="s">
        <v>32</v>
      </c>
      <c r="AX558" s="13" t="s">
        <v>77</v>
      </c>
      <c r="AY558" s="158" t="s">
        <v>154</v>
      </c>
    </row>
    <row r="559" spans="2:51" s="13" customFormat="1">
      <c r="B559" s="157"/>
      <c r="D559" s="151" t="s">
        <v>164</v>
      </c>
      <c r="E559" s="158" t="s">
        <v>1</v>
      </c>
      <c r="F559" s="159" t="s">
        <v>307</v>
      </c>
      <c r="H559" s="160">
        <v>11</v>
      </c>
      <c r="I559" s="161"/>
      <c r="L559" s="157"/>
      <c r="M559" s="162"/>
      <c r="T559" s="163"/>
      <c r="AT559" s="158" t="s">
        <v>164</v>
      </c>
      <c r="AU559" s="158" t="s">
        <v>87</v>
      </c>
      <c r="AV559" s="13" t="s">
        <v>87</v>
      </c>
      <c r="AW559" s="13" t="s">
        <v>32</v>
      </c>
      <c r="AX559" s="13" t="s">
        <v>77</v>
      </c>
      <c r="AY559" s="158" t="s">
        <v>154</v>
      </c>
    </row>
    <row r="560" spans="2:51" s="13" customFormat="1">
      <c r="B560" s="157"/>
      <c r="D560" s="151" t="s">
        <v>164</v>
      </c>
      <c r="E560" s="158" t="s">
        <v>1</v>
      </c>
      <c r="F560" s="159" t="s">
        <v>308</v>
      </c>
      <c r="H560" s="160">
        <v>17.5</v>
      </c>
      <c r="I560" s="161"/>
      <c r="L560" s="157"/>
      <c r="M560" s="162"/>
      <c r="T560" s="163"/>
      <c r="AT560" s="158" t="s">
        <v>164</v>
      </c>
      <c r="AU560" s="158" t="s">
        <v>87</v>
      </c>
      <c r="AV560" s="13" t="s">
        <v>87</v>
      </c>
      <c r="AW560" s="13" t="s">
        <v>32</v>
      </c>
      <c r="AX560" s="13" t="s">
        <v>77</v>
      </c>
      <c r="AY560" s="158" t="s">
        <v>154</v>
      </c>
    </row>
    <row r="561" spans="2:51" s="13" customFormat="1">
      <c r="B561" s="157"/>
      <c r="D561" s="151" t="s">
        <v>164</v>
      </c>
      <c r="E561" s="158" t="s">
        <v>1</v>
      </c>
      <c r="F561" s="159" t="s">
        <v>309</v>
      </c>
      <c r="H561" s="160">
        <v>23</v>
      </c>
      <c r="I561" s="161"/>
      <c r="L561" s="157"/>
      <c r="M561" s="162"/>
      <c r="T561" s="163"/>
      <c r="AT561" s="158" t="s">
        <v>164</v>
      </c>
      <c r="AU561" s="158" t="s">
        <v>87</v>
      </c>
      <c r="AV561" s="13" t="s">
        <v>87</v>
      </c>
      <c r="AW561" s="13" t="s">
        <v>32</v>
      </c>
      <c r="AX561" s="13" t="s">
        <v>77</v>
      </c>
      <c r="AY561" s="158" t="s">
        <v>154</v>
      </c>
    </row>
    <row r="562" spans="2:51" s="13" customFormat="1">
      <c r="B562" s="157"/>
      <c r="D562" s="151" t="s">
        <v>164</v>
      </c>
      <c r="E562" s="158" t="s">
        <v>1</v>
      </c>
      <c r="F562" s="159" t="s">
        <v>310</v>
      </c>
      <c r="H562" s="160">
        <v>11.9</v>
      </c>
      <c r="I562" s="161"/>
      <c r="L562" s="157"/>
      <c r="M562" s="162"/>
      <c r="T562" s="163"/>
      <c r="AT562" s="158" t="s">
        <v>164</v>
      </c>
      <c r="AU562" s="158" t="s">
        <v>87</v>
      </c>
      <c r="AV562" s="13" t="s">
        <v>87</v>
      </c>
      <c r="AW562" s="13" t="s">
        <v>32</v>
      </c>
      <c r="AX562" s="13" t="s">
        <v>77</v>
      </c>
      <c r="AY562" s="158" t="s">
        <v>154</v>
      </c>
    </row>
    <row r="563" spans="2:51" s="13" customFormat="1">
      <c r="B563" s="157"/>
      <c r="D563" s="151" t="s">
        <v>164</v>
      </c>
      <c r="E563" s="158" t="s">
        <v>1</v>
      </c>
      <c r="F563" s="159" t="s">
        <v>311</v>
      </c>
      <c r="H563" s="160">
        <v>13.1</v>
      </c>
      <c r="I563" s="161"/>
      <c r="L563" s="157"/>
      <c r="M563" s="162"/>
      <c r="T563" s="163"/>
      <c r="AT563" s="158" t="s">
        <v>164</v>
      </c>
      <c r="AU563" s="158" t="s">
        <v>87</v>
      </c>
      <c r="AV563" s="13" t="s">
        <v>87</v>
      </c>
      <c r="AW563" s="13" t="s">
        <v>32</v>
      </c>
      <c r="AX563" s="13" t="s">
        <v>77</v>
      </c>
      <c r="AY563" s="158" t="s">
        <v>154</v>
      </c>
    </row>
    <row r="564" spans="2:51" s="13" customFormat="1">
      <c r="B564" s="157"/>
      <c r="D564" s="151" t="s">
        <v>164</v>
      </c>
      <c r="E564" s="158" t="s">
        <v>1</v>
      </c>
      <c r="F564" s="159" t="s">
        <v>312</v>
      </c>
      <c r="H564" s="160">
        <v>5.4</v>
      </c>
      <c r="I564" s="161"/>
      <c r="L564" s="157"/>
      <c r="M564" s="162"/>
      <c r="T564" s="163"/>
      <c r="AT564" s="158" t="s">
        <v>164</v>
      </c>
      <c r="AU564" s="158" t="s">
        <v>87</v>
      </c>
      <c r="AV564" s="13" t="s">
        <v>87</v>
      </c>
      <c r="AW564" s="13" t="s">
        <v>32</v>
      </c>
      <c r="AX564" s="13" t="s">
        <v>77</v>
      </c>
      <c r="AY564" s="158" t="s">
        <v>154</v>
      </c>
    </row>
    <row r="565" spans="2:51" s="13" customFormat="1">
      <c r="B565" s="157"/>
      <c r="D565" s="151" t="s">
        <v>164</v>
      </c>
      <c r="E565" s="158" t="s">
        <v>1</v>
      </c>
      <c r="F565" s="159" t="s">
        <v>313</v>
      </c>
      <c r="H565" s="160">
        <v>5.8</v>
      </c>
      <c r="I565" s="161"/>
      <c r="L565" s="157"/>
      <c r="M565" s="162"/>
      <c r="T565" s="163"/>
      <c r="AT565" s="158" t="s">
        <v>164</v>
      </c>
      <c r="AU565" s="158" t="s">
        <v>87</v>
      </c>
      <c r="AV565" s="13" t="s">
        <v>87</v>
      </c>
      <c r="AW565" s="13" t="s">
        <v>32</v>
      </c>
      <c r="AX565" s="13" t="s">
        <v>77</v>
      </c>
      <c r="AY565" s="158" t="s">
        <v>154</v>
      </c>
    </row>
    <row r="566" spans="2:51" s="13" customFormat="1">
      <c r="B566" s="157"/>
      <c r="D566" s="151" t="s">
        <v>164</v>
      </c>
      <c r="E566" s="158" t="s">
        <v>1</v>
      </c>
      <c r="F566" s="159" t="s">
        <v>314</v>
      </c>
      <c r="H566" s="160">
        <v>9.3000000000000007</v>
      </c>
      <c r="I566" s="161"/>
      <c r="L566" s="157"/>
      <c r="M566" s="162"/>
      <c r="T566" s="163"/>
      <c r="AT566" s="158" t="s">
        <v>164</v>
      </c>
      <c r="AU566" s="158" t="s">
        <v>87</v>
      </c>
      <c r="AV566" s="13" t="s">
        <v>87</v>
      </c>
      <c r="AW566" s="13" t="s">
        <v>32</v>
      </c>
      <c r="AX566" s="13" t="s">
        <v>77</v>
      </c>
      <c r="AY566" s="158" t="s">
        <v>154</v>
      </c>
    </row>
    <row r="567" spans="2:51" s="13" customFormat="1">
      <c r="B567" s="157"/>
      <c r="D567" s="151" t="s">
        <v>164</v>
      </c>
      <c r="E567" s="158" t="s">
        <v>1</v>
      </c>
      <c r="F567" s="159" t="s">
        <v>315</v>
      </c>
      <c r="H567" s="160">
        <v>4.4000000000000004</v>
      </c>
      <c r="I567" s="161"/>
      <c r="L567" s="157"/>
      <c r="M567" s="162"/>
      <c r="T567" s="163"/>
      <c r="AT567" s="158" t="s">
        <v>164</v>
      </c>
      <c r="AU567" s="158" t="s">
        <v>87</v>
      </c>
      <c r="AV567" s="13" t="s">
        <v>87</v>
      </c>
      <c r="AW567" s="13" t="s">
        <v>32</v>
      </c>
      <c r="AX567" s="13" t="s">
        <v>77</v>
      </c>
      <c r="AY567" s="158" t="s">
        <v>154</v>
      </c>
    </row>
    <row r="568" spans="2:51" s="13" customFormat="1">
      <c r="B568" s="157"/>
      <c r="D568" s="151" t="s">
        <v>164</v>
      </c>
      <c r="E568" s="158" t="s">
        <v>1</v>
      </c>
      <c r="F568" s="159" t="s">
        <v>316</v>
      </c>
      <c r="H568" s="160">
        <v>4.3</v>
      </c>
      <c r="I568" s="161"/>
      <c r="L568" s="157"/>
      <c r="M568" s="162"/>
      <c r="T568" s="163"/>
      <c r="AT568" s="158" t="s">
        <v>164</v>
      </c>
      <c r="AU568" s="158" t="s">
        <v>87</v>
      </c>
      <c r="AV568" s="13" t="s">
        <v>87</v>
      </c>
      <c r="AW568" s="13" t="s">
        <v>32</v>
      </c>
      <c r="AX568" s="13" t="s">
        <v>77</v>
      </c>
      <c r="AY568" s="158" t="s">
        <v>154</v>
      </c>
    </row>
    <row r="569" spans="2:51" s="13" customFormat="1">
      <c r="B569" s="157"/>
      <c r="D569" s="151" t="s">
        <v>164</v>
      </c>
      <c r="E569" s="158" t="s">
        <v>1</v>
      </c>
      <c r="F569" s="159" t="s">
        <v>317</v>
      </c>
      <c r="H569" s="160">
        <v>1.6</v>
      </c>
      <c r="I569" s="161"/>
      <c r="L569" s="157"/>
      <c r="M569" s="162"/>
      <c r="T569" s="163"/>
      <c r="AT569" s="158" t="s">
        <v>164</v>
      </c>
      <c r="AU569" s="158" t="s">
        <v>87</v>
      </c>
      <c r="AV569" s="13" t="s">
        <v>87</v>
      </c>
      <c r="AW569" s="13" t="s">
        <v>32</v>
      </c>
      <c r="AX569" s="13" t="s">
        <v>77</v>
      </c>
      <c r="AY569" s="158" t="s">
        <v>154</v>
      </c>
    </row>
    <row r="570" spans="2:51" s="13" customFormat="1">
      <c r="B570" s="157"/>
      <c r="D570" s="151" t="s">
        <v>164</v>
      </c>
      <c r="E570" s="158" t="s">
        <v>1</v>
      </c>
      <c r="F570" s="159" t="s">
        <v>318</v>
      </c>
      <c r="H570" s="160">
        <v>1.1000000000000001</v>
      </c>
      <c r="I570" s="161"/>
      <c r="L570" s="157"/>
      <c r="M570" s="162"/>
      <c r="T570" s="163"/>
      <c r="AT570" s="158" t="s">
        <v>164</v>
      </c>
      <c r="AU570" s="158" t="s">
        <v>87</v>
      </c>
      <c r="AV570" s="13" t="s">
        <v>87</v>
      </c>
      <c r="AW570" s="13" t="s">
        <v>32</v>
      </c>
      <c r="AX570" s="13" t="s">
        <v>77</v>
      </c>
      <c r="AY570" s="158" t="s">
        <v>154</v>
      </c>
    </row>
    <row r="571" spans="2:51" s="13" customFormat="1">
      <c r="B571" s="157"/>
      <c r="D571" s="151" t="s">
        <v>164</v>
      </c>
      <c r="E571" s="158" t="s">
        <v>1</v>
      </c>
      <c r="F571" s="159" t="s">
        <v>319</v>
      </c>
      <c r="H571" s="160">
        <v>1.1000000000000001</v>
      </c>
      <c r="I571" s="161"/>
      <c r="L571" s="157"/>
      <c r="M571" s="162"/>
      <c r="T571" s="163"/>
      <c r="AT571" s="158" t="s">
        <v>164</v>
      </c>
      <c r="AU571" s="158" t="s">
        <v>87</v>
      </c>
      <c r="AV571" s="13" t="s">
        <v>87</v>
      </c>
      <c r="AW571" s="13" t="s">
        <v>32</v>
      </c>
      <c r="AX571" s="13" t="s">
        <v>77</v>
      </c>
      <c r="AY571" s="158" t="s">
        <v>154</v>
      </c>
    </row>
    <row r="572" spans="2:51" s="13" customFormat="1">
      <c r="B572" s="157"/>
      <c r="D572" s="151" t="s">
        <v>164</v>
      </c>
      <c r="E572" s="158" t="s">
        <v>1</v>
      </c>
      <c r="F572" s="159" t="s">
        <v>320</v>
      </c>
      <c r="H572" s="160">
        <v>23.2</v>
      </c>
      <c r="I572" s="161"/>
      <c r="L572" s="157"/>
      <c r="M572" s="162"/>
      <c r="T572" s="163"/>
      <c r="AT572" s="158" t="s">
        <v>164</v>
      </c>
      <c r="AU572" s="158" t="s">
        <v>87</v>
      </c>
      <c r="AV572" s="13" t="s">
        <v>87</v>
      </c>
      <c r="AW572" s="13" t="s">
        <v>32</v>
      </c>
      <c r="AX572" s="13" t="s">
        <v>77</v>
      </c>
      <c r="AY572" s="158" t="s">
        <v>154</v>
      </c>
    </row>
    <row r="573" spans="2:51" s="13" customFormat="1">
      <c r="B573" s="157"/>
      <c r="D573" s="151" t="s">
        <v>164</v>
      </c>
      <c r="E573" s="158" t="s">
        <v>1</v>
      </c>
      <c r="F573" s="159" t="s">
        <v>321</v>
      </c>
      <c r="H573" s="160">
        <v>2.94</v>
      </c>
      <c r="I573" s="161"/>
      <c r="L573" s="157"/>
      <c r="M573" s="162"/>
      <c r="T573" s="163"/>
      <c r="AT573" s="158" t="s">
        <v>164</v>
      </c>
      <c r="AU573" s="158" t="s">
        <v>87</v>
      </c>
      <c r="AV573" s="13" t="s">
        <v>87</v>
      </c>
      <c r="AW573" s="13" t="s">
        <v>32</v>
      </c>
      <c r="AX573" s="13" t="s">
        <v>77</v>
      </c>
      <c r="AY573" s="158" t="s">
        <v>154</v>
      </c>
    </row>
    <row r="574" spans="2:51" s="13" customFormat="1">
      <c r="B574" s="157"/>
      <c r="D574" s="151" t="s">
        <v>164</v>
      </c>
      <c r="E574" s="158" t="s">
        <v>1</v>
      </c>
      <c r="F574" s="159" t="s">
        <v>322</v>
      </c>
      <c r="H574" s="160">
        <v>5.6</v>
      </c>
      <c r="I574" s="161"/>
      <c r="L574" s="157"/>
      <c r="M574" s="162"/>
      <c r="T574" s="163"/>
      <c r="AT574" s="158" t="s">
        <v>164</v>
      </c>
      <c r="AU574" s="158" t="s">
        <v>87</v>
      </c>
      <c r="AV574" s="13" t="s">
        <v>87</v>
      </c>
      <c r="AW574" s="13" t="s">
        <v>32</v>
      </c>
      <c r="AX574" s="13" t="s">
        <v>77</v>
      </c>
      <c r="AY574" s="158" t="s">
        <v>154</v>
      </c>
    </row>
    <row r="575" spans="2:51" s="13" customFormat="1">
      <c r="B575" s="157"/>
      <c r="D575" s="151" t="s">
        <v>164</v>
      </c>
      <c r="E575" s="158" t="s">
        <v>1</v>
      </c>
      <c r="F575" s="159" t="s">
        <v>323</v>
      </c>
      <c r="H575" s="160">
        <v>3.3</v>
      </c>
      <c r="I575" s="161"/>
      <c r="L575" s="157"/>
      <c r="M575" s="162"/>
      <c r="T575" s="163"/>
      <c r="AT575" s="158" t="s">
        <v>164</v>
      </c>
      <c r="AU575" s="158" t="s">
        <v>87</v>
      </c>
      <c r="AV575" s="13" t="s">
        <v>87</v>
      </c>
      <c r="AW575" s="13" t="s">
        <v>32</v>
      </c>
      <c r="AX575" s="13" t="s">
        <v>77</v>
      </c>
      <c r="AY575" s="158" t="s">
        <v>154</v>
      </c>
    </row>
    <row r="576" spans="2:51" s="13" customFormat="1">
      <c r="B576" s="157"/>
      <c r="D576" s="151" t="s">
        <v>164</v>
      </c>
      <c r="E576" s="158" t="s">
        <v>1</v>
      </c>
      <c r="F576" s="159" t="s">
        <v>324</v>
      </c>
      <c r="H576" s="160">
        <v>3.2</v>
      </c>
      <c r="I576" s="161"/>
      <c r="L576" s="157"/>
      <c r="M576" s="162"/>
      <c r="T576" s="163"/>
      <c r="AT576" s="158" t="s">
        <v>164</v>
      </c>
      <c r="AU576" s="158" t="s">
        <v>87</v>
      </c>
      <c r="AV576" s="13" t="s">
        <v>87</v>
      </c>
      <c r="AW576" s="13" t="s">
        <v>32</v>
      </c>
      <c r="AX576" s="13" t="s">
        <v>77</v>
      </c>
      <c r="AY576" s="158" t="s">
        <v>154</v>
      </c>
    </row>
    <row r="577" spans="2:51" s="13" customFormat="1">
      <c r="B577" s="157"/>
      <c r="D577" s="151" t="s">
        <v>164</v>
      </c>
      <c r="E577" s="158" t="s">
        <v>1</v>
      </c>
      <c r="F577" s="159" t="s">
        <v>325</v>
      </c>
      <c r="H577" s="160">
        <v>3.2</v>
      </c>
      <c r="I577" s="161"/>
      <c r="L577" s="157"/>
      <c r="M577" s="162"/>
      <c r="T577" s="163"/>
      <c r="AT577" s="158" t="s">
        <v>164</v>
      </c>
      <c r="AU577" s="158" t="s">
        <v>87</v>
      </c>
      <c r="AV577" s="13" t="s">
        <v>87</v>
      </c>
      <c r="AW577" s="13" t="s">
        <v>32</v>
      </c>
      <c r="AX577" s="13" t="s">
        <v>77</v>
      </c>
      <c r="AY577" s="158" t="s">
        <v>154</v>
      </c>
    </row>
    <row r="578" spans="2:51" s="15" customFormat="1">
      <c r="B578" s="171"/>
      <c r="D578" s="151" t="s">
        <v>164</v>
      </c>
      <c r="E578" s="172" t="s">
        <v>1</v>
      </c>
      <c r="F578" s="173" t="s">
        <v>194</v>
      </c>
      <c r="H578" s="174">
        <v>592.80999999999995</v>
      </c>
      <c r="I578" s="175"/>
      <c r="L578" s="171"/>
      <c r="M578" s="176"/>
      <c r="T578" s="177"/>
      <c r="AT578" s="172" t="s">
        <v>164</v>
      </c>
      <c r="AU578" s="172" t="s">
        <v>87</v>
      </c>
      <c r="AV578" s="15" t="s">
        <v>176</v>
      </c>
      <c r="AW578" s="15" t="s">
        <v>32</v>
      </c>
      <c r="AX578" s="15" t="s">
        <v>77</v>
      </c>
      <c r="AY578" s="172" t="s">
        <v>154</v>
      </c>
    </row>
    <row r="579" spans="2:51" s="12" customFormat="1">
      <c r="B579" s="150"/>
      <c r="D579" s="151" t="s">
        <v>164</v>
      </c>
      <c r="E579" s="152" t="s">
        <v>1</v>
      </c>
      <c r="F579" s="153" t="s">
        <v>330</v>
      </c>
      <c r="H579" s="152" t="s">
        <v>1</v>
      </c>
      <c r="I579" s="154"/>
      <c r="L579" s="150"/>
      <c r="M579" s="155"/>
      <c r="T579" s="156"/>
      <c r="AT579" s="152" t="s">
        <v>164</v>
      </c>
      <c r="AU579" s="152" t="s">
        <v>87</v>
      </c>
      <c r="AV579" s="12" t="s">
        <v>85</v>
      </c>
      <c r="AW579" s="12" t="s">
        <v>32</v>
      </c>
      <c r="AX579" s="12" t="s">
        <v>77</v>
      </c>
      <c r="AY579" s="152" t="s">
        <v>154</v>
      </c>
    </row>
    <row r="580" spans="2:51" s="13" customFormat="1">
      <c r="B580" s="157"/>
      <c r="D580" s="151" t="s">
        <v>164</v>
      </c>
      <c r="E580" s="158" t="s">
        <v>1</v>
      </c>
      <c r="F580" s="159" t="s">
        <v>331</v>
      </c>
      <c r="H580" s="160">
        <v>243.83500000000001</v>
      </c>
      <c r="I580" s="161"/>
      <c r="L580" s="157"/>
      <c r="M580" s="162"/>
      <c r="T580" s="163"/>
      <c r="AT580" s="158" t="s">
        <v>164</v>
      </c>
      <c r="AU580" s="158" t="s">
        <v>87</v>
      </c>
      <c r="AV580" s="13" t="s">
        <v>87</v>
      </c>
      <c r="AW580" s="13" t="s">
        <v>32</v>
      </c>
      <c r="AX580" s="13" t="s">
        <v>77</v>
      </c>
      <c r="AY580" s="158" t="s">
        <v>154</v>
      </c>
    </row>
    <row r="581" spans="2:51" s="13" customFormat="1">
      <c r="B581" s="157"/>
      <c r="D581" s="151" t="s">
        <v>164</v>
      </c>
      <c r="E581" s="158" t="s">
        <v>1</v>
      </c>
      <c r="F581" s="159" t="s">
        <v>332</v>
      </c>
      <c r="H581" s="160">
        <v>69.546999999999997</v>
      </c>
      <c r="I581" s="161"/>
      <c r="L581" s="157"/>
      <c r="M581" s="162"/>
      <c r="T581" s="163"/>
      <c r="AT581" s="158" t="s">
        <v>164</v>
      </c>
      <c r="AU581" s="158" t="s">
        <v>87</v>
      </c>
      <c r="AV581" s="13" t="s">
        <v>87</v>
      </c>
      <c r="AW581" s="13" t="s">
        <v>32</v>
      </c>
      <c r="AX581" s="13" t="s">
        <v>77</v>
      </c>
      <c r="AY581" s="158" t="s">
        <v>154</v>
      </c>
    </row>
    <row r="582" spans="2:51" s="13" customFormat="1">
      <c r="B582" s="157"/>
      <c r="D582" s="151" t="s">
        <v>164</v>
      </c>
      <c r="E582" s="158" t="s">
        <v>1</v>
      </c>
      <c r="F582" s="159" t="s">
        <v>333</v>
      </c>
      <c r="H582" s="160">
        <v>72.477999999999994</v>
      </c>
      <c r="I582" s="161"/>
      <c r="L582" s="157"/>
      <c r="M582" s="162"/>
      <c r="T582" s="163"/>
      <c r="AT582" s="158" t="s">
        <v>164</v>
      </c>
      <c r="AU582" s="158" t="s">
        <v>87</v>
      </c>
      <c r="AV582" s="13" t="s">
        <v>87</v>
      </c>
      <c r="AW582" s="13" t="s">
        <v>32</v>
      </c>
      <c r="AX582" s="13" t="s">
        <v>77</v>
      </c>
      <c r="AY582" s="158" t="s">
        <v>154</v>
      </c>
    </row>
    <row r="583" spans="2:51" s="13" customFormat="1">
      <c r="B583" s="157"/>
      <c r="D583" s="151" t="s">
        <v>164</v>
      </c>
      <c r="E583" s="158" t="s">
        <v>1</v>
      </c>
      <c r="F583" s="159" t="s">
        <v>334</v>
      </c>
      <c r="H583" s="160">
        <v>90.566999999999993</v>
      </c>
      <c r="I583" s="161"/>
      <c r="L583" s="157"/>
      <c r="M583" s="162"/>
      <c r="T583" s="163"/>
      <c r="AT583" s="158" t="s">
        <v>164</v>
      </c>
      <c r="AU583" s="158" t="s">
        <v>87</v>
      </c>
      <c r="AV583" s="13" t="s">
        <v>87</v>
      </c>
      <c r="AW583" s="13" t="s">
        <v>32</v>
      </c>
      <c r="AX583" s="13" t="s">
        <v>77</v>
      </c>
      <c r="AY583" s="158" t="s">
        <v>154</v>
      </c>
    </row>
    <row r="584" spans="2:51" s="13" customFormat="1">
      <c r="B584" s="157"/>
      <c r="D584" s="151" t="s">
        <v>164</v>
      </c>
      <c r="E584" s="158" t="s">
        <v>1</v>
      </c>
      <c r="F584" s="159" t="s">
        <v>335</v>
      </c>
      <c r="H584" s="160">
        <v>107.79</v>
      </c>
      <c r="I584" s="161"/>
      <c r="L584" s="157"/>
      <c r="M584" s="162"/>
      <c r="T584" s="163"/>
      <c r="AT584" s="158" t="s">
        <v>164</v>
      </c>
      <c r="AU584" s="158" t="s">
        <v>87</v>
      </c>
      <c r="AV584" s="13" t="s">
        <v>87</v>
      </c>
      <c r="AW584" s="13" t="s">
        <v>32</v>
      </c>
      <c r="AX584" s="13" t="s">
        <v>77</v>
      </c>
      <c r="AY584" s="158" t="s">
        <v>154</v>
      </c>
    </row>
    <row r="585" spans="2:51" s="13" customFormat="1">
      <c r="B585" s="157"/>
      <c r="D585" s="151" t="s">
        <v>164</v>
      </c>
      <c r="E585" s="158" t="s">
        <v>1</v>
      </c>
      <c r="F585" s="159" t="s">
        <v>336</v>
      </c>
      <c r="H585" s="160">
        <v>57.079000000000001</v>
      </c>
      <c r="I585" s="161"/>
      <c r="L585" s="157"/>
      <c r="M585" s="162"/>
      <c r="T585" s="163"/>
      <c r="AT585" s="158" t="s">
        <v>164</v>
      </c>
      <c r="AU585" s="158" t="s">
        <v>87</v>
      </c>
      <c r="AV585" s="13" t="s">
        <v>87</v>
      </c>
      <c r="AW585" s="13" t="s">
        <v>32</v>
      </c>
      <c r="AX585" s="13" t="s">
        <v>77</v>
      </c>
      <c r="AY585" s="158" t="s">
        <v>154</v>
      </c>
    </row>
    <row r="586" spans="2:51" s="12" customFormat="1">
      <c r="B586" s="150"/>
      <c r="D586" s="151" t="s">
        <v>164</v>
      </c>
      <c r="E586" s="152" t="s">
        <v>1</v>
      </c>
      <c r="F586" s="153" t="s">
        <v>337</v>
      </c>
      <c r="H586" s="152" t="s">
        <v>1</v>
      </c>
      <c r="I586" s="154"/>
      <c r="L586" s="150"/>
      <c r="M586" s="155"/>
      <c r="T586" s="156"/>
      <c r="AT586" s="152" t="s">
        <v>164</v>
      </c>
      <c r="AU586" s="152" t="s">
        <v>87</v>
      </c>
      <c r="AV586" s="12" t="s">
        <v>85</v>
      </c>
      <c r="AW586" s="12" t="s">
        <v>32</v>
      </c>
      <c r="AX586" s="12" t="s">
        <v>77</v>
      </c>
      <c r="AY586" s="152" t="s">
        <v>154</v>
      </c>
    </row>
    <row r="587" spans="2:51" s="13" customFormat="1">
      <c r="B587" s="157"/>
      <c r="D587" s="151" t="s">
        <v>164</v>
      </c>
      <c r="E587" s="158" t="s">
        <v>1</v>
      </c>
      <c r="F587" s="159" t="s">
        <v>338</v>
      </c>
      <c r="H587" s="160">
        <v>352.34199999999998</v>
      </c>
      <c r="I587" s="161"/>
      <c r="L587" s="157"/>
      <c r="M587" s="162"/>
      <c r="T587" s="163"/>
      <c r="AT587" s="158" t="s">
        <v>164</v>
      </c>
      <c r="AU587" s="158" t="s">
        <v>87</v>
      </c>
      <c r="AV587" s="13" t="s">
        <v>87</v>
      </c>
      <c r="AW587" s="13" t="s">
        <v>32</v>
      </c>
      <c r="AX587" s="13" t="s">
        <v>77</v>
      </c>
      <c r="AY587" s="158" t="s">
        <v>154</v>
      </c>
    </row>
    <row r="588" spans="2:51" s="13" customFormat="1">
      <c r="B588" s="157"/>
      <c r="D588" s="151" t="s">
        <v>164</v>
      </c>
      <c r="E588" s="158" t="s">
        <v>1</v>
      </c>
      <c r="F588" s="159" t="s">
        <v>339</v>
      </c>
      <c r="H588" s="160">
        <v>35.281999999999996</v>
      </c>
      <c r="I588" s="161"/>
      <c r="L588" s="157"/>
      <c r="M588" s="162"/>
      <c r="T588" s="163"/>
      <c r="AT588" s="158" t="s">
        <v>164</v>
      </c>
      <c r="AU588" s="158" t="s">
        <v>87</v>
      </c>
      <c r="AV588" s="13" t="s">
        <v>87</v>
      </c>
      <c r="AW588" s="13" t="s">
        <v>32</v>
      </c>
      <c r="AX588" s="13" t="s">
        <v>77</v>
      </c>
      <c r="AY588" s="158" t="s">
        <v>154</v>
      </c>
    </row>
    <row r="589" spans="2:51" s="13" customFormat="1">
      <c r="B589" s="157"/>
      <c r="D589" s="151" t="s">
        <v>164</v>
      </c>
      <c r="E589" s="158" t="s">
        <v>1</v>
      </c>
      <c r="F589" s="159" t="s">
        <v>340</v>
      </c>
      <c r="H589" s="160">
        <v>46.728000000000002</v>
      </c>
      <c r="I589" s="161"/>
      <c r="L589" s="157"/>
      <c r="M589" s="162"/>
      <c r="T589" s="163"/>
      <c r="AT589" s="158" t="s">
        <v>164</v>
      </c>
      <c r="AU589" s="158" t="s">
        <v>87</v>
      </c>
      <c r="AV589" s="13" t="s">
        <v>87</v>
      </c>
      <c r="AW589" s="13" t="s">
        <v>32</v>
      </c>
      <c r="AX589" s="13" t="s">
        <v>77</v>
      </c>
      <c r="AY589" s="158" t="s">
        <v>154</v>
      </c>
    </row>
    <row r="590" spans="2:51" s="13" customFormat="1">
      <c r="B590" s="157"/>
      <c r="D590" s="151" t="s">
        <v>164</v>
      </c>
      <c r="E590" s="158" t="s">
        <v>1</v>
      </c>
      <c r="F590" s="159" t="s">
        <v>341</v>
      </c>
      <c r="H590" s="160">
        <v>38.53</v>
      </c>
      <c r="I590" s="161"/>
      <c r="L590" s="157"/>
      <c r="M590" s="162"/>
      <c r="T590" s="163"/>
      <c r="AT590" s="158" t="s">
        <v>164</v>
      </c>
      <c r="AU590" s="158" t="s">
        <v>87</v>
      </c>
      <c r="AV590" s="13" t="s">
        <v>87</v>
      </c>
      <c r="AW590" s="13" t="s">
        <v>32</v>
      </c>
      <c r="AX590" s="13" t="s">
        <v>77</v>
      </c>
      <c r="AY590" s="158" t="s">
        <v>154</v>
      </c>
    </row>
    <row r="591" spans="2:51" s="13" customFormat="1">
      <c r="B591" s="157"/>
      <c r="D591" s="151" t="s">
        <v>164</v>
      </c>
      <c r="E591" s="158" t="s">
        <v>1</v>
      </c>
      <c r="F591" s="159" t="s">
        <v>342</v>
      </c>
      <c r="H591" s="160">
        <v>53.273000000000003</v>
      </c>
      <c r="I591" s="161"/>
      <c r="L591" s="157"/>
      <c r="M591" s="162"/>
      <c r="T591" s="163"/>
      <c r="AT591" s="158" t="s">
        <v>164</v>
      </c>
      <c r="AU591" s="158" t="s">
        <v>87</v>
      </c>
      <c r="AV591" s="13" t="s">
        <v>87</v>
      </c>
      <c r="AW591" s="13" t="s">
        <v>32</v>
      </c>
      <c r="AX591" s="13" t="s">
        <v>77</v>
      </c>
      <c r="AY591" s="158" t="s">
        <v>154</v>
      </c>
    </row>
    <row r="592" spans="2:51" s="13" customFormat="1">
      <c r="B592" s="157"/>
      <c r="D592" s="151" t="s">
        <v>164</v>
      </c>
      <c r="E592" s="158" t="s">
        <v>1</v>
      </c>
      <c r="F592" s="159" t="s">
        <v>343</v>
      </c>
      <c r="H592" s="160">
        <v>48.767000000000003</v>
      </c>
      <c r="I592" s="161"/>
      <c r="L592" s="157"/>
      <c r="M592" s="162"/>
      <c r="T592" s="163"/>
      <c r="AT592" s="158" t="s">
        <v>164</v>
      </c>
      <c r="AU592" s="158" t="s">
        <v>87</v>
      </c>
      <c r="AV592" s="13" t="s">
        <v>87</v>
      </c>
      <c r="AW592" s="13" t="s">
        <v>32</v>
      </c>
      <c r="AX592" s="13" t="s">
        <v>77</v>
      </c>
      <c r="AY592" s="158" t="s">
        <v>154</v>
      </c>
    </row>
    <row r="593" spans="2:51" s="13" customFormat="1">
      <c r="B593" s="157"/>
      <c r="D593" s="151" t="s">
        <v>164</v>
      </c>
      <c r="E593" s="158" t="s">
        <v>1</v>
      </c>
      <c r="F593" s="159" t="s">
        <v>344</v>
      </c>
      <c r="H593" s="160">
        <v>38.445999999999998</v>
      </c>
      <c r="I593" s="161"/>
      <c r="L593" s="157"/>
      <c r="M593" s="162"/>
      <c r="T593" s="163"/>
      <c r="AT593" s="158" t="s">
        <v>164</v>
      </c>
      <c r="AU593" s="158" t="s">
        <v>87</v>
      </c>
      <c r="AV593" s="13" t="s">
        <v>87</v>
      </c>
      <c r="AW593" s="13" t="s">
        <v>32</v>
      </c>
      <c r="AX593" s="13" t="s">
        <v>77</v>
      </c>
      <c r="AY593" s="158" t="s">
        <v>154</v>
      </c>
    </row>
    <row r="594" spans="2:51" s="13" customFormat="1">
      <c r="B594" s="157"/>
      <c r="D594" s="151" t="s">
        <v>164</v>
      </c>
      <c r="E594" s="158" t="s">
        <v>1</v>
      </c>
      <c r="F594" s="159" t="s">
        <v>345</v>
      </c>
      <c r="H594" s="160">
        <v>50.32</v>
      </c>
      <c r="I594" s="161"/>
      <c r="L594" s="157"/>
      <c r="M594" s="162"/>
      <c r="T594" s="163"/>
      <c r="AT594" s="158" t="s">
        <v>164</v>
      </c>
      <c r="AU594" s="158" t="s">
        <v>87</v>
      </c>
      <c r="AV594" s="13" t="s">
        <v>87</v>
      </c>
      <c r="AW594" s="13" t="s">
        <v>32</v>
      </c>
      <c r="AX594" s="13" t="s">
        <v>77</v>
      </c>
      <c r="AY594" s="158" t="s">
        <v>154</v>
      </c>
    </row>
    <row r="595" spans="2:51" s="13" customFormat="1">
      <c r="B595" s="157"/>
      <c r="D595" s="151" t="s">
        <v>164</v>
      </c>
      <c r="E595" s="158" t="s">
        <v>1</v>
      </c>
      <c r="F595" s="159" t="s">
        <v>346</v>
      </c>
      <c r="H595" s="160">
        <v>27.829000000000001</v>
      </c>
      <c r="I595" s="161"/>
      <c r="L595" s="157"/>
      <c r="M595" s="162"/>
      <c r="T595" s="163"/>
      <c r="AT595" s="158" t="s">
        <v>164</v>
      </c>
      <c r="AU595" s="158" t="s">
        <v>87</v>
      </c>
      <c r="AV595" s="13" t="s">
        <v>87</v>
      </c>
      <c r="AW595" s="13" t="s">
        <v>32</v>
      </c>
      <c r="AX595" s="13" t="s">
        <v>77</v>
      </c>
      <c r="AY595" s="158" t="s">
        <v>154</v>
      </c>
    </row>
    <row r="596" spans="2:51" s="13" customFormat="1">
      <c r="B596" s="157"/>
      <c r="D596" s="151" t="s">
        <v>164</v>
      </c>
      <c r="E596" s="158" t="s">
        <v>1</v>
      </c>
      <c r="F596" s="159" t="s">
        <v>347</v>
      </c>
      <c r="H596" s="160">
        <v>34.600999999999999</v>
      </c>
      <c r="I596" s="161"/>
      <c r="L596" s="157"/>
      <c r="M596" s="162"/>
      <c r="T596" s="163"/>
      <c r="AT596" s="158" t="s">
        <v>164</v>
      </c>
      <c r="AU596" s="158" t="s">
        <v>87</v>
      </c>
      <c r="AV596" s="13" t="s">
        <v>87</v>
      </c>
      <c r="AW596" s="13" t="s">
        <v>32</v>
      </c>
      <c r="AX596" s="13" t="s">
        <v>77</v>
      </c>
      <c r="AY596" s="158" t="s">
        <v>154</v>
      </c>
    </row>
    <row r="597" spans="2:51" s="13" customFormat="1">
      <c r="B597" s="157"/>
      <c r="D597" s="151" t="s">
        <v>164</v>
      </c>
      <c r="E597" s="158" t="s">
        <v>1</v>
      </c>
      <c r="F597" s="159" t="s">
        <v>348</v>
      </c>
      <c r="H597" s="160">
        <v>35.996000000000002</v>
      </c>
      <c r="I597" s="161"/>
      <c r="L597" s="157"/>
      <c r="M597" s="162"/>
      <c r="T597" s="163"/>
      <c r="AT597" s="158" t="s">
        <v>164</v>
      </c>
      <c r="AU597" s="158" t="s">
        <v>87</v>
      </c>
      <c r="AV597" s="13" t="s">
        <v>87</v>
      </c>
      <c r="AW597" s="13" t="s">
        <v>32</v>
      </c>
      <c r="AX597" s="13" t="s">
        <v>77</v>
      </c>
      <c r="AY597" s="158" t="s">
        <v>154</v>
      </c>
    </row>
    <row r="598" spans="2:51" s="13" customFormat="1">
      <c r="B598" s="157"/>
      <c r="D598" s="151" t="s">
        <v>164</v>
      </c>
      <c r="E598" s="158" t="s">
        <v>1</v>
      </c>
      <c r="F598" s="159" t="s">
        <v>349</v>
      </c>
      <c r="H598" s="160">
        <v>28.771000000000001</v>
      </c>
      <c r="I598" s="161"/>
      <c r="L598" s="157"/>
      <c r="M598" s="162"/>
      <c r="T598" s="163"/>
      <c r="AT598" s="158" t="s">
        <v>164</v>
      </c>
      <c r="AU598" s="158" t="s">
        <v>87</v>
      </c>
      <c r="AV598" s="13" t="s">
        <v>87</v>
      </c>
      <c r="AW598" s="13" t="s">
        <v>32</v>
      </c>
      <c r="AX598" s="13" t="s">
        <v>77</v>
      </c>
      <c r="AY598" s="158" t="s">
        <v>154</v>
      </c>
    </row>
    <row r="599" spans="2:51" s="13" customFormat="1">
      <c r="B599" s="157"/>
      <c r="D599" s="151" t="s">
        <v>164</v>
      </c>
      <c r="E599" s="158" t="s">
        <v>1</v>
      </c>
      <c r="F599" s="159" t="s">
        <v>350</v>
      </c>
      <c r="H599" s="160">
        <v>24.805</v>
      </c>
      <c r="I599" s="161"/>
      <c r="L599" s="157"/>
      <c r="M599" s="162"/>
      <c r="T599" s="163"/>
      <c r="AT599" s="158" t="s">
        <v>164</v>
      </c>
      <c r="AU599" s="158" t="s">
        <v>87</v>
      </c>
      <c r="AV599" s="13" t="s">
        <v>87</v>
      </c>
      <c r="AW599" s="13" t="s">
        <v>32</v>
      </c>
      <c r="AX599" s="13" t="s">
        <v>77</v>
      </c>
      <c r="AY599" s="158" t="s">
        <v>154</v>
      </c>
    </row>
    <row r="600" spans="2:51" s="13" customFormat="1">
      <c r="B600" s="157"/>
      <c r="D600" s="151" t="s">
        <v>164</v>
      </c>
      <c r="E600" s="158" t="s">
        <v>1</v>
      </c>
      <c r="F600" s="159" t="s">
        <v>351</v>
      </c>
      <c r="H600" s="160">
        <v>16.132000000000001</v>
      </c>
      <c r="I600" s="161"/>
      <c r="L600" s="157"/>
      <c r="M600" s="162"/>
      <c r="T600" s="163"/>
      <c r="AT600" s="158" t="s">
        <v>164</v>
      </c>
      <c r="AU600" s="158" t="s">
        <v>87</v>
      </c>
      <c r="AV600" s="13" t="s">
        <v>87</v>
      </c>
      <c r="AW600" s="13" t="s">
        <v>32</v>
      </c>
      <c r="AX600" s="13" t="s">
        <v>77</v>
      </c>
      <c r="AY600" s="158" t="s">
        <v>154</v>
      </c>
    </row>
    <row r="601" spans="2:51" s="13" customFormat="1">
      <c r="B601" s="157"/>
      <c r="D601" s="151" t="s">
        <v>164</v>
      </c>
      <c r="E601" s="158" t="s">
        <v>1</v>
      </c>
      <c r="F601" s="159" t="s">
        <v>352</v>
      </c>
      <c r="H601" s="160">
        <v>13.646000000000001</v>
      </c>
      <c r="I601" s="161"/>
      <c r="L601" s="157"/>
      <c r="M601" s="162"/>
      <c r="T601" s="163"/>
      <c r="AT601" s="158" t="s">
        <v>164</v>
      </c>
      <c r="AU601" s="158" t="s">
        <v>87</v>
      </c>
      <c r="AV601" s="13" t="s">
        <v>87</v>
      </c>
      <c r="AW601" s="13" t="s">
        <v>32</v>
      </c>
      <c r="AX601" s="13" t="s">
        <v>77</v>
      </c>
      <c r="AY601" s="158" t="s">
        <v>154</v>
      </c>
    </row>
    <row r="602" spans="2:51" s="13" customFormat="1">
      <c r="B602" s="157"/>
      <c r="D602" s="151" t="s">
        <v>164</v>
      </c>
      <c r="E602" s="158" t="s">
        <v>1</v>
      </c>
      <c r="F602" s="159" t="s">
        <v>353</v>
      </c>
      <c r="H602" s="160">
        <v>11.84</v>
      </c>
      <c r="I602" s="161"/>
      <c r="L602" s="157"/>
      <c r="M602" s="162"/>
      <c r="T602" s="163"/>
      <c r="AT602" s="158" t="s">
        <v>164</v>
      </c>
      <c r="AU602" s="158" t="s">
        <v>87</v>
      </c>
      <c r="AV602" s="13" t="s">
        <v>87</v>
      </c>
      <c r="AW602" s="13" t="s">
        <v>32</v>
      </c>
      <c r="AX602" s="13" t="s">
        <v>77</v>
      </c>
      <c r="AY602" s="158" t="s">
        <v>154</v>
      </c>
    </row>
    <row r="603" spans="2:51" s="13" customFormat="1">
      <c r="B603" s="157"/>
      <c r="D603" s="151" t="s">
        <v>164</v>
      </c>
      <c r="E603" s="158" t="s">
        <v>1</v>
      </c>
      <c r="F603" s="159" t="s">
        <v>354</v>
      </c>
      <c r="H603" s="160">
        <v>103.07599999999999</v>
      </c>
      <c r="I603" s="161"/>
      <c r="L603" s="157"/>
      <c r="M603" s="162"/>
      <c r="T603" s="163"/>
      <c r="AT603" s="158" t="s">
        <v>164</v>
      </c>
      <c r="AU603" s="158" t="s">
        <v>87</v>
      </c>
      <c r="AV603" s="13" t="s">
        <v>87</v>
      </c>
      <c r="AW603" s="13" t="s">
        <v>32</v>
      </c>
      <c r="AX603" s="13" t="s">
        <v>77</v>
      </c>
      <c r="AY603" s="158" t="s">
        <v>154</v>
      </c>
    </row>
    <row r="604" spans="2:51" s="13" customFormat="1">
      <c r="B604" s="157"/>
      <c r="D604" s="151" t="s">
        <v>164</v>
      </c>
      <c r="E604" s="158" t="s">
        <v>1</v>
      </c>
      <c r="F604" s="159" t="s">
        <v>355</v>
      </c>
      <c r="H604" s="160">
        <v>26.401</v>
      </c>
      <c r="I604" s="161"/>
      <c r="L604" s="157"/>
      <c r="M604" s="162"/>
      <c r="T604" s="163"/>
      <c r="AT604" s="158" t="s">
        <v>164</v>
      </c>
      <c r="AU604" s="158" t="s">
        <v>87</v>
      </c>
      <c r="AV604" s="13" t="s">
        <v>87</v>
      </c>
      <c r="AW604" s="13" t="s">
        <v>32</v>
      </c>
      <c r="AX604" s="13" t="s">
        <v>77</v>
      </c>
      <c r="AY604" s="158" t="s">
        <v>154</v>
      </c>
    </row>
    <row r="605" spans="2:51" s="13" customFormat="1">
      <c r="B605" s="157"/>
      <c r="D605" s="151" t="s">
        <v>164</v>
      </c>
      <c r="E605" s="158" t="s">
        <v>1</v>
      </c>
      <c r="F605" s="159" t="s">
        <v>356</v>
      </c>
      <c r="H605" s="160">
        <v>28.393000000000001</v>
      </c>
      <c r="I605" s="161"/>
      <c r="L605" s="157"/>
      <c r="M605" s="162"/>
      <c r="T605" s="163"/>
      <c r="AT605" s="158" t="s">
        <v>164</v>
      </c>
      <c r="AU605" s="158" t="s">
        <v>87</v>
      </c>
      <c r="AV605" s="13" t="s">
        <v>87</v>
      </c>
      <c r="AW605" s="13" t="s">
        <v>32</v>
      </c>
      <c r="AX605" s="13" t="s">
        <v>77</v>
      </c>
      <c r="AY605" s="158" t="s">
        <v>154</v>
      </c>
    </row>
    <row r="606" spans="2:51" s="13" customFormat="1">
      <c r="B606" s="157"/>
      <c r="D606" s="151" t="s">
        <v>164</v>
      </c>
      <c r="E606" s="158" t="s">
        <v>1</v>
      </c>
      <c r="F606" s="159" t="s">
        <v>357</v>
      </c>
      <c r="H606" s="160">
        <v>22.097000000000001</v>
      </c>
      <c r="I606" s="161"/>
      <c r="L606" s="157"/>
      <c r="M606" s="162"/>
      <c r="T606" s="163"/>
      <c r="AT606" s="158" t="s">
        <v>164</v>
      </c>
      <c r="AU606" s="158" t="s">
        <v>87</v>
      </c>
      <c r="AV606" s="13" t="s">
        <v>87</v>
      </c>
      <c r="AW606" s="13" t="s">
        <v>32</v>
      </c>
      <c r="AX606" s="13" t="s">
        <v>77</v>
      </c>
      <c r="AY606" s="158" t="s">
        <v>154</v>
      </c>
    </row>
    <row r="607" spans="2:51" s="13" customFormat="1">
      <c r="B607" s="157"/>
      <c r="D607" s="151" t="s">
        <v>164</v>
      </c>
      <c r="E607" s="158" t="s">
        <v>1</v>
      </c>
      <c r="F607" s="159" t="s">
        <v>358</v>
      </c>
      <c r="H607" s="160">
        <v>20.939</v>
      </c>
      <c r="I607" s="161"/>
      <c r="L607" s="157"/>
      <c r="M607" s="162"/>
      <c r="T607" s="163"/>
      <c r="AT607" s="158" t="s">
        <v>164</v>
      </c>
      <c r="AU607" s="158" t="s">
        <v>87</v>
      </c>
      <c r="AV607" s="13" t="s">
        <v>87</v>
      </c>
      <c r="AW607" s="13" t="s">
        <v>32</v>
      </c>
      <c r="AX607" s="13" t="s">
        <v>77</v>
      </c>
      <c r="AY607" s="158" t="s">
        <v>154</v>
      </c>
    </row>
    <row r="608" spans="2:51" s="13" customFormat="1">
      <c r="B608" s="157"/>
      <c r="D608" s="151" t="s">
        <v>164</v>
      </c>
      <c r="E608" s="158" t="s">
        <v>1</v>
      </c>
      <c r="F608" s="159" t="s">
        <v>359</v>
      </c>
      <c r="H608" s="160">
        <v>21.384</v>
      </c>
      <c r="I608" s="161"/>
      <c r="L608" s="157"/>
      <c r="M608" s="162"/>
      <c r="T608" s="163"/>
      <c r="AT608" s="158" t="s">
        <v>164</v>
      </c>
      <c r="AU608" s="158" t="s">
        <v>87</v>
      </c>
      <c r="AV608" s="13" t="s">
        <v>87</v>
      </c>
      <c r="AW608" s="13" t="s">
        <v>32</v>
      </c>
      <c r="AX608" s="13" t="s">
        <v>77</v>
      </c>
      <c r="AY608" s="158" t="s">
        <v>154</v>
      </c>
    </row>
    <row r="609" spans="2:51" s="15" customFormat="1">
      <c r="B609" s="171"/>
      <c r="D609" s="151" t="s">
        <v>164</v>
      </c>
      <c r="E609" s="172" t="s">
        <v>1</v>
      </c>
      <c r="F609" s="173" t="s">
        <v>194</v>
      </c>
      <c r="H609" s="174">
        <v>1720.894</v>
      </c>
      <c r="I609" s="175"/>
      <c r="L609" s="171"/>
      <c r="M609" s="176"/>
      <c r="T609" s="177"/>
      <c r="AT609" s="172" t="s">
        <v>164</v>
      </c>
      <c r="AU609" s="172" t="s">
        <v>87</v>
      </c>
      <c r="AV609" s="15" t="s">
        <v>176</v>
      </c>
      <c r="AW609" s="15" t="s">
        <v>32</v>
      </c>
      <c r="AX609" s="15" t="s">
        <v>77</v>
      </c>
      <c r="AY609" s="172" t="s">
        <v>154</v>
      </c>
    </row>
    <row r="610" spans="2:51" s="14" customFormat="1">
      <c r="B610" s="164"/>
      <c r="D610" s="151" t="s">
        <v>164</v>
      </c>
      <c r="E610" s="165" t="s">
        <v>1</v>
      </c>
      <c r="F610" s="166" t="s">
        <v>169</v>
      </c>
      <c r="H610" s="167">
        <v>2313.7040000000002</v>
      </c>
      <c r="I610" s="168"/>
      <c r="L610" s="164"/>
      <c r="M610" s="182"/>
      <c r="N610" s="183"/>
      <c r="O610" s="183"/>
      <c r="P610" s="183"/>
      <c r="Q610" s="183"/>
      <c r="R610" s="183"/>
      <c r="S610" s="183"/>
      <c r="T610" s="184"/>
      <c r="AT610" s="165" t="s">
        <v>164</v>
      </c>
      <c r="AU610" s="165" t="s">
        <v>87</v>
      </c>
      <c r="AV610" s="14" t="s">
        <v>162</v>
      </c>
      <c r="AW610" s="14" t="s">
        <v>32</v>
      </c>
      <c r="AX610" s="14" t="s">
        <v>85</v>
      </c>
      <c r="AY610" s="165" t="s">
        <v>154</v>
      </c>
    </row>
    <row r="611" spans="2:51" s="1" customFormat="1" ht="6.95" customHeight="1">
      <c r="B611" s="44"/>
      <c r="C611" s="45"/>
      <c r="D611" s="45"/>
      <c r="E611" s="45"/>
      <c r="F611" s="45"/>
      <c r="G611" s="45"/>
      <c r="H611" s="45"/>
      <c r="I611" s="45"/>
      <c r="J611" s="45"/>
      <c r="K611" s="45"/>
      <c r="L611" s="32"/>
    </row>
  </sheetData>
  <sheetProtection algorithmName="SHA-512" hashValue="BEF/PrhQjH7T0YOGwimcFRvFabh6VsPSmkE7ZaGSsCmRE423BEj5nyeEaf0geeL6Bsi571PoZAhT4jxs3sSbaw==" saltValue="hDLXYlW3YwxdJsqLBmNfbtS4k9ADTl+rr0LKCQ25ocoC1pVVRll8K7MOkOMfxVvkVGnphkAnESM8inaoKNz3zw==" spinCount="100000" sheet="1" objects="1" scenarios="1" formatColumns="0" formatRows="0" autoFilter="0"/>
  <autoFilter ref="C125:K61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46"/>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93</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s="1" customFormat="1" ht="12" customHeight="1">
      <c r="B8" s="32"/>
      <c r="D8" s="27" t="s">
        <v>126</v>
      </c>
      <c r="L8" s="32"/>
    </row>
    <row r="9" spans="2:46" s="1" customFormat="1" ht="16.5" customHeight="1">
      <c r="B9" s="32"/>
      <c r="E9" s="230" t="s">
        <v>597</v>
      </c>
      <c r="F9" s="236"/>
      <c r="G9" s="236"/>
      <c r="H9" s="236"/>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13. 2. 2025</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9" t="str">
        <f>'Rekapitulace stavby'!E14</f>
        <v>Vyplň údaj</v>
      </c>
      <c r="F18" s="222"/>
      <c r="G18" s="222"/>
      <c r="H18" s="222"/>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47.25" customHeight="1">
      <c r="B27" s="94"/>
      <c r="E27" s="226" t="s">
        <v>598</v>
      </c>
      <c r="F27" s="226"/>
      <c r="G27" s="226"/>
      <c r="H27" s="226"/>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37</v>
      </c>
      <c r="J30" s="66">
        <f>ROUND(J119,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86">
        <f>ROUND((SUM(BE119:BE145)),  2)</f>
        <v>0</v>
      </c>
      <c r="I33" s="96">
        <v>0.21</v>
      </c>
      <c r="J33" s="86">
        <f>ROUND(((SUM(BE119:BE145))*I33),  2)</f>
        <v>0</v>
      </c>
      <c r="L33" s="32"/>
    </row>
    <row r="34" spans="2:12" s="1" customFormat="1" ht="14.45" customHeight="1">
      <c r="B34" s="32"/>
      <c r="E34" s="27" t="s">
        <v>43</v>
      </c>
      <c r="F34" s="86">
        <f>ROUND((SUM(BF119:BF145)),  2)</f>
        <v>0</v>
      </c>
      <c r="I34" s="96">
        <v>0.12</v>
      </c>
      <c r="J34" s="86">
        <f>ROUND(((SUM(BF119:BF145))*I34),  2)</f>
        <v>0</v>
      </c>
      <c r="L34" s="32"/>
    </row>
    <row r="35" spans="2:12" s="1" customFormat="1" ht="14.45" hidden="1" customHeight="1">
      <c r="B35" s="32"/>
      <c r="E35" s="27" t="s">
        <v>44</v>
      </c>
      <c r="F35" s="86">
        <f>ROUND((SUM(BG119:BG145)),  2)</f>
        <v>0</v>
      </c>
      <c r="I35" s="96">
        <v>0.21</v>
      </c>
      <c r="J35" s="86">
        <f>0</f>
        <v>0</v>
      </c>
      <c r="L35" s="32"/>
    </row>
    <row r="36" spans="2:12" s="1" customFormat="1" ht="14.45" hidden="1" customHeight="1">
      <c r="B36" s="32"/>
      <c r="E36" s="27" t="s">
        <v>45</v>
      </c>
      <c r="F36" s="86">
        <f>ROUND((SUM(BH119:BH145)),  2)</f>
        <v>0</v>
      </c>
      <c r="I36" s="96">
        <v>0.12</v>
      </c>
      <c r="J36" s="86">
        <f>0</f>
        <v>0</v>
      </c>
      <c r="L36" s="32"/>
    </row>
    <row r="37" spans="2:12" s="1" customFormat="1" ht="14.45" hidden="1" customHeight="1">
      <c r="B37" s="32"/>
      <c r="E37" s="27" t="s">
        <v>46</v>
      </c>
      <c r="F37" s="86">
        <f>ROUND((SUM(BI119:BI145)),  2)</f>
        <v>0</v>
      </c>
      <c r="I37" s="96">
        <v>0</v>
      </c>
      <c r="J37" s="86">
        <f>0</f>
        <v>0</v>
      </c>
      <c r="L37" s="32"/>
    </row>
    <row r="38" spans="2:12" s="1" customFormat="1" ht="6.95" customHeight="1">
      <c r="B38" s="32"/>
      <c r="L38" s="32"/>
    </row>
    <row r="39" spans="2:12" s="1" customFormat="1" ht="25.35" customHeight="1">
      <c r="B39" s="32"/>
      <c r="C39" s="97"/>
      <c r="D39" s="98" t="s">
        <v>47</v>
      </c>
      <c r="E39" s="57"/>
      <c r="F39" s="57"/>
      <c r="G39" s="99" t="s">
        <v>48</v>
      </c>
      <c r="H39" s="100" t="s">
        <v>49</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129</v>
      </c>
      <c r="L82" s="32"/>
    </row>
    <row r="83" spans="2:47" s="1" customFormat="1" ht="6.95" customHeight="1">
      <c r="B83" s="32"/>
      <c r="L83" s="32"/>
    </row>
    <row r="84" spans="2:47" s="1" customFormat="1" ht="12" customHeight="1">
      <c r="B84" s="32"/>
      <c r="C84" s="27" t="s">
        <v>16</v>
      </c>
      <c r="L84" s="32"/>
    </row>
    <row r="85" spans="2:47" s="1" customFormat="1" ht="16.5" customHeight="1">
      <c r="B85" s="32"/>
      <c r="E85" s="237" t="str">
        <f>E7</f>
        <v>SEN gastroprovozu ZŠ Plánická</v>
      </c>
      <c r="F85" s="238"/>
      <c r="G85" s="238"/>
      <c r="H85" s="238"/>
      <c r="L85" s="32"/>
    </row>
    <row r="86" spans="2:47" s="1" customFormat="1" ht="12" customHeight="1">
      <c r="B86" s="32"/>
      <c r="C86" s="27" t="s">
        <v>126</v>
      </c>
      <c r="L86" s="32"/>
    </row>
    <row r="87" spans="2:47" s="1" customFormat="1" ht="16.5" customHeight="1">
      <c r="B87" s="32"/>
      <c r="E87" s="230" t="str">
        <f>E9</f>
        <v>25-050201.3 - EI</v>
      </c>
      <c r="F87" s="236"/>
      <c r="G87" s="236"/>
      <c r="H87" s="236"/>
      <c r="L87" s="32"/>
    </row>
    <row r="88" spans="2:47" s="1" customFormat="1" ht="6.95" customHeight="1">
      <c r="B88" s="32"/>
      <c r="L88" s="32"/>
    </row>
    <row r="89" spans="2:47" s="1" customFormat="1" ht="12" customHeight="1">
      <c r="B89" s="32"/>
      <c r="C89" s="27" t="s">
        <v>20</v>
      </c>
      <c r="F89" s="25" t="str">
        <f>F12</f>
        <v>Klatovy</v>
      </c>
      <c r="I89" s="27" t="s">
        <v>22</v>
      </c>
      <c r="J89" s="52" t="str">
        <f>IF(J12="","",J12)</f>
        <v>13. 2. 2025</v>
      </c>
      <c r="L89" s="32"/>
    </row>
    <row r="90" spans="2:47" s="1" customFormat="1" ht="6.95" customHeight="1">
      <c r="B90" s="32"/>
      <c r="L90" s="32"/>
    </row>
    <row r="91" spans="2:47" s="1" customFormat="1" ht="15.2" customHeight="1">
      <c r="B91" s="32"/>
      <c r="C91" s="27" t="s">
        <v>24</v>
      </c>
      <c r="F91" s="25" t="str">
        <f>E15</f>
        <v>Energy Benefit Center a.s.</v>
      </c>
      <c r="I91" s="27" t="s">
        <v>30</v>
      </c>
      <c r="J91" s="30" t="str">
        <f>E21</f>
        <v>BC. Anna Tušová</v>
      </c>
      <c r="L91" s="32"/>
    </row>
    <row r="92" spans="2:47" s="1" customFormat="1" ht="15.2" customHeight="1">
      <c r="B92" s="32"/>
      <c r="C92" s="27" t="s">
        <v>28</v>
      </c>
      <c r="F92" s="25" t="str">
        <f>IF(E18="","",E18)</f>
        <v>Vyplň údaj</v>
      </c>
      <c r="I92" s="27" t="s">
        <v>33</v>
      </c>
      <c r="J92" s="30" t="str">
        <f>E24</f>
        <v>KAVRO</v>
      </c>
      <c r="L92" s="32"/>
    </row>
    <row r="93" spans="2:47" s="1" customFormat="1" ht="10.35" customHeight="1">
      <c r="B93" s="32"/>
      <c r="L93" s="32"/>
    </row>
    <row r="94" spans="2:47" s="1" customFormat="1" ht="29.25" customHeight="1">
      <c r="B94" s="32"/>
      <c r="C94" s="105" t="s">
        <v>130</v>
      </c>
      <c r="D94" s="97"/>
      <c r="E94" s="97"/>
      <c r="F94" s="97"/>
      <c r="G94" s="97"/>
      <c r="H94" s="97"/>
      <c r="I94" s="97"/>
      <c r="J94" s="106" t="s">
        <v>131</v>
      </c>
      <c r="K94" s="97"/>
      <c r="L94" s="32"/>
    </row>
    <row r="95" spans="2:47" s="1" customFormat="1" ht="10.35" customHeight="1">
      <c r="B95" s="32"/>
      <c r="L95" s="32"/>
    </row>
    <row r="96" spans="2:47" s="1" customFormat="1" ht="22.9" customHeight="1">
      <c r="B96" s="32"/>
      <c r="C96" s="107" t="s">
        <v>132</v>
      </c>
      <c r="J96" s="66">
        <f>J119</f>
        <v>0</v>
      </c>
      <c r="L96" s="32"/>
      <c r="AU96" s="17" t="s">
        <v>133</v>
      </c>
    </row>
    <row r="97" spans="2:12" s="8" customFormat="1" ht="24.95" customHeight="1">
      <c r="B97" s="108"/>
      <c r="D97" s="109" t="s">
        <v>599</v>
      </c>
      <c r="E97" s="110"/>
      <c r="F97" s="110"/>
      <c r="G97" s="110"/>
      <c r="H97" s="110"/>
      <c r="I97" s="110"/>
      <c r="J97" s="111">
        <f>J120</f>
        <v>0</v>
      </c>
      <c r="L97" s="108"/>
    </row>
    <row r="98" spans="2:12" s="8" customFormat="1" ht="24.95" customHeight="1">
      <c r="B98" s="108"/>
      <c r="D98" s="109" t="s">
        <v>600</v>
      </c>
      <c r="E98" s="110"/>
      <c r="F98" s="110"/>
      <c r="G98" s="110"/>
      <c r="H98" s="110"/>
      <c r="I98" s="110"/>
      <c r="J98" s="111">
        <f>J126</f>
        <v>0</v>
      </c>
      <c r="L98" s="108"/>
    </row>
    <row r="99" spans="2:12" s="8" customFormat="1" ht="24.95" customHeight="1">
      <c r="B99" s="108"/>
      <c r="D99" s="109" t="s">
        <v>601</v>
      </c>
      <c r="E99" s="110"/>
      <c r="F99" s="110"/>
      <c r="G99" s="110"/>
      <c r="H99" s="110"/>
      <c r="I99" s="110"/>
      <c r="J99" s="111">
        <f>J137</f>
        <v>0</v>
      </c>
      <c r="L99" s="108"/>
    </row>
    <row r="100" spans="2:12" s="1" customFormat="1" ht="21.75" customHeight="1">
      <c r="B100" s="32"/>
      <c r="L100" s="32"/>
    </row>
    <row r="101" spans="2:12" s="1" customFormat="1" ht="6.95" customHeight="1">
      <c r="B101" s="44"/>
      <c r="C101" s="45"/>
      <c r="D101" s="45"/>
      <c r="E101" s="45"/>
      <c r="F101" s="45"/>
      <c r="G101" s="45"/>
      <c r="H101" s="45"/>
      <c r="I101" s="45"/>
      <c r="J101" s="45"/>
      <c r="K101" s="45"/>
      <c r="L101" s="32"/>
    </row>
    <row r="105" spans="2:12" s="1" customFormat="1" ht="6.95" customHeight="1">
      <c r="B105" s="46"/>
      <c r="C105" s="47"/>
      <c r="D105" s="47"/>
      <c r="E105" s="47"/>
      <c r="F105" s="47"/>
      <c r="G105" s="47"/>
      <c r="H105" s="47"/>
      <c r="I105" s="47"/>
      <c r="J105" s="47"/>
      <c r="K105" s="47"/>
      <c r="L105" s="32"/>
    </row>
    <row r="106" spans="2:12" s="1" customFormat="1" ht="24.95" customHeight="1">
      <c r="B106" s="32"/>
      <c r="C106" s="21" t="s">
        <v>139</v>
      </c>
      <c r="L106" s="32"/>
    </row>
    <row r="107" spans="2:12" s="1" customFormat="1" ht="6.95" customHeight="1">
      <c r="B107" s="32"/>
      <c r="L107" s="32"/>
    </row>
    <row r="108" spans="2:12" s="1" customFormat="1" ht="12" customHeight="1">
      <c r="B108" s="32"/>
      <c r="C108" s="27" t="s">
        <v>16</v>
      </c>
      <c r="L108" s="32"/>
    </row>
    <row r="109" spans="2:12" s="1" customFormat="1" ht="16.5" customHeight="1">
      <c r="B109" s="32"/>
      <c r="E109" s="237" t="str">
        <f>E7</f>
        <v>SEN gastroprovozu ZŠ Plánická</v>
      </c>
      <c r="F109" s="238"/>
      <c r="G109" s="238"/>
      <c r="H109" s="238"/>
      <c r="L109" s="32"/>
    </row>
    <row r="110" spans="2:12" s="1" customFormat="1" ht="12" customHeight="1">
      <c r="B110" s="32"/>
      <c r="C110" s="27" t="s">
        <v>126</v>
      </c>
      <c r="L110" s="32"/>
    </row>
    <row r="111" spans="2:12" s="1" customFormat="1" ht="16.5" customHeight="1">
      <c r="B111" s="32"/>
      <c r="E111" s="230" t="str">
        <f>E9</f>
        <v>25-050201.3 - EI</v>
      </c>
      <c r="F111" s="236"/>
      <c r="G111" s="236"/>
      <c r="H111" s="236"/>
      <c r="L111" s="32"/>
    </row>
    <row r="112" spans="2:12" s="1" customFormat="1" ht="6.95" customHeight="1">
      <c r="B112" s="32"/>
      <c r="L112" s="32"/>
    </row>
    <row r="113" spans="2:65" s="1" customFormat="1" ht="12" customHeight="1">
      <c r="B113" s="32"/>
      <c r="C113" s="27" t="s">
        <v>20</v>
      </c>
      <c r="F113" s="25" t="str">
        <f>F12</f>
        <v>Klatovy</v>
      </c>
      <c r="I113" s="27" t="s">
        <v>22</v>
      </c>
      <c r="J113" s="52" t="str">
        <f>IF(J12="","",J12)</f>
        <v>13. 2. 2025</v>
      </c>
      <c r="L113" s="32"/>
    </row>
    <row r="114" spans="2:65" s="1" customFormat="1" ht="6.95" customHeight="1">
      <c r="B114" s="32"/>
      <c r="L114" s="32"/>
    </row>
    <row r="115" spans="2:65" s="1" customFormat="1" ht="15.2" customHeight="1">
      <c r="B115" s="32"/>
      <c r="C115" s="27" t="s">
        <v>24</v>
      </c>
      <c r="F115" s="25" t="str">
        <f>E15</f>
        <v>Energy Benefit Center a.s.</v>
      </c>
      <c r="I115" s="27" t="s">
        <v>30</v>
      </c>
      <c r="J115" s="30" t="str">
        <f>E21</f>
        <v>BC. Anna Tušová</v>
      </c>
      <c r="L115" s="32"/>
    </row>
    <row r="116" spans="2:65" s="1" customFormat="1" ht="15.2" customHeight="1">
      <c r="B116" s="32"/>
      <c r="C116" s="27" t="s">
        <v>28</v>
      </c>
      <c r="F116" s="25" t="str">
        <f>IF(E18="","",E18)</f>
        <v>Vyplň údaj</v>
      </c>
      <c r="I116" s="27" t="s">
        <v>33</v>
      </c>
      <c r="J116" s="30" t="str">
        <f>E24</f>
        <v>KAVRO</v>
      </c>
      <c r="L116" s="32"/>
    </row>
    <row r="117" spans="2:65" s="1" customFormat="1" ht="10.35" customHeight="1">
      <c r="B117" s="32"/>
      <c r="L117" s="32"/>
    </row>
    <row r="118" spans="2:65" s="10" customFormat="1" ht="29.25" customHeight="1">
      <c r="B118" s="116"/>
      <c r="C118" s="117" t="s">
        <v>140</v>
      </c>
      <c r="D118" s="118" t="s">
        <v>62</v>
      </c>
      <c r="E118" s="118" t="s">
        <v>58</v>
      </c>
      <c r="F118" s="118" t="s">
        <v>59</v>
      </c>
      <c r="G118" s="118" t="s">
        <v>141</v>
      </c>
      <c r="H118" s="118" t="s">
        <v>142</v>
      </c>
      <c r="I118" s="118" t="s">
        <v>143</v>
      </c>
      <c r="J118" s="118" t="s">
        <v>131</v>
      </c>
      <c r="K118" s="119" t="s">
        <v>144</v>
      </c>
      <c r="L118" s="116"/>
      <c r="M118" s="59" t="s">
        <v>1</v>
      </c>
      <c r="N118" s="60" t="s">
        <v>41</v>
      </c>
      <c r="O118" s="60" t="s">
        <v>145</v>
      </c>
      <c r="P118" s="60" t="s">
        <v>146</v>
      </c>
      <c r="Q118" s="60" t="s">
        <v>147</v>
      </c>
      <c r="R118" s="60" t="s">
        <v>148</v>
      </c>
      <c r="S118" s="60" t="s">
        <v>149</v>
      </c>
      <c r="T118" s="61" t="s">
        <v>150</v>
      </c>
    </row>
    <row r="119" spans="2:65" s="1" customFormat="1" ht="22.9" customHeight="1">
      <c r="B119" s="32"/>
      <c r="C119" s="64" t="s">
        <v>151</v>
      </c>
      <c r="J119" s="120">
        <f>BK119</f>
        <v>0</v>
      </c>
      <c r="L119" s="32"/>
      <c r="M119" s="62"/>
      <c r="N119" s="53"/>
      <c r="O119" s="53"/>
      <c r="P119" s="121">
        <f>P120+P126+P137</f>
        <v>0</v>
      </c>
      <c r="Q119" s="53"/>
      <c r="R119" s="121">
        <f>R120+R126+R137</f>
        <v>0</v>
      </c>
      <c r="S119" s="53"/>
      <c r="T119" s="122">
        <f>T120+T126+T137</f>
        <v>0</v>
      </c>
      <c r="AT119" s="17" t="s">
        <v>76</v>
      </c>
      <c r="AU119" s="17" t="s">
        <v>133</v>
      </c>
      <c r="BK119" s="123">
        <f>BK120+BK126+BK137</f>
        <v>0</v>
      </c>
    </row>
    <row r="120" spans="2:65" s="11" customFormat="1" ht="25.9" customHeight="1">
      <c r="B120" s="124"/>
      <c r="D120" s="125" t="s">
        <v>76</v>
      </c>
      <c r="E120" s="126" t="s">
        <v>602</v>
      </c>
      <c r="F120" s="126" t="s">
        <v>603</v>
      </c>
      <c r="I120" s="127"/>
      <c r="J120" s="128">
        <f>BK120</f>
        <v>0</v>
      </c>
      <c r="L120" s="124"/>
      <c r="M120" s="129"/>
      <c r="P120" s="130">
        <f>SUM(P121:P125)</f>
        <v>0</v>
      </c>
      <c r="R120" s="130">
        <f>SUM(R121:R125)</f>
        <v>0</v>
      </c>
      <c r="T120" s="131">
        <f>SUM(T121:T125)</f>
        <v>0</v>
      </c>
      <c r="AR120" s="125" t="s">
        <v>85</v>
      </c>
      <c r="AT120" s="132" t="s">
        <v>76</v>
      </c>
      <c r="AU120" s="132" t="s">
        <v>77</v>
      </c>
      <c r="AY120" s="125" t="s">
        <v>154</v>
      </c>
      <c r="BK120" s="133">
        <f>SUM(BK121:BK125)</f>
        <v>0</v>
      </c>
    </row>
    <row r="121" spans="2:65" s="1" customFormat="1" ht="16.5" customHeight="1">
      <c r="B121" s="32"/>
      <c r="C121" s="136" t="s">
        <v>77</v>
      </c>
      <c r="D121" s="136" t="s">
        <v>157</v>
      </c>
      <c r="E121" s="138" t="s">
        <v>604</v>
      </c>
      <c r="F121" s="139" t="s">
        <v>605</v>
      </c>
      <c r="G121" s="140" t="s">
        <v>606</v>
      </c>
      <c r="H121" s="141">
        <v>43</v>
      </c>
      <c r="I121" s="142"/>
      <c r="J121" s="143">
        <f>ROUND(I121*H121,2)</f>
        <v>0</v>
      </c>
      <c r="K121" s="139" t="s">
        <v>1</v>
      </c>
      <c r="L121" s="32"/>
      <c r="M121" s="144" t="s">
        <v>1</v>
      </c>
      <c r="N121" s="145" t="s">
        <v>42</v>
      </c>
      <c r="P121" s="146">
        <f>O121*H121</f>
        <v>0</v>
      </c>
      <c r="Q121" s="146">
        <v>0</v>
      </c>
      <c r="R121" s="146">
        <f>Q121*H121</f>
        <v>0</v>
      </c>
      <c r="S121" s="146">
        <v>0</v>
      </c>
      <c r="T121" s="147">
        <f>S121*H121</f>
        <v>0</v>
      </c>
      <c r="AR121" s="148" t="s">
        <v>162</v>
      </c>
      <c r="AT121" s="148" t="s">
        <v>157</v>
      </c>
      <c r="AU121" s="148" t="s">
        <v>85</v>
      </c>
      <c r="AY121" s="17" t="s">
        <v>154</v>
      </c>
      <c r="BE121" s="149">
        <f>IF(N121="základní",J121,0)</f>
        <v>0</v>
      </c>
      <c r="BF121" s="149">
        <f>IF(N121="snížená",J121,0)</f>
        <v>0</v>
      </c>
      <c r="BG121" s="149">
        <f>IF(N121="zákl. přenesená",J121,0)</f>
        <v>0</v>
      </c>
      <c r="BH121" s="149">
        <f>IF(N121="sníž. přenesená",J121,0)</f>
        <v>0</v>
      </c>
      <c r="BI121" s="149">
        <f>IF(N121="nulová",J121,0)</f>
        <v>0</v>
      </c>
      <c r="BJ121" s="17" t="s">
        <v>85</v>
      </c>
      <c r="BK121" s="149">
        <f>ROUND(I121*H121,2)</f>
        <v>0</v>
      </c>
      <c r="BL121" s="17" t="s">
        <v>162</v>
      </c>
      <c r="BM121" s="148" t="s">
        <v>87</v>
      </c>
    </row>
    <row r="122" spans="2:65" s="1" customFormat="1" ht="16.5" customHeight="1">
      <c r="B122" s="32"/>
      <c r="C122" s="136" t="s">
        <v>77</v>
      </c>
      <c r="D122" s="136" t="s">
        <v>157</v>
      </c>
      <c r="E122" s="138" t="s">
        <v>607</v>
      </c>
      <c r="F122" s="139" t="s">
        <v>608</v>
      </c>
      <c r="G122" s="140" t="s">
        <v>606</v>
      </c>
      <c r="H122" s="141">
        <v>3</v>
      </c>
      <c r="I122" s="142"/>
      <c r="J122" s="143">
        <f>ROUND(I122*H122,2)</f>
        <v>0</v>
      </c>
      <c r="K122" s="139" t="s">
        <v>1</v>
      </c>
      <c r="L122" s="32"/>
      <c r="M122" s="144" t="s">
        <v>1</v>
      </c>
      <c r="N122" s="145" t="s">
        <v>42</v>
      </c>
      <c r="P122" s="146">
        <f>O122*H122</f>
        <v>0</v>
      </c>
      <c r="Q122" s="146">
        <v>0</v>
      </c>
      <c r="R122" s="146">
        <f>Q122*H122</f>
        <v>0</v>
      </c>
      <c r="S122" s="146">
        <v>0</v>
      </c>
      <c r="T122" s="147">
        <f>S122*H122</f>
        <v>0</v>
      </c>
      <c r="AR122" s="148" t="s">
        <v>162</v>
      </c>
      <c r="AT122" s="148" t="s">
        <v>157</v>
      </c>
      <c r="AU122" s="148" t="s">
        <v>85</v>
      </c>
      <c r="AY122" s="17" t="s">
        <v>154</v>
      </c>
      <c r="BE122" s="149">
        <f>IF(N122="základní",J122,0)</f>
        <v>0</v>
      </c>
      <c r="BF122" s="149">
        <f>IF(N122="snížená",J122,0)</f>
        <v>0</v>
      </c>
      <c r="BG122" s="149">
        <f>IF(N122="zákl. přenesená",J122,0)</f>
        <v>0</v>
      </c>
      <c r="BH122" s="149">
        <f>IF(N122="sníž. přenesená",J122,0)</f>
        <v>0</v>
      </c>
      <c r="BI122" s="149">
        <f>IF(N122="nulová",J122,0)</f>
        <v>0</v>
      </c>
      <c r="BJ122" s="17" t="s">
        <v>85</v>
      </c>
      <c r="BK122" s="149">
        <f>ROUND(I122*H122,2)</f>
        <v>0</v>
      </c>
      <c r="BL122" s="17" t="s">
        <v>162</v>
      </c>
      <c r="BM122" s="148" t="s">
        <v>162</v>
      </c>
    </row>
    <row r="123" spans="2:65" s="1" customFormat="1" ht="16.5" customHeight="1">
      <c r="B123" s="32"/>
      <c r="C123" s="136" t="s">
        <v>77</v>
      </c>
      <c r="D123" s="136" t="s">
        <v>157</v>
      </c>
      <c r="E123" s="138" t="s">
        <v>609</v>
      </c>
      <c r="F123" s="139" t="s">
        <v>610</v>
      </c>
      <c r="G123" s="140" t="s">
        <v>606</v>
      </c>
      <c r="H123" s="141">
        <v>24</v>
      </c>
      <c r="I123" s="142"/>
      <c r="J123" s="143">
        <f>ROUND(I123*H123,2)</f>
        <v>0</v>
      </c>
      <c r="K123" s="139" t="s">
        <v>1</v>
      </c>
      <c r="L123" s="32"/>
      <c r="M123" s="144" t="s">
        <v>1</v>
      </c>
      <c r="N123" s="145" t="s">
        <v>42</v>
      </c>
      <c r="P123" s="146">
        <f>O123*H123</f>
        <v>0</v>
      </c>
      <c r="Q123" s="146">
        <v>0</v>
      </c>
      <c r="R123" s="146">
        <f>Q123*H123</f>
        <v>0</v>
      </c>
      <c r="S123" s="146">
        <v>0</v>
      </c>
      <c r="T123" s="147">
        <f>S123*H123</f>
        <v>0</v>
      </c>
      <c r="AR123" s="148" t="s">
        <v>162</v>
      </c>
      <c r="AT123" s="148" t="s">
        <v>157</v>
      </c>
      <c r="AU123" s="148" t="s">
        <v>85</v>
      </c>
      <c r="AY123" s="17" t="s">
        <v>154</v>
      </c>
      <c r="BE123" s="149">
        <f>IF(N123="základní",J123,0)</f>
        <v>0</v>
      </c>
      <c r="BF123" s="149">
        <f>IF(N123="snížená",J123,0)</f>
        <v>0</v>
      </c>
      <c r="BG123" s="149">
        <f>IF(N123="zákl. přenesená",J123,0)</f>
        <v>0</v>
      </c>
      <c r="BH123" s="149">
        <f>IF(N123="sníž. přenesená",J123,0)</f>
        <v>0</v>
      </c>
      <c r="BI123" s="149">
        <f>IF(N123="nulová",J123,0)</f>
        <v>0</v>
      </c>
      <c r="BJ123" s="17" t="s">
        <v>85</v>
      </c>
      <c r="BK123" s="149">
        <f>ROUND(I123*H123,2)</f>
        <v>0</v>
      </c>
      <c r="BL123" s="17" t="s">
        <v>162</v>
      </c>
      <c r="BM123" s="148" t="s">
        <v>198</v>
      </c>
    </row>
    <row r="124" spans="2:65" s="1" customFormat="1" ht="16.5" customHeight="1">
      <c r="B124" s="32"/>
      <c r="C124" s="136" t="s">
        <v>77</v>
      </c>
      <c r="D124" s="136" t="s">
        <v>157</v>
      </c>
      <c r="E124" s="138" t="s">
        <v>611</v>
      </c>
      <c r="F124" s="139" t="s">
        <v>612</v>
      </c>
      <c r="G124" s="140" t="s">
        <v>606</v>
      </c>
      <c r="H124" s="141">
        <v>35</v>
      </c>
      <c r="I124" s="142"/>
      <c r="J124" s="143">
        <f>ROUND(I124*H124,2)</f>
        <v>0</v>
      </c>
      <c r="K124" s="139" t="s">
        <v>1</v>
      </c>
      <c r="L124" s="32"/>
      <c r="M124" s="144" t="s">
        <v>1</v>
      </c>
      <c r="N124" s="145" t="s">
        <v>42</v>
      </c>
      <c r="P124" s="146">
        <f>O124*H124</f>
        <v>0</v>
      </c>
      <c r="Q124" s="146">
        <v>0</v>
      </c>
      <c r="R124" s="146">
        <f>Q124*H124</f>
        <v>0</v>
      </c>
      <c r="S124" s="146">
        <v>0</v>
      </c>
      <c r="T124" s="147">
        <f>S124*H124</f>
        <v>0</v>
      </c>
      <c r="AR124" s="148" t="s">
        <v>162</v>
      </c>
      <c r="AT124" s="148" t="s">
        <v>157</v>
      </c>
      <c r="AU124" s="148" t="s">
        <v>85</v>
      </c>
      <c r="AY124" s="17" t="s">
        <v>154</v>
      </c>
      <c r="BE124" s="149">
        <f>IF(N124="základní",J124,0)</f>
        <v>0</v>
      </c>
      <c r="BF124" s="149">
        <f>IF(N124="snížená",J124,0)</f>
        <v>0</v>
      </c>
      <c r="BG124" s="149">
        <f>IF(N124="zákl. přenesená",J124,0)</f>
        <v>0</v>
      </c>
      <c r="BH124" s="149">
        <f>IF(N124="sníž. přenesená",J124,0)</f>
        <v>0</v>
      </c>
      <c r="BI124" s="149">
        <f>IF(N124="nulová",J124,0)</f>
        <v>0</v>
      </c>
      <c r="BJ124" s="17" t="s">
        <v>85</v>
      </c>
      <c r="BK124" s="149">
        <f>ROUND(I124*H124,2)</f>
        <v>0</v>
      </c>
      <c r="BL124" s="17" t="s">
        <v>162</v>
      </c>
      <c r="BM124" s="148" t="s">
        <v>215</v>
      </c>
    </row>
    <row r="125" spans="2:65" s="1" customFormat="1" ht="16.5" customHeight="1">
      <c r="B125" s="32"/>
      <c r="C125" s="136" t="s">
        <v>77</v>
      </c>
      <c r="D125" s="136" t="s">
        <v>157</v>
      </c>
      <c r="E125" s="138" t="s">
        <v>613</v>
      </c>
      <c r="F125" s="139" t="s">
        <v>614</v>
      </c>
      <c r="G125" s="140" t="s">
        <v>546</v>
      </c>
      <c r="H125" s="185"/>
      <c r="I125" s="142"/>
      <c r="J125" s="143">
        <f>ROUND(I125*H125,2)</f>
        <v>0</v>
      </c>
      <c r="K125" s="139" t="s">
        <v>1</v>
      </c>
      <c r="L125" s="32"/>
      <c r="M125" s="144" t="s">
        <v>1</v>
      </c>
      <c r="N125" s="145" t="s">
        <v>42</v>
      </c>
      <c r="P125" s="146">
        <f>O125*H125</f>
        <v>0</v>
      </c>
      <c r="Q125" s="146">
        <v>0</v>
      </c>
      <c r="R125" s="146">
        <f>Q125*H125</f>
        <v>0</v>
      </c>
      <c r="S125" s="146">
        <v>0</v>
      </c>
      <c r="T125" s="147">
        <f>S125*H125</f>
        <v>0</v>
      </c>
      <c r="AR125" s="148" t="s">
        <v>162</v>
      </c>
      <c r="AT125" s="148" t="s">
        <v>157</v>
      </c>
      <c r="AU125" s="148" t="s">
        <v>85</v>
      </c>
      <c r="AY125" s="17" t="s">
        <v>154</v>
      </c>
      <c r="BE125" s="149">
        <f>IF(N125="základní",J125,0)</f>
        <v>0</v>
      </c>
      <c r="BF125" s="149">
        <f>IF(N125="snížená",J125,0)</f>
        <v>0</v>
      </c>
      <c r="BG125" s="149">
        <f>IF(N125="zákl. přenesená",J125,0)</f>
        <v>0</v>
      </c>
      <c r="BH125" s="149">
        <f>IF(N125="sníž. přenesená",J125,0)</f>
        <v>0</v>
      </c>
      <c r="BI125" s="149">
        <f>IF(N125="nulová",J125,0)</f>
        <v>0</v>
      </c>
      <c r="BJ125" s="17" t="s">
        <v>85</v>
      </c>
      <c r="BK125" s="149">
        <f>ROUND(I125*H125,2)</f>
        <v>0</v>
      </c>
      <c r="BL125" s="17" t="s">
        <v>162</v>
      </c>
      <c r="BM125" s="148" t="s">
        <v>228</v>
      </c>
    </row>
    <row r="126" spans="2:65" s="11" customFormat="1" ht="25.9" customHeight="1">
      <c r="B126" s="124"/>
      <c r="D126" s="125" t="s">
        <v>76</v>
      </c>
      <c r="E126" s="126" t="s">
        <v>615</v>
      </c>
      <c r="F126" s="126" t="s">
        <v>616</v>
      </c>
      <c r="I126" s="127"/>
      <c r="J126" s="128">
        <f>BK126</f>
        <v>0</v>
      </c>
      <c r="L126" s="124"/>
      <c r="M126" s="129"/>
      <c r="P126" s="130">
        <f>SUM(P127:P136)</f>
        <v>0</v>
      </c>
      <c r="R126" s="130">
        <f>SUM(R127:R136)</f>
        <v>0</v>
      </c>
      <c r="T126" s="131">
        <f>SUM(T127:T136)</f>
        <v>0</v>
      </c>
      <c r="AR126" s="125" t="s">
        <v>85</v>
      </c>
      <c r="AT126" s="132" t="s">
        <v>76</v>
      </c>
      <c r="AU126" s="132" t="s">
        <v>77</v>
      </c>
      <c r="AY126" s="125" t="s">
        <v>154</v>
      </c>
      <c r="BK126" s="133">
        <f>SUM(BK127:BK136)</f>
        <v>0</v>
      </c>
    </row>
    <row r="127" spans="2:65" s="1" customFormat="1" ht="16.5" customHeight="1">
      <c r="B127" s="32"/>
      <c r="C127" s="136" t="s">
        <v>77</v>
      </c>
      <c r="D127" s="136" t="s">
        <v>157</v>
      </c>
      <c r="E127" s="138" t="s">
        <v>617</v>
      </c>
      <c r="F127" s="139" t="s">
        <v>618</v>
      </c>
      <c r="G127" s="140" t="s">
        <v>254</v>
      </c>
      <c r="H127" s="141">
        <v>75</v>
      </c>
      <c r="I127" s="142"/>
      <c r="J127" s="143">
        <f t="shared" ref="J127:J136" si="0">ROUND(I127*H127,2)</f>
        <v>0</v>
      </c>
      <c r="K127" s="139" t="s">
        <v>1</v>
      </c>
      <c r="L127" s="32"/>
      <c r="M127" s="144" t="s">
        <v>1</v>
      </c>
      <c r="N127" s="145" t="s">
        <v>42</v>
      </c>
      <c r="P127" s="146">
        <f t="shared" ref="P127:P136" si="1">O127*H127</f>
        <v>0</v>
      </c>
      <c r="Q127" s="146">
        <v>0</v>
      </c>
      <c r="R127" s="146">
        <f t="shared" ref="R127:R136" si="2">Q127*H127</f>
        <v>0</v>
      </c>
      <c r="S127" s="146">
        <v>0</v>
      </c>
      <c r="T127" s="147">
        <f t="shared" ref="T127:T136" si="3">S127*H127</f>
        <v>0</v>
      </c>
      <c r="AR127" s="148" t="s">
        <v>162</v>
      </c>
      <c r="AT127" s="148" t="s">
        <v>157</v>
      </c>
      <c r="AU127" s="148" t="s">
        <v>85</v>
      </c>
      <c r="AY127" s="17" t="s">
        <v>154</v>
      </c>
      <c r="BE127" s="149">
        <f t="shared" ref="BE127:BE136" si="4">IF(N127="základní",J127,0)</f>
        <v>0</v>
      </c>
      <c r="BF127" s="149">
        <f t="shared" ref="BF127:BF136" si="5">IF(N127="snížená",J127,0)</f>
        <v>0</v>
      </c>
      <c r="BG127" s="149">
        <f t="shared" ref="BG127:BG136" si="6">IF(N127="zákl. přenesená",J127,0)</f>
        <v>0</v>
      </c>
      <c r="BH127" s="149">
        <f t="shared" ref="BH127:BH136" si="7">IF(N127="sníž. přenesená",J127,0)</f>
        <v>0</v>
      </c>
      <c r="BI127" s="149">
        <f t="shared" ref="BI127:BI136" si="8">IF(N127="nulová",J127,0)</f>
        <v>0</v>
      </c>
      <c r="BJ127" s="17" t="s">
        <v>85</v>
      </c>
      <c r="BK127" s="149">
        <f t="shared" ref="BK127:BK136" si="9">ROUND(I127*H127,2)</f>
        <v>0</v>
      </c>
      <c r="BL127" s="17" t="s">
        <v>162</v>
      </c>
      <c r="BM127" s="148" t="s">
        <v>8</v>
      </c>
    </row>
    <row r="128" spans="2:65" s="1" customFormat="1" ht="16.5" customHeight="1">
      <c r="B128" s="32"/>
      <c r="C128" s="136" t="s">
        <v>77</v>
      </c>
      <c r="D128" s="136" t="s">
        <v>157</v>
      </c>
      <c r="E128" s="138" t="s">
        <v>619</v>
      </c>
      <c r="F128" s="139" t="s">
        <v>620</v>
      </c>
      <c r="G128" s="140" t="s">
        <v>254</v>
      </c>
      <c r="H128" s="141">
        <v>20</v>
      </c>
      <c r="I128" s="142"/>
      <c r="J128" s="143">
        <f t="shared" si="0"/>
        <v>0</v>
      </c>
      <c r="K128" s="139" t="s">
        <v>1</v>
      </c>
      <c r="L128" s="32"/>
      <c r="M128" s="144" t="s">
        <v>1</v>
      </c>
      <c r="N128" s="145" t="s">
        <v>42</v>
      </c>
      <c r="P128" s="146">
        <f t="shared" si="1"/>
        <v>0</v>
      </c>
      <c r="Q128" s="146">
        <v>0</v>
      </c>
      <c r="R128" s="146">
        <f t="shared" si="2"/>
        <v>0</v>
      </c>
      <c r="S128" s="146">
        <v>0</v>
      </c>
      <c r="T128" s="147">
        <f t="shared" si="3"/>
        <v>0</v>
      </c>
      <c r="AR128" s="148" t="s">
        <v>162</v>
      </c>
      <c r="AT128" s="148" t="s">
        <v>157</v>
      </c>
      <c r="AU128" s="148" t="s">
        <v>85</v>
      </c>
      <c r="AY128" s="17" t="s">
        <v>154</v>
      </c>
      <c r="BE128" s="149">
        <f t="shared" si="4"/>
        <v>0</v>
      </c>
      <c r="BF128" s="149">
        <f t="shared" si="5"/>
        <v>0</v>
      </c>
      <c r="BG128" s="149">
        <f t="shared" si="6"/>
        <v>0</v>
      </c>
      <c r="BH128" s="149">
        <f t="shared" si="7"/>
        <v>0</v>
      </c>
      <c r="BI128" s="149">
        <f t="shared" si="8"/>
        <v>0</v>
      </c>
      <c r="BJ128" s="17" t="s">
        <v>85</v>
      </c>
      <c r="BK128" s="149">
        <f t="shared" si="9"/>
        <v>0</v>
      </c>
      <c r="BL128" s="17" t="s">
        <v>162</v>
      </c>
      <c r="BM128" s="148" t="s">
        <v>262</v>
      </c>
    </row>
    <row r="129" spans="2:65" s="1" customFormat="1" ht="16.5" customHeight="1">
      <c r="B129" s="32"/>
      <c r="C129" s="136" t="s">
        <v>77</v>
      </c>
      <c r="D129" s="136" t="s">
        <v>157</v>
      </c>
      <c r="E129" s="138" t="s">
        <v>621</v>
      </c>
      <c r="F129" s="139" t="s">
        <v>622</v>
      </c>
      <c r="G129" s="140" t="s">
        <v>606</v>
      </c>
      <c r="H129" s="141">
        <v>3</v>
      </c>
      <c r="I129" s="142"/>
      <c r="J129" s="143">
        <f t="shared" si="0"/>
        <v>0</v>
      </c>
      <c r="K129" s="139" t="s">
        <v>1</v>
      </c>
      <c r="L129" s="32"/>
      <c r="M129" s="144" t="s">
        <v>1</v>
      </c>
      <c r="N129" s="145" t="s">
        <v>42</v>
      </c>
      <c r="P129" s="146">
        <f t="shared" si="1"/>
        <v>0</v>
      </c>
      <c r="Q129" s="146">
        <v>0</v>
      </c>
      <c r="R129" s="146">
        <f t="shared" si="2"/>
        <v>0</v>
      </c>
      <c r="S129" s="146">
        <v>0</v>
      </c>
      <c r="T129" s="147">
        <f t="shared" si="3"/>
        <v>0</v>
      </c>
      <c r="AR129" s="148" t="s">
        <v>162</v>
      </c>
      <c r="AT129" s="148" t="s">
        <v>157</v>
      </c>
      <c r="AU129" s="148" t="s">
        <v>85</v>
      </c>
      <c r="AY129" s="17" t="s">
        <v>154</v>
      </c>
      <c r="BE129" s="149">
        <f t="shared" si="4"/>
        <v>0</v>
      </c>
      <c r="BF129" s="149">
        <f t="shared" si="5"/>
        <v>0</v>
      </c>
      <c r="BG129" s="149">
        <f t="shared" si="6"/>
        <v>0</v>
      </c>
      <c r="BH129" s="149">
        <f t="shared" si="7"/>
        <v>0</v>
      </c>
      <c r="BI129" s="149">
        <f t="shared" si="8"/>
        <v>0</v>
      </c>
      <c r="BJ129" s="17" t="s">
        <v>85</v>
      </c>
      <c r="BK129" s="149">
        <f t="shared" si="9"/>
        <v>0</v>
      </c>
      <c r="BL129" s="17" t="s">
        <v>162</v>
      </c>
      <c r="BM129" s="148" t="s">
        <v>274</v>
      </c>
    </row>
    <row r="130" spans="2:65" s="1" customFormat="1" ht="16.5" customHeight="1">
      <c r="B130" s="32"/>
      <c r="C130" s="136" t="s">
        <v>77</v>
      </c>
      <c r="D130" s="136" t="s">
        <v>157</v>
      </c>
      <c r="E130" s="138" t="s">
        <v>623</v>
      </c>
      <c r="F130" s="139" t="s">
        <v>624</v>
      </c>
      <c r="G130" s="140" t="s">
        <v>254</v>
      </c>
      <c r="H130" s="141">
        <v>50</v>
      </c>
      <c r="I130" s="142"/>
      <c r="J130" s="143">
        <f t="shared" si="0"/>
        <v>0</v>
      </c>
      <c r="K130" s="139" t="s">
        <v>1</v>
      </c>
      <c r="L130" s="32"/>
      <c r="M130" s="144" t="s">
        <v>1</v>
      </c>
      <c r="N130" s="145" t="s">
        <v>42</v>
      </c>
      <c r="P130" s="146">
        <f t="shared" si="1"/>
        <v>0</v>
      </c>
      <c r="Q130" s="146">
        <v>0</v>
      </c>
      <c r="R130" s="146">
        <f t="shared" si="2"/>
        <v>0</v>
      </c>
      <c r="S130" s="146">
        <v>0</v>
      </c>
      <c r="T130" s="147">
        <f t="shared" si="3"/>
        <v>0</v>
      </c>
      <c r="AR130" s="148" t="s">
        <v>162</v>
      </c>
      <c r="AT130" s="148" t="s">
        <v>157</v>
      </c>
      <c r="AU130" s="148" t="s">
        <v>85</v>
      </c>
      <c r="AY130" s="17" t="s">
        <v>154</v>
      </c>
      <c r="BE130" s="149">
        <f t="shared" si="4"/>
        <v>0</v>
      </c>
      <c r="BF130" s="149">
        <f t="shared" si="5"/>
        <v>0</v>
      </c>
      <c r="BG130" s="149">
        <f t="shared" si="6"/>
        <v>0</v>
      </c>
      <c r="BH130" s="149">
        <f t="shared" si="7"/>
        <v>0</v>
      </c>
      <c r="BI130" s="149">
        <f t="shared" si="8"/>
        <v>0</v>
      </c>
      <c r="BJ130" s="17" t="s">
        <v>85</v>
      </c>
      <c r="BK130" s="149">
        <f t="shared" si="9"/>
        <v>0</v>
      </c>
      <c r="BL130" s="17" t="s">
        <v>162</v>
      </c>
      <c r="BM130" s="148" t="s">
        <v>282</v>
      </c>
    </row>
    <row r="131" spans="2:65" s="1" customFormat="1" ht="16.5" customHeight="1">
      <c r="B131" s="32"/>
      <c r="C131" s="136" t="s">
        <v>77</v>
      </c>
      <c r="D131" s="136" t="s">
        <v>157</v>
      </c>
      <c r="E131" s="138" t="s">
        <v>625</v>
      </c>
      <c r="F131" s="139" t="s">
        <v>626</v>
      </c>
      <c r="G131" s="140" t="s">
        <v>254</v>
      </c>
      <c r="H131" s="141">
        <v>40</v>
      </c>
      <c r="I131" s="142"/>
      <c r="J131" s="143">
        <f t="shared" si="0"/>
        <v>0</v>
      </c>
      <c r="K131" s="139" t="s">
        <v>1</v>
      </c>
      <c r="L131" s="32"/>
      <c r="M131" s="144" t="s">
        <v>1</v>
      </c>
      <c r="N131" s="145" t="s">
        <v>42</v>
      </c>
      <c r="P131" s="146">
        <f t="shared" si="1"/>
        <v>0</v>
      </c>
      <c r="Q131" s="146">
        <v>0</v>
      </c>
      <c r="R131" s="146">
        <f t="shared" si="2"/>
        <v>0</v>
      </c>
      <c r="S131" s="146">
        <v>0</v>
      </c>
      <c r="T131" s="147">
        <f t="shared" si="3"/>
        <v>0</v>
      </c>
      <c r="AR131" s="148" t="s">
        <v>162</v>
      </c>
      <c r="AT131" s="148" t="s">
        <v>157</v>
      </c>
      <c r="AU131" s="148" t="s">
        <v>85</v>
      </c>
      <c r="AY131" s="17" t="s">
        <v>154</v>
      </c>
      <c r="BE131" s="149">
        <f t="shared" si="4"/>
        <v>0</v>
      </c>
      <c r="BF131" s="149">
        <f t="shared" si="5"/>
        <v>0</v>
      </c>
      <c r="BG131" s="149">
        <f t="shared" si="6"/>
        <v>0</v>
      </c>
      <c r="BH131" s="149">
        <f t="shared" si="7"/>
        <v>0</v>
      </c>
      <c r="BI131" s="149">
        <f t="shared" si="8"/>
        <v>0</v>
      </c>
      <c r="BJ131" s="17" t="s">
        <v>85</v>
      </c>
      <c r="BK131" s="149">
        <f t="shared" si="9"/>
        <v>0</v>
      </c>
      <c r="BL131" s="17" t="s">
        <v>162</v>
      </c>
      <c r="BM131" s="148" t="s">
        <v>326</v>
      </c>
    </row>
    <row r="132" spans="2:65" s="1" customFormat="1" ht="16.5" customHeight="1">
      <c r="B132" s="32"/>
      <c r="C132" s="136" t="s">
        <v>77</v>
      </c>
      <c r="D132" s="136" t="s">
        <v>157</v>
      </c>
      <c r="E132" s="138" t="s">
        <v>627</v>
      </c>
      <c r="F132" s="139" t="s">
        <v>628</v>
      </c>
      <c r="G132" s="140" t="s">
        <v>254</v>
      </c>
      <c r="H132" s="141">
        <v>7</v>
      </c>
      <c r="I132" s="142"/>
      <c r="J132" s="143">
        <f t="shared" si="0"/>
        <v>0</v>
      </c>
      <c r="K132" s="139" t="s">
        <v>1</v>
      </c>
      <c r="L132" s="32"/>
      <c r="M132" s="144" t="s">
        <v>1</v>
      </c>
      <c r="N132" s="145" t="s">
        <v>42</v>
      </c>
      <c r="P132" s="146">
        <f t="shared" si="1"/>
        <v>0</v>
      </c>
      <c r="Q132" s="146">
        <v>0</v>
      </c>
      <c r="R132" s="146">
        <f t="shared" si="2"/>
        <v>0</v>
      </c>
      <c r="S132" s="146">
        <v>0</v>
      </c>
      <c r="T132" s="147">
        <f t="shared" si="3"/>
        <v>0</v>
      </c>
      <c r="AR132" s="148" t="s">
        <v>162</v>
      </c>
      <c r="AT132" s="148" t="s">
        <v>157</v>
      </c>
      <c r="AU132" s="148" t="s">
        <v>85</v>
      </c>
      <c r="AY132" s="17" t="s">
        <v>154</v>
      </c>
      <c r="BE132" s="149">
        <f t="shared" si="4"/>
        <v>0</v>
      </c>
      <c r="BF132" s="149">
        <f t="shared" si="5"/>
        <v>0</v>
      </c>
      <c r="BG132" s="149">
        <f t="shared" si="6"/>
        <v>0</v>
      </c>
      <c r="BH132" s="149">
        <f t="shared" si="7"/>
        <v>0</v>
      </c>
      <c r="BI132" s="149">
        <f t="shared" si="8"/>
        <v>0</v>
      </c>
      <c r="BJ132" s="17" t="s">
        <v>85</v>
      </c>
      <c r="BK132" s="149">
        <f t="shared" si="9"/>
        <v>0</v>
      </c>
      <c r="BL132" s="17" t="s">
        <v>162</v>
      </c>
      <c r="BM132" s="148" t="s">
        <v>368</v>
      </c>
    </row>
    <row r="133" spans="2:65" s="1" customFormat="1" ht="16.5" customHeight="1">
      <c r="B133" s="32"/>
      <c r="C133" s="136" t="s">
        <v>77</v>
      </c>
      <c r="D133" s="136" t="s">
        <v>157</v>
      </c>
      <c r="E133" s="138" t="s">
        <v>629</v>
      </c>
      <c r="F133" s="139" t="s">
        <v>630</v>
      </c>
      <c r="G133" s="140" t="s">
        <v>254</v>
      </c>
      <c r="H133" s="141">
        <v>60</v>
      </c>
      <c r="I133" s="142"/>
      <c r="J133" s="143">
        <f t="shared" si="0"/>
        <v>0</v>
      </c>
      <c r="K133" s="139" t="s">
        <v>1</v>
      </c>
      <c r="L133" s="32"/>
      <c r="M133" s="144" t="s">
        <v>1</v>
      </c>
      <c r="N133" s="145" t="s">
        <v>42</v>
      </c>
      <c r="P133" s="146">
        <f t="shared" si="1"/>
        <v>0</v>
      </c>
      <c r="Q133" s="146">
        <v>0</v>
      </c>
      <c r="R133" s="146">
        <f t="shared" si="2"/>
        <v>0</v>
      </c>
      <c r="S133" s="146">
        <v>0</v>
      </c>
      <c r="T133" s="147">
        <f t="shared" si="3"/>
        <v>0</v>
      </c>
      <c r="AR133" s="148" t="s">
        <v>162</v>
      </c>
      <c r="AT133" s="148" t="s">
        <v>157</v>
      </c>
      <c r="AU133" s="148" t="s">
        <v>85</v>
      </c>
      <c r="AY133" s="17" t="s">
        <v>154</v>
      </c>
      <c r="BE133" s="149">
        <f t="shared" si="4"/>
        <v>0</v>
      </c>
      <c r="BF133" s="149">
        <f t="shared" si="5"/>
        <v>0</v>
      </c>
      <c r="BG133" s="149">
        <f t="shared" si="6"/>
        <v>0</v>
      </c>
      <c r="BH133" s="149">
        <f t="shared" si="7"/>
        <v>0</v>
      </c>
      <c r="BI133" s="149">
        <f t="shared" si="8"/>
        <v>0</v>
      </c>
      <c r="BJ133" s="17" t="s">
        <v>85</v>
      </c>
      <c r="BK133" s="149">
        <f t="shared" si="9"/>
        <v>0</v>
      </c>
      <c r="BL133" s="17" t="s">
        <v>162</v>
      </c>
      <c r="BM133" s="148" t="s">
        <v>379</v>
      </c>
    </row>
    <row r="134" spans="2:65" s="1" customFormat="1" ht="16.5" customHeight="1">
      <c r="B134" s="32"/>
      <c r="C134" s="136" t="s">
        <v>77</v>
      </c>
      <c r="D134" s="136" t="s">
        <v>157</v>
      </c>
      <c r="E134" s="138" t="s">
        <v>631</v>
      </c>
      <c r="F134" s="139" t="s">
        <v>632</v>
      </c>
      <c r="G134" s="140" t="s">
        <v>606</v>
      </c>
      <c r="H134" s="141">
        <v>20</v>
      </c>
      <c r="I134" s="142"/>
      <c r="J134" s="143">
        <f t="shared" si="0"/>
        <v>0</v>
      </c>
      <c r="K134" s="139" t="s">
        <v>1</v>
      </c>
      <c r="L134" s="32"/>
      <c r="M134" s="144" t="s">
        <v>1</v>
      </c>
      <c r="N134" s="145" t="s">
        <v>42</v>
      </c>
      <c r="P134" s="146">
        <f t="shared" si="1"/>
        <v>0</v>
      </c>
      <c r="Q134" s="146">
        <v>0</v>
      </c>
      <c r="R134" s="146">
        <f t="shared" si="2"/>
        <v>0</v>
      </c>
      <c r="S134" s="146">
        <v>0</v>
      </c>
      <c r="T134" s="147">
        <f t="shared" si="3"/>
        <v>0</v>
      </c>
      <c r="AR134" s="148" t="s">
        <v>162</v>
      </c>
      <c r="AT134" s="148" t="s">
        <v>157</v>
      </c>
      <c r="AU134" s="148" t="s">
        <v>85</v>
      </c>
      <c r="AY134" s="17" t="s">
        <v>154</v>
      </c>
      <c r="BE134" s="149">
        <f t="shared" si="4"/>
        <v>0</v>
      </c>
      <c r="BF134" s="149">
        <f t="shared" si="5"/>
        <v>0</v>
      </c>
      <c r="BG134" s="149">
        <f t="shared" si="6"/>
        <v>0</v>
      </c>
      <c r="BH134" s="149">
        <f t="shared" si="7"/>
        <v>0</v>
      </c>
      <c r="BI134" s="149">
        <f t="shared" si="8"/>
        <v>0</v>
      </c>
      <c r="BJ134" s="17" t="s">
        <v>85</v>
      </c>
      <c r="BK134" s="149">
        <f t="shared" si="9"/>
        <v>0</v>
      </c>
      <c r="BL134" s="17" t="s">
        <v>162</v>
      </c>
      <c r="BM134" s="148" t="s">
        <v>393</v>
      </c>
    </row>
    <row r="135" spans="2:65" s="1" customFormat="1" ht="16.5" customHeight="1">
      <c r="B135" s="32"/>
      <c r="C135" s="136" t="s">
        <v>77</v>
      </c>
      <c r="D135" s="136" t="s">
        <v>157</v>
      </c>
      <c r="E135" s="138" t="s">
        <v>633</v>
      </c>
      <c r="F135" s="139" t="s">
        <v>634</v>
      </c>
      <c r="G135" s="140" t="s">
        <v>606</v>
      </c>
      <c r="H135" s="141">
        <v>1</v>
      </c>
      <c r="I135" s="142"/>
      <c r="J135" s="143">
        <f t="shared" si="0"/>
        <v>0</v>
      </c>
      <c r="K135" s="139" t="s">
        <v>1</v>
      </c>
      <c r="L135" s="32"/>
      <c r="M135" s="144" t="s">
        <v>1</v>
      </c>
      <c r="N135" s="145" t="s">
        <v>42</v>
      </c>
      <c r="P135" s="146">
        <f t="shared" si="1"/>
        <v>0</v>
      </c>
      <c r="Q135" s="146">
        <v>0</v>
      </c>
      <c r="R135" s="146">
        <f t="shared" si="2"/>
        <v>0</v>
      </c>
      <c r="S135" s="146">
        <v>0</v>
      </c>
      <c r="T135" s="147">
        <f t="shared" si="3"/>
        <v>0</v>
      </c>
      <c r="AR135" s="148" t="s">
        <v>162</v>
      </c>
      <c r="AT135" s="148" t="s">
        <v>157</v>
      </c>
      <c r="AU135" s="148" t="s">
        <v>85</v>
      </c>
      <c r="AY135" s="17" t="s">
        <v>154</v>
      </c>
      <c r="BE135" s="149">
        <f t="shared" si="4"/>
        <v>0</v>
      </c>
      <c r="BF135" s="149">
        <f t="shared" si="5"/>
        <v>0</v>
      </c>
      <c r="BG135" s="149">
        <f t="shared" si="6"/>
        <v>0</v>
      </c>
      <c r="BH135" s="149">
        <f t="shared" si="7"/>
        <v>0</v>
      </c>
      <c r="BI135" s="149">
        <f t="shared" si="8"/>
        <v>0</v>
      </c>
      <c r="BJ135" s="17" t="s">
        <v>85</v>
      </c>
      <c r="BK135" s="149">
        <f t="shared" si="9"/>
        <v>0</v>
      </c>
      <c r="BL135" s="17" t="s">
        <v>162</v>
      </c>
      <c r="BM135" s="148" t="s">
        <v>571</v>
      </c>
    </row>
    <row r="136" spans="2:65" s="1" customFormat="1" ht="16.5" customHeight="1">
      <c r="B136" s="32"/>
      <c r="C136" s="136" t="s">
        <v>77</v>
      </c>
      <c r="D136" s="136" t="s">
        <v>157</v>
      </c>
      <c r="E136" s="138" t="s">
        <v>635</v>
      </c>
      <c r="F136" s="139" t="s">
        <v>614</v>
      </c>
      <c r="G136" s="140" t="s">
        <v>546</v>
      </c>
      <c r="H136" s="185"/>
      <c r="I136" s="142"/>
      <c r="J136" s="143">
        <f t="shared" si="0"/>
        <v>0</v>
      </c>
      <c r="K136" s="139" t="s">
        <v>1</v>
      </c>
      <c r="L136" s="32"/>
      <c r="M136" s="144" t="s">
        <v>1</v>
      </c>
      <c r="N136" s="145" t="s">
        <v>42</v>
      </c>
      <c r="P136" s="146">
        <f t="shared" si="1"/>
        <v>0</v>
      </c>
      <c r="Q136" s="146">
        <v>0</v>
      </c>
      <c r="R136" s="146">
        <f t="shared" si="2"/>
        <v>0</v>
      </c>
      <c r="S136" s="146">
        <v>0</v>
      </c>
      <c r="T136" s="147">
        <f t="shared" si="3"/>
        <v>0</v>
      </c>
      <c r="AR136" s="148" t="s">
        <v>162</v>
      </c>
      <c r="AT136" s="148" t="s">
        <v>157</v>
      </c>
      <c r="AU136" s="148" t="s">
        <v>85</v>
      </c>
      <c r="AY136" s="17" t="s">
        <v>154</v>
      </c>
      <c r="BE136" s="149">
        <f t="shared" si="4"/>
        <v>0</v>
      </c>
      <c r="BF136" s="149">
        <f t="shared" si="5"/>
        <v>0</v>
      </c>
      <c r="BG136" s="149">
        <f t="shared" si="6"/>
        <v>0</v>
      </c>
      <c r="BH136" s="149">
        <f t="shared" si="7"/>
        <v>0</v>
      </c>
      <c r="BI136" s="149">
        <f t="shared" si="8"/>
        <v>0</v>
      </c>
      <c r="BJ136" s="17" t="s">
        <v>85</v>
      </c>
      <c r="BK136" s="149">
        <f t="shared" si="9"/>
        <v>0</v>
      </c>
      <c r="BL136" s="17" t="s">
        <v>162</v>
      </c>
      <c r="BM136" s="148" t="s">
        <v>579</v>
      </c>
    </row>
    <row r="137" spans="2:65" s="11" customFormat="1" ht="25.9" customHeight="1">
      <c r="B137" s="124"/>
      <c r="D137" s="125" t="s">
        <v>76</v>
      </c>
      <c r="E137" s="126" t="s">
        <v>636</v>
      </c>
      <c r="F137" s="126" t="s">
        <v>637</v>
      </c>
      <c r="I137" s="127"/>
      <c r="J137" s="128">
        <f>BK137</f>
        <v>0</v>
      </c>
      <c r="L137" s="124"/>
      <c r="M137" s="129"/>
      <c r="P137" s="130">
        <f>SUM(P138:P145)</f>
        <v>0</v>
      </c>
      <c r="R137" s="130">
        <f>SUM(R138:R145)</f>
        <v>0</v>
      </c>
      <c r="T137" s="131">
        <f>SUM(T138:T145)</f>
        <v>0</v>
      </c>
      <c r="AR137" s="125" t="s">
        <v>85</v>
      </c>
      <c r="AT137" s="132" t="s">
        <v>76</v>
      </c>
      <c r="AU137" s="132" t="s">
        <v>77</v>
      </c>
      <c r="AY137" s="125" t="s">
        <v>154</v>
      </c>
      <c r="BK137" s="133">
        <f>SUM(BK138:BK145)</f>
        <v>0</v>
      </c>
    </row>
    <row r="138" spans="2:65" s="1" customFormat="1" ht="16.5" customHeight="1">
      <c r="B138" s="32"/>
      <c r="C138" s="136" t="s">
        <v>77</v>
      </c>
      <c r="D138" s="136" t="s">
        <v>157</v>
      </c>
      <c r="E138" s="138" t="s">
        <v>638</v>
      </c>
      <c r="F138" s="139" t="s">
        <v>639</v>
      </c>
      <c r="G138" s="140" t="s">
        <v>606</v>
      </c>
      <c r="H138" s="141">
        <v>105</v>
      </c>
      <c r="I138" s="142"/>
      <c r="J138" s="143">
        <f t="shared" ref="J138:J145" si="10">ROUND(I138*H138,2)</f>
        <v>0</v>
      </c>
      <c r="K138" s="139" t="s">
        <v>1</v>
      </c>
      <c r="L138" s="32"/>
      <c r="M138" s="144" t="s">
        <v>1</v>
      </c>
      <c r="N138" s="145" t="s">
        <v>42</v>
      </c>
      <c r="P138" s="146">
        <f t="shared" ref="P138:P145" si="11">O138*H138</f>
        <v>0</v>
      </c>
      <c r="Q138" s="146">
        <v>0</v>
      </c>
      <c r="R138" s="146">
        <f t="shared" ref="R138:R145" si="12">Q138*H138</f>
        <v>0</v>
      </c>
      <c r="S138" s="146">
        <v>0</v>
      </c>
      <c r="T138" s="147">
        <f t="shared" ref="T138:T145" si="13">S138*H138</f>
        <v>0</v>
      </c>
      <c r="AR138" s="148" t="s">
        <v>162</v>
      </c>
      <c r="AT138" s="148" t="s">
        <v>157</v>
      </c>
      <c r="AU138" s="148" t="s">
        <v>85</v>
      </c>
      <c r="AY138" s="17" t="s">
        <v>154</v>
      </c>
      <c r="BE138" s="149">
        <f t="shared" ref="BE138:BE145" si="14">IF(N138="základní",J138,0)</f>
        <v>0</v>
      </c>
      <c r="BF138" s="149">
        <f t="shared" ref="BF138:BF145" si="15">IF(N138="snížená",J138,0)</f>
        <v>0</v>
      </c>
      <c r="BG138" s="149">
        <f t="shared" ref="BG138:BG145" si="16">IF(N138="zákl. přenesená",J138,0)</f>
        <v>0</v>
      </c>
      <c r="BH138" s="149">
        <f t="shared" ref="BH138:BH145" si="17">IF(N138="sníž. přenesená",J138,0)</f>
        <v>0</v>
      </c>
      <c r="BI138" s="149">
        <f t="shared" ref="BI138:BI145" si="18">IF(N138="nulová",J138,0)</f>
        <v>0</v>
      </c>
      <c r="BJ138" s="17" t="s">
        <v>85</v>
      </c>
      <c r="BK138" s="149">
        <f t="shared" ref="BK138:BK145" si="19">ROUND(I138*H138,2)</f>
        <v>0</v>
      </c>
      <c r="BL138" s="17" t="s">
        <v>162</v>
      </c>
      <c r="BM138" s="148" t="s">
        <v>589</v>
      </c>
    </row>
    <row r="139" spans="2:65" s="1" customFormat="1" ht="16.5" customHeight="1">
      <c r="B139" s="32"/>
      <c r="C139" s="136" t="s">
        <v>77</v>
      </c>
      <c r="D139" s="136" t="s">
        <v>157</v>
      </c>
      <c r="E139" s="138" t="s">
        <v>640</v>
      </c>
      <c r="F139" s="139" t="s">
        <v>641</v>
      </c>
      <c r="G139" s="140" t="s">
        <v>642</v>
      </c>
      <c r="H139" s="141">
        <v>20</v>
      </c>
      <c r="I139" s="142"/>
      <c r="J139" s="143">
        <f t="shared" si="10"/>
        <v>0</v>
      </c>
      <c r="K139" s="139" t="s">
        <v>1</v>
      </c>
      <c r="L139" s="32"/>
      <c r="M139" s="144" t="s">
        <v>1</v>
      </c>
      <c r="N139" s="145" t="s">
        <v>42</v>
      </c>
      <c r="P139" s="146">
        <f t="shared" si="11"/>
        <v>0</v>
      </c>
      <c r="Q139" s="146">
        <v>0</v>
      </c>
      <c r="R139" s="146">
        <f t="shared" si="12"/>
        <v>0</v>
      </c>
      <c r="S139" s="146">
        <v>0</v>
      </c>
      <c r="T139" s="147">
        <f t="shared" si="13"/>
        <v>0</v>
      </c>
      <c r="AR139" s="148" t="s">
        <v>162</v>
      </c>
      <c r="AT139" s="148" t="s">
        <v>157</v>
      </c>
      <c r="AU139" s="148" t="s">
        <v>85</v>
      </c>
      <c r="AY139" s="17" t="s">
        <v>154</v>
      </c>
      <c r="BE139" s="149">
        <f t="shared" si="14"/>
        <v>0</v>
      </c>
      <c r="BF139" s="149">
        <f t="shared" si="15"/>
        <v>0</v>
      </c>
      <c r="BG139" s="149">
        <f t="shared" si="16"/>
        <v>0</v>
      </c>
      <c r="BH139" s="149">
        <f t="shared" si="17"/>
        <v>0</v>
      </c>
      <c r="BI139" s="149">
        <f t="shared" si="18"/>
        <v>0</v>
      </c>
      <c r="BJ139" s="17" t="s">
        <v>85</v>
      </c>
      <c r="BK139" s="149">
        <f t="shared" si="19"/>
        <v>0</v>
      </c>
      <c r="BL139" s="17" t="s">
        <v>162</v>
      </c>
      <c r="BM139" s="148" t="s">
        <v>514</v>
      </c>
    </row>
    <row r="140" spans="2:65" s="1" customFormat="1" ht="21.75" customHeight="1">
      <c r="B140" s="32"/>
      <c r="C140" s="136" t="s">
        <v>77</v>
      </c>
      <c r="D140" s="136" t="s">
        <v>157</v>
      </c>
      <c r="E140" s="138" t="s">
        <v>643</v>
      </c>
      <c r="F140" s="139" t="s">
        <v>644</v>
      </c>
      <c r="G140" s="140" t="s">
        <v>645</v>
      </c>
      <c r="H140" s="141">
        <v>1</v>
      </c>
      <c r="I140" s="142"/>
      <c r="J140" s="143">
        <f t="shared" si="10"/>
        <v>0</v>
      </c>
      <c r="K140" s="139" t="s">
        <v>1</v>
      </c>
      <c r="L140" s="32"/>
      <c r="M140" s="144" t="s">
        <v>1</v>
      </c>
      <c r="N140" s="145" t="s">
        <v>42</v>
      </c>
      <c r="P140" s="146">
        <f t="shared" si="11"/>
        <v>0</v>
      </c>
      <c r="Q140" s="146">
        <v>0</v>
      </c>
      <c r="R140" s="146">
        <f t="shared" si="12"/>
        <v>0</v>
      </c>
      <c r="S140" s="146">
        <v>0</v>
      </c>
      <c r="T140" s="147">
        <f t="shared" si="13"/>
        <v>0</v>
      </c>
      <c r="AR140" s="148" t="s">
        <v>162</v>
      </c>
      <c r="AT140" s="148" t="s">
        <v>157</v>
      </c>
      <c r="AU140" s="148" t="s">
        <v>85</v>
      </c>
      <c r="AY140" s="17" t="s">
        <v>154</v>
      </c>
      <c r="BE140" s="149">
        <f t="shared" si="14"/>
        <v>0</v>
      </c>
      <c r="BF140" s="149">
        <f t="shared" si="15"/>
        <v>0</v>
      </c>
      <c r="BG140" s="149">
        <f t="shared" si="16"/>
        <v>0</v>
      </c>
      <c r="BH140" s="149">
        <f t="shared" si="17"/>
        <v>0</v>
      </c>
      <c r="BI140" s="149">
        <f t="shared" si="18"/>
        <v>0</v>
      </c>
      <c r="BJ140" s="17" t="s">
        <v>85</v>
      </c>
      <c r="BK140" s="149">
        <f t="shared" si="19"/>
        <v>0</v>
      </c>
      <c r="BL140" s="17" t="s">
        <v>162</v>
      </c>
      <c r="BM140" s="148" t="s">
        <v>522</v>
      </c>
    </row>
    <row r="141" spans="2:65" s="1" customFormat="1" ht="21.75" customHeight="1">
      <c r="B141" s="32"/>
      <c r="C141" s="136" t="s">
        <v>77</v>
      </c>
      <c r="D141" s="136" t="s">
        <v>157</v>
      </c>
      <c r="E141" s="138" t="s">
        <v>646</v>
      </c>
      <c r="F141" s="139" t="s">
        <v>647</v>
      </c>
      <c r="G141" s="140" t="s">
        <v>642</v>
      </c>
      <c r="H141" s="141">
        <v>10</v>
      </c>
      <c r="I141" s="142"/>
      <c r="J141" s="143">
        <f t="shared" si="10"/>
        <v>0</v>
      </c>
      <c r="K141" s="139" t="s">
        <v>1</v>
      </c>
      <c r="L141" s="32"/>
      <c r="M141" s="144" t="s">
        <v>1</v>
      </c>
      <c r="N141" s="145" t="s">
        <v>42</v>
      </c>
      <c r="P141" s="146">
        <f t="shared" si="11"/>
        <v>0</v>
      </c>
      <c r="Q141" s="146">
        <v>0</v>
      </c>
      <c r="R141" s="146">
        <f t="shared" si="12"/>
        <v>0</v>
      </c>
      <c r="S141" s="146">
        <v>0</v>
      </c>
      <c r="T141" s="147">
        <f t="shared" si="13"/>
        <v>0</v>
      </c>
      <c r="AR141" s="148" t="s">
        <v>162</v>
      </c>
      <c r="AT141" s="148" t="s">
        <v>157</v>
      </c>
      <c r="AU141" s="148" t="s">
        <v>85</v>
      </c>
      <c r="AY141" s="17" t="s">
        <v>154</v>
      </c>
      <c r="BE141" s="149">
        <f t="shared" si="14"/>
        <v>0</v>
      </c>
      <c r="BF141" s="149">
        <f t="shared" si="15"/>
        <v>0</v>
      </c>
      <c r="BG141" s="149">
        <f t="shared" si="16"/>
        <v>0</v>
      </c>
      <c r="BH141" s="149">
        <f t="shared" si="17"/>
        <v>0</v>
      </c>
      <c r="BI141" s="149">
        <f t="shared" si="18"/>
        <v>0</v>
      </c>
      <c r="BJ141" s="17" t="s">
        <v>85</v>
      </c>
      <c r="BK141" s="149">
        <f t="shared" si="19"/>
        <v>0</v>
      </c>
      <c r="BL141" s="17" t="s">
        <v>162</v>
      </c>
      <c r="BM141" s="148" t="s">
        <v>648</v>
      </c>
    </row>
    <row r="142" spans="2:65" s="1" customFormat="1" ht="16.5" customHeight="1">
      <c r="B142" s="32"/>
      <c r="C142" s="136" t="s">
        <v>77</v>
      </c>
      <c r="D142" s="136" t="s">
        <v>157</v>
      </c>
      <c r="E142" s="138" t="s">
        <v>649</v>
      </c>
      <c r="F142" s="139" t="s">
        <v>650</v>
      </c>
      <c r="G142" s="140" t="s">
        <v>642</v>
      </c>
      <c r="H142" s="141">
        <v>40</v>
      </c>
      <c r="I142" s="142"/>
      <c r="J142" s="143">
        <f t="shared" si="10"/>
        <v>0</v>
      </c>
      <c r="K142" s="139" t="s">
        <v>1</v>
      </c>
      <c r="L142" s="32"/>
      <c r="M142" s="144" t="s">
        <v>1</v>
      </c>
      <c r="N142" s="145" t="s">
        <v>42</v>
      </c>
      <c r="P142" s="146">
        <f t="shared" si="11"/>
        <v>0</v>
      </c>
      <c r="Q142" s="146">
        <v>0</v>
      </c>
      <c r="R142" s="146">
        <f t="shared" si="12"/>
        <v>0</v>
      </c>
      <c r="S142" s="146">
        <v>0</v>
      </c>
      <c r="T142" s="147">
        <f t="shared" si="13"/>
        <v>0</v>
      </c>
      <c r="AR142" s="148" t="s">
        <v>162</v>
      </c>
      <c r="AT142" s="148" t="s">
        <v>157</v>
      </c>
      <c r="AU142" s="148" t="s">
        <v>85</v>
      </c>
      <c r="AY142" s="17" t="s">
        <v>154</v>
      </c>
      <c r="BE142" s="149">
        <f t="shared" si="14"/>
        <v>0</v>
      </c>
      <c r="BF142" s="149">
        <f t="shared" si="15"/>
        <v>0</v>
      </c>
      <c r="BG142" s="149">
        <f t="shared" si="16"/>
        <v>0</v>
      </c>
      <c r="BH142" s="149">
        <f t="shared" si="17"/>
        <v>0</v>
      </c>
      <c r="BI142" s="149">
        <f t="shared" si="18"/>
        <v>0</v>
      </c>
      <c r="BJ142" s="17" t="s">
        <v>85</v>
      </c>
      <c r="BK142" s="149">
        <f t="shared" si="19"/>
        <v>0</v>
      </c>
      <c r="BL142" s="17" t="s">
        <v>162</v>
      </c>
      <c r="BM142" s="148" t="s">
        <v>651</v>
      </c>
    </row>
    <row r="143" spans="2:65" s="1" customFormat="1" ht="21.75" customHeight="1">
      <c r="B143" s="32"/>
      <c r="C143" s="136" t="s">
        <v>77</v>
      </c>
      <c r="D143" s="136" t="s">
        <v>157</v>
      </c>
      <c r="E143" s="138" t="s">
        <v>652</v>
      </c>
      <c r="F143" s="139" t="s">
        <v>653</v>
      </c>
      <c r="G143" s="140" t="s">
        <v>642</v>
      </c>
      <c r="H143" s="141">
        <v>20</v>
      </c>
      <c r="I143" s="142"/>
      <c r="J143" s="143">
        <f t="shared" si="10"/>
        <v>0</v>
      </c>
      <c r="K143" s="139" t="s">
        <v>1</v>
      </c>
      <c r="L143" s="32"/>
      <c r="M143" s="144" t="s">
        <v>1</v>
      </c>
      <c r="N143" s="145" t="s">
        <v>42</v>
      </c>
      <c r="P143" s="146">
        <f t="shared" si="11"/>
        <v>0</v>
      </c>
      <c r="Q143" s="146">
        <v>0</v>
      </c>
      <c r="R143" s="146">
        <f t="shared" si="12"/>
        <v>0</v>
      </c>
      <c r="S143" s="146">
        <v>0</v>
      </c>
      <c r="T143" s="147">
        <f t="shared" si="13"/>
        <v>0</v>
      </c>
      <c r="AR143" s="148" t="s">
        <v>162</v>
      </c>
      <c r="AT143" s="148" t="s">
        <v>157</v>
      </c>
      <c r="AU143" s="148" t="s">
        <v>85</v>
      </c>
      <c r="AY143" s="17" t="s">
        <v>154</v>
      </c>
      <c r="BE143" s="149">
        <f t="shared" si="14"/>
        <v>0</v>
      </c>
      <c r="BF143" s="149">
        <f t="shared" si="15"/>
        <v>0</v>
      </c>
      <c r="BG143" s="149">
        <f t="shared" si="16"/>
        <v>0</v>
      </c>
      <c r="BH143" s="149">
        <f t="shared" si="17"/>
        <v>0</v>
      </c>
      <c r="BI143" s="149">
        <f t="shared" si="18"/>
        <v>0</v>
      </c>
      <c r="BJ143" s="17" t="s">
        <v>85</v>
      </c>
      <c r="BK143" s="149">
        <f t="shared" si="19"/>
        <v>0</v>
      </c>
      <c r="BL143" s="17" t="s">
        <v>162</v>
      </c>
      <c r="BM143" s="148" t="s">
        <v>654</v>
      </c>
    </row>
    <row r="144" spans="2:65" s="1" customFormat="1" ht="16.5" customHeight="1">
      <c r="B144" s="32"/>
      <c r="C144" s="136" t="s">
        <v>77</v>
      </c>
      <c r="D144" s="136" t="s">
        <v>157</v>
      </c>
      <c r="E144" s="138" t="s">
        <v>655</v>
      </c>
      <c r="F144" s="139" t="s">
        <v>656</v>
      </c>
      <c r="G144" s="140" t="s">
        <v>645</v>
      </c>
      <c r="H144" s="141">
        <v>1</v>
      </c>
      <c r="I144" s="142"/>
      <c r="J144" s="143">
        <f t="shared" si="10"/>
        <v>0</v>
      </c>
      <c r="K144" s="139" t="s">
        <v>1</v>
      </c>
      <c r="L144" s="32"/>
      <c r="M144" s="144" t="s">
        <v>1</v>
      </c>
      <c r="N144" s="145" t="s">
        <v>42</v>
      </c>
      <c r="P144" s="146">
        <f t="shared" si="11"/>
        <v>0</v>
      </c>
      <c r="Q144" s="146">
        <v>0</v>
      </c>
      <c r="R144" s="146">
        <f t="shared" si="12"/>
        <v>0</v>
      </c>
      <c r="S144" s="146">
        <v>0</v>
      </c>
      <c r="T144" s="147">
        <f t="shared" si="13"/>
        <v>0</v>
      </c>
      <c r="AR144" s="148" t="s">
        <v>162</v>
      </c>
      <c r="AT144" s="148" t="s">
        <v>157</v>
      </c>
      <c r="AU144" s="148" t="s">
        <v>85</v>
      </c>
      <c r="AY144" s="17" t="s">
        <v>154</v>
      </c>
      <c r="BE144" s="149">
        <f t="shared" si="14"/>
        <v>0</v>
      </c>
      <c r="BF144" s="149">
        <f t="shared" si="15"/>
        <v>0</v>
      </c>
      <c r="BG144" s="149">
        <f t="shared" si="16"/>
        <v>0</v>
      </c>
      <c r="BH144" s="149">
        <f t="shared" si="17"/>
        <v>0</v>
      </c>
      <c r="BI144" s="149">
        <f t="shared" si="18"/>
        <v>0</v>
      </c>
      <c r="BJ144" s="17" t="s">
        <v>85</v>
      </c>
      <c r="BK144" s="149">
        <f t="shared" si="19"/>
        <v>0</v>
      </c>
      <c r="BL144" s="17" t="s">
        <v>162</v>
      </c>
      <c r="BM144" s="148" t="s">
        <v>657</v>
      </c>
    </row>
    <row r="145" spans="2:65" s="1" customFormat="1" ht="16.5" customHeight="1">
      <c r="B145" s="32"/>
      <c r="C145" s="136" t="s">
        <v>77</v>
      </c>
      <c r="D145" s="136" t="s">
        <v>157</v>
      </c>
      <c r="E145" s="138" t="s">
        <v>658</v>
      </c>
      <c r="F145" s="139" t="s">
        <v>659</v>
      </c>
      <c r="G145" s="140" t="s">
        <v>642</v>
      </c>
      <c r="H145" s="141">
        <v>18</v>
      </c>
      <c r="I145" s="142"/>
      <c r="J145" s="143">
        <f t="shared" si="10"/>
        <v>0</v>
      </c>
      <c r="K145" s="139" t="s">
        <v>1</v>
      </c>
      <c r="L145" s="32"/>
      <c r="M145" s="187" t="s">
        <v>1</v>
      </c>
      <c r="N145" s="188" t="s">
        <v>42</v>
      </c>
      <c r="O145" s="189"/>
      <c r="P145" s="190">
        <f t="shared" si="11"/>
        <v>0</v>
      </c>
      <c r="Q145" s="190">
        <v>0</v>
      </c>
      <c r="R145" s="190">
        <f t="shared" si="12"/>
        <v>0</v>
      </c>
      <c r="S145" s="190">
        <v>0</v>
      </c>
      <c r="T145" s="191">
        <f t="shared" si="13"/>
        <v>0</v>
      </c>
      <c r="AR145" s="148" t="s">
        <v>162</v>
      </c>
      <c r="AT145" s="148" t="s">
        <v>157</v>
      </c>
      <c r="AU145" s="148" t="s">
        <v>85</v>
      </c>
      <c r="AY145" s="17" t="s">
        <v>154</v>
      </c>
      <c r="BE145" s="149">
        <f t="shared" si="14"/>
        <v>0</v>
      </c>
      <c r="BF145" s="149">
        <f t="shared" si="15"/>
        <v>0</v>
      </c>
      <c r="BG145" s="149">
        <f t="shared" si="16"/>
        <v>0</v>
      </c>
      <c r="BH145" s="149">
        <f t="shared" si="17"/>
        <v>0</v>
      </c>
      <c r="BI145" s="149">
        <f t="shared" si="18"/>
        <v>0</v>
      </c>
      <c r="BJ145" s="17" t="s">
        <v>85</v>
      </c>
      <c r="BK145" s="149">
        <f t="shared" si="19"/>
        <v>0</v>
      </c>
      <c r="BL145" s="17" t="s">
        <v>162</v>
      </c>
      <c r="BM145" s="148" t="s">
        <v>660</v>
      </c>
    </row>
    <row r="146" spans="2:65" s="1" customFormat="1" ht="6.95" customHeight="1">
      <c r="B146" s="44"/>
      <c r="C146" s="45"/>
      <c r="D146" s="45"/>
      <c r="E146" s="45"/>
      <c r="F146" s="45"/>
      <c r="G146" s="45"/>
      <c r="H146" s="45"/>
      <c r="I146" s="45"/>
      <c r="J146" s="45"/>
      <c r="K146" s="45"/>
      <c r="L146" s="32"/>
    </row>
  </sheetData>
  <sheetProtection algorithmName="SHA-512" hashValue="XbOGlPbvPCP9XVqvGAHiFxTOl+nQTj44oXgJNzJmQoe4OJRj8rIptvd796Jr8OdUgKnubIybAWjz3uW+ACKQCg==" saltValue="CTk5xPDE73E/fBn7+X7iIED43lrVFNKCPUpdStFNMtcfkK2HERp7oQpm+UB7y0ltD1aIy12ru8KDAUT1nM1jdQ==" spinCount="100000" sheet="1" objects="1" scenarios="1" formatColumns="0" formatRows="0" autoFilter="0"/>
  <autoFilter ref="C118:K145"/>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72"/>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96</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s="1" customFormat="1" ht="12" customHeight="1">
      <c r="B8" s="32"/>
      <c r="D8" s="27" t="s">
        <v>126</v>
      </c>
      <c r="L8" s="32"/>
    </row>
    <row r="9" spans="2:46" s="1" customFormat="1" ht="16.5" customHeight="1">
      <c r="B9" s="32"/>
      <c r="E9" s="230" t="s">
        <v>661</v>
      </c>
      <c r="F9" s="236"/>
      <c r="G9" s="236"/>
      <c r="H9" s="236"/>
      <c r="L9" s="32"/>
    </row>
    <row r="10" spans="2:46" s="1" customFormat="1">
      <c r="B10" s="32"/>
      <c r="L10" s="32"/>
    </row>
    <row r="11" spans="2:46" s="1" customFormat="1" ht="12" customHeight="1">
      <c r="B11" s="32"/>
      <c r="D11" s="27" t="s">
        <v>18</v>
      </c>
      <c r="F11" s="25" t="s">
        <v>1</v>
      </c>
      <c r="I11" s="27" t="s">
        <v>19</v>
      </c>
      <c r="J11" s="25" t="s">
        <v>1</v>
      </c>
      <c r="L11" s="32"/>
    </row>
    <row r="12" spans="2:46" s="1" customFormat="1" ht="12" customHeight="1">
      <c r="B12" s="32"/>
      <c r="D12" s="27" t="s">
        <v>20</v>
      </c>
      <c r="F12" s="25" t="s">
        <v>21</v>
      </c>
      <c r="I12" s="27" t="s">
        <v>22</v>
      </c>
      <c r="J12" s="52" t="str">
        <f>'Rekapitulace stavby'!AN8</f>
        <v>13. 2. 2025</v>
      </c>
      <c r="L12" s="32"/>
    </row>
    <row r="13" spans="2:46" s="1" customFormat="1" ht="10.9" customHeight="1">
      <c r="B13" s="32"/>
      <c r="L13" s="32"/>
    </row>
    <row r="14" spans="2:46" s="1" customFormat="1" ht="12" customHeight="1">
      <c r="B14" s="32"/>
      <c r="D14" s="27" t="s">
        <v>24</v>
      </c>
      <c r="I14" s="27" t="s">
        <v>25</v>
      </c>
      <c r="J14" s="25" t="s">
        <v>1</v>
      </c>
      <c r="L14" s="32"/>
    </row>
    <row r="15" spans="2:46" s="1" customFormat="1" ht="18" customHeight="1">
      <c r="B15" s="32"/>
      <c r="E15" s="25" t="s">
        <v>26</v>
      </c>
      <c r="I15" s="27" t="s">
        <v>27</v>
      </c>
      <c r="J15" s="25" t="s">
        <v>1</v>
      </c>
      <c r="L15" s="32"/>
    </row>
    <row r="16" spans="2:46" s="1" customFormat="1" ht="6.95" customHeight="1">
      <c r="B16" s="32"/>
      <c r="L16" s="32"/>
    </row>
    <row r="17" spans="2:12" s="1" customFormat="1" ht="12" customHeight="1">
      <c r="B17" s="32"/>
      <c r="D17" s="27" t="s">
        <v>28</v>
      </c>
      <c r="I17" s="27" t="s">
        <v>25</v>
      </c>
      <c r="J17" s="28" t="str">
        <f>'Rekapitulace stavby'!AN13</f>
        <v>Vyplň údaj</v>
      </c>
      <c r="L17" s="32"/>
    </row>
    <row r="18" spans="2:12" s="1" customFormat="1" ht="18" customHeight="1">
      <c r="B18" s="32"/>
      <c r="E18" s="239" t="str">
        <f>'Rekapitulace stavby'!E14</f>
        <v>Vyplň údaj</v>
      </c>
      <c r="F18" s="222"/>
      <c r="G18" s="222"/>
      <c r="H18" s="222"/>
      <c r="I18" s="27" t="s">
        <v>27</v>
      </c>
      <c r="J18" s="28" t="str">
        <f>'Rekapitulace stavby'!AN14</f>
        <v>Vyplň údaj</v>
      </c>
      <c r="L18" s="32"/>
    </row>
    <row r="19" spans="2:12" s="1" customFormat="1" ht="6.95" customHeight="1">
      <c r="B19" s="32"/>
      <c r="L19" s="32"/>
    </row>
    <row r="20" spans="2:12" s="1" customFormat="1" ht="12" customHeight="1">
      <c r="B20" s="32"/>
      <c r="D20" s="27" t="s">
        <v>30</v>
      </c>
      <c r="I20" s="27" t="s">
        <v>25</v>
      </c>
      <c r="J20" s="25" t="s">
        <v>1</v>
      </c>
      <c r="L20" s="32"/>
    </row>
    <row r="21" spans="2:12" s="1" customFormat="1" ht="18" customHeight="1">
      <c r="B21" s="32"/>
      <c r="E21" s="25" t="s">
        <v>31</v>
      </c>
      <c r="I21" s="27" t="s">
        <v>27</v>
      </c>
      <c r="J21" s="25" t="s">
        <v>1</v>
      </c>
      <c r="L21" s="32"/>
    </row>
    <row r="22" spans="2:12" s="1" customFormat="1" ht="6.95" customHeight="1">
      <c r="B22" s="32"/>
      <c r="L22" s="32"/>
    </row>
    <row r="23" spans="2:12" s="1" customFormat="1" ht="12" customHeight="1">
      <c r="B23" s="32"/>
      <c r="D23" s="27" t="s">
        <v>33</v>
      </c>
      <c r="I23" s="27" t="s">
        <v>25</v>
      </c>
      <c r="J23" s="25" t="s">
        <v>1</v>
      </c>
      <c r="L23" s="32"/>
    </row>
    <row r="24" spans="2:12" s="1" customFormat="1" ht="18" customHeight="1">
      <c r="B24" s="32"/>
      <c r="E24" s="25" t="s">
        <v>34</v>
      </c>
      <c r="I24" s="27" t="s">
        <v>27</v>
      </c>
      <c r="J24" s="25" t="s">
        <v>1</v>
      </c>
      <c r="L24" s="32"/>
    </row>
    <row r="25" spans="2:12" s="1" customFormat="1" ht="6.95" customHeight="1">
      <c r="B25" s="32"/>
      <c r="L25" s="32"/>
    </row>
    <row r="26" spans="2:12" s="1" customFormat="1" ht="12" customHeight="1">
      <c r="B26" s="32"/>
      <c r="D26" s="27" t="s">
        <v>35</v>
      </c>
      <c r="L26" s="32"/>
    </row>
    <row r="27" spans="2:12" s="7" customFormat="1" ht="95.25" customHeight="1">
      <c r="B27" s="94"/>
      <c r="E27" s="226" t="s">
        <v>662</v>
      </c>
      <c r="F27" s="226"/>
      <c r="G27" s="226"/>
      <c r="H27" s="226"/>
      <c r="L27" s="94"/>
    </row>
    <row r="28" spans="2:12" s="1" customFormat="1" ht="6.95" customHeight="1">
      <c r="B28" s="32"/>
      <c r="L28" s="32"/>
    </row>
    <row r="29" spans="2:12" s="1" customFormat="1" ht="6.95" customHeight="1">
      <c r="B29" s="32"/>
      <c r="D29" s="53"/>
      <c r="E29" s="53"/>
      <c r="F29" s="53"/>
      <c r="G29" s="53"/>
      <c r="H29" s="53"/>
      <c r="I29" s="53"/>
      <c r="J29" s="53"/>
      <c r="K29" s="53"/>
      <c r="L29" s="32"/>
    </row>
    <row r="30" spans="2:12" s="1" customFormat="1" ht="25.35" customHeight="1">
      <c r="B30" s="32"/>
      <c r="D30" s="95" t="s">
        <v>37</v>
      </c>
      <c r="J30" s="66">
        <f>ROUND(J125, 2)</f>
        <v>0</v>
      </c>
      <c r="L30" s="32"/>
    </row>
    <row r="31" spans="2:12" s="1" customFormat="1" ht="6.95" customHeight="1">
      <c r="B31" s="32"/>
      <c r="D31" s="53"/>
      <c r="E31" s="53"/>
      <c r="F31" s="53"/>
      <c r="G31" s="53"/>
      <c r="H31" s="53"/>
      <c r="I31" s="53"/>
      <c r="J31" s="53"/>
      <c r="K31" s="53"/>
      <c r="L31" s="32"/>
    </row>
    <row r="32" spans="2:12" s="1" customFormat="1" ht="14.45" customHeight="1">
      <c r="B32" s="32"/>
      <c r="F32" s="35" t="s">
        <v>39</v>
      </c>
      <c r="I32" s="35" t="s">
        <v>38</v>
      </c>
      <c r="J32" s="35" t="s">
        <v>40</v>
      </c>
      <c r="L32" s="32"/>
    </row>
    <row r="33" spans="2:12" s="1" customFormat="1" ht="14.45" customHeight="1">
      <c r="B33" s="32"/>
      <c r="D33" s="55" t="s">
        <v>41</v>
      </c>
      <c r="E33" s="27" t="s">
        <v>42</v>
      </c>
      <c r="F33" s="86">
        <f>ROUND((SUM(BE125:BE171)),  2)</f>
        <v>0</v>
      </c>
      <c r="I33" s="96">
        <v>0.21</v>
      </c>
      <c r="J33" s="86">
        <f>ROUND(((SUM(BE125:BE171))*I33),  2)</f>
        <v>0</v>
      </c>
      <c r="L33" s="32"/>
    </row>
    <row r="34" spans="2:12" s="1" customFormat="1" ht="14.45" customHeight="1">
      <c r="B34" s="32"/>
      <c r="E34" s="27" t="s">
        <v>43</v>
      </c>
      <c r="F34" s="86">
        <f>ROUND((SUM(BF125:BF171)),  2)</f>
        <v>0</v>
      </c>
      <c r="I34" s="96">
        <v>0.12</v>
      </c>
      <c r="J34" s="86">
        <f>ROUND(((SUM(BF125:BF171))*I34),  2)</f>
        <v>0</v>
      </c>
      <c r="L34" s="32"/>
    </row>
    <row r="35" spans="2:12" s="1" customFormat="1" ht="14.45" hidden="1" customHeight="1">
      <c r="B35" s="32"/>
      <c r="E35" s="27" t="s">
        <v>44</v>
      </c>
      <c r="F35" s="86">
        <f>ROUND((SUM(BG125:BG171)),  2)</f>
        <v>0</v>
      </c>
      <c r="I35" s="96">
        <v>0.21</v>
      </c>
      <c r="J35" s="86">
        <f>0</f>
        <v>0</v>
      </c>
      <c r="L35" s="32"/>
    </row>
    <row r="36" spans="2:12" s="1" customFormat="1" ht="14.45" hidden="1" customHeight="1">
      <c r="B36" s="32"/>
      <c r="E36" s="27" t="s">
        <v>45</v>
      </c>
      <c r="F36" s="86">
        <f>ROUND((SUM(BH125:BH171)),  2)</f>
        <v>0</v>
      </c>
      <c r="I36" s="96">
        <v>0.12</v>
      </c>
      <c r="J36" s="86">
        <f>0</f>
        <v>0</v>
      </c>
      <c r="L36" s="32"/>
    </row>
    <row r="37" spans="2:12" s="1" customFormat="1" ht="14.45" hidden="1" customHeight="1">
      <c r="B37" s="32"/>
      <c r="E37" s="27" t="s">
        <v>46</v>
      </c>
      <c r="F37" s="86">
        <f>ROUND((SUM(BI125:BI171)),  2)</f>
        <v>0</v>
      </c>
      <c r="I37" s="96">
        <v>0</v>
      </c>
      <c r="J37" s="86">
        <f>0</f>
        <v>0</v>
      </c>
      <c r="L37" s="32"/>
    </row>
    <row r="38" spans="2:12" s="1" customFormat="1" ht="6.95" customHeight="1">
      <c r="B38" s="32"/>
      <c r="L38" s="32"/>
    </row>
    <row r="39" spans="2:12" s="1" customFormat="1" ht="25.35" customHeight="1">
      <c r="B39" s="32"/>
      <c r="C39" s="97"/>
      <c r="D39" s="98" t="s">
        <v>47</v>
      </c>
      <c r="E39" s="57"/>
      <c r="F39" s="57"/>
      <c r="G39" s="99" t="s">
        <v>48</v>
      </c>
      <c r="H39" s="100" t="s">
        <v>49</v>
      </c>
      <c r="I39" s="57"/>
      <c r="J39" s="101">
        <f>SUM(J30:J37)</f>
        <v>0</v>
      </c>
      <c r="K39" s="102"/>
      <c r="L39" s="32"/>
    </row>
    <row r="40" spans="2:12" s="1" customFormat="1" ht="14.45" customHeight="1">
      <c r="B40" s="32"/>
      <c r="L40" s="32"/>
    </row>
    <row r="41" spans="2:12" ht="14.45" customHeight="1">
      <c r="B41" s="20"/>
      <c r="L41" s="20"/>
    </row>
    <row r="42" spans="2:12" ht="14.45" customHeight="1">
      <c r="B42" s="20"/>
      <c r="L42" s="20"/>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47" s="1" customFormat="1" ht="6.95" customHeight="1">
      <c r="B81" s="46"/>
      <c r="C81" s="47"/>
      <c r="D81" s="47"/>
      <c r="E81" s="47"/>
      <c r="F81" s="47"/>
      <c r="G81" s="47"/>
      <c r="H81" s="47"/>
      <c r="I81" s="47"/>
      <c r="J81" s="47"/>
      <c r="K81" s="47"/>
      <c r="L81" s="32"/>
    </row>
    <row r="82" spans="2:47" s="1" customFormat="1" ht="24.95" customHeight="1">
      <c r="B82" s="32"/>
      <c r="C82" s="21" t="s">
        <v>129</v>
      </c>
      <c r="L82" s="32"/>
    </row>
    <row r="83" spans="2:47" s="1" customFormat="1" ht="6.95" customHeight="1">
      <c r="B83" s="32"/>
      <c r="L83" s="32"/>
    </row>
    <row r="84" spans="2:47" s="1" customFormat="1" ht="12" customHeight="1">
      <c r="B84" s="32"/>
      <c r="C84" s="27" t="s">
        <v>16</v>
      </c>
      <c r="L84" s="32"/>
    </row>
    <row r="85" spans="2:47" s="1" customFormat="1" ht="16.5" customHeight="1">
      <c r="B85" s="32"/>
      <c r="E85" s="237" t="str">
        <f>E7</f>
        <v>SEN gastroprovozu ZŠ Plánická</v>
      </c>
      <c r="F85" s="238"/>
      <c r="G85" s="238"/>
      <c r="H85" s="238"/>
      <c r="L85" s="32"/>
    </row>
    <row r="86" spans="2:47" s="1" customFormat="1" ht="12" customHeight="1">
      <c r="B86" s="32"/>
      <c r="C86" s="27" t="s">
        <v>126</v>
      </c>
      <c r="L86" s="32"/>
    </row>
    <row r="87" spans="2:47" s="1" customFormat="1" ht="16.5" customHeight="1">
      <c r="B87" s="32"/>
      <c r="E87" s="230" t="str">
        <f>E9</f>
        <v>25-050201.4 - ÚT</v>
      </c>
      <c r="F87" s="236"/>
      <c r="G87" s="236"/>
      <c r="H87" s="236"/>
      <c r="L87" s="32"/>
    </row>
    <row r="88" spans="2:47" s="1" customFormat="1" ht="6.95" customHeight="1">
      <c r="B88" s="32"/>
      <c r="L88" s="32"/>
    </row>
    <row r="89" spans="2:47" s="1" customFormat="1" ht="12" customHeight="1">
      <c r="B89" s="32"/>
      <c r="C89" s="27" t="s">
        <v>20</v>
      </c>
      <c r="F89" s="25" t="str">
        <f>F12</f>
        <v>Klatovy</v>
      </c>
      <c r="I89" s="27" t="s">
        <v>22</v>
      </c>
      <c r="J89" s="52" t="str">
        <f>IF(J12="","",J12)</f>
        <v>13. 2. 2025</v>
      </c>
      <c r="L89" s="32"/>
    </row>
    <row r="90" spans="2:47" s="1" customFormat="1" ht="6.95" customHeight="1">
      <c r="B90" s="32"/>
      <c r="L90" s="32"/>
    </row>
    <row r="91" spans="2:47" s="1" customFormat="1" ht="15.2" customHeight="1">
      <c r="B91" s="32"/>
      <c r="C91" s="27" t="s">
        <v>24</v>
      </c>
      <c r="F91" s="25" t="str">
        <f>E15</f>
        <v>Energy Benefit Center a.s.</v>
      </c>
      <c r="I91" s="27" t="s">
        <v>30</v>
      </c>
      <c r="J91" s="30" t="str">
        <f>E21</f>
        <v>BC. Anna Tušová</v>
      </c>
      <c r="L91" s="32"/>
    </row>
    <row r="92" spans="2:47" s="1" customFormat="1" ht="15.2" customHeight="1">
      <c r="B92" s="32"/>
      <c r="C92" s="27" t="s">
        <v>28</v>
      </c>
      <c r="F92" s="25" t="str">
        <f>IF(E18="","",E18)</f>
        <v>Vyplň údaj</v>
      </c>
      <c r="I92" s="27" t="s">
        <v>33</v>
      </c>
      <c r="J92" s="30" t="str">
        <f>E24</f>
        <v>KAVRO</v>
      </c>
      <c r="L92" s="32"/>
    </row>
    <row r="93" spans="2:47" s="1" customFormat="1" ht="10.35" customHeight="1">
      <c r="B93" s="32"/>
      <c r="L93" s="32"/>
    </row>
    <row r="94" spans="2:47" s="1" customFormat="1" ht="29.25" customHeight="1">
      <c r="B94" s="32"/>
      <c r="C94" s="105" t="s">
        <v>130</v>
      </c>
      <c r="D94" s="97"/>
      <c r="E94" s="97"/>
      <c r="F94" s="97"/>
      <c r="G94" s="97"/>
      <c r="H94" s="97"/>
      <c r="I94" s="97"/>
      <c r="J94" s="106" t="s">
        <v>131</v>
      </c>
      <c r="K94" s="97"/>
      <c r="L94" s="32"/>
    </row>
    <row r="95" spans="2:47" s="1" customFormat="1" ht="10.35" customHeight="1">
      <c r="B95" s="32"/>
      <c r="L95" s="32"/>
    </row>
    <row r="96" spans="2:47" s="1" customFormat="1" ht="22.9" customHeight="1">
      <c r="B96" s="32"/>
      <c r="C96" s="107" t="s">
        <v>132</v>
      </c>
      <c r="J96" s="66">
        <f>J125</f>
        <v>0</v>
      </c>
      <c r="L96" s="32"/>
      <c r="AU96" s="17" t="s">
        <v>133</v>
      </c>
    </row>
    <row r="97" spans="2:12" s="8" customFormat="1" ht="24.95" customHeight="1">
      <c r="B97" s="108"/>
      <c r="D97" s="109" t="s">
        <v>663</v>
      </c>
      <c r="E97" s="110"/>
      <c r="F97" s="110"/>
      <c r="G97" s="110"/>
      <c r="H97" s="110"/>
      <c r="I97" s="110"/>
      <c r="J97" s="111">
        <f>J126</f>
        <v>0</v>
      </c>
      <c r="L97" s="108"/>
    </row>
    <row r="98" spans="2:12" s="8" customFormat="1" ht="24.95" customHeight="1">
      <c r="B98" s="108"/>
      <c r="D98" s="109" t="s">
        <v>664</v>
      </c>
      <c r="E98" s="110"/>
      <c r="F98" s="110"/>
      <c r="G98" s="110"/>
      <c r="H98" s="110"/>
      <c r="I98" s="110"/>
      <c r="J98" s="111">
        <f>J128</f>
        <v>0</v>
      </c>
      <c r="L98" s="108"/>
    </row>
    <row r="99" spans="2:12" s="8" customFormat="1" ht="24.95" customHeight="1">
      <c r="B99" s="108"/>
      <c r="D99" s="109" t="s">
        <v>665</v>
      </c>
      <c r="E99" s="110"/>
      <c r="F99" s="110"/>
      <c r="G99" s="110"/>
      <c r="H99" s="110"/>
      <c r="I99" s="110"/>
      <c r="J99" s="111">
        <f>J142</f>
        <v>0</v>
      </c>
      <c r="L99" s="108"/>
    </row>
    <row r="100" spans="2:12" s="8" customFormat="1" ht="24.95" customHeight="1">
      <c r="B100" s="108"/>
      <c r="D100" s="109" t="s">
        <v>666</v>
      </c>
      <c r="E100" s="110"/>
      <c r="F100" s="110"/>
      <c r="G100" s="110"/>
      <c r="H100" s="110"/>
      <c r="I100" s="110"/>
      <c r="J100" s="111">
        <f>J144</f>
        <v>0</v>
      </c>
      <c r="L100" s="108"/>
    </row>
    <row r="101" spans="2:12" s="8" customFormat="1" ht="24.95" customHeight="1">
      <c r="B101" s="108"/>
      <c r="D101" s="109" t="s">
        <v>667</v>
      </c>
      <c r="E101" s="110"/>
      <c r="F101" s="110"/>
      <c r="G101" s="110"/>
      <c r="H101" s="110"/>
      <c r="I101" s="110"/>
      <c r="J101" s="111">
        <f>J149</f>
        <v>0</v>
      </c>
      <c r="L101" s="108"/>
    </row>
    <row r="102" spans="2:12" s="8" customFormat="1" ht="24.95" customHeight="1">
      <c r="B102" s="108"/>
      <c r="D102" s="109" t="s">
        <v>668</v>
      </c>
      <c r="E102" s="110"/>
      <c r="F102" s="110"/>
      <c r="G102" s="110"/>
      <c r="H102" s="110"/>
      <c r="I102" s="110"/>
      <c r="J102" s="111">
        <f>J152</f>
        <v>0</v>
      </c>
      <c r="L102" s="108"/>
    </row>
    <row r="103" spans="2:12" s="8" customFormat="1" ht="24.95" customHeight="1">
      <c r="B103" s="108"/>
      <c r="D103" s="109" t="s">
        <v>669</v>
      </c>
      <c r="E103" s="110"/>
      <c r="F103" s="110"/>
      <c r="G103" s="110"/>
      <c r="H103" s="110"/>
      <c r="I103" s="110"/>
      <c r="J103" s="111">
        <f>J155</f>
        <v>0</v>
      </c>
      <c r="L103" s="108"/>
    </row>
    <row r="104" spans="2:12" s="8" customFormat="1" ht="24.95" customHeight="1">
      <c r="B104" s="108"/>
      <c r="D104" s="109" t="s">
        <v>670</v>
      </c>
      <c r="E104" s="110"/>
      <c r="F104" s="110"/>
      <c r="G104" s="110"/>
      <c r="H104" s="110"/>
      <c r="I104" s="110"/>
      <c r="J104" s="111">
        <f>J159</f>
        <v>0</v>
      </c>
      <c r="L104" s="108"/>
    </row>
    <row r="105" spans="2:12" s="8" customFormat="1" ht="24.95" customHeight="1">
      <c r="B105" s="108"/>
      <c r="D105" s="109" t="s">
        <v>671</v>
      </c>
      <c r="E105" s="110"/>
      <c r="F105" s="110"/>
      <c r="G105" s="110"/>
      <c r="H105" s="110"/>
      <c r="I105" s="110"/>
      <c r="J105" s="111">
        <f>J163</f>
        <v>0</v>
      </c>
      <c r="L105" s="108"/>
    </row>
    <row r="106" spans="2:12" s="1" customFormat="1" ht="21.75" customHeight="1">
      <c r="B106" s="32"/>
      <c r="L106" s="32"/>
    </row>
    <row r="107" spans="2:12" s="1" customFormat="1" ht="6.95" customHeight="1">
      <c r="B107" s="44"/>
      <c r="C107" s="45"/>
      <c r="D107" s="45"/>
      <c r="E107" s="45"/>
      <c r="F107" s="45"/>
      <c r="G107" s="45"/>
      <c r="H107" s="45"/>
      <c r="I107" s="45"/>
      <c r="J107" s="45"/>
      <c r="K107" s="45"/>
      <c r="L107" s="32"/>
    </row>
    <row r="111" spans="2:12" s="1" customFormat="1" ht="6.95" customHeight="1">
      <c r="B111" s="46"/>
      <c r="C111" s="47"/>
      <c r="D111" s="47"/>
      <c r="E111" s="47"/>
      <c r="F111" s="47"/>
      <c r="G111" s="47"/>
      <c r="H111" s="47"/>
      <c r="I111" s="47"/>
      <c r="J111" s="47"/>
      <c r="K111" s="47"/>
      <c r="L111" s="32"/>
    </row>
    <row r="112" spans="2:12" s="1" customFormat="1" ht="24.95" customHeight="1">
      <c r="B112" s="32"/>
      <c r="C112" s="21" t="s">
        <v>139</v>
      </c>
      <c r="L112" s="32"/>
    </row>
    <row r="113" spans="2:65" s="1" customFormat="1" ht="6.95" customHeight="1">
      <c r="B113" s="32"/>
      <c r="L113" s="32"/>
    </row>
    <row r="114" spans="2:65" s="1" customFormat="1" ht="12" customHeight="1">
      <c r="B114" s="32"/>
      <c r="C114" s="27" t="s">
        <v>16</v>
      </c>
      <c r="L114" s="32"/>
    </row>
    <row r="115" spans="2:65" s="1" customFormat="1" ht="16.5" customHeight="1">
      <c r="B115" s="32"/>
      <c r="E115" s="237" t="str">
        <f>E7</f>
        <v>SEN gastroprovozu ZŠ Plánická</v>
      </c>
      <c r="F115" s="238"/>
      <c r="G115" s="238"/>
      <c r="H115" s="238"/>
      <c r="L115" s="32"/>
    </row>
    <row r="116" spans="2:65" s="1" customFormat="1" ht="12" customHeight="1">
      <c r="B116" s="32"/>
      <c r="C116" s="27" t="s">
        <v>126</v>
      </c>
      <c r="L116" s="32"/>
    </row>
    <row r="117" spans="2:65" s="1" customFormat="1" ht="16.5" customHeight="1">
      <c r="B117" s="32"/>
      <c r="E117" s="230" t="str">
        <f>E9</f>
        <v>25-050201.4 - ÚT</v>
      </c>
      <c r="F117" s="236"/>
      <c r="G117" s="236"/>
      <c r="H117" s="236"/>
      <c r="L117" s="32"/>
    </row>
    <row r="118" spans="2:65" s="1" customFormat="1" ht="6.95" customHeight="1">
      <c r="B118" s="32"/>
      <c r="L118" s="32"/>
    </row>
    <row r="119" spans="2:65" s="1" customFormat="1" ht="12" customHeight="1">
      <c r="B119" s="32"/>
      <c r="C119" s="27" t="s">
        <v>20</v>
      </c>
      <c r="F119" s="25" t="str">
        <f>F12</f>
        <v>Klatovy</v>
      </c>
      <c r="I119" s="27" t="s">
        <v>22</v>
      </c>
      <c r="J119" s="52" t="str">
        <f>IF(J12="","",J12)</f>
        <v>13. 2. 2025</v>
      </c>
      <c r="L119" s="32"/>
    </row>
    <row r="120" spans="2:65" s="1" customFormat="1" ht="6.95" customHeight="1">
      <c r="B120" s="32"/>
      <c r="L120" s="32"/>
    </row>
    <row r="121" spans="2:65" s="1" customFormat="1" ht="15.2" customHeight="1">
      <c r="B121" s="32"/>
      <c r="C121" s="27" t="s">
        <v>24</v>
      </c>
      <c r="F121" s="25" t="str">
        <f>E15</f>
        <v>Energy Benefit Center a.s.</v>
      </c>
      <c r="I121" s="27" t="s">
        <v>30</v>
      </c>
      <c r="J121" s="30" t="str">
        <f>E21</f>
        <v>BC. Anna Tušová</v>
      </c>
      <c r="L121" s="32"/>
    </row>
    <row r="122" spans="2:65" s="1" customFormat="1" ht="15.2" customHeight="1">
      <c r="B122" s="32"/>
      <c r="C122" s="27" t="s">
        <v>28</v>
      </c>
      <c r="F122" s="25" t="str">
        <f>IF(E18="","",E18)</f>
        <v>Vyplň údaj</v>
      </c>
      <c r="I122" s="27" t="s">
        <v>33</v>
      </c>
      <c r="J122" s="30" t="str">
        <f>E24</f>
        <v>KAVRO</v>
      </c>
      <c r="L122" s="32"/>
    </row>
    <row r="123" spans="2:65" s="1" customFormat="1" ht="10.35" customHeight="1">
      <c r="B123" s="32"/>
      <c r="L123" s="32"/>
    </row>
    <row r="124" spans="2:65" s="10" customFormat="1" ht="29.25" customHeight="1">
      <c r="B124" s="116"/>
      <c r="C124" s="117" t="s">
        <v>140</v>
      </c>
      <c r="D124" s="118" t="s">
        <v>62</v>
      </c>
      <c r="E124" s="118" t="s">
        <v>58</v>
      </c>
      <c r="F124" s="118" t="s">
        <v>59</v>
      </c>
      <c r="G124" s="118" t="s">
        <v>141</v>
      </c>
      <c r="H124" s="118" t="s">
        <v>142</v>
      </c>
      <c r="I124" s="118" t="s">
        <v>143</v>
      </c>
      <c r="J124" s="118" t="s">
        <v>131</v>
      </c>
      <c r="K124" s="119" t="s">
        <v>144</v>
      </c>
      <c r="L124" s="116"/>
      <c r="M124" s="59" t="s">
        <v>1</v>
      </c>
      <c r="N124" s="60" t="s">
        <v>41</v>
      </c>
      <c r="O124" s="60" t="s">
        <v>145</v>
      </c>
      <c r="P124" s="60" t="s">
        <v>146</v>
      </c>
      <c r="Q124" s="60" t="s">
        <v>147</v>
      </c>
      <c r="R124" s="60" t="s">
        <v>148</v>
      </c>
      <c r="S124" s="60" t="s">
        <v>149</v>
      </c>
      <c r="T124" s="61" t="s">
        <v>150</v>
      </c>
    </row>
    <row r="125" spans="2:65" s="1" customFormat="1" ht="22.9" customHeight="1">
      <c r="B125" s="32"/>
      <c r="C125" s="64" t="s">
        <v>151</v>
      </c>
      <c r="J125" s="120">
        <f>BK125</f>
        <v>0</v>
      </c>
      <c r="L125" s="32"/>
      <c r="M125" s="62"/>
      <c r="N125" s="53"/>
      <c r="O125" s="53"/>
      <c r="P125" s="121">
        <f>P126+P128+P142+P144+P149+P152+P155+P159+P163</f>
        <v>0</v>
      </c>
      <c r="Q125" s="53"/>
      <c r="R125" s="121">
        <f>R126+R128+R142+R144+R149+R152+R155+R159+R163</f>
        <v>0</v>
      </c>
      <c r="S125" s="53"/>
      <c r="T125" s="122">
        <f>T126+T128+T142+T144+T149+T152+T155+T159+T163</f>
        <v>0</v>
      </c>
      <c r="AT125" s="17" t="s">
        <v>76</v>
      </c>
      <c r="AU125" s="17" t="s">
        <v>133</v>
      </c>
      <c r="BK125" s="123">
        <f>BK126+BK128+BK142+BK144+BK149+BK152+BK155+BK159+BK163</f>
        <v>0</v>
      </c>
    </row>
    <row r="126" spans="2:65" s="11" customFormat="1" ht="25.9" customHeight="1">
      <c r="B126" s="124"/>
      <c r="D126" s="125" t="s">
        <v>76</v>
      </c>
      <c r="E126" s="126" t="s">
        <v>602</v>
      </c>
      <c r="F126" s="126" t="s">
        <v>672</v>
      </c>
      <c r="I126" s="127"/>
      <c r="J126" s="128">
        <f>BK126</f>
        <v>0</v>
      </c>
      <c r="L126" s="124"/>
      <c r="M126" s="129"/>
      <c r="P126" s="130">
        <f>P127</f>
        <v>0</v>
      </c>
      <c r="R126" s="130">
        <f>R127</f>
        <v>0</v>
      </c>
      <c r="T126" s="131">
        <f>T127</f>
        <v>0</v>
      </c>
      <c r="AR126" s="125" t="s">
        <v>85</v>
      </c>
      <c r="AT126" s="132" t="s">
        <v>76</v>
      </c>
      <c r="AU126" s="132" t="s">
        <v>77</v>
      </c>
      <c r="AY126" s="125" t="s">
        <v>154</v>
      </c>
      <c r="BK126" s="133">
        <f>BK127</f>
        <v>0</v>
      </c>
    </row>
    <row r="127" spans="2:65" s="1" customFormat="1" ht="33" customHeight="1">
      <c r="B127" s="32"/>
      <c r="C127" s="136" t="s">
        <v>85</v>
      </c>
      <c r="D127" s="136" t="s">
        <v>157</v>
      </c>
      <c r="E127" s="138" t="s">
        <v>673</v>
      </c>
      <c r="F127" s="139" t="s">
        <v>674</v>
      </c>
      <c r="G127" s="140" t="s">
        <v>606</v>
      </c>
      <c r="H127" s="141">
        <v>1</v>
      </c>
      <c r="I127" s="142"/>
      <c r="J127" s="143">
        <f>ROUND(I127*H127,2)</f>
        <v>0</v>
      </c>
      <c r="K127" s="139" t="s">
        <v>1</v>
      </c>
      <c r="L127" s="32"/>
      <c r="M127" s="144" t="s">
        <v>1</v>
      </c>
      <c r="N127" s="145" t="s">
        <v>42</v>
      </c>
      <c r="P127" s="146">
        <f>O127*H127</f>
        <v>0</v>
      </c>
      <c r="Q127" s="146">
        <v>0</v>
      </c>
      <c r="R127" s="146">
        <f>Q127*H127</f>
        <v>0</v>
      </c>
      <c r="S127" s="146">
        <v>0</v>
      </c>
      <c r="T127" s="147">
        <f>S127*H127</f>
        <v>0</v>
      </c>
      <c r="AR127" s="148" t="s">
        <v>162</v>
      </c>
      <c r="AT127" s="148" t="s">
        <v>157</v>
      </c>
      <c r="AU127" s="148" t="s">
        <v>85</v>
      </c>
      <c r="AY127" s="17" t="s">
        <v>154</v>
      </c>
      <c r="BE127" s="149">
        <f>IF(N127="základní",J127,0)</f>
        <v>0</v>
      </c>
      <c r="BF127" s="149">
        <f>IF(N127="snížená",J127,0)</f>
        <v>0</v>
      </c>
      <c r="BG127" s="149">
        <f>IF(N127="zákl. přenesená",J127,0)</f>
        <v>0</v>
      </c>
      <c r="BH127" s="149">
        <f>IF(N127="sníž. přenesená",J127,0)</f>
        <v>0</v>
      </c>
      <c r="BI127" s="149">
        <f>IF(N127="nulová",J127,0)</f>
        <v>0</v>
      </c>
      <c r="BJ127" s="17" t="s">
        <v>85</v>
      </c>
      <c r="BK127" s="149">
        <f>ROUND(I127*H127,2)</f>
        <v>0</v>
      </c>
      <c r="BL127" s="17" t="s">
        <v>162</v>
      </c>
      <c r="BM127" s="148" t="s">
        <v>87</v>
      </c>
    </row>
    <row r="128" spans="2:65" s="11" customFormat="1" ht="25.9" customHeight="1">
      <c r="B128" s="124"/>
      <c r="D128" s="125" t="s">
        <v>76</v>
      </c>
      <c r="E128" s="126" t="s">
        <v>615</v>
      </c>
      <c r="F128" s="126" t="s">
        <v>675</v>
      </c>
      <c r="I128" s="127"/>
      <c r="J128" s="128">
        <f>BK128</f>
        <v>0</v>
      </c>
      <c r="L128" s="124"/>
      <c r="M128" s="129"/>
      <c r="P128" s="130">
        <f>SUM(P129:P141)</f>
        <v>0</v>
      </c>
      <c r="R128" s="130">
        <f>SUM(R129:R141)</f>
        <v>0</v>
      </c>
      <c r="T128" s="131">
        <f>SUM(T129:T141)</f>
        <v>0</v>
      </c>
      <c r="AR128" s="125" t="s">
        <v>85</v>
      </c>
      <c r="AT128" s="132" t="s">
        <v>76</v>
      </c>
      <c r="AU128" s="132" t="s">
        <v>77</v>
      </c>
      <c r="AY128" s="125" t="s">
        <v>154</v>
      </c>
      <c r="BK128" s="133">
        <f>SUM(BK129:BK141)</f>
        <v>0</v>
      </c>
    </row>
    <row r="129" spans="2:65" s="1" customFormat="1" ht="16.5" customHeight="1">
      <c r="B129" s="32"/>
      <c r="C129" s="136" t="s">
        <v>87</v>
      </c>
      <c r="D129" s="136" t="s">
        <v>157</v>
      </c>
      <c r="E129" s="138" t="s">
        <v>676</v>
      </c>
      <c r="F129" s="139" t="s">
        <v>677</v>
      </c>
      <c r="G129" s="140" t="s">
        <v>606</v>
      </c>
      <c r="H129" s="141">
        <v>2</v>
      </c>
      <c r="I129" s="142"/>
      <c r="J129" s="143">
        <f t="shared" ref="J129:J134" si="0">ROUND(I129*H129,2)</f>
        <v>0</v>
      </c>
      <c r="K129" s="139" t="s">
        <v>1</v>
      </c>
      <c r="L129" s="32"/>
      <c r="M129" s="144" t="s">
        <v>1</v>
      </c>
      <c r="N129" s="145" t="s">
        <v>42</v>
      </c>
      <c r="P129" s="146">
        <f t="shared" ref="P129:P134" si="1">O129*H129</f>
        <v>0</v>
      </c>
      <c r="Q129" s="146">
        <v>0</v>
      </c>
      <c r="R129" s="146">
        <f t="shared" ref="R129:R134" si="2">Q129*H129</f>
        <v>0</v>
      </c>
      <c r="S129" s="146">
        <v>0</v>
      </c>
      <c r="T129" s="147">
        <f t="shared" ref="T129:T134" si="3">S129*H129</f>
        <v>0</v>
      </c>
      <c r="AR129" s="148" t="s">
        <v>162</v>
      </c>
      <c r="AT129" s="148" t="s">
        <v>157</v>
      </c>
      <c r="AU129" s="148" t="s">
        <v>85</v>
      </c>
      <c r="AY129" s="17" t="s">
        <v>154</v>
      </c>
      <c r="BE129" s="149">
        <f t="shared" ref="BE129:BE134" si="4">IF(N129="základní",J129,0)</f>
        <v>0</v>
      </c>
      <c r="BF129" s="149">
        <f t="shared" ref="BF129:BF134" si="5">IF(N129="snížená",J129,0)</f>
        <v>0</v>
      </c>
      <c r="BG129" s="149">
        <f t="shared" ref="BG129:BG134" si="6">IF(N129="zákl. přenesená",J129,0)</f>
        <v>0</v>
      </c>
      <c r="BH129" s="149">
        <f t="shared" ref="BH129:BH134" si="7">IF(N129="sníž. přenesená",J129,0)</f>
        <v>0</v>
      </c>
      <c r="BI129" s="149">
        <f t="shared" ref="BI129:BI134" si="8">IF(N129="nulová",J129,0)</f>
        <v>0</v>
      </c>
      <c r="BJ129" s="17" t="s">
        <v>85</v>
      </c>
      <c r="BK129" s="149">
        <f t="shared" ref="BK129:BK134" si="9">ROUND(I129*H129,2)</f>
        <v>0</v>
      </c>
      <c r="BL129" s="17" t="s">
        <v>162</v>
      </c>
      <c r="BM129" s="148" t="s">
        <v>162</v>
      </c>
    </row>
    <row r="130" spans="2:65" s="1" customFormat="1" ht="16.5" customHeight="1">
      <c r="B130" s="32"/>
      <c r="C130" s="136" t="s">
        <v>176</v>
      </c>
      <c r="D130" s="136" t="s">
        <v>157</v>
      </c>
      <c r="E130" s="138" t="s">
        <v>678</v>
      </c>
      <c r="F130" s="139" t="s">
        <v>679</v>
      </c>
      <c r="G130" s="140" t="s">
        <v>606</v>
      </c>
      <c r="H130" s="141">
        <v>6</v>
      </c>
      <c r="I130" s="142"/>
      <c r="J130" s="143">
        <f t="shared" si="0"/>
        <v>0</v>
      </c>
      <c r="K130" s="139" t="s">
        <v>1</v>
      </c>
      <c r="L130" s="32"/>
      <c r="M130" s="144" t="s">
        <v>1</v>
      </c>
      <c r="N130" s="145" t="s">
        <v>42</v>
      </c>
      <c r="P130" s="146">
        <f t="shared" si="1"/>
        <v>0</v>
      </c>
      <c r="Q130" s="146">
        <v>0</v>
      </c>
      <c r="R130" s="146">
        <f t="shared" si="2"/>
        <v>0</v>
      </c>
      <c r="S130" s="146">
        <v>0</v>
      </c>
      <c r="T130" s="147">
        <f t="shared" si="3"/>
        <v>0</v>
      </c>
      <c r="AR130" s="148" t="s">
        <v>162</v>
      </c>
      <c r="AT130" s="148" t="s">
        <v>157</v>
      </c>
      <c r="AU130" s="148" t="s">
        <v>85</v>
      </c>
      <c r="AY130" s="17" t="s">
        <v>154</v>
      </c>
      <c r="BE130" s="149">
        <f t="shared" si="4"/>
        <v>0</v>
      </c>
      <c r="BF130" s="149">
        <f t="shared" si="5"/>
        <v>0</v>
      </c>
      <c r="BG130" s="149">
        <f t="shared" si="6"/>
        <v>0</v>
      </c>
      <c r="BH130" s="149">
        <f t="shared" si="7"/>
        <v>0</v>
      </c>
      <c r="BI130" s="149">
        <f t="shared" si="8"/>
        <v>0</v>
      </c>
      <c r="BJ130" s="17" t="s">
        <v>85</v>
      </c>
      <c r="BK130" s="149">
        <f t="shared" si="9"/>
        <v>0</v>
      </c>
      <c r="BL130" s="17" t="s">
        <v>162</v>
      </c>
      <c r="BM130" s="148" t="s">
        <v>198</v>
      </c>
    </row>
    <row r="131" spans="2:65" s="1" customFormat="1" ht="16.5" customHeight="1">
      <c r="B131" s="32"/>
      <c r="C131" s="136" t="s">
        <v>162</v>
      </c>
      <c r="D131" s="136" t="s">
        <v>157</v>
      </c>
      <c r="E131" s="138" t="s">
        <v>680</v>
      </c>
      <c r="F131" s="139" t="s">
        <v>681</v>
      </c>
      <c r="G131" s="140" t="s">
        <v>606</v>
      </c>
      <c r="H131" s="141">
        <v>2</v>
      </c>
      <c r="I131" s="142"/>
      <c r="J131" s="143">
        <f t="shared" si="0"/>
        <v>0</v>
      </c>
      <c r="K131" s="139" t="s">
        <v>1</v>
      </c>
      <c r="L131" s="32"/>
      <c r="M131" s="144" t="s">
        <v>1</v>
      </c>
      <c r="N131" s="145" t="s">
        <v>42</v>
      </c>
      <c r="P131" s="146">
        <f t="shared" si="1"/>
        <v>0</v>
      </c>
      <c r="Q131" s="146">
        <v>0</v>
      </c>
      <c r="R131" s="146">
        <f t="shared" si="2"/>
        <v>0</v>
      </c>
      <c r="S131" s="146">
        <v>0</v>
      </c>
      <c r="T131" s="147">
        <f t="shared" si="3"/>
        <v>0</v>
      </c>
      <c r="AR131" s="148" t="s">
        <v>162</v>
      </c>
      <c r="AT131" s="148" t="s">
        <v>157</v>
      </c>
      <c r="AU131" s="148" t="s">
        <v>85</v>
      </c>
      <c r="AY131" s="17" t="s">
        <v>154</v>
      </c>
      <c r="BE131" s="149">
        <f t="shared" si="4"/>
        <v>0</v>
      </c>
      <c r="BF131" s="149">
        <f t="shared" si="5"/>
        <v>0</v>
      </c>
      <c r="BG131" s="149">
        <f t="shared" si="6"/>
        <v>0</v>
      </c>
      <c r="BH131" s="149">
        <f t="shared" si="7"/>
        <v>0</v>
      </c>
      <c r="BI131" s="149">
        <f t="shared" si="8"/>
        <v>0</v>
      </c>
      <c r="BJ131" s="17" t="s">
        <v>85</v>
      </c>
      <c r="BK131" s="149">
        <f t="shared" si="9"/>
        <v>0</v>
      </c>
      <c r="BL131" s="17" t="s">
        <v>162</v>
      </c>
      <c r="BM131" s="148" t="s">
        <v>215</v>
      </c>
    </row>
    <row r="132" spans="2:65" s="1" customFormat="1" ht="16.5" customHeight="1">
      <c r="B132" s="32"/>
      <c r="C132" s="136" t="s">
        <v>187</v>
      </c>
      <c r="D132" s="136" t="s">
        <v>157</v>
      </c>
      <c r="E132" s="138" t="s">
        <v>682</v>
      </c>
      <c r="F132" s="139" t="s">
        <v>683</v>
      </c>
      <c r="G132" s="140" t="s">
        <v>606</v>
      </c>
      <c r="H132" s="141">
        <v>5</v>
      </c>
      <c r="I132" s="142"/>
      <c r="J132" s="143">
        <f t="shared" si="0"/>
        <v>0</v>
      </c>
      <c r="K132" s="139" t="s">
        <v>1</v>
      </c>
      <c r="L132" s="32"/>
      <c r="M132" s="144" t="s">
        <v>1</v>
      </c>
      <c r="N132" s="145" t="s">
        <v>42</v>
      </c>
      <c r="P132" s="146">
        <f t="shared" si="1"/>
        <v>0</v>
      </c>
      <c r="Q132" s="146">
        <v>0</v>
      </c>
      <c r="R132" s="146">
        <f t="shared" si="2"/>
        <v>0</v>
      </c>
      <c r="S132" s="146">
        <v>0</v>
      </c>
      <c r="T132" s="147">
        <f t="shared" si="3"/>
        <v>0</v>
      </c>
      <c r="AR132" s="148" t="s">
        <v>162</v>
      </c>
      <c r="AT132" s="148" t="s">
        <v>157</v>
      </c>
      <c r="AU132" s="148" t="s">
        <v>85</v>
      </c>
      <c r="AY132" s="17" t="s">
        <v>154</v>
      </c>
      <c r="BE132" s="149">
        <f t="shared" si="4"/>
        <v>0</v>
      </c>
      <c r="BF132" s="149">
        <f t="shared" si="5"/>
        <v>0</v>
      </c>
      <c r="BG132" s="149">
        <f t="shared" si="6"/>
        <v>0</v>
      </c>
      <c r="BH132" s="149">
        <f t="shared" si="7"/>
        <v>0</v>
      </c>
      <c r="BI132" s="149">
        <f t="shared" si="8"/>
        <v>0</v>
      </c>
      <c r="BJ132" s="17" t="s">
        <v>85</v>
      </c>
      <c r="BK132" s="149">
        <f t="shared" si="9"/>
        <v>0</v>
      </c>
      <c r="BL132" s="17" t="s">
        <v>162</v>
      </c>
      <c r="BM132" s="148" t="s">
        <v>228</v>
      </c>
    </row>
    <row r="133" spans="2:65" s="1" customFormat="1" ht="16.5" customHeight="1">
      <c r="B133" s="32"/>
      <c r="C133" s="136" t="s">
        <v>198</v>
      </c>
      <c r="D133" s="136" t="s">
        <v>157</v>
      </c>
      <c r="E133" s="138" t="s">
        <v>684</v>
      </c>
      <c r="F133" s="139" t="s">
        <v>685</v>
      </c>
      <c r="G133" s="140" t="s">
        <v>606</v>
      </c>
      <c r="H133" s="141">
        <v>2</v>
      </c>
      <c r="I133" s="142"/>
      <c r="J133" s="143">
        <f t="shared" si="0"/>
        <v>0</v>
      </c>
      <c r="K133" s="139" t="s">
        <v>1</v>
      </c>
      <c r="L133" s="32"/>
      <c r="M133" s="144" t="s">
        <v>1</v>
      </c>
      <c r="N133" s="145" t="s">
        <v>42</v>
      </c>
      <c r="P133" s="146">
        <f t="shared" si="1"/>
        <v>0</v>
      </c>
      <c r="Q133" s="146">
        <v>0</v>
      </c>
      <c r="R133" s="146">
        <f t="shared" si="2"/>
        <v>0</v>
      </c>
      <c r="S133" s="146">
        <v>0</v>
      </c>
      <c r="T133" s="147">
        <f t="shared" si="3"/>
        <v>0</v>
      </c>
      <c r="AR133" s="148" t="s">
        <v>162</v>
      </c>
      <c r="AT133" s="148" t="s">
        <v>157</v>
      </c>
      <c r="AU133" s="148" t="s">
        <v>85</v>
      </c>
      <c r="AY133" s="17" t="s">
        <v>154</v>
      </c>
      <c r="BE133" s="149">
        <f t="shared" si="4"/>
        <v>0</v>
      </c>
      <c r="BF133" s="149">
        <f t="shared" si="5"/>
        <v>0</v>
      </c>
      <c r="BG133" s="149">
        <f t="shared" si="6"/>
        <v>0</v>
      </c>
      <c r="BH133" s="149">
        <f t="shared" si="7"/>
        <v>0</v>
      </c>
      <c r="BI133" s="149">
        <f t="shared" si="8"/>
        <v>0</v>
      </c>
      <c r="BJ133" s="17" t="s">
        <v>85</v>
      </c>
      <c r="BK133" s="149">
        <f t="shared" si="9"/>
        <v>0</v>
      </c>
      <c r="BL133" s="17" t="s">
        <v>162</v>
      </c>
      <c r="BM133" s="148" t="s">
        <v>8</v>
      </c>
    </row>
    <row r="134" spans="2:65" s="1" customFormat="1" ht="37.9" customHeight="1">
      <c r="B134" s="32"/>
      <c r="C134" s="136" t="s">
        <v>209</v>
      </c>
      <c r="D134" s="136" t="s">
        <v>157</v>
      </c>
      <c r="E134" s="138" t="s">
        <v>686</v>
      </c>
      <c r="F134" s="139" t="s">
        <v>687</v>
      </c>
      <c r="G134" s="140" t="s">
        <v>606</v>
      </c>
      <c r="H134" s="141">
        <v>1</v>
      </c>
      <c r="I134" s="142"/>
      <c r="J134" s="143">
        <f t="shared" si="0"/>
        <v>0</v>
      </c>
      <c r="K134" s="139" t="s">
        <v>1</v>
      </c>
      <c r="L134" s="32"/>
      <c r="M134" s="144" t="s">
        <v>1</v>
      </c>
      <c r="N134" s="145" t="s">
        <v>42</v>
      </c>
      <c r="P134" s="146">
        <f t="shared" si="1"/>
        <v>0</v>
      </c>
      <c r="Q134" s="146">
        <v>0</v>
      </c>
      <c r="R134" s="146">
        <f t="shared" si="2"/>
        <v>0</v>
      </c>
      <c r="S134" s="146">
        <v>0</v>
      </c>
      <c r="T134" s="147">
        <f t="shared" si="3"/>
        <v>0</v>
      </c>
      <c r="AR134" s="148" t="s">
        <v>162</v>
      </c>
      <c r="AT134" s="148" t="s">
        <v>157</v>
      </c>
      <c r="AU134" s="148" t="s">
        <v>85</v>
      </c>
      <c r="AY134" s="17" t="s">
        <v>154</v>
      </c>
      <c r="BE134" s="149">
        <f t="shared" si="4"/>
        <v>0</v>
      </c>
      <c r="BF134" s="149">
        <f t="shared" si="5"/>
        <v>0</v>
      </c>
      <c r="BG134" s="149">
        <f t="shared" si="6"/>
        <v>0</v>
      </c>
      <c r="BH134" s="149">
        <f t="shared" si="7"/>
        <v>0</v>
      </c>
      <c r="BI134" s="149">
        <f t="shared" si="8"/>
        <v>0</v>
      </c>
      <c r="BJ134" s="17" t="s">
        <v>85</v>
      </c>
      <c r="BK134" s="149">
        <f t="shared" si="9"/>
        <v>0</v>
      </c>
      <c r="BL134" s="17" t="s">
        <v>162</v>
      </c>
      <c r="BM134" s="148" t="s">
        <v>262</v>
      </c>
    </row>
    <row r="135" spans="2:65" s="1" customFormat="1" ht="19.5">
      <c r="B135" s="32"/>
      <c r="D135" s="151" t="s">
        <v>376</v>
      </c>
      <c r="F135" s="179" t="s">
        <v>688</v>
      </c>
      <c r="I135" s="180"/>
      <c r="L135" s="32"/>
      <c r="M135" s="181"/>
      <c r="T135" s="56"/>
      <c r="AT135" s="17" t="s">
        <v>376</v>
      </c>
      <c r="AU135" s="17" t="s">
        <v>85</v>
      </c>
    </row>
    <row r="136" spans="2:65" s="1" customFormat="1" ht="37.9" customHeight="1">
      <c r="B136" s="32"/>
      <c r="C136" s="136" t="s">
        <v>215</v>
      </c>
      <c r="D136" s="136" t="s">
        <v>157</v>
      </c>
      <c r="E136" s="138" t="s">
        <v>689</v>
      </c>
      <c r="F136" s="139" t="s">
        <v>690</v>
      </c>
      <c r="G136" s="140" t="s">
        <v>606</v>
      </c>
      <c r="H136" s="141">
        <v>1</v>
      </c>
      <c r="I136" s="142"/>
      <c r="J136" s="143">
        <f>ROUND(I136*H136,2)</f>
        <v>0</v>
      </c>
      <c r="K136" s="139" t="s">
        <v>1</v>
      </c>
      <c r="L136" s="32"/>
      <c r="M136" s="144" t="s">
        <v>1</v>
      </c>
      <c r="N136" s="145" t="s">
        <v>42</v>
      </c>
      <c r="P136" s="146">
        <f>O136*H136</f>
        <v>0</v>
      </c>
      <c r="Q136" s="146">
        <v>0</v>
      </c>
      <c r="R136" s="146">
        <f>Q136*H136</f>
        <v>0</v>
      </c>
      <c r="S136" s="146">
        <v>0</v>
      </c>
      <c r="T136" s="147">
        <f>S136*H136</f>
        <v>0</v>
      </c>
      <c r="AR136" s="148" t="s">
        <v>162</v>
      </c>
      <c r="AT136" s="148" t="s">
        <v>157</v>
      </c>
      <c r="AU136" s="148" t="s">
        <v>85</v>
      </c>
      <c r="AY136" s="17" t="s">
        <v>154</v>
      </c>
      <c r="BE136" s="149">
        <f>IF(N136="základní",J136,0)</f>
        <v>0</v>
      </c>
      <c r="BF136" s="149">
        <f>IF(N136="snížená",J136,0)</f>
        <v>0</v>
      </c>
      <c r="BG136" s="149">
        <f>IF(N136="zákl. přenesená",J136,0)</f>
        <v>0</v>
      </c>
      <c r="BH136" s="149">
        <f>IF(N136="sníž. přenesená",J136,0)</f>
        <v>0</v>
      </c>
      <c r="BI136" s="149">
        <f>IF(N136="nulová",J136,0)</f>
        <v>0</v>
      </c>
      <c r="BJ136" s="17" t="s">
        <v>85</v>
      </c>
      <c r="BK136" s="149">
        <f>ROUND(I136*H136,2)</f>
        <v>0</v>
      </c>
      <c r="BL136" s="17" t="s">
        <v>162</v>
      </c>
      <c r="BM136" s="148" t="s">
        <v>274</v>
      </c>
    </row>
    <row r="137" spans="2:65" s="1" customFormat="1" ht="19.5">
      <c r="B137" s="32"/>
      <c r="D137" s="151" t="s">
        <v>376</v>
      </c>
      <c r="F137" s="179" t="s">
        <v>691</v>
      </c>
      <c r="I137" s="180"/>
      <c r="L137" s="32"/>
      <c r="M137" s="181"/>
      <c r="T137" s="56"/>
      <c r="AT137" s="17" t="s">
        <v>376</v>
      </c>
      <c r="AU137" s="17" t="s">
        <v>85</v>
      </c>
    </row>
    <row r="138" spans="2:65" s="1" customFormat="1" ht="24.2" customHeight="1">
      <c r="B138" s="32"/>
      <c r="C138" s="136" t="s">
        <v>155</v>
      </c>
      <c r="D138" s="136" t="s">
        <v>157</v>
      </c>
      <c r="E138" s="138" t="s">
        <v>692</v>
      </c>
      <c r="F138" s="139" t="s">
        <v>693</v>
      </c>
      <c r="G138" s="140" t="s">
        <v>606</v>
      </c>
      <c r="H138" s="141">
        <v>1</v>
      </c>
      <c r="I138" s="142"/>
      <c r="J138" s="143">
        <f>ROUND(I138*H138,2)</f>
        <v>0</v>
      </c>
      <c r="K138" s="139" t="s">
        <v>1</v>
      </c>
      <c r="L138" s="32"/>
      <c r="M138" s="144" t="s">
        <v>1</v>
      </c>
      <c r="N138" s="145" t="s">
        <v>42</v>
      </c>
      <c r="P138" s="146">
        <f>O138*H138</f>
        <v>0</v>
      </c>
      <c r="Q138" s="146">
        <v>0</v>
      </c>
      <c r="R138" s="146">
        <f>Q138*H138</f>
        <v>0</v>
      </c>
      <c r="S138" s="146">
        <v>0</v>
      </c>
      <c r="T138" s="147">
        <f>S138*H138</f>
        <v>0</v>
      </c>
      <c r="AR138" s="148" t="s">
        <v>162</v>
      </c>
      <c r="AT138" s="148" t="s">
        <v>157</v>
      </c>
      <c r="AU138" s="148" t="s">
        <v>85</v>
      </c>
      <c r="AY138" s="17" t="s">
        <v>154</v>
      </c>
      <c r="BE138" s="149">
        <f>IF(N138="základní",J138,0)</f>
        <v>0</v>
      </c>
      <c r="BF138" s="149">
        <f>IF(N138="snížená",J138,0)</f>
        <v>0</v>
      </c>
      <c r="BG138" s="149">
        <f>IF(N138="zákl. přenesená",J138,0)</f>
        <v>0</v>
      </c>
      <c r="BH138" s="149">
        <f>IF(N138="sníž. přenesená",J138,0)</f>
        <v>0</v>
      </c>
      <c r="BI138" s="149">
        <f>IF(N138="nulová",J138,0)</f>
        <v>0</v>
      </c>
      <c r="BJ138" s="17" t="s">
        <v>85</v>
      </c>
      <c r="BK138" s="149">
        <f>ROUND(I138*H138,2)</f>
        <v>0</v>
      </c>
      <c r="BL138" s="17" t="s">
        <v>162</v>
      </c>
      <c r="BM138" s="148" t="s">
        <v>282</v>
      </c>
    </row>
    <row r="139" spans="2:65" s="1" customFormat="1" ht="24.2" customHeight="1">
      <c r="B139" s="32"/>
      <c r="C139" s="136" t="s">
        <v>228</v>
      </c>
      <c r="D139" s="136" t="s">
        <v>157</v>
      </c>
      <c r="E139" s="138" t="s">
        <v>694</v>
      </c>
      <c r="F139" s="139" t="s">
        <v>695</v>
      </c>
      <c r="G139" s="140" t="s">
        <v>606</v>
      </c>
      <c r="H139" s="141">
        <v>1</v>
      </c>
      <c r="I139" s="142"/>
      <c r="J139" s="143">
        <f>ROUND(I139*H139,2)</f>
        <v>0</v>
      </c>
      <c r="K139" s="139" t="s">
        <v>1</v>
      </c>
      <c r="L139" s="32"/>
      <c r="M139" s="144" t="s">
        <v>1</v>
      </c>
      <c r="N139" s="145" t="s">
        <v>42</v>
      </c>
      <c r="P139" s="146">
        <f>O139*H139</f>
        <v>0</v>
      </c>
      <c r="Q139" s="146">
        <v>0</v>
      </c>
      <c r="R139" s="146">
        <f>Q139*H139</f>
        <v>0</v>
      </c>
      <c r="S139" s="146">
        <v>0</v>
      </c>
      <c r="T139" s="147">
        <f>S139*H139</f>
        <v>0</v>
      </c>
      <c r="AR139" s="148" t="s">
        <v>162</v>
      </c>
      <c r="AT139" s="148" t="s">
        <v>157</v>
      </c>
      <c r="AU139" s="148" t="s">
        <v>85</v>
      </c>
      <c r="AY139" s="17" t="s">
        <v>154</v>
      </c>
      <c r="BE139" s="149">
        <f>IF(N139="základní",J139,0)</f>
        <v>0</v>
      </c>
      <c r="BF139" s="149">
        <f>IF(N139="snížená",J139,0)</f>
        <v>0</v>
      </c>
      <c r="BG139" s="149">
        <f>IF(N139="zákl. přenesená",J139,0)</f>
        <v>0</v>
      </c>
      <c r="BH139" s="149">
        <f>IF(N139="sníž. přenesená",J139,0)</f>
        <v>0</v>
      </c>
      <c r="BI139" s="149">
        <f>IF(N139="nulová",J139,0)</f>
        <v>0</v>
      </c>
      <c r="BJ139" s="17" t="s">
        <v>85</v>
      </c>
      <c r="BK139" s="149">
        <f>ROUND(I139*H139,2)</f>
        <v>0</v>
      </c>
      <c r="BL139" s="17" t="s">
        <v>162</v>
      </c>
      <c r="BM139" s="148" t="s">
        <v>326</v>
      </c>
    </row>
    <row r="140" spans="2:65" s="1" customFormat="1" ht="16.5" customHeight="1">
      <c r="B140" s="32"/>
      <c r="C140" s="136" t="s">
        <v>240</v>
      </c>
      <c r="D140" s="136" t="s">
        <v>157</v>
      </c>
      <c r="E140" s="138" t="s">
        <v>696</v>
      </c>
      <c r="F140" s="139" t="s">
        <v>697</v>
      </c>
      <c r="G140" s="140" t="s">
        <v>606</v>
      </c>
      <c r="H140" s="141">
        <v>4</v>
      </c>
      <c r="I140" s="142"/>
      <c r="J140" s="143">
        <f>ROUND(I140*H140,2)</f>
        <v>0</v>
      </c>
      <c r="K140" s="139" t="s">
        <v>1</v>
      </c>
      <c r="L140" s="32"/>
      <c r="M140" s="144" t="s">
        <v>1</v>
      </c>
      <c r="N140" s="145" t="s">
        <v>42</v>
      </c>
      <c r="P140" s="146">
        <f>O140*H140</f>
        <v>0</v>
      </c>
      <c r="Q140" s="146">
        <v>0</v>
      </c>
      <c r="R140" s="146">
        <f>Q140*H140</f>
        <v>0</v>
      </c>
      <c r="S140" s="146">
        <v>0</v>
      </c>
      <c r="T140" s="147">
        <f>S140*H140</f>
        <v>0</v>
      </c>
      <c r="AR140" s="148" t="s">
        <v>162</v>
      </c>
      <c r="AT140" s="148" t="s">
        <v>157</v>
      </c>
      <c r="AU140" s="148" t="s">
        <v>85</v>
      </c>
      <c r="AY140" s="17" t="s">
        <v>154</v>
      </c>
      <c r="BE140" s="149">
        <f>IF(N140="základní",J140,0)</f>
        <v>0</v>
      </c>
      <c r="BF140" s="149">
        <f>IF(N140="snížená",J140,0)</f>
        <v>0</v>
      </c>
      <c r="BG140" s="149">
        <f>IF(N140="zákl. přenesená",J140,0)</f>
        <v>0</v>
      </c>
      <c r="BH140" s="149">
        <f>IF(N140="sníž. přenesená",J140,0)</f>
        <v>0</v>
      </c>
      <c r="BI140" s="149">
        <f>IF(N140="nulová",J140,0)</f>
        <v>0</v>
      </c>
      <c r="BJ140" s="17" t="s">
        <v>85</v>
      </c>
      <c r="BK140" s="149">
        <f>ROUND(I140*H140,2)</f>
        <v>0</v>
      </c>
      <c r="BL140" s="17" t="s">
        <v>162</v>
      </c>
      <c r="BM140" s="148" t="s">
        <v>368</v>
      </c>
    </row>
    <row r="141" spans="2:65" s="1" customFormat="1" ht="16.5" customHeight="1">
      <c r="B141" s="32"/>
      <c r="C141" s="136" t="s">
        <v>8</v>
      </c>
      <c r="D141" s="136" t="s">
        <v>157</v>
      </c>
      <c r="E141" s="138" t="s">
        <v>698</v>
      </c>
      <c r="F141" s="139" t="s">
        <v>699</v>
      </c>
      <c r="G141" s="140" t="s">
        <v>606</v>
      </c>
      <c r="H141" s="141">
        <v>2</v>
      </c>
      <c r="I141" s="142"/>
      <c r="J141" s="143">
        <f>ROUND(I141*H141,2)</f>
        <v>0</v>
      </c>
      <c r="K141" s="139" t="s">
        <v>1</v>
      </c>
      <c r="L141" s="32"/>
      <c r="M141" s="144" t="s">
        <v>1</v>
      </c>
      <c r="N141" s="145" t="s">
        <v>42</v>
      </c>
      <c r="P141" s="146">
        <f>O141*H141</f>
        <v>0</v>
      </c>
      <c r="Q141" s="146">
        <v>0</v>
      </c>
      <c r="R141" s="146">
        <f>Q141*H141</f>
        <v>0</v>
      </c>
      <c r="S141" s="146">
        <v>0</v>
      </c>
      <c r="T141" s="147">
        <f>S141*H141</f>
        <v>0</v>
      </c>
      <c r="AR141" s="148" t="s">
        <v>162</v>
      </c>
      <c r="AT141" s="148" t="s">
        <v>157</v>
      </c>
      <c r="AU141" s="148" t="s">
        <v>85</v>
      </c>
      <c r="AY141" s="17" t="s">
        <v>154</v>
      </c>
      <c r="BE141" s="149">
        <f>IF(N141="základní",J141,0)</f>
        <v>0</v>
      </c>
      <c r="BF141" s="149">
        <f>IF(N141="snížená",J141,0)</f>
        <v>0</v>
      </c>
      <c r="BG141" s="149">
        <f>IF(N141="zákl. přenesená",J141,0)</f>
        <v>0</v>
      </c>
      <c r="BH141" s="149">
        <f>IF(N141="sníž. přenesená",J141,0)</f>
        <v>0</v>
      </c>
      <c r="BI141" s="149">
        <f>IF(N141="nulová",J141,0)</f>
        <v>0</v>
      </c>
      <c r="BJ141" s="17" t="s">
        <v>85</v>
      </c>
      <c r="BK141" s="149">
        <f>ROUND(I141*H141,2)</f>
        <v>0</v>
      </c>
      <c r="BL141" s="17" t="s">
        <v>162</v>
      </c>
      <c r="BM141" s="148" t="s">
        <v>379</v>
      </c>
    </row>
    <row r="142" spans="2:65" s="11" customFormat="1" ht="25.9" customHeight="1">
      <c r="B142" s="124"/>
      <c r="D142" s="125" t="s">
        <v>76</v>
      </c>
      <c r="E142" s="126" t="s">
        <v>636</v>
      </c>
      <c r="F142" s="126" t="s">
        <v>700</v>
      </c>
      <c r="I142" s="127"/>
      <c r="J142" s="128">
        <f>BK142</f>
        <v>0</v>
      </c>
      <c r="L142" s="124"/>
      <c r="M142" s="129"/>
      <c r="P142" s="130">
        <f>P143</f>
        <v>0</v>
      </c>
      <c r="R142" s="130">
        <f>R143</f>
        <v>0</v>
      </c>
      <c r="T142" s="131">
        <f>T143</f>
        <v>0</v>
      </c>
      <c r="AR142" s="125" t="s">
        <v>85</v>
      </c>
      <c r="AT142" s="132" t="s">
        <v>76</v>
      </c>
      <c r="AU142" s="132" t="s">
        <v>77</v>
      </c>
      <c r="AY142" s="125" t="s">
        <v>154</v>
      </c>
      <c r="BK142" s="133">
        <f>BK143</f>
        <v>0</v>
      </c>
    </row>
    <row r="143" spans="2:65" s="1" customFormat="1" ht="24.2" customHeight="1">
      <c r="B143" s="32"/>
      <c r="C143" s="136" t="s">
        <v>251</v>
      </c>
      <c r="D143" s="136" t="s">
        <v>157</v>
      </c>
      <c r="E143" s="138" t="s">
        <v>701</v>
      </c>
      <c r="F143" s="139" t="s">
        <v>702</v>
      </c>
      <c r="G143" s="140" t="s">
        <v>606</v>
      </c>
      <c r="H143" s="141">
        <v>1</v>
      </c>
      <c r="I143" s="142"/>
      <c r="J143" s="143">
        <f>ROUND(I143*H143,2)</f>
        <v>0</v>
      </c>
      <c r="K143" s="139" t="s">
        <v>1</v>
      </c>
      <c r="L143" s="32"/>
      <c r="M143" s="144" t="s">
        <v>1</v>
      </c>
      <c r="N143" s="145" t="s">
        <v>42</v>
      </c>
      <c r="P143" s="146">
        <f>O143*H143</f>
        <v>0</v>
      </c>
      <c r="Q143" s="146">
        <v>0</v>
      </c>
      <c r="R143" s="146">
        <f>Q143*H143</f>
        <v>0</v>
      </c>
      <c r="S143" s="146">
        <v>0</v>
      </c>
      <c r="T143" s="147">
        <f>S143*H143</f>
        <v>0</v>
      </c>
      <c r="AR143" s="148" t="s">
        <v>162</v>
      </c>
      <c r="AT143" s="148" t="s">
        <v>157</v>
      </c>
      <c r="AU143" s="148" t="s">
        <v>85</v>
      </c>
      <c r="AY143" s="17" t="s">
        <v>154</v>
      </c>
      <c r="BE143" s="149">
        <f>IF(N143="základní",J143,0)</f>
        <v>0</v>
      </c>
      <c r="BF143" s="149">
        <f>IF(N143="snížená",J143,0)</f>
        <v>0</v>
      </c>
      <c r="BG143" s="149">
        <f>IF(N143="zákl. přenesená",J143,0)</f>
        <v>0</v>
      </c>
      <c r="BH143" s="149">
        <f>IF(N143="sníž. přenesená",J143,0)</f>
        <v>0</v>
      </c>
      <c r="BI143" s="149">
        <f>IF(N143="nulová",J143,0)</f>
        <v>0</v>
      </c>
      <c r="BJ143" s="17" t="s">
        <v>85</v>
      </c>
      <c r="BK143" s="149">
        <f>ROUND(I143*H143,2)</f>
        <v>0</v>
      </c>
      <c r="BL143" s="17" t="s">
        <v>162</v>
      </c>
      <c r="BM143" s="148" t="s">
        <v>393</v>
      </c>
    </row>
    <row r="144" spans="2:65" s="11" customFormat="1" ht="25.9" customHeight="1">
      <c r="B144" s="124"/>
      <c r="D144" s="125" t="s">
        <v>76</v>
      </c>
      <c r="E144" s="126" t="s">
        <v>703</v>
      </c>
      <c r="F144" s="126" t="s">
        <v>704</v>
      </c>
      <c r="I144" s="127"/>
      <c r="J144" s="128">
        <f>BK144</f>
        <v>0</v>
      </c>
      <c r="L144" s="124"/>
      <c r="M144" s="129"/>
      <c r="P144" s="130">
        <f>SUM(P145:P148)</f>
        <v>0</v>
      </c>
      <c r="R144" s="130">
        <f>SUM(R145:R148)</f>
        <v>0</v>
      </c>
      <c r="T144" s="131">
        <f>SUM(T145:T148)</f>
        <v>0</v>
      </c>
      <c r="AR144" s="125" t="s">
        <v>85</v>
      </c>
      <c r="AT144" s="132" t="s">
        <v>76</v>
      </c>
      <c r="AU144" s="132" t="s">
        <v>77</v>
      </c>
      <c r="AY144" s="125" t="s">
        <v>154</v>
      </c>
      <c r="BK144" s="133">
        <f>SUM(BK145:BK148)</f>
        <v>0</v>
      </c>
    </row>
    <row r="145" spans="2:65" s="1" customFormat="1" ht="24.2" customHeight="1">
      <c r="B145" s="32"/>
      <c r="C145" s="136" t="s">
        <v>262</v>
      </c>
      <c r="D145" s="136" t="s">
        <v>157</v>
      </c>
      <c r="E145" s="138" t="s">
        <v>705</v>
      </c>
      <c r="F145" s="139" t="s">
        <v>706</v>
      </c>
      <c r="G145" s="140" t="s">
        <v>254</v>
      </c>
      <c r="H145" s="141">
        <v>24</v>
      </c>
      <c r="I145" s="142"/>
      <c r="J145" s="143">
        <f>ROUND(I145*H145,2)</f>
        <v>0</v>
      </c>
      <c r="K145" s="139" t="s">
        <v>1</v>
      </c>
      <c r="L145" s="32"/>
      <c r="M145" s="144" t="s">
        <v>1</v>
      </c>
      <c r="N145" s="145" t="s">
        <v>42</v>
      </c>
      <c r="P145" s="146">
        <f>O145*H145</f>
        <v>0</v>
      </c>
      <c r="Q145" s="146">
        <v>0</v>
      </c>
      <c r="R145" s="146">
        <f>Q145*H145</f>
        <v>0</v>
      </c>
      <c r="S145" s="146">
        <v>0</v>
      </c>
      <c r="T145" s="147">
        <f>S145*H145</f>
        <v>0</v>
      </c>
      <c r="AR145" s="148" t="s">
        <v>162</v>
      </c>
      <c r="AT145" s="148" t="s">
        <v>157</v>
      </c>
      <c r="AU145" s="148" t="s">
        <v>85</v>
      </c>
      <c r="AY145" s="17" t="s">
        <v>154</v>
      </c>
      <c r="BE145" s="149">
        <f>IF(N145="základní",J145,0)</f>
        <v>0</v>
      </c>
      <c r="BF145" s="149">
        <f>IF(N145="snížená",J145,0)</f>
        <v>0</v>
      </c>
      <c r="BG145" s="149">
        <f>IF(N145="zákl. přenesená",J145,0)</f>
        <v>0</v>
      </c>
      <c r="BH145" s="149">
        <f>IF(N145="sníž. přenesená",J145,0)</f>
        <v>0</v>
      </c>
      <c r="BI145" s="149">
        <f>IF(N145="nulová",J145,0)</f>
        <v>0</v>
      </c>
      <c r="BJ145" s="17" t="s">
        <v>85</v>
      </c>
      <c r="BK145" s="149">
        <f>ROUND(I145*H145,2)</f>
        <v>0</v>
      </c>
      <c r="BL145" s="17" t="s">
        <v>162</v>
      </c>
      <c r="BM145" s="148" t="s">
        <v>571</v>
      </c>
    </row>
    <row r="146" spans="2:65" s="1" customFormat="1" ht="16.5" customHeight="1">
      <c r="B146" s="32"/>
      <c r="C146" s="136" t="s">
        <v>268</v>
      </c>
      <c r="D146" s="136" t="s">
        <v>157</v>
      </c>
      <c r="E146" s="138" t="s">
        <v>707</v>
      </c>
      <c r="F146" s="139" t="s">
        <v>708</v>
      </c>
      <c r="G146" s="140" t="s">
        <v>254</v>
      </c>
      <c r="H146" s="141">
        <v>46</v>
      </c>
      <c r="I146" s="142"/>
      <c r="J146" s="143">
        <f>ROUND(I146*H146,2)</f>
        <v>0</v>
      </c>
      <c r="K146" s="139" t="s">
        <v>1</v>
      </c>
      <c r="L146" s="32"/>
      <c r="M146" s="144" t="s">
        <v>1</v>
      </c>
      <c r="N146" s="145" t="s">
        <v>42</v>
      </c>
      <c r="P146" s="146">
        <f>O146*H146</f>
        <v>0</v>
      </c>
      <c r="Q146" s="146">
        <v>0</v>
      </c>
      <c r="R146" s="146">
        <f>Q146*H146</f>
        <v>0</v>
      </c>
      <c r="S146" s="146">
        <v>0</v>
      </c>
      <c r="T146" s="147">
        <f>S146*H146</f>
        <v>0</v>
      </c>
      <c r="AR146" s="148" t="s">
        <v>162</v>
      </c>
      <c r="AT146" s="148" t="s">
        <v>157</v>
      </c>
      <c r="AU146" s="148" t="s">
        <v>85</v>
      </c>
      <c r="AY146" s="17" t="s">
        <v>154</v>
      </c>
      <c r="BE146" s="149">
        <f>IF(N146="základní",J146,0)</f>
        <v>0</v>
      </c>
      <c r="BF146" s="149">
        <f>IF(N146="snížená",J146,0)</f>
        <v>0</v>
      </c>
      <c r="BG146" s="149">
        <f>IF(N146="zákl. přenesená",J146,0)</f>
        <v>0</v>
      </c>
      <c r="BH146" s="149">
        <f>IF(N146="sníž. přenesená",J146,0)</f>
        <v>0</v>
      </c>
      <c r="BI146" s="149">
        <f>IF(N146="nulová",J146,0)</f>
        <v>0</v>
      </c>
      <c r="BJ146" s="17" t="s">
        <v>85</v>
      </c>
      <c r="BK146" s="149">
        <f>ROUND(I146*H146,2)</f>
        <v>0</v>
      </c>
      <c r="BL146" s="17" t="s">
        <v>162</v>
      </c>
      <c r="BM146" s="148" t="s">
        <v>579</v>
      </c>
    </row>
    <row r="147" spans="2:65" s="1" customFormat="1" ht="16.5" customHeight="1">
      <c r="B147" s="32"/>
      <c r="C147" s="136" t="s">
        <v>274</v>
      </c>
      <c r="D147" s="136" t="s">
        <v>157</v>
      </c>
      <c r="E147" s="138" t="s">
        <v>709</v>
      </c>
      <c r="F147" s="139" t="s">
        <v>710</v>
      </c>
      <c r="G147" s="140" t="s">
        <v>606</v>
      </c>
      <c r="H147" s="141">
        <v>2</v>
      </c>
      <c r="I147" s="142"/>
      <c r="J147" s="143">
        <f>ROUND(I147*H147,2)</f>
        <v>0</v>
      </c>
      <c r="K147" s="139" t="s">
        <v>1</v>
      </c>
      <c r="L147" s="32"/>
      <c r="M147" s="144" t="s">
        <v>1</v>
      </c>
      <c r="N147" s="145" t="s">
        <v>42</v>
      </c>
      <c r="P147" s="146">
        <f>O147*H147</f>
        <v>0</v>
      </c>
      <c r="Q147" s="146">
        <v>0</v>
      </c>
      <c r="R147" s="146">
        <f>Q147*H147</f>
        <v>0</v>
      </c>
      <c r="S147" s="146">
        <v>0</v>
      </c>
      <c r="T147" s="147">
        <f>S147*H147</f>
        <v>0</v>
      </c>
      <c r="AR147" s="148" t="s">
        <v>162</v>
      </c>
      <c r="AT147" s="148" t="s">
        <v>157</v>
      </c>
      <c r="AU147" s="148" t="s">
        <v>85</v>
      </c>
      <c r="AY147" s="17" t="s">
        <v>154</v>
      </c>
      <c r="BE147" s="149">
        <f>IF(N147="základní",J147,0)</f>
        <v>0</v>
      </c>
      <c r="BF147" s="149">
        <f>IF(N147="snížená",J147,0)</f>
        <v>0</v>
      </c>
      <c r="BG147" s="149">
        <f>IF(N147="zákl. přenesená",J147,0)</f>
        <v>0</v>
      </c>
      <c r="BH147" s="149">
        <f>IF(N147="sníž. přenesená",J147,0)</f>
        <v>0</v>
      </c>
      <c r="BI147" s="149">
        <f>IF(N147="nulová",J147,0)</f>
        <v>0</v>
      </c>
      <c r="BJ147" s="17" t="s">
        <v>85</v>
      </c>
      <c r="BK147" s="149">
        <f>ROUND(I147*H147,2)</f>
        <v>0</v>
      </c>
      <c r="BL147" s="17" t="s">
        <v>162</v>
      </c>
      <c r="BM147" s="148" t="s">
        <v>589</v>
      </c>
    </row>
    <row r="148" spans="2:65" s="1" customFormat="1" ht="24.2" customHeight="1">
      <c r="B148" s="32"/>
      <c r="C148" s="136" t="s">
        <v>278</v>
      </c>
      <c r="D148" s="136" t="s">
        <v>157</v>
      </c>
      <c r="E148" s="138" t="s">
        <v>711</v>
      </c>
      <c r="F148" s="139" t="s">
        <v>712</v>
      </c>
      <c r="G148" s="140" t="s">
        <v>713</v>
      </c>
      <c r="H148" s="141">
        <v>6</v>
      </c>
      <c r="I148" s="142"/>
      <c r="J148" s="143">
        <f>ROUND(I148*H148,2)</f>
        <v>0</v>
      </c>
      <c r="K148" s="139" t="s">
        <v>1</v>
      </c>
      <c r="L148" s="32"/>
      <c r="M148" s="144" t="s">
        <v>1</v>
      </c>
      <c r="N148" s="145" t="s">
        <v>42</v>
      </c>
      <c r="P148" s="146">
        <f>O148*H148</f>
        <v>0</v>
      </c>
      <c r="Q148" s="146">
        <v>0</v>
      </c>
      <c r="R148" s="146">
        <f>Q148*H148</f>
        <v>0</v>
      </c>
      <c r="S148" s="146">
        <v>0</v>
      </c>
      <c r="T148" s="147">
        <f>S148*H148</f>
        <v>0</v>
      </c>
      <c r="AR148" s="148" t="s">
        <v>162</v>
      </c>
      <c r="AT148" s="148" t="s">
        <v>157</v>
      </c>
      <c r="AU148" s="148" t="s">
        <v>85</v>
      </c>
      <c r="AY148" s="17" t="s">
        <v>154</v>
      </c>
      <c r="BE148" s="149">
        <f>IF(N148="základní",J148,0)</f>
        <v>0</v>
      </c>
      <c r="BF148" s="149">
        <f>IF(N148="snížená",J148,0)</f>
        <v>0</v>
      </c>
      <c r="BG148" s="149">
        <f>IF(N148="zákl. přenesená",J148,0)</f>
        <v>0</v>
      </c>
      <c r="BH148" s="149">
        <f>IF(N148="sníž. přenesená",J148,0)</f>
        <v>0</v>
      </c>
      <c r="BI148" s="149">
        <f>IF(N148="nulová",J148,0)</f>
        <v>0</v>
      </c>
      <c r="BJ148" s="17" t="s">
        <v>85</v>
      </c>
      <c r="BK148" s="149">
        <f>ROUND(I148*H148,2)</f>
        <v>0</v>
      </c>
      <c r="BL148" s="17" t="s">
        <v>162</v>
      </c>
      <c r="BM148" s="148" t="s">
        <v>514</v>
      </c>
    </row>
    <row r="149" spans="2:65" s="11" customFormat="1" ht="25.9" customHeight="1">
      <c r="B149" s="124"/>
      <c r="D149" s="125" t="s">
        <v>76</v>
      </c>
      <c r="E149" s="126" t="s">
        <v>714</v>
      </c>
      <c r="F149" s="126" t="s">
        <v>715</v>
      </c>
      <c r="I149" s="127"/>
      <c r="J149" s="128">
        <f>BK149</f>
        <v>0</v>
      </c>
      <c r="L149" s="124"/>
      <c r="M149" s="129"/>
      <c r="P149" s="130">
        <f>SUM(P150:P151)</f>
        <v>0</v>
      </c>
      <c r="R149" s="130">
        <f>SUM(R150:R151)</f>
        <v>0</v>
      </c>
      <c r="T149" s="131">
        <f>SUM(T150:T151)</f>
        <v>0</v>
      </c>
      <c r="AR149" s="125" t="s">
        <v>85</v>
      </c>
      <c r="AT149" s="132" t="s">
        <v>76</v>
      </c>
      <c r="AU149" s="132" t="s">
        <v>77</v>
      </c>
      <c r="AY149" s="125" t="s">
        <v>154</v>
      </c>
      <c r="BK149" s="133">
        <f>SUM(BK150:BK151)</f>
        <v>0</v>
      </c>
    </row>
    <row r="150" spans="2:65" s="1" customFormat="1" ht="16.5" customHeight="1">
      <c r="B150" s="32"/>
      <c r="C150" s="136" t="s">
        <v>282</v>
      </c>
      <c r="D150" s="136" t="s">
        <v>157</v>
      </c>
      <c r="E150" s="138" t="s">
        <v>716</v>
      </c>
      <c r="F150" s="139" t="s">
        <v>717</v>
      </c>
      <c r="G150" s="140" t="s">
        <v>254</v>
      </c>
      <c r="H150" s="141">
        <v>24</v>
      </c>
      <c r="I150" s="142"/>
      <c r="J150" s="143">
        <f>ROUND(I150*H150,2)</f>
        <v>0</v>
      </c>
      <c r="K150" s="139" t="s">
        <v>1</v>
      </c>
      <c r="L150" s="32"/>
      <c r="M150" s="144" t="s">
        <v>1</v>
      </c>
      <c r="N150" s="145" t="s">
        <v>42</v>
      </c>
      <c r="P150" s="146">
        <f>O150*H150</f>
        <v>0</v>
      </c>
      <c r="Q150" s="146">
        <v>0</v>
      </c>
      <c r="R150" s="146">
        <f>Q150*H150</f>
        <v>0</v>
      </c>
      <c r="S150" s="146">
        <v>0</v>
      </c>
      <c r="T150" s="147">
        <f>S150*H150</f>
        <v>0</v>
      </c>
      <c r="AR150" s="148" t="s">
        <v>162</v>
      </c>
      <c r="AT150" s="148" t="s">
        <v>157</v>
      </c>
      <c r="AU150" s="148" t="s">
        <v>85</v>
      </c>
      <c r="AY150" s="17" t="s">
        <v>154</v>
      </c>
      <c r="BE150" s="149">
        <f>IF(N150="základní",J150,0)</f>
        <v>0</v>
      </c>
      <c r="BF150" s="149">
        <f>IF(N150="snížená",J150,0)</f>
        <v>0</v>
      </c>
      <c r="BG150" s="149">
        <f>IF(N150="zákl. přenesená",J150,0)</f>
        <v>0</v>
      </c>
      <c r="BH150" s="149">
        <f>IF(N150="sníž. přenesená",J150,0)</f>
        <v>0</v>
      </c>
      <c r="BI150" s="149">
        <f>IF(N150="nulová",J150,0)</f>
        <v>0</v>
      </c>
      <c r="BJ150" s="17" t="s">
        <v>85</v>
      </c>
      <c r="BK150" s="149">
        <f>ROUND(I150*H150,2)</f>
        <v>0</v>
      </c>
      <c r="BL150" s="17" t="s">
        <v>162</v>
      </c>
      <c r="BM150" s="148" t="s">
        <v>522</v>
      </c>
    </row>
    <row r="151" spans="2:65" s="1" customFormat="1" ht="16.5" customHeight="1">
      <c r="B151" s="32"/>
      <c r="C151" s="136" t="s">
        <v>287</v>
      </c>
      <c r="D151" s="136" t="s">
        <v>157</v>
      </c>
      <c r="E151" s="138" t="s">
        <v>718</v>
      </c>
      <c r="F151" s="139" t="s">
        <v>719</v>
      </c>
      <c r="G151" s="140" t="s">
        <v>254</v>
      </c>
      <c r="H151" s="141">
        <v>46</v>
      </c>
      <c r="I151" s="142"/>
      <c r="J151" s="143">
        <f>ROUND(I151*H151,2)</f>
        <v>0</v>
      </c>
      <c r="K151" s="139" t="s">
        <v>1</v>
      </c>
      <c r="L151" s="32"/>
      <c r="M151" s="144" t="s">
        <v>1</v>
      </c>
      <c r="N151" s="145" t="s">
        <v>42</v>
      </c>
      <c r="P151" s="146">
        <f>O151*H151</f>
        <v>0</v>
      </c>
      <c r="Q151" s="146">
        <v>0</v>
      </c>
      <c r="R151" s="146">
        <f>Q151*H151</f>
        <v>0</v>
      </c>
      <c r="S151" s="146">
        <v>0</v>
      </c>
      <c r="T151" s="147">
        <f>S151*H151</f>
        <v>0</v>
      </c>
      <c r="AR151" s="148" t="s">
        <v>162</v>
      </c>
      <c r="AT151" s="148" t="s">
        <v>157</v>
      </c>
      <c r="AU151" s="148" t="s">
        <v>85</v>
      </c>
      <c r="AY151" s="17" t="s">
        <v>154</v>
      </c>
      <c r="BE151" s="149">
        <f>IF(N151="základní",J151,0)</f>
        <v>0</v>
      </c>
      <c r="BF151" s="149">
        <f>IF(N151="snížená",J151,0)</f>
        <v>0</v>
      </c>
      <c r="BG151" s="149">
        <f>IF(N151="zákl. přenesená",J151,0)</f>
        <v>0</v>
      </c>
      <c r="BH151" s="149">
        <f>IF(N151="sníž. přenesená",J151,0)</f>
        <v>0</v>
      </c>
      <c r="BI151" s="149">
        <f>IF(N151="nulová",J151,0)</f>
        <v>0</v>
      </c>
      <c r="BJ151" s="17" t="s">
        <v>85</v>
      </c>
      <c r="BK151" s="149">
        <f>ROUND(I151*H151,2)</f>
        <v>0</v>
      </c>
      <c r="BL151" s="17" t="s">
        <v>162</v>
      </c>
      <c r="BM151" s="148" t="s">
        <v>648</v>
      </c>
    </row>
    <row r="152" spans="2:65" s="11" customFormat="1" ht="25.9" customHeight="1">
      <c r="B152" s="124"/>
      <c r="D152" s="125" t="s">
        <v>76</v>
      </c>
      <c r="E152" s="126" t="s">
        <v>720</v>
      </c>
      <c r="F152" s="126" t="s">
        <v>721</v>
      </c>
      <c r="I152" s="127"/>
      <c r="J152" s="128">
        <f>BK152</f>
        <v>0</v>
      </c>
      <c r="L152" s="124"/>
      <c r="M152" s="129"/>
      <c r="P152" s="130">
        <f>SUM(P153:P154)</f>
        <v>0</v>
      </c>
      <c r="R152" s="130">
        <f>SUM(R153:R154)</f>
        <v>0</v>
      </c>
      <c r="T152" s="131">
        <f>SUM(T153:T154)</f>
        <v>0</v>
      </c>
      <c r="AR152" s="125" t="s">
        <v>85</v>
      </c>
      <c r="AT152" s="132" t="s">
        <v>76</v>
      </c>
      <c r="AU152" s="132" t="s">
        <v>77</v>
      </c>
      <c r="AY152" s="125" t="s">
        <v>154</v>
      </c>
      <c r="BK152" s="133">
        <f>SUM(BK153:BK154)</f>
        <v>0</v>
      </c>
    </row>
    <row r="153" spans="2:65" s="1" customFormat="1" ht="21.75" customHeight="1">
      <c r="B153" s="32"/>
      <c r="C153" s="136" t="s">
        <v>326</v>
      </c>
      <c r="D153" s="136" t="s">
        <v>157</v>
      </c>
      <c r="E153" s="138" t="s">
        <v>722</v>
      </c>
      <c r="F153" s="139" t="s">
        <v>723</v>
      </c>
      <c r="G153" s="140" t="s">
        <v>606</v>
      </c>
      <c r="H153" s="141">
        <v>2</v>
      </c>
      <c r="I153" s="142"/>
      <c r="J153" s="143">
        <f>ROUND(I153*H153,2)</f>
        <v>0</v>
      </c>
      <c r="K153" s="139" t="s">
        <v>1</v>
      </c>
      <c r="L153" s="32"/>
      <c r="M153" s="144" t="s">
        <v>1</v>
      </c>
      <c r="N153" s="145" t="s">
        <v>42</v>
      </c>
      <c r="P153" s="146">
        <f>O153*H153</f>
        <v>0</v>
      </c>
      <c r="Q153" s="146">
        <v>0</v>
      </c>
      <c r="R153" s="146">
        <f>Q153*H153</f>
        <v>0</v>
      </c>
      <c r="S153" s="146">
        <v>0</v>
      </c>
      <c r="T153" s="147">
        <f>S153*H153</f>
        <v>0</v>
      </c>
      <c r="AR153" s="148" t="s">
        <v>162</v>
      </c>
      <c r="AT153" s="148" t="s">
        <v>157</v>
      </c>
      <c r="AU153" s="148" t="s">
        <v>85</v>
      </c>
      <c r="AY153" s="17" t="s">
        <v>154</v>
      </c>
      <c r="BE153" s="149">
        <f>IF(N153="základní",J153,0)</f>
        <v>0</v>
      </c>
      <c r="BF153" s="149">
        <f>IF(N153="snížená",J153,0)</f>
        <v>0</v>
      </c>
      <c r="BG153" s="149">
        <f>IF(N153="zákl. přenesená",J153,0)</f>
        <v>0</v>
      </c>
      <c r="BH153" s="149">
        <f>IF(N153="sníž. přenesená",J153,0)</f>
        <v>0</v>
      </c>
      <c r="BI153" s="149">
        <f>IF(N153="nulová",J153,0)</f>
        <v>0</v>
      </c>
      <c r="BJ153" s="17" t="s">
        <v>85</v>
      </c>
      <c r="BK153" s="149">
        <f>ROUND(I153*H153,2)</f>
        <v>0</v>
      </c>
      <c r="BL153" s="17" t="s">
        <v>162</v>
      </c>
      <c r="BM153" s="148" t="s">
        <v>651</v>
      </c>
    </row>
    <row r="154" spans="2:65" s="1" customFormat="1" ht="33" customHeight="1">
      <c r="B154" s="32"/>
      <c r="C154" s="136" t="s">
        <v>7</v>
      </c>
      <c r="D154" s="136" t="s">
        <v>157</v>
      </c>
      <c r="E154" s="138" t="s">
        <v>724</v>
      </c>
      <c r="F154" s="139" t="s">
        <v>725</v>
      </c>
      <c r="G154" s="140" t="s">
        <v>606</v>
      </c>
      <c r="H154" s="141">
        <v>2</v>
      </c>
      <c r="I154" s="142"/>
      <c r="J154" s="143">
        <f>ROUND(I154*H154,2)</f>
        <v>0</v>
      </c>
      <c r="K154" s="139" t="s">
        <v>1</v>
      </c>
      <c r="L154" s="32"/>
      <c r="M154" s="144" t="s">
        <v>1</v>
      </c>
      <c r="N154" s="145" t="s">
        <v>42</v>
      </c>
      <c r="P154" s="146">
        <f>O154*H154</f>
        <v>0</v>
      </c>
      <c r="Q154" s="146">
        <v>0</v>
      </c>
      <c r="R154" s="146">
        <f>Q154*H154</f>
        <v>0</v>
      </c>
      <c r="S154" s="146">
        <v>0</v>
      </c>
      <c r="T154" s="147">
        <f>S154*H154</f>
        <v>0</v>
      </c>
      <c r="AR154" s="148" t="s">
        <v>162</v>
      </c>
      <c r="AT154" s="148" t="s">
        <v>157</v>
      </c>
      <c r="AU154" s="148" t="s">
        <v>85</v>
      </c>
      <c r="AY154" s="17" t="s">
        <v>154</v>
      </c>
      <c r="BE154" s="149">
        <f>IF(N154="základní",J154,0)</f>
        <v>0</v>
      </c>
      <c r="BF154" s="149">
        <f>IF(N154="snížená",J154,0)</f>
        <v>0</v>
      </c>
      <c r="BG154" s="149">
        <f>IF(N154="zákl. přenesená",J154,0)</f>
        <v>0</v>
      </c>
      <c r="BH154" s="149">
        <f>IF(N154="sníž. přenesená",J154,0)</f>
        <v>0</v>
      </c>
      <c r="BI154" s="149">
        <f>IF(N154="nulová",J154,0)</f>
        <v>0</v>
      </c>
      <c r="BJ154" s="17" t="s">
        <v>85</v>
      </c>
      <c r="BK154" s="149">
        <f>ROUND(I154*H154,2)</f>
        <v>0</v>
      </c>
      <c r="BL154" s="17" t="s">
        <v>162</v>
      </c>
      <c r="BM154" s="148" t="s">
        <v>654</v>
      </c>
    </row>
    <row r="155" spans="2:65" s="11" customFormat="1" ht="25.9" customHeight="1">
      <c r="B155" s="124"/>
      <c r="D155" s="125" t="s">
        <v>76</v>
      </c>
      <c r="E155" s="126" t="s">
        <v>726</v>
      </c>
      <c r="F155" s="126" t="s">
        <v>727</v>
      </c>
      <c r="I155" s="127"/>
      <c r="J155" s="128">
        <f>BK155</f>
        <v>0</v>
      </c>
      <c r="L155" s="124"/>
      <c r="M155" s="129"/>
      <c r="P155" s="130">
        <f>SUM(P156:P158)</f>
        <v>0</v>
      </c>
      <c r="R155" s="130">
        <f>SUM(R156:R158)</f>
        <v>0</v>
      </c>
      <c r="T155" s="131">
        <f>SUM(T156:T158)</f>
        <v>0</v>
      </c>
      <c r="AR155" s="125" t="s">
        <v>85</v>
      </c>
      <c r="AT155" s="132" t="s">
        <v>76</v>
      </c>
      <c r="AU155" s="132" t="s">
        <v>77</v>
      </c>
      <c r="AY155" s="125" t="s">
        <v>154</v>
      </c>
      <c r="BK155" s="133">
        <f>SUM(BK156:BK158)</f>
        <v>0</v>
      </c>
    </row>
    <row r="156" spans="2:65" s="1" customFormat="1" ht="24.2" customHeight="1">
      <c r="B156" s="32"/>
      <c r="C156" s="136" t="s">
        <v>368</v>
      </c>
      <c r="D156" s="136" t="s">
        <v>157</v>
      </c>
      <c r="E156" s="138" t="s">
        <v>728</v>
      </c>
      <c r="F156" s="139" t="s">
        <v>729</v>
      </c>
      <c r="G156" s="140" t="s">
        <v>713</v>
      </c>
      <c r="H156" s="141">
        <v>1</v>
      </c>
      <c r="I156" s="142"/>
      <c r="J156" s="143">
        <f>ROUND(I156*H156,2)</f>
        <v>0</v>
      </c>
      <c r="K156" s="139" t="s">
        <v>1</v>
      </c>
      <c r="L156" s="32"/>
      <c r="M156" s="144" t="s">
        <v>1</v>
      </c>
      <c r="N156" s="145" t="s">
        <v>42</v>
      </c>
      <c r="P156" s="146">
        <f>O156*H156</f>
        <v>0</v>
      </c>
      <c r="Q156" s="146">
        <v>0</v>
      </c>
      <c r="R156" s="146">
        <f>Q156*H156</f>
        <v>0</v>
      </c>
      <c r="S156" s="146">
        <v>0</v>
      </c>
      <c r="T156" s="147">
        <f>S156*H156</f>
        <v>0</v>
      </c>
      <c r="AR156" s="148" t="s">
        <v>162</v>
      </c>
      <c r="AT156" s="148" t="s">
        <v>157</v>
      </c>
      <c r="AU156" s="148" t="s">
        <v>85</v>
      </c>
      <c r="AY156" s="17" t="s">
        <v>154</v>
      </c>
      <c r="BE156" s="149">
        <f>IF(N156="základní",J156,0)</f>
        <v>0</v>
      </c>
      <c r="BF156" s="149">
        <f>IF(N156="snížená",J156,0)</f>
        <v>0</v>
      </c>
      <c r="BG156" s="149">
        <f>IF(N156="zákl. přenesená",J156,0)</f>
        <v>0</v>
      </c>
      <c r="BH156" s="149">
        <f>IF(N156="sníž. přenesená",J156,0)</f>
        <v>0</v>
      </c>
      <c r="BI156" s="149">
        <f>IF(N156="nulová",J156,0)</f>
        <v>0</v>
      </c>
      <c r="BJ156" s="17" t="s">
        <v>85</v>
      </c>
      <c r="BK156" s="149">
        <f>ROUND(I156*H156,2)</f>
        <v>0</v>
      </c>
      <c r="BL156" s="17" t="s">
        <v>162</v>
      </c>
      <c r="BM156" s="148" t="s">
        <v>657</v>
      </c>
    </row>
    <row r="157" spans="2:65" s="1" customFormat="1" ht="21.75" customHeight="1">
      <c r="B157" s="32"/>
      <c r="C157" s="136" t="s">
        <v>372</v>
      </c>
      <c r="D157" s="136" t="s">
        <v>157</v>
      </c>
      <c r="E157" s="138" t="s">
        <v>730</v>
      </c>
      <c r="F157" s="139" t="s">
        <v>731</v>
      </c>
      <c r="G157" s="140" t="s">
        <v>713</v>
      </c>
      <c r="H157" s="141">
        <v>1</v>
      </c>
      <c r="I157" s="142"/>
      <c r="J157" s="143">
        <f>ROUND(I157*H157,2)</f>
        <v>0</v>
      </c>
      <c r="K157" s="139" t="s">
        <v>1</v>
      </c>
      <c r="L157" s="32"/>
      <c r="M157" s="144" t="s">
        <v>1</v>
      </c>
      <c r="N157" s="145" t="s">
        <v>42</v>
      </c>
      <c r="P157" s="146">
        <f>O157*H157</f>
        <v>0</v>
      </c>
      <c r="Q157" s="146">
        <v>0</v>
      </c>
      <c r="R157" s="146">
        <f>Q157*H157</f>
        <v>0</v>
      </c>
      <c r="S157" s="146">
        <v>0</v>
      </c>
      <c r="T157" s="147">
        <f>S157*H157</f>
        <v>0</v>
      </c>
      <c r="AR157" s="148" t="s">
        <v>162</v>
      </c>
      <c r="AT157" s="148" t="s">
        <v>157</v>
      </c>
      <c r="AU157" s="148" t="s">
        <v>85</v>
      </c>
      <c r="AY157" s="17" t="s">
        <v>154</v>
      </c>
      <c r="BE157" s="149">
        <f>IF(N157="základní",J157,0)</f>
        <v>0</v>
      </c>
      <c r="BF157" s="149">
        <f>IF(N157="snížená",J157,0)</f>
        <v>0</v>
      </c>
      <c r="BG157" s="149">
        <f>IF(N157="zákl. přenesená",J157,0)</f>
        <v>0</v>
      </c>
      <c r="BH157" s="149">
        <f>IF(N157="sníž. přenesená",J157,0)</f>
        <v>0</v>
      </c>
      <c r="BI157" s="149">
        <f>IF(N157="nulová",J157,0)</f>
        <v>0</v>
      </c>
      <c r="BJ157" s="17" t="s">
        <v>85</v>
      </c>
      <c r="BK157" s="149">
        <f>ROUND(I157*H157,2)</f>
        <v>0</v>
      </c>
      <c r="BL157" s="17" t="s">
        <v>162</v>
      </c>
      <c r="BM157" s="148" t="s">
        <v>660</v>
      </c>
    </row>
    <row r="158" spans="2:65" s="1" customFormat="1" ht="16.5" customHeight="1">
      <c r="B158" s="32"/>
      <c r="C158" s="136" t="s">
        <v>379</v>
      </c>
      <c r="D158" s="136" t="s">
        <v>157</v>
      </c>
      <c r="E158" s="138" t="s">
        <v>732</v>
      </c>
      <c r="F158" s="139" t="s">
        <v>733</v>
      </c>
      <c r="G158" s="140" t="s">
        <v>713</v>
      </c>
      <c r="H158" s="141">
        <v>1</v>
      </c>
      <c r="I158" s="142"/>
      <c r="J158" s="143">
        <f>ROUND(I158*H158,2)</f>
        <v>0</v>
      </c>
      <c r="K158" s="139" t="s">
        <v>1</v>
      </c>
      <c r="L158" s="32"/>
      <c r="M158" s="144" t="s">
        <v>1</v>
      </c>
      <c r="N158" s="145" t="s">
        <v>42</v>
      </c>
      <c r="P158" s="146">
        <f>O158*H158</f>
        <v>0</v>
      </c>
      <c r="Q158" s="146">
        <v>0</v>
      </c>
      <c r="R158" s="146">
        <f>Q158*H158</f>
        <v>0</v>
      </c>
      <c r="S158" s="146">
        <v>0</v>
      </c>
      <c r="T158" s="147">
        <f>S158*H158</f>
        <v>0</v>
      </c>
      <c r="AR158" s="148" t="s">
        <v>162</v>
      </c>
      <c r="AT158" s="148" t="s">
        <v>157</v>
      </c>
      <c r="AU158" s="148" t="s">
        <v>85</v>
      </c>
      <c r="AY158" s="17" t="s">
        <v>154</v>
      </c>
      <c r="BE158" s="149">
        <f>IF(N158="základní",J158,0)</f>
        <v>0</v>
      </c>
      <c r="BF158" s="149">
        <f>IF(N158="snížená",J158,0)</f>
        <v>0</v>
      </c>
      <c r="BG158" s="149">
        <f>IF(N158="zákl. přenesená",J158,0)</f>
        <v>0</v>
      </c>
      <c r="BH158" s="149">
        <f>IF(N158="sníž. přenesená",J158,0)</f>
        <v>0</v>
      </c>
      <c r="BI158" s="149">
        <f>IF(N158="nulová",J158,0)</f>
        <v>0</v>
      </c>
      <c r="BJ158" s="17" t="s">
        <v>85</v>
      </c>
      <c r="BK158" s="149">
        <f>ROUND(I158*H158,2)</f>
        <v>0</v>
      </c>
      <c r="BL158" s="17" t="s">
        <v>162</v>
      </c>
      <c r="BM158" s="148" t="s">
        <v>734</v>
      </c>
    </row>
    <row r="159" spans="2:65" s="11" customFormat="1" ht="25.9" customHeight="1">
      <c r="B159" s="124"/>
      <c r="D159" s="125" t="s">
        <v>76</v>
      </c>
      <c r="E159" s="126" t="s">
        <v>735</v>
      </c>
      <c r="F159" s="126" t="s">
        <v>736</v>
      </c>
      <c r="I159" s="127"/>
      <c r="J159" s="128">
        <f>BK159</f>
        <v>0</v>
      </c>
      <c r="L159" s="124"/>
      <c r="M159" s="129"/>
      <c r="P159" s="130">
        <f>SUM(P160:P162)</f>
        <v>0</v>
      </c>
      <c r="R159" s="130">
        <f>SUM(R160:R162)</f>
        <v>0</v>
      </c>
      <c r="T159" s="131">
        <f>SUM(T160:T162)</f>
        <v>0</v>
      </c>
      <c r="AR159" s="125" t="s">
        <v>85</v>
      </c>
      <c r="AT159" s="132" t="s">
        <v>76</v>
      </c>
      <c r="AU159" s="132" t="s">
        <v>77</v>
      </c>
      <c r="AY159" s="125" t="s">
        <v>154</v>
      </c>
      <c r="BK159" s="133">
        <f>SUM(BK160:BK162)</f>
        <v>0</v>
      </c>
    </row>
    <row r="160" spans="2:65" s="1" customFormat="1" ht="16.5" customHeight="1">
      <c r="B160" s="32"/>
      <c r="C160" s="136" t="s">
        <v>388</v>
      </c>
      <c r="D160" s="136" t="s">
        <v>157</v>
      </c>
      <c r="E160" s="138" t="s">
        <v>737</v>
      </c>
      <c r="F160" s="139" t="s">
        <v>738</v>
      </c>
      <c r="G160" s="140" t="s">
        <v>606</v>
      </c>
      <c r="H160" s="141">
        <v>4</v>
      </c>
      <c r="I160" s="142"/>
      <c r="J160" s="143">
        <f>ROUND(I160*H160,2)</f>
        <v>0</v>
      </c>
      <c r="K160" s="139" t="s">
        <v>1</v>
      </c>
      <c r="L160" s="32"/>
      <c r="M160" s="144" t="s">
        <v>1</v>
      </c>
      <c r="N160" s="145" t="s">
        <v>42</v>
      </c>
      <c r="P160" s="146">
        <f>O160*H160</f>
        <v>0</v>
      </c>
      <c r="Q160" s="146">
        <v>0</v>
      </c>
      <c r="R160" s="146">
        <f>Q160*H160</f>
        <v>0</v>
      </c>
      <c r="S160" s="146">
        <v>0</v>
      </c>
      <c r="T160" s="147">
        <f>S160*H160</f>
        <v>0</v>
      </c>
      <c r="AR160" s="148" t="s">
        <v>162</v>
      </c>
      <c r="AT160" s="148" t="s">
        <v>157</v>
      </c>
      <c r="AU160" s="148" t="s">
        <v>85</v>
      </c>
      <c r="AY160" s="17" t="s">
        <v>154</v>
      </c>
      <c r="BE160" s="149">
        <f>IF(N160="základní",J160,0)</f>
        <v>0</v>
      </c>
      <c r="BF160" s="149">
        <f>IF(N160="snížená",J160,0)</f>
        <v>0</v>
      </c>
      <c r="BG160" s="149">
        <f>IF(N160="zákl. přenesená",J160,0)</f>
        <v>0</v>
      </c>
      <c r="BH160" s="149">
        <f>IF(N160="sníž. přenesená",J160,0)</f>
        <v>0</v>
      </c>
      <c r="BI160" s="149">
        <f>IF(N160="nulová",J160,0)</f>
        <v>0</v>
      </c>
      <c r="BJ160" s="17" t="s">
        <v>85</v>
      </c>
      <c r="BK160" s="149">
        <f>ROUND(I160*H160,2)</f>
        <v>0</v>
      </c>
      <c r="BL160" s="17" t="s">
        <v>162</v>
      </c>
      <c r="BM160" s="148" t="s">
        <v>739</v>
      </c>
    </row>
    <row r="161" spans="2:65" s="1" customFormat="1" ht="24.2" customHeight="1">
      <c r="B161" s="32"/>
      <c r="C161" s="136" t="s">
        <v>393</v>
      </c>
      <c r="D161" s="136" t="s">
        <v>157</v>
      </c>
      <c r="E161" s="138" t="s">
        <v>740</v>
      </c>
      <c r="F161" s="139" t="s">
        <v>741</v>
      </c>
      <c r="G161" s="140" t="s">
        <v>254</v>
      </c>
      <c r="H161" s="141">
        <v>70</v>
      </c>
      <c r="I161" s="142"/>
      <c r="J161" s="143">
        <f>ROUND(I161*H161,2)</f>
        <v>0</v>
      </c>
      <c r="K161" s="139" t="s">
        <v>1</v>
      </c>
      <c r="L161" s="32"/>
      <c r="M161" s="144" t="s">
        <v>1</v>
      </c>
      <c r="N161" s="145" t="s">
        <v>42</v>
      </c>
      <c r="P161" s="146">
        <f>O161*H161</f>
        <v>0</v>
      </c>
      <c r="Q161" s="146">
        <v>0</v>
      </c>
      <c r="R161" s="146">
        <f>Q161*H161</f>
        <v>0</v>
      </c>
      <c r="S161" s="146">
        <v>0</v>
      </c>
      <c r="T161" s="147">
        <f>S161*H161</f>
        <v>0</v>
      </c>
      <c r="AR161" s="148" t="s">
        <v>162</v>
      </c>
      <c r="AT161" s="148" t="s">
        <v>157</v>
      </c>
      <c r="AU161" s="148" t="s">
        <v>85</v>
      </c>
      <c r="AY161" s="17" t="s">
        <v>154</v>
      </c>
      <c r="BE161" s="149">
        <f>IF(N161="základní",J161,0)</f>
        <v>0</v>
      </c>
      <c r="BF161" s="149">
        <f>IF(N161="snížená",J161,0)</f>
        <v>0</v>
      </c>
      <c r="BG161" s="149">
        <f>IF(N161="zákl. přenesená",J161,0)</f>
        <v>0</v>
      </c>
      <c r="BH161" s="149">
        <f>IF(N161="sníž. přenesená",J161,0)</f>
        <v>0</v>
      </c>
      <c r="BI161" s="149">
        <f>IF(N161="nulová",J161,0)</f>
        <v>0</v>
      </c>
      <c r="BJ161" s="17" t="s">
        <v>85</v>
      </c>
      <c r="BK161" s="149">
        <f>ROUND(I161*H161,2)</f>
        <v>0</v>
      </c>
      <c r="BL161" s="17" t="s">
        <v>162</v>
      </c>
      <c r="BM161" s="148" t="s">
        <v>742</v>
      </c>
    </row>
    <row r="162" spans="2:65" s="1" customFormat="1" ht="16.5" customHeight="1">
      <c r="B162" s="32"/>
      <c r="C162" s="136" t="s">
        <v>567</v>
      </c>
      <c r="D162" s="136" t="s">
        <v>157</v>
      </c>
      <c r="E162" s="138" t="s">
        <v>743</v>
      </c>
      <c r="F162" s="139" t="s">
        <v>744</v>
      </c>
      <c r="G162" s="140" t="s">
        <v>606</v>
      </c>
      <c r="H162" s="141">
        <v>1</v>
      </c>
      <c r="I162" s="142"/>
      <c r="J162" s="143">
        <f>ROUND(I162*H162,2)</f>
        <v>0</v>
      </c>
      <c r="K162" s="139" t="s">
        <v>1</v>
      </c>
      <c r="L162" s="32"/>
      <c r="M162" s="144" t="s">
        <v>1</v>
      </c>
      <c r="N162" s="145" t="s">
        <v>42</v>
      </c>
      <c r="P162" s="146">
        <f>O162*H162</f>
        <v>0</v>
      </c>
      <c r="Q162" s="146">
        <v>0</v>
      </c>
      <c r="R162" s="146">
        <f>Q162*H162</f>
        <v>0</v>
      </c>
      <c r="S162" s="146">
        <v>0</v>
      </c>
      <c r="T162" s="147">
        <f>S162*H162</f>
        <v>0</v>
      </c>
      <c r="AR162" s="148" t="s">
        <v>162</v>
      </c>
      <c r="AT162" s="148" t="s">
        <v>157</v>
      </c>
      <c r="AU162" s="148" t="s">
        <v>85</v>
      </c>
      <c r="AY162" s="17" t="s">
        <v>154</v>
      </c>
      <c r="BE162" s="149">
        <f>IF(N162="základní",J162,0)</f>
        <v>0</v>
      </c>
      <c r="BF162" s="149">
        <f>IF(N162="snížená",J162,0)</f>
        <v>0</v>
      </c>
      <c r="BG162" s="149">
        <f>IF(N162="zákl. přenesená",J162,0)</f>
        <v>0</v>
      </c>
      <c r="BH162" s="149">
        <f>IF(N162="sníž. přenesená",J162,0)</f>
        <v>0</v>
      </c>
      <c r="BI162" s="149">
        <f>IF(N162="nulová",J162,0)</f>
        <v>0</v>
      </c>
      <c r="BJ162" s="17" t="s">
        <v>85</v>
      </c>
      <c r="BK162" s="149">
        <f>ROUND(I162*H162,2)</f>
        <v>0</v>
      </c>
      <c r="BL162" s="17" t="s">
        <v>162</v>
      </c>
      <c r="BM162" s="148" t="s">
        <v>745</v>
      </c>
    </row>
    <row r="163" spans="2:65" s="11" customFormat="1" ht="25.9" customHeight="1">
      <c r="B163" s="124"/>
      <c r="D163" s="125" t="s">
        <v>76</v>
      </c>
      <c r="E163" s="126" t="s">
        <v>746</v>
      </c>
      <c r="F163" s="126" t="s">
        <v>747</v>
      </c>
      <c r="I163" s="127"/>
      <c r="J163" s="128">
        <f>BK163</f>
        <v>0</v>
      </c>
      <c r="L163" s="124"/>
      <c r="M163" s="129"/>
      <c r="P163" s="130">
        <f>SUM(P164:P171)</f>
        <v>0</v>
      </c>
      <c r="R163" s="130">
        <f>SUM(R164:R171)</f>
        <v>0</v>
      </c>
      <c r="T163" s="131">
        <f>SUM(T164:T171)</f>
        <v>0</v>
      </c>
      <c r="AR163" s="125" t="s">
        <v>85</v>
      </c>
      <c r="AT163" s="132" t="s">
        <v>76</v>
      </c>
      <c r="AU163" s="132" t="s">
        <v>77</v>
      </c>
      <c r="AY163" s="125" t="s">
        <v>154</v>
      </c>
      <c r="BK163" s="133">
        <f>SUM(BK164:BK171)</f>
        <v>0</v>
      </c>
    </row>
    <row r="164" spans="2:65" s="1" customFormat="1" ht="16.5" customHeight="1">
      <c r="B164" s="32"/>
      <c r="C164" s="136" t="s">
        <v>571</v>
      </c>
      <c r="D164" s="136" t="s">
        <v>157</v>
      </c>
      <c r="E164" s="138" t="s">
        <v>748</v>
      </c>
      <c r="F164" s="139" t="s">
        <v>749</v>
      </c>
      <c r="G164" s="140" t="s">
        <v>713</v>
      </c>
      <c r="H164" s="141">
        <v>1</v>
      </c>
      <c r="I164" s="142"/>
      <c r="J164" s="143">
        <f t="shared" ref="J164:J171" si="10">ROUND(I164*H164,2)</f>
        <v>0</v>
      </c>
      <c r="K164" s="139" t="s">
        <v>1</v>
      </c>
      <c r="L164" s="32"/>
      <c r="M164" s="144" t="s">
        <v>1</v>
      </c>
      <c r="N164" s="145" t="s">
        <v>42</v>
      </c>
      <c r="P164" s="146">
        <f t="shared" ref="P164:P171" si="11">O164*H164</f>
        <v>0</v>
      </c>
      <c r="Q164" s="146">
        <v>0</v>
      </c>
      <c r="R164" s="146">
        <f t="shared" ref="R164:R171" si="12">Q164*H164</f>
        <v>0</v>
      </c>
      <c r="S164" s="146">
        <v>0</v>
      </c>
      <c r="T164" s="147">
        <f t="shared" ref="T164:T171" si="13">S164*H164</f>
        <v>0</v>
      </c>
      <c r="AR164" s="148" t="s">
        <v>162</v>
      </c>
      <c r="AT164" s="148" t="s">
        <v>157</v>
      </c>
      <c r="AU164" s="148" t="s">
        <v>85</v>
      </c>
      <c r="AY164" s="17" t="s">
        <v>154</v>
      </c>
      <c r="BE164" s="149">
        <f t="shared" ref="BE164:BE171" si="14">IF(N164="základní",J164,0)</f>
        <v>0</v>
      </c>
      <c r="BF164" s="149">
        <f t="shared" ref="BF164:BF171" si="15">IF(N164="snížená",J164,0)</f>
        <v>0</v>
      </c>
      <c r="BG164" s="149">
        <f t="shared" ref="BG164:BG171" si="16">IF(N164="zákl. přenesená",J164,0)</f>
        <v>0</v>
      </c>
      <c r="BH164" s="149">
        <f t="shared" ref="BH164:BH171" si="17">IF(N164="sníž. přenesená",J164,0)</f>
        <v>0</v>
      </c>
      <c r="BI164" s="149">
        <f t="shared" ref="BI164:BI171" si="18">IF(N164="nulová",J164,0)</f>
        <v>0</v>
      </c>
      <c r="BJ164" s="17" t="s">
        <v>85</v>
      </c>
      <c r="BK164" s="149">
        <f t="shared" ref="BK164:BK171" si="19">ROUND(I164*H164,2)</f>
        <v>0</v>
      </c>
      <c r="BL164" s="17" t="s">
        <v>162</v>
      </c>
      <c r="BM164" s="148" t="s">
        <v>750</v>
      </c>
    </row>
    <row r="165" spans="2:65" s="1" customFormat="1" ht="16.5" customHeight="1">
      <c r="B165" s="32"/>
      <c r="C165" s="136" t="s">
        <v>575</v>
      </c>
      <c r="D165" s="136" t="s">
        <v>157</v>
      </c>
      <c r="E165" s="138" t="s">
        <v>751</v>
      </c>
      <c r="F165" s="139" t="s">
        <v>752</v>
      </c>
      <c r="G165" s="140" t="s">
        <v>713</v>
      </c>
      <c r="H165" s="141">
        <v>2</v>
      </c>
      <c r="I165" s="142"/>
      <c r="J165" s="143">
        <f t="shared" si="10"/>
        <v>0</v>
      </c>
      <c r="K165" s="139" t="s">
        <v>1</v>
      </c>
      <c r="L165" s="32"/>
      <c r="M165" s="144" t="s">
        <v>1</v>
      </c>
      <c r="N165" s="145" t="s">
        <v>42</v>
      </c>
      <c r="P165" s="146">
        <f t="shared" si="11"/>
        <v>0</v>
      </c>
      <c r="Q165" s="146">
        <v>0</v>
      </c>
      <c r="R165" s="146">
        <f t="shared" si="12"/>
        <v>0</v>
      </c>
      <c r="S165" s="146">
        <v>0</v>
      </c>
      <c r="T165" s="147">
        <f t="shared" si="13"/>
        <v>0</v>
      </c>
      <c r="AR165" s="148" t="s">
        <v>162</v>
      </c>
      <c r="AT165" s="148" t="s">
        <v>157</v>
      </c>
      <c r="AU165" s="148" t="s">
        <v>85</v>
      </c>
      <c r="AY165" s="17" t="s">
        <v>154</v>
      </c>
      <c r="BE165" s="149">
        <f t="shared" si="14"/>
        <v>0</v>
      </c>
      <c r="BF165" s="149">
        <f t="shared" si="15"/>
        <v>0</v>
      </c>
      <c r="BG165" s="149">
        <f t="shared" si="16"/>
        <v>0</v>
      </c>
      <c r="BH165" s="149">
        <f t="shared" si="17"/>
        <v>0</v>
      </c>
      <c r="BI165" s="149">
        <f t="shared" si="18"/>
        <v>0</v>
      </c>
      <c r="BJ165" s="17" t="s">
        <v>85</v>
      </c>
      <c r="BK165" s="149">
        <f t="shared" si="19"/>
        <v>0</v>
      </c>
      <c r="BL165" s="17" t="s">
        <v>162</v>
      </c>
      <c r="BM165" s="148" t="s">
        <v>753</v>
      </c>
    </row>
    <row r="166" spans="2:65" s="1" customFormat="1" ht="16.5" customHeight="1">
      <c r="B166" s="32"/>
      <c r="C166" s="136" t="s">
        <v>579</v>
      </c>
      <c r="D166" s="136" t="s">
        <v>157</v>
      </c>
      <c r="E166" s="138" t="s">
        <v>754</v>
      </c>
      <c r="F166" s="139" t="s">
        <v>755</v>
      </c>
      <c r="G166" s="140" t="s">
        <v>243</v>
      </c>
      <c r="H166" s="141">
        <v>0.1</v>
      </c>
      <c r="I166" s="142"/>
      <c r="J166" s="143">
        <f t="shared" si="10"/>
        <v>0</v>
      </c>
      <c r="K166" s="139" t="s">
        <v>1</v>
      </c>
      <c r="L166" s="32"/>
      <c r="M166" s="144" t="s">
        <v>1</v>
      </c>
      <c r="N166" s="145" t="s">
        <v>42</v>
      </c>
      <c r="P166" s="146">
        <f t="shared" si="11"/>
        <v>0</v>
      </c>
      <c r="Q166" s="146">
        <v>0</v>
      </c>
      <c r="R166" s="146">
        <f t="shared" si="12"/>
        <v>0</v>
      </c>
      <c r="S166" s="146">
        <v>0</v>
      </c>
      <c r="T166" s="147">
        <f t="shared" si="13"/>
        <v>0</v>
      </c>
      <c r="AR166" s="148" t="s">
        <v>162</v>
      </c>
      <c r="AT166" s="148" t="s">
        <v>157</v>
      </c>
      <c r="AU166" s="148" t="s">
        <v>85</v>
      </c>
      <c r="AY166" s="17" t="s">
        <v>154</v>
      </c>
      <c r="BE166" s="149">
        <f t="shared" si="14"/>
        <v>0</v>
      </c>
      <c r="BF166" s="149">
        <f t="shared" si="15"/>
        <v>0</v>
      </c>
      <c r="BG166" s="149">
        <f t="shared" si="16"/>
        <v>0</v>
      </c>
      <c r="BH166" s="149">
        <f t="shared" si="17"/>
        <v>0</v>
      </c>
      <c r="BI166" s="149">
        <f t="shared" si="18"/>
        <v>0</v>
      </c>
      <c r="BJ166" s="17" t="s">
        <v>85</v>
      </c>
      <c r="BK166" s="149">
        <f t="shared" si="19"/>
        <v>0</v>
      </c>
      <c r="BL166" s="17" t="s">
        <v>162</v>
      </c>
      <c r="BM166" s="148" t="s">
        <v>756</v>
      </c>
    </row>
    <row r="167" spans="2:65" s="1" customFormat="1" ht="16.5" customHeight="1">
      <c r="B167" s="32"/>
      <c r="C167" s="136" t="s">
        <v>585</v>
      </c>
      <c r="D167" s="136" t="s">
        <v>157</v>
      </c>
      <c r="E167" s="138" t="s">
        <v>757</v>
      </c>
      <c r="F167" s="139" t="s">
        <v>758</v>
      </c>
      <c r="G167" s="140" t="s">
        <v>713</v>
      </c>
      <c r="H167" s="141">
        <v>1</v>
      </c>
      <c r="I167" s="142"/>
      <c r="J167" s="143">
        <f t="shared" si="10"/>
        <v>0</v>
      </c>
      <c r="K167" s="139" t="s">
        <v>1</v>
      </c>
      <c r="L167" s="32"/>
      <c r="M167" s="144" t="s">
        <v>1</v>
      </c>
      <c r="N167" s="145" t="s">
        <v>42</v>
      </c>
      <c r="P167" s="146">
        <f t="shared" si="11"/>
        <v>0</v>
      </c>
      <c r="Q167" s="146">
        <v>0</v>
      </c>
      <c r="R167" s="146">
        <f t="shared" si="12"/>
        <v>0</v>
      </c>
      <c r="S167" s="146">
        <v>0</v>
      </c>
      <c r="T167" s="147">
        <f t="shared" si="13"/>
        <v>0</v>
      </c>
      <c r="AR167" s="148" t="s">
        <v>162</v>
      </c>
      <c r="AT167" s="148" t="s">
        <v>157</v>
      </c>
      <c r="AU167" s="148" t="s">
        <v>85</v>
      </c>
      <c r="AY167" s="17" t="s">
        <v>154</v>
      </c>
      <c r="BE167" s="149">
        <f t="shared" si="14"/>
        <v>0</v>
      </c>
      <c r="BF167" s="149">
        <f t="shared" si="15"/>
        <v>0</v>
      </c>
      <c r="BG167" s="149">
        <f t="shared" si="16"/>
        <v>0</v>
      </c>
      <c r="BH167" s="149">
        <f t="shared" si="17"/>
        <v>0</v>
      </c>
      <c r="BI167" s="149">
        <f t="shared" si="18"/>
        <v>0</v>
      </c>
      <c r="BJ167" s="17" t="s">
        <v>85</v>
      </c>
      <c r="BK167" s="149">
        <f t="shared" si="19"/>
        <v>0</v>
      </c>
      <c r="BL167" s="17" t="s">
        <v>162</v>
      </c>
      <c r="BM167" s="148" t="s">
        <v>759</v>
      </c>
    </row>
    <row r="168" spans="2:65" s="1" customFormat="1" ht="16.5" customHeight="1">
      <c r="B168" s="32"/>
      <c r="C168" s="136" t="s">
        <v>589</v>
      </c>
      <c r="D168" s="136" t="s">
        <v>157</v>
      </c>
      <c r="E168" s="138" t="s">
        <v>760</v>
      </c>
      <c r="F168" s="139" t="s">
        <v>761</v>
      </c>
      <c r="G168" s="140" t="s">
        <v>713</v>
      </c>
      <c r="H168" s="141">
        <v>1</v>
      </c>
      <c r="I168" s="142"/>
      <c r="J168" s="143">
        <f t="shared" si="10"/>
        <v>0</v>
      </c>
      <c r="K168" s="139" t="s">
        <v>1</v>
      </c>
      <c r="L168" s="32"/>
      <c r="M168" s="144" t="s">
        <v>1</v>
      </c>
      <c r="N168" s="145" t="s">
        <v>42</v>
      </c>
      <c r="P168" s="146">
        <f t="shared" si="11"/>
        <v>0</v>
      </c>
      <c r="Q168" s="146">
        <v>0</v>
      </c>
      <c r="R168" s="146">
        <f t="shared" si="12"/>
        <v>0</v>
      </c>
      <c r="S168" s="146">
        <v>0</v>
      </c>
      <c r="T168" s="147">
        <f t="shared" si="13"/>
        <v>0</v>
      </c>
      <c r="AR168" s="148" t="s">
        <v>162</v>
      </c>
      <c r="AT168" s="148" t="s">
        <v>157</v>
      </c>
      <c r="AU168" s="148" t="s">
        <v>85</v>
      </c>
      <c r="AY168" s="17" t="s">
        <v>154</v>
      </c>
      <c r="BE168" s="149">
        <f t="shared" si="14"/>
        <v>0</v>
      </c>
      <c r="BF168" s="149">
        <f t="shared" si="15"/>
        <v>0</v>
      </c>
      <c r="BG168" s="149">
        <f t="shared" si="16"/>
        <v>0</v>
      </c>
      <c r="BH168" s="149">
        <f t="shared" si="17"/>
        <v>0</v>
      </c>
      <c r="BI168" s="149">
        <f t="shared" si="18"/>
        <v>0</v>
      </c>
      <c r="BJ168" s="17" t="s">
        <v>85</v>
      </c>
      <c r="BK168" s="149">
        <f t="shared" si="19"/>
        <v>0</v>
      </c>
      <c r="BL168" s="17" t="s">
        <v>162</v>
      </c>
      <c r="BM168" s="148" t="s">
        <v>762</v>
      </c>
    </row>
    <row r="169" spans="2:65" s="1" customFormat="1" ht="16.5" customHeight="1">
      <c r="B169" s="32"/>
      <c r="C169" s="136" t="s">
        <v>593</v>
      </c>
      <c r="D169" s="136" t="s">
        <v>157</v>
      </c>
      <c r="E169" s="138" t="s">
        <v>763</v>
      </c>
      <c r="F169" s="139" t="s">
        <v>764</v>
      </c>
      <c r="G169" s="140" t="s">
        <v>160</v>
      </c>
      <c r="H169" s="141">
        <v>0.1</v>
      </c>
      <c r="I169" s="142"/>
      <c r="J169" s="143">
        <f t="shared" si="10"/>
        <v>0</v>
      </c>
      <c r="K169" s="139" t="s">
        <v>1</v>
      </c>
      <c r="L169" s="32"/>
      <c r="M169" s="144" t="s">
        <v>1</v>
      </c>
      <c r="N169" s="145" t="s">
        <v>42</v>
      </c>
      <c r="P169" s="146">
        <f t="shared" si="11"/>
        <v>0</v>
      </c>
      <c r="Q169" s="146">
        <v>0</v>
      </c>
      <c r="R169" s="146">
        <f t="shared" si="12"/>
        <v>0</v>
      </c>
      <c r="S169" s="146">
        <v>0</v>
      </c>
      <c r="T169" s="147">
        <f t="shared" si="13"/>
        <v>0</v>
      </c>
      <c r="AR169" s="148" t="s">
        <v>162</v>
      </c>
      <c r="AT169" s="148" t="s">
        <v>157</v>
      </c>
      <c r="AU169" s="148" t="s">
        <v>85</v>
      </c>
      <c r="AY169" s="17" t="s">
        <v>154</v>
      </c>
      <c r="BE169" s="149">
        <f t="shared" si="14"/>
        <v>0</v>
      </c>
      <c r="BF169" s="149">
        <f t="shared" si="15"/>
        <v>0</v>
      </c>
      <c r="BG169" s="149">
        <f t="shared" si="16"/>
        <v>0</v>
      </c>
      <c r="BH169" s="149">
        <f t="shared" si="17"/>
        <v>0</v>
      </c>
      <c r="BI169" s="149">
        <f t="shared" si="18"/>
        <v>0</v>
      </c>
      <c r="BJ169" s="17" t="s">
        <v>85</v>
      </c>
      <c r="BK169" s="149">
        <f t="shared" si="19"/>
        <v>0</v>
      </c>
      <c r="BL169" s="17" t="s">
        <v>162</v>
      </c>
      <c r="BM169" s="148" t="s">
        <v>765</v>
      </c>
    </row>
    <row r="170" spans="2:65" s="1" customFormat="1" ht="16.5" customHeight="1">
      <c r="B170" s="32"/>
      <c r="C170" s="136" t="s">
        <v>514</v>
      </c>
      <c r="D170" s="136" t="s">
        <v>157</v>
      </c>
      <c r="E170" s="138" t="s">
        <v>766</v>
      </c>
      <c r="F170" s="139" t="s">
        <v>767</v>
      </c>
      <c r="G170" s="140" t="s">
        <v>713</v>
      </c>
      <c r="H170" s="141">
        <v>1</v>
      </c>
      <c r="I170" s="142"/>
      <c r="J170" s="143">
        <f t="shared" si="10"/>
        <v>0</v>
      </c>
      <c r="K170" s="139" t="s">
        <v>1</v>
      </c>
      <c r="L170" s="32"/>
      <c r="M170" s="144" t="s">
        <v>1</v>
      </c>
      <c r="N170" s="145" t="s">
        <v>42</v>
      </c>
      <c r="P170" s="146">
        <f t="shared" si="11"/>
        <v>0</v>
      </c>
      <c r="Q170" s="146">
        <v>0</v>
      </c>
      <c r="R170" s="146">
        <f t="shared" si="12"/>
        <v>0</v>
      </c>
      <c r="S170" s="146">
        <v>0</v>
      </c>
      <c r="T170" s="147">
        <f t="shared" si="13"/>
        <v>0</v>
      </c>
      <c r="AR170" s="148" t="s">
        <v>162</v>
      </c>
      <c r="AT170" s="148" t="s">
        <v>157</v>
      </c>
      <c r="AU170" s="148" t="s">
        <v>85</v>
      </c>
      <c r="AY170" s="17" t="s">
        <v>154</v>
      </c>
      <c r="BE170" s="149">
        <f t="shared" si="14"/>
        <v>0</v>
      </c>
      <c r="BF170" s="149">
        <f t="shared" si="15"/>
        <v>0</v>
      </c>
      <c r="BG170" s="149">
        <f t="shared" si="16"/>
        <v>0</v>
      </c>
      <c r="BH170" s="149">
        <f t="shared" si="17"/>
        <v>0</v>
      </c>
      <c r="BI170" s="149">
        <f t="shared" si="18"/>
        <v>0</v>
      </c>
      <c r="BJ170" s="17" t="s">
        <v>85</v>
      </c>
      <c r="BK170" s="149">
        <f t="shared" si="19"/>
        <v>0</v>
      </c>
      <c r="BL170" s="17" t="s">
        <v>162</v>
      </c>
      <c r="BM170" s="148" t="s">
        <v>768</v>
      </c>
    </row>
    <row r="171" spans="2:65" s="1" customFormat="1" ht="16.5" customHeight="1">
      <c r="B171" s="32"/>
      <c r="C171" s="136" t="s">
        <v>518</v>
      </c>
      <c r="D171" s="136" t="s">
        <v>157</v>
      </c>
      <c r="E171" s="138" t="s">
        <v>769</v>
      </c>
      <c r="F171" s="139" t="s">
        <v>770</v>
      </c>
      <c r="G171" s="140" t="s">
        <v>606</v>
      </c>
      <c r="H171" s="141">
        <v>4</v>
      </c>
      <c r="I171" s="142"/>
      <c r="J171" s="143">
        <f t="shared" si="10"/>
        <v>0</v>
      </c>
      <c r="K171" s="139" t="s">
        <v>1</v>
      </c>
      <c r="L171" s="32"/>
      <c r="M171" s="187" t="s">
        <v>1</v>
      </c>
      <c r="N171" s="188" t="s">
        <v>42</v>
      </c>
      <c r="O171" s="189"/>
      <c r="P171" s="190">
        <f t="shared" si="11"/>
        <v>0</v>
      </c>
      <c r="Q171" s="190">
        <v>0</v>
      </c>
      <c r="R171" s="190">
        <f t="shared" si="12"/>
        <v>0</v>
      </c>
      <c r="S171" s="190">
        <v>0</v>
      </c>
      <c r="T171" s="191">
        <f t="shared" si="13"/>
        <v>0</v>
      </c>
      <c r="AR171" s="148" t="s">
        <v>162</v>
      </c>
      <c r="AT171" s="148" t="s">
        <v>157</v>
      </c>
      <c r="AU171" s="148" t="s">
        <v>85</v>
      </c>
      <c r="AY171" s="17" t="s">
        <v>154</v>
      </c>
      <c r="BE171" s="149">
        <f t="shared" si="14"/>
        <v>0</v>
      </c>
      <c r="BF171" s="149">
        <f t="shared" si="15"/>
        <v>0</v>
      </c>
      <c r="BG171" s="149">
        <f t="shared" si="16"/>
        <v>0</v>
      </c>
      <c r="BH171" s="149">
        <f t="shared" si="17"/>
        <v>0</v>
      </c>
      <c r="BI171" s="149">
        <f t="shared" si="18"/>
        <v>0</v>
      </c>
      <c r="BJ171" s="17" t="s">
        <v>85</v>
      </c>
      <c r="BK171" s="149">
        <f t="shared" si="19"/>
        <v>0</v>
      </c>
      <c r="BL171" s="17" t="s">
        <v>162</v>
      </c>
      <c r="BM171" s="148" t="s">
        <v>771</v>
      </c>
    </row>
    <row r="172" spans="2:65" s="1" customFormat="1" ht="6.95" customHeight="1">
      <c r="B172" s="44"/>
      <c r="C172" s="45"/>
      <c r="D172" s="45"/>
      <c r="E172" s="45"/>
      <c r="F172" s="45"/>
      <c r="G172" s="45"/>
      <c r="H172" s="45"/>
      <c r="I172" s="45"/>
      <c r="J172" s="45"/>
      <c r="K172" s="45"/>
      <c r="L172" s="32"/>
    </row>
  </sheetData>
  <sheetProtection algorithmName="SHA-512" hashValue="EVsS8l/l/YcXB6bN2qjXjB+o78TBgQLsd11P6I53zwSDvj412d7gI+tmiw5rkJULHNr6FRIzIaFImRWemM5vQQ==" saltValue="3abn19qtpcxvCPRl/lQDTE+obp9WIhLejJ5holq7QmOeuU+L1ifaGeNMzgv99KX4sBSKhw2ur0ClsVyC0YVUOw==" spinCount="100000" sheet="1" objects="1" scenarios="1" formatColumns="0" formatRows="0" autoFilter="0"/>
  <autoFilter ref="C124:K171"/>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62"/>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103</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ht="12" customHeight="1">
      <c r="B8" s="20"/>
      <c r="D8" s="27" t="s">
        <v>126</v>
      </c>
      <c r="L8" s="20"/>
    </row>
    <row r="9" spans="2:46" s="1" customFormat="1" ht="16.5" customHeight="1">
      <c r="B9" s="32"/>
      <c r="E9" s="237" t="s">
        <v>772</v>
      </c>
      <c r="F9" s="236"/>
      <c r="G9" s="236"/>
      <c r="H9" s="236"/>
      <c r="L9" s="32"/>
    </row>
    <row r="10" spans="2:46" s="1" customFormat="1" ht="12" customHeight="1">
      <c r="B10" s="32"/>
      <c r="D10" s="27" t="s">
        <v>773</v>
      </c>
      <c r="L10" s="32"/>
    </row>
    <row r="11" spans="2:46" s="1" customFormat="1" ht="16.5" customHeight="1">
      <c r="B11" s="32"/>
      <c r="E11" s="230" t="s">
        <v>774</v>
      </c>
      <c r="F11" s="236"/>
      <c r="G11" s="236"/>
      <c r="H11" s="236"/>
      <c r="L11" s="32"/>
    </row>
    <row r="12" spans="2:46" s="1" customFormat="1">
      <c r="B12" s="32"/>
      <c r="L12" s="32"/>
    </row>
    <row r="13" spans="2:46" s="1" customFormat="1" ht="12" customHeight="1">
      <c r="B13" s="32"/>
      <c r="D13" s="27" t="s">
        <v>18</v>
      </c>
      <c r="F13" s="25" t="s">
        <v>1</v>
      </c>
      <c r="I13" s="27" t="s">
        <v>19</v>
      </c>
      <c r="J13" s="25" t="s">
        <v>1</v>
      </c>
      <c r="L13" s="32"/>
    </row>
    <row r="14" spans="2:46" s="1" customFormat="1" ht="12" customHeight="1">
      <c r="B14" s="32"/>
      <c r="D14" s="27" t="s">
        <v>20</v>
      </c>
      <c r="F14" s="25" t="s">
        <v>21</v>
      </c>
      <c r="I14" s="27" t="s">
        <v>22</v>
      </c>
      <c r="J14" s="52" t="str">
        <f>'Rekapitulace stavby'!AN8</f>
        <v>13. 2. 2025</v>
      </c>
      <c r="L14" s="32"/>
    </row>
    <row r="15" spans="2:46" s="1" customFormat="1" ht="10.9" customHeight="1">
      <c r="B15" s="32"/>
      <c r="L15" s="32"/>
    </row>
    <row r="16" spans="2:46" s="1" customFormat="1" ht="12" customHeight="1">
      <c r="B16" s="32"/>
      <c r="D16" s="27" t="s">
        <v>24</v>
      </c>
      <c r="I16" s="27" t="s">
        <v>25</v>
      </c>
      <c r="J16" s="25" t="s">
        <v>1</v>
      </c>
      <c r="L16" s="32"/>
    </row>
    <row r="17" spans="2:12" s="1" customFormat="1" ht="18" customHeight="1">
      <c r="B17" s="32"/>
      <c r="E17" s="25" t="s">
        <v>26</v>
      </c>
      <c r="I17" s="27" t="s">
        <v>27</v>
      </c>
      <c r="J17" s="25" t="s">
        <v>1</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239" t="str">
        <f>'Rekapitulace stavby'!E14</f>
        <v>Vyplň údaj</v>
      </c>
      <c r="F20" s="222"/>
      <c r="G20" s="222"/>
      <c r="H20" s="22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
        <v>1</v>
      </c>
      <c r="L22" s="32"/>
    </row>
    <row r="23" spans="2:12" s="1" customFormat="1" ht="18" customHeight="1">
      <c r="B23" s="32"/>
      <c r="E23" s="25" t="s">
        <v>31</v>
      </c>
      <c r="I23" s="27" t="s">
        <v>27</v>
      </c>
      <c r="J23" s="25" t="s">
        <v>1</v>
      </c>
      <c r="L23" s="32"/>
    </row>
    <row r="24" spans="2:12" s="1" customFormat="1" ht="6.95" customHeight="1">
      <c r="B24" s="32"/>
      <c r="L24" s="32"/>
    </row>
    <row r="25" spans="2:12" s="1" customFormat="1" ht="12" customHeight="1">
      <c r="B25" s="32"/>
      <c r="D25" s="27" t="s">
        <v>33</v>
      </c>
      <c r="I25" s="27" t="s">
        <v>25</v>
      </c>
      <c r="J25" s="25" t="s">
        <v>1</v>
      </c>
      <c r="L25" s="32"/>
    </row>
    <row r="26" spans="2:12" s="1" customFormat="1" ht="18" customHeight="1">
      <c r="B26" s="32"/>
      <c r="E26" s="25" t="s">
        <v>34</v>
      </c>
      <c r="I26" s="27" t="s">
        <v>27</v>
      </c>
      <c r="J26" s="25" t="s">
        <v>1</v>
      </c>
      <c r="L26" s="32"/>
    </row>
    <row r="27" spans="2:12" s="1" customFormat="1" ht="6.95" customHeight="1">
      <c r="B27" s="32"/>
      <c r="L27" s="32"/>
    </row>
    <row r="28" spans="2:12" s="1" customFormat="1" ht="12" customHeight="1">
      <c r="B28" s="32"/>
      <c r="D28" s="27" t="s">
        <v>35</v>
      </c>
      <c r="L28" s="32"/>
    </row>
    <row r="29" spans="2:12" s="7" customFormat="1" ht="131.25" customHeight="1">
      <c r="B29" s="94"/>
      <c r="E29" s="226" t="s">
        <v>775</v>
      </c>
      <c r="F29" s="226"/>
      <c r="G29" s="226"/>
      <c r="H29" s="226"/>
      <c r="L29" s="94"/>
    </row>
    <row r="30" spans="2:12" s="1" customFormat="1" ht="6.95" customHeight="1">
      <c r="B30" s="32"/>
      <c r="L30" s="32"/>
    </row>
    <row r="31" spans="2:12" s="1" customFormat="1" ht="6.95" customHeight="1">
      <c r="B31" s="32"/>
      <c r="D31" s="53"/>
      <c r="E31" s="53"/>
      <c r="F31" s="53"/>
      <c r="G31" s="53"/>
      <c r="H31" s="53"/>
      <c r="I31" s="53"/>
      <c r="J31" s="53"/>
      <c r="K31" s="53"/>
      <c r="L31" s="32"/>
    </row>
    <row r="32" spans="2:12" s="1" customFormat="1" ht="25.35" customHeight="1">
      <c r="B32" s="32"/>
      <c r="D32" s="95" t="s">
        <v>37</v>
      </c>
      <c r="J32" s="66">
        <f>ROUND(J122, 2)</f>
        <v>0</v>
      </c>
      <c r="L32" s="32"/>
    </row>
    <row r="33" spans="2:12" s="1" customFormat="1" ht="6.95" customHeight="1">
      <c r="B33" s="32"/>
      <c r="D33" s="53"/>
      <c r="E33" s="53"/>
      <c r="F33" s="53"/>
      <c r="G33" s="53"/>
      <c r="H33" s="53"/>
      <c r="I33" s="53"/>
      <c r="J33" s="53"/>
      <c r="K33" s="53"/>
      <c r="L33" s="32"/>
    </row>
    <row r="34" spans="2:12" s="1" customFormat="1" ht="14.45" customHeight="1">
      <c r="B34" s="32"/>
      <c r="F34" s="35" t="s">
        <v>39</v>
      </c>
      <c r="I34" s="35" t="s">
        <v>38</v>
      </c>
      <c r="J34" s="35" t="s">
        <v>40</v>
      </c>
      <c r="L34" s="32"/>
    </row>
    <row r="35" spans="2:12" s="1" customFormat="1" ht="14.45" customHeight="1">
      <c r="B35" s="32"/>
      <c r="D35" s="55" t="s">
        <v>41</v>
      </c>
      <c r="E35" s="27" t="s">
        <v>42</v>
      </c>
      <c r="F35" s="86">
        <f>ROUND((SUM(BE122:BE161)),  2)</f>
        <v>0</v>
      </c>
      <c r="I35" s="96">
        <v>0.21</v>
      </c>
      <c r="J35" s="86">
        <f>ROUND(((SUM(BE122:BE161))*I35),  2)</f>
        <v>0</v>
      </c>
      <c r="L35" s="32"/>
    </row>
    <row r="36" spans="2:12" s="1" customFormat="1" ht="14.45" customHeight="1">
      <c r="B36" s="32"/>
      <c r="E36" s="27" t="s">
        <v>43</v>
      </c>
      <c r="F36" s="86">
        <f>ROUND((SUM(BF122:BF161)),  2)</f>
        <v>0</v>
      </c>
      <c r="I36" s="96">
        <v>0.12</v>
      </c>
      <c r="J36" s="86">
        <f>ROUND(((SUM(BF122:BF161))*I36),  2)</f>
        <v>0</v>
      </c>
      <c r="L36" s="32"/>
    </row>
    <row r="37" spans="2:12" s="1" customFormat="1" ht="14.45" hidden="1" customHeight="1">
      <c r="B37" s="32"/>
      <c r="E37" s="27" t="s">
        <v>44</v>
      </c>
      <c r="F37" s="86">
        <f>ROUND((SUM(BG122:BG161)),  2)</f>
        <v>0</v>
      </c>
      <c r="I37" s="96">
        <v>0.21</v>
      </c>
      <c r="J37" s="86">
        <f>0</f>
        <v>0</v>
      </c>
      <c r="L37" s="32"/>
    </row>
    <row r="38" spans="2:12" s="1" customFormat="1" ht="14.45" hidden="1" customHeight="1">
      <c r="B38" s="32"/>
      <c r="E38" s="27" t="s">
        <v>45</v>
      </c>
      <c r="F38" s="86">
        <f>ROUND((SUM(BH122:BH161)),  2)</f>
        <v>0</v>
      </c>
      <c r="I38" s="96">
        <v>0.12</v>
      </c>
      <c r="J38" s="86">
        <f>0</f>
        <v>0</v>
      </c>
      <c r="L38" s="32"/>
    </row>
    <row r="39" spans="2:12" s="1" customFormat="1" ht="14.45" hidden="1" customHeight="1">
      <c r="B39" s="32"/>
      <c r="E39" s="27" t="s">
        <v>46</v>
      </c>
      <c r="F39" s="86">
        <f>ROUND((SUM(BI122:BI161)),  2)</f>
        <v>0</v>
      </c>
      <c r="I39" s="96">
        <v>0</v>
      </c>
      <c r="J39" s="86">
        <f>0</f>
        <v>0</v>
      </c>
      <c r="L39" s="32"/>
    </row>
    <row r="40" spans="2:12" s="1" customFormat="1" ht="6.95" customHeight="1">
      <c r="B40" s="32"/>
      <c r="L40" s="32"/>
    </row>
    <row r="41" spans="2:12" s="1" customFormat="1" ht="25.35" customHeight="1">
      <c r="B41" s="32"/>
      <c r="C41" s="97"/>
      <c r="D41" s="98" t="s">
        <v>47</v>
      </c>
      <c r="E41" s="57"/>
      <c r="F41" s="57"/>
      <c r="G41" s="99" t="s">
        <v>48</v>
      </c>
      <c r="H41" s="100" t="s">
        <v>49</v>
      </c>
      <c r="I41" s="57"/>
      <c r="J41" s="101">
        <f>SUM(J32:J39)</f>
        <v>0</v>
      </c>
      <c r="K41" s="102"/>
      <c r="L41" s="32"/>
    </row>
    <row r="42" spans="2:12" s="1" customFormat="1" ht="14.45" customHeight="1">
      <c r="B42" s="32"/>
      <c r="L42" s="32"/>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12" s="1" customFormat="1" ht="6.95" customHeight="1">
      <c r="B81" s="46"/>
      <c r="C81" s="47"/>
      <c r="D81" s="47"/>
      <c r="E81" s="47"/>
      <c r="F81" s="47"/>
      <c r="G81" s="47"/>
      <c r="H81" s="47"/>
      <c r="I81" s="47"/>
      <c r="J81" s="47"/>
      <c r="K81" s="47"/>
      <c r="L81" s="32"/>
    </row>
    <row r="82" spans="2:12" s="1" customFormat="1" ht="24.95" customHeight="1">
      <c r="B82" s="32"/>
      <c r="C82" s="21" t="s">
        <v>129</v>
      </c>
      <c r="L82" s="32"/>
    </row>
    <row r="83" spans="2:12" s="1" customFormat="1" ht="6.95" customHeight="1">
      <c r="B83" s="32"/>
      <c r="L83" s="32"/>
    </row>
    <row r="84" spans="2:12" s="1" customFormat="1" ht="12" customHeight="1">
      <c r="B84" s="32"/>
      <c r="C84" s="27" t="s">
        <v>16</v>
      </c>
      <c r="L84" s="32"/>
    </row>
    <row r="85" spans="2:12" s="1" customFormat="1" ht="16.5" customHeight="1">
      <c r="B85" s="32"/>
      <c r="E85" s="237" t="str">
        <f>E7</f>
        <v>SEN gastroprovozu ZŠ Plánická</v>
      </c>
      <c r="F85" s="238"/>
      <c r="G85" s="238"/>
      <c r="H85" s="238"/>
      <c r="L85" s="32"/>
    </row>
    <row r="86" spans="2:12" ht="12" customHeight="1">
      <c r="B86" s="20"/>
      <c r="C86" s="27" t="s">
        <v>126</v>
      </c>
      <c r="L86" s="20"/>
    </row>
    <row r="87" spans="2:12" s="1" customFormat="1" ht="16.5" customHeight="1">
      <c r="B87" s="32"/>
      <c r="E87" s="237" t="s">
        <v>772</v>
      </c>
      <c r="F87" s="236"/>
      <c r="G87" s="236"/>
      <c r="H87" s="236"/>
      <c r="L87" s="32"/>
    </row>
    <row r="88" spans="2:12" s="1" customFormat="1" ht="12" customHeight="1">
      <c r="B88" s="32"/>
      <c r="C88" s="27" t="s">
        <v>773</v>
      </c>
      <c r="L88" s="32"/>
    </row>
    <row r="89" spans="2:12" s="1" customFormat="1" ht="16.5" customHeight="1">
      <c r="B89" s="32"/>
      <c r="E89" s="230" t="str">
        <f>E11</f>
        <v>25-050201.5.1 - VZT-1</v>
      </c>
      <c r="F89" s="236"/>
      <c r="G89" s="236"/>
      <c r="H89" s="236"/>
      <c r="L89" s="32"/>
    </row>
    <row r="90" spans="2:12" s="1" customFormat="1" ht="6.95" customHeight="1">
      <c r="B90" s="32"/>
      <c r="L90" s="32"/>
    </row>
    <row r="91" spans="2:12" s="1" customFormat="1" ht="12" customHeight="1">
      <c r="B91" s="32"/>
      <c r="C91" s="27" t="s">
        <v>20</v>
      </c>
      <c r="F91" s="25" t="str">
        <f>F14</f>
        <v>Klatovy</v>
      </c>
      <c r="I91" s="27" t="s">
        <v>22</v>
      </c>
      <c r="J91" s="52" t="str">
        <f>IF(J14="","",J14)</f>
        <v>13. 2. 2025</v>
      </c>
      <c r="L91" s="32"/>
    </row>
    <row r="92" spans="2:12" s="1" customFormat="1" ht="6.95" customHeight="1">
      <c r="B92" s="32"/>
      <c r="L92" s="32"/>
    </row>
    <row r="93" spans="2:12" s="1" customFormat="1" ht="15.2" customHeight="1">
      <c r="B93" s="32"/>
      <c r="C93" s="27" t="s">
        <v>24</v>
      </c>
      <c r="F93" s="25" t="str">
        <f>E17</f>
        <v>Energy Benefit Center a.s.</v>
      </c>
      <c r="I93" s="27" t="s">
        <v>30</v>
      </c>
      <c r="J93" s="30" t="str">
        <f>E23</f>
        <v>BC. Anna Tušová</v>
      </c>
      <c r="L93" s="32"/>
    </row>
    <row r="94" spans="2:12" s="1" customFormat="1" ht="15.2" customHeight="1">
      <c r="B94" s="32"/>
      <c r="C94" s="27" t="s">
        <v>28</v>
      </c>
      <c r="F94" s="25" t="str">
        <f>IF(E20="","",E20)</f>
        <v>Vyplň údaj</v>
      </c>
      <c r="I94" s="27" t="s">
        <v>33</v>
      </c>
      <c r="J94" s="30" t="str">
        <f>E26</f>
        <v>KAVRO</v>
      </c>
      <c r="L94" s="32"/>
    </row>
    <row r="95" spans="2:12" s="1" customFormat="1" ht="10.35" customHeight="1">
      <c r="B95" s="32"/>
      <c r="L95" s="32"/>
    </row>
    <row r="96" spans="2:12" s="1" customFormat="1" ht="29.25" customHeight="1">
      <c r="B96" s="32"/>
      <c r="C96" s="105" t="s">
        <v>130</v>
      </c>
      <c r="D96" s="97"/>
      <c r="E96" s="97"/>
      <c r="F96" s="97"/>
      <c r="G96" s="97"/>
      <c r="H96" s="97"/>
      <c r="I96" s="97"/>
      <c r="J96" s="106" t="s">
        <v>131</v>
      </c>
      <c r="K96" s="97"/>
      <c r="L96" s="32"/>
    </row>
    <row r="97" spans="2:47" s="1" customFormat="1" ht="10.35" customHeight="1">
      <c r="B97" s="32"/>
      <c r="L97" s="32"/>
    </row>
    <row r="98" spans="2:47" s="1" customFormat="1" ht="22.9" customHeight="1">
      <c r="B98" s="32"/>
      <c r="C98" s="107" t="s">
        <v>132</v>
      </c>
      <c r="J98" s="66">
        <f>J122</f>
        <v>0</v>
      </c>
      <c r="L98" s="32"/>
      <c r="AU98" s="17" t="s">
        <v>133</v>
      </c>
    </row>
    <row r="99" spans="2:47" s="8" customFormat="1" ht="24.95" customHeight="1">
      <c r="B99" s="108"/>
      <c r="D99" s="109" t="s">
        <v>776</v>
      </c>
      <c r="E99" s="110"/>
      <c r="F99" s="110"/>
      <c r="G99" s="110"/>
      <c r="H99" s="110"/>
      <c r="I99" s="110"/>
      <c r="J99" s="111">
        <f>J123</f>
        <v>0</v>
      </c>
      <c r="L99" s="108"/>
    </row>
    <row r="100" spans="2:47" s="8" customFormat="1" ht="24.95" customHeight="1">
      <c r="B100" s="108"/>
      <c r="D100" s="109" t="s">
        <v>777</v>
      </c>
      <c r="E100" s="110"/>
      <c r="F100" s="110"/>
      <c r="G100" s="110"/>
      <c r="H100" s="110"/>
      <c r="I100" s="110"/>
      <c r="J100" s="111">
        <f>J159</f>
        <v>0</v>
      </c>
      <c r="L100" s="108"/>
    </row>
    <row r="101" spans="2:47" s="1" customFormat="1" ht="21.75" customHeight="1">
      <c r="B101" s="32"/>
      <c r="L101" s="32"/>
    </row>
    <row r="102" spans="2:47" s="1" customFormat="1" ht="6.95" customHeight="1">
      <c r="B102" s="44"/>
      <c r="C102" s="45"/>
      <c r="D102" s="45"/>
      <c r="E102" s="45"/>
      <c r="F102" s="45"/>
      <c r="G102" s="45"/>
      <c r="H102" s="45"/>
      <c r="I102" s="45"/>
      <c r="J102" s="45"/>
      <c r="K102" s="45"/>
      <c r="L102" s="32"/>
    </row>
    <row r="106" spans="2:47" s="1" customFormat="1" ht="6.95" customHeight="1">
      <c r="B106" s="46"/>
      <c r="C106" s="47"/>
      <c r="D106" s="47"/>
      <c r="E106" s="47"/>
      <c r="F106" s="47"/>
      <c r="G106" s="47"/>
      <c r="H106" s="47"/>
      <c r="I106" s="47"/>
      <c r="J106" s="47"/>
      <c r="K106" s="47"/>
      <c r="L106" s="32"/>
    </row>
    <row r="107" spans="2:47" s="1" customFormat="1" ht="24.95" customHeight="1">
      <c r="B107" s="32"/>
      <c r="C107" s="21" t="s">
        <v>139</v>
      </c>
      <c r="L107" s="32"/>
    </row>
    <row r="108" spans="2:47" s="1" customFormat="1" ht="6.95" customHeight="1">
      <c r="B108" s="32"/>
      <c r="L108" s="32"/>
    </row>
    <row r="109" spans="2:47" s="1" customFormat="1" ht="12" customHeight="1">
      <c r="B109" s="32"/>
      <c r="C109" s="27" t="s">
        <v>16</v>
      </c>
      <c r="L109" s="32"/>
    </row>
    <row r="110" spans="2:47" s="1" customFormat="1" ht="16.5" customHeight="1">
      <c r="B110" s="32"/>
      <c r="E110" s="237" t="str">
        <f>E7</f>
        <v>SEN gastroprovozu ZŠ Plánická</v>
      </c>
      <c r="F110" s="238"/>
      <c r="G110" s="238"/>
      <c r="H110" s="238"/>
      <c r="L110" s="32"/>
    </row>
    <row r="111" spans="2:47" ht="12" customHeight="1">
      <c r="B111" s="20"/>
      <c r="C111" s="27" t="s">
        <v>126</v>
      </c>
      <c r="L111" s="20"/>
    </row>
    <row r="112" spans="2:47" s="1" customFormat="1" ht="16.5" customHeight="1">
      <c r="B112" s="32"/>
      <c r="E112" s="237" t="s">
        <v>772</v>
      </c>
      <c r="F112" s="236"/>
      <c r="G112" s="236"/>
      <c r="H112" s="236"/>
      <c r="L112" s="32"/>
    </row>
    <row r="113" spans="2:65" s="1" customFormat="1" ht="12" customHeight="1">
      <c r="B113" s="32"/>
      <c r="C113" s="27" t="s">
        <v>773</v>
      </c>
      <c r="L113" s="32"/>
    </row>
    <row r="114" spans="2:65" s="1" customFormat="1" ht="16.5" customHeight="1">
      <c r="B114" s="32"/>
      <c r="E114" s="230" t="str">
        <f>E11</f>
        <v>25-050201.5.1 - VZT-1</v>
      </c>
      <c r="F114" s="236"/>
      <c r="G114" s="236"/>
      <c r="H114" s="236"/>
      <c r="L114" s="32"/>
    </row>
    <row r="115" spans="2:65" s="1" customFormat="1" ht="6.95" customHeight="1">
      <c r="B115" s="32"/>
      <c r="L115" s="32"/>
    </row>
    <row r="116" spans="2:65" s="1" customFormat="1" ht="12" customHeight="1">
      <c r="B116" s="32"/>
      <c r="C116" s="27" t="s">
        <v>20</v>
      </c>
      <c r="F116" s="25" t="str">
        <f>F14</f>
        <v>Klatovy</v>
      </c>
      <c r="I116" s="27" t="s">
        <v>22</v>
      </c>
      <c r="J116" s="52" t="str">
        <f>IF(J14="","",J14)</f>
        <v>13. 2. 2025</v>
      </c>
      <c r="L116" s="32"/>
    </row>
    <row r="117" spans="2:65" s="1" customFormat="1" ht="6.95" customHeight="1">
      <c r="B117" s="32"/>
      <c r="L117" s="32"/>
    </row>
    <row r="118" spans="2:65" s="1" customFormat="1" ht="15.2" customHeight="1">
      <c r="B118" s="32"/>
      <c r="C118" s="27" t="s">
        <v>24</v>
      </c>
      <c r="F118" s="25" t="str">
        <f>E17</f>
        <v>Energy Benefit Center a.s.</v>
      </c>
      <c r="I118" s="27" t="s">
        <v>30</v>
      </c>
      <c r="J118" s="30" t="str">
        <f>E23</f>
        <v>BC. Anna Tušová</v>
      </c>
      <c r="L118" s="32"/>
    </row>
    <row r="119" spans="2:65" s="1" customFormat="1" ht="15.2" customHeight="1">
      <c r="B119" s="32"/>
      <c r="C119" s="27" t="s">
        <v>28</v>
      </c>
      <c r="F119" s="25" t="str">
        <f>IF(E20="","",E20)</f>
        <v>Vyplň údaj</v>
      </c>
      <c r="I119" s="27" t="s">
        <v>33</v>
      </c>
      <c r="J119" s="30" t="str">
        <f>E26</f>
        <v>KAVRO</v>
      </c>
      <c r="L119" s="32"/>
    </row>
    <row r="120" spans="2:65" s="1" customFormat="1" ht="10.35" customHeight="1">
      <c r="B120" s="32"/>
      <c r="L120" s="32"/>
    </row>
    <row r="121" spans="2:65" s="10" customFormat="1" ht="29.25" customHeight="1">
      <c r="B121" s="116"/>
      <c r="C121" s="117" t="s">
        <v>140</v>
      </c>
      <c r="D121" s="118" t="s">
        <v>62</v>
      </c>
      <c r="E121" s="118" t="s">
        <v>58</v>
      </c>
      <c r="F121" s="118" t="s">
        <v>59</v>
      </c>
      <c r="G121" s="118" t="s">
        <v>141</v>
      </c>
      <c r="H121" s="118" t="s">
        <v>142</v>
      </c>
      <c r="I121" s="118" t="s">
        <v>143</v>
      </c>
      <c r="J121" s="118" t="s">
        <v>131</v>
      </c>
      <c r="K121" s="119" t="s">
        <v>144</v>
      </c>
      <c r="L121" s="116"/>
      <c r="M121" s="59" t="s">
        <v>1</v>
      </c>
      <c r="N121" s="60" t="s">
        <v>41</v>
      </c>
      <c r="O121" s="60" t="s">
        <v>145</v>
      </c>
      <c r="P121" s="60" t="s">
        <v>146</v>
      </c>
      <c r="Q121" s="60" t="s">
        <v>147</v>
      </c>
      <c r="R121" s="60" t="s">
        <v>148</v>
      </c>
      <c r="S121" s="60" t="s">
        <v>149</v>
      </c>
      <c r="T121" s="61" t="s">
        <v>150</v>
      </c>
    </row>
    <row r="122" spans="2:65" s="1" customFormat="1" ht="22.9" customHeight="1">
      <c r="B122" s="32"/>
      <c r="C122" s="64" t="s">
        <v>151</v>
      </c>
      <c r="J122" s="120">
        <f>BK122</f>
        <v>0</v>
      </c>
      <c r="L122" s="32"/>
      <c r="M122" s="62"/>
      <c r="N122" s="53"/>
      <c r="O122" s="53"/>
      <c r="P122" s="121">
        <f>P123+P159</f>
        <v>0</v>
      </c>
      <c r="Q122" s="53"/>
      <c r="R122" s="121">
        <f>R123+R159</f>
        <v>0</v>
      </c>
      <c r="S122" s="53"/>
      <c r="T122" s="122">
        <f>T123+T159</f>
        <v>0</v>
      </c>
      <c r="AT122" s="17" t="s">
        <v>76</v>
      </c>
      <c r="AU122" s="17" t="s">
        <v>133</v>
      </c>
      <c r="BK122" s="123">
        <f>BK123+BK159</f>
        <v>0</v>
      </c>
    </row>
    <row r="123" spans="2:65" s="11" customFormat="1" ht="25.9" customHeight="1">
      <c r="B123" s="124"/>
      <c r="D123" s="125" t="s">
        <v>76</v>
      </c>
      <c r="E123" s="126" t="s">
        <v>602</v>
      </c>
      <c r="F123" s="126" t="s">
        <v>778</v>
      </c>
      <c r="I123" s="127"/>
      <c r="J123" s="128">
        <f>BK123</f>
        <v>0</v>
      </c>
      <c r="L123" s="124"/>
      <c r="M123" s="129"/>
      <c r="P123" s="130">
        <f>SUM(P124:P158)</f>
        <v>0</v>
      </c>
      <c r="R123" s="130">
        <f>SUM(R124:R158)</f>
        <v>0</v>
      </c>
      <c r="T123" s="131">
        <f>SUM(T124:T158)</f>
        <v>0</v>
      </c>
      <c r="AR123" s="125" t="s">
        <v>85</v>
      </c>
      <c r="AT123" s="132" t="s">
        <v>76</v>
      </c>
      <c r="AU123" s="132" t="s">
        <v>77</v>
      </c>
      <c r="AY123" s="125" t="s">
        <v>154</v>
      </c>
      <c r="BK123" s="133">
        <f>SUM(BK124:BK158)</f>
        <v>0</v>
      </c>
    </row>
    <row r="124" spans="2:65" s="1" customFormat="1" ht="37.9" customHeight="1">
      <c r="B124" s="32"/>
      <c r="C124" s="136" t="s">
        <v>77</v>
      </c>
      <c r="D124" s="136" t="s">
        <v>157</v>
      </c>
      <c r="E124" s="138" t="s">
        <v>779</v>
      </c>
      <c r="F124" s="139" t="s">
        <v>780</v>
      </c>
      <c r="G124" s="140" t="s">
        <v>606</v>
      </c>
      <c r="H124" s="141">
        <v>1</v>
      </c>
      <c r="I124" s="142"/>
      <c r="J124" s="143">
        <f t="shared" ref="J124:J158" si="0">ROUND(I124*H124,2)</f>
        <v>0</v>
      </c>
      <c r="K124" s="139" t="s">
        <v>1</v>
      </c>
      <c r="L124" s="32"/>
      <c r="M124" s="144" t="s">
        <v>1</v>
      </c>
      <c r="N124" s="145" t="s">
        <v>42</v>
      </c>
      <c r="P124" s="146">
        <f t="shared" ref="P124:P158" si="1">O124*H124</f>
        <v>0</v>
      </c>
      <c r="Q124" s="146">
        <v>0</v>
      </c>
      <c r="R124" s="146">
        <f t="shared" ref="R124:R158" si="2">Q124*H124</f>
        <v>0</v>
      </c>
      <c r="S124" s="146">
        <v>0</v>
      </c>
      <c r="T124" s="147">
        <f t="shared" ref="T124:T158" si="3">S124*H124</f>
        <v>0</v>
      </c>
      <c r="AR124" s="148" t="s">
        <v>162</v>
      </c>
      <c r="AT124" s="148" t="s">
        <v>157</v>
      </c>
      <c r="AU124" s="148" t="s">
        <v>85</v>
      </c>
      <c r="AY124" s="17" t="s">
        <v>154</v>
      </c>
      <c r="BE124" s="149">
        <f t="shared" ref="BE124:BE158" si="4">IF(N124="základní",J124,0)</f>
        <v>0</v>
      </c>
      <c r="BF124" s="149">
        <f t="shared" ref="BF124:BF158" si="5">IF(N124="snížená",J124,0)</f>
        <v>0</v>
      </c>
      <c r="BG124" s="149">
        <f t="shared" ref="BG124:BG158" si="6">IF(N124="zákl. přenesená",J124,0)</f>
        <v>0</v>
      </c>
      <c r="BH124" s="149">
        <f t="shared" ref="BH124:BH158" si="7">IF(N124="sníž. přenesená",J124,0)</f>
        <v>0</v>
      </c>
      <c r="BI124" s="149">
        <f t="shared" ref="BI124:BI158" si="8">IF(N124="nulová",J124,0)</f>
        <v>0</v>
      </c>
      <c r="BJ124" s="17" t="s">
        <v>85</v>
      </c>
      <c r="BK124" s="149">
        <f t="shared" ref="BK124:BK158" si="9">ROUND(I124*H124,2)</f>
        <v>0</v>
      </c>
      <c r="BL124" s="17" t="s">
        <v>162</v>
      </c>
      <c r="BM124" s="148" t="s">
        <v>87</v>
      </c>
    </row>
    <row r="125" spans="2:65" s="1" customFormat="1" ht="16.5" customHeight="1">
      <c r="B125" s="32"/>
      <c r="C125" s="136" t="s">
        <v>87</v>
      </c>
      <c r="D125" s="136" t="s">
        <v>157</v>
      </c>
      <c r="E125" s="138" t="s">
        <v>781</v>
      </c>
      <c r="F125" s="139" t="s">
        <v>782</v>
      </c>
      <c r="G125" s="140" t="s">
        <v>606</v>
      </c>
      <c r="H125" s="141">
        <v>4</v>
      </c>
      <c r="I125" s="142"/>
      <c r="J125" s="143">
        <f t="shared" si="0"/>
        <v>0</v>
      </c>
      <c r="K125" s="139" t="s">
        <v>1</v>
      </c>
      <c r="L125" s="32"/>
      <c r="M125" s="144" t="s">
        <v>1</v>
      </c>
      <c r="N125" s="145" t="s">
        <v>42</v>
      </c>
      <c r="P125" s="146">
        <f t="shared" si="1"/>
        <v>0</v>
      </c>
      <c r="Q125" s="146">
        <v>0</v>
      </c>
      <c r="R125" s="146">
        <f t="shared" si="2"/>
        <v>0</v>
      </c>
      <c r="S125" s="146">
        <v>0</v>
      </c>
      <c r="T125" s="147">
        <f t="shared" si="3"/>
        <v>0</v>
      </c>
      <c r="AR125" s="148" t="s">
        <v>162</v>
      </c>
      <c r="AT125" s="148" t="s">
        <v>157</v>
      </c>
      <c r="AU125" s="148" t="s">
        <v>85</v>
      </c>
      <c r="AY125" s="17" t="s">
        <v>154</v>
      </c>
      <c r="BE125" s="149">
        <f t="shared" si="4"/>
        <v>0</v>
      </c>
      <c r="BF125" s="149">
        <f t="shared" si="5"/>
        <v>0</v>
      </c>
      <c r="BG125" s="149">
        <f t="shared" si="6"/>
        <v>0</v>
      </c>
      <c r="BH125" s="149">
        <f t="shared" si="7"/>
        <v>0</v>
      </c>
      <c r="BI125" s="149">
        <f t="shared" si="8"/>
        <v>0</v>
      </c>
      <c r="BJ125" s="17" t="s">
        <v>85</v>
      </c>
      <c r="BK125" s="149">
        <f t="shared" si="9"/>
        <v>0</v>
      </c>
      <c r="BL125" s="17" t="s">
        <v>162</v>
      </c>
      <c r="BM125" s="148" t="s">
        <v>162</v>
      </c>
    </row>
    <row r="126" spans="2:65" s="1" customFormat="1" ht="16.5" customHeight="1">
      <c r="B126" s="32"/>
      <c r="C126" s="136" t="s">
        <v>77</v>
      </c>
      <c r="D126" s="136" t="s">
        <v>157</v>
      </c>
      <c r="E126" s="138" t="s">
        <v>783</v>
      </c>
      <c r="F126" s="139" t="s">
        <v>784</v>
      </c>
      <c r="G126" s="140" t="s">
        <v>606</v>
      </c>
      <c r="H126" s="141">
        <v>1</v>
      </c>
      <c r="I126" s="142"/>
      <c r="J126" s="143">
        <f t="shared" si="0"/>
        <v>0</v>
      </c>
      <c r="K126" s="139" t="s">
        <v>1</v>
      </c>
      <c r="L126" s="32"/>
      <c r="M126" s="144" t="s">
        <v>1</v>
      </c>
      <c r="N126" s="145" t="s">
        <v>42</v>
      </c>
      <c r="P126" s="146">
        <f t="shared" si="1"/>
        <v>0</v>
      </c>
      <c r="Q126" s="146">
        <v>0</v>
      </c>
      <c r="R126" s="146">
        <f t="shared" si="2"/>
        <v>0</v>
      </c>
      <c r="S126" s="146">
        <v>0</v>
      </c>
      <c r="T126" s="147">
        <f t="shared" si="3"/>
        <v>0</v>
      </c>
      <c r="AR126" s="148" t="s">
        <v>162</v>
      </c>
      <c r="AT126" s="148" t="s">
        <v>157</v>
      </c>
      <c r="AU126" s="148" t="s">
        <v>85</v>
      </c>
      <c r="AY126" s="17" t="s">
        <v>154</v>
      </c>
      <c r="BE126" s="149">
        <f t="shared" si="4"/>
        <v>0</v>
      </c>
      <c r="BF126" s="149">
        <f t="shared" si="5"/>
        <v>0</v>
      </c>
      <c r="BG126" s="149">
        <f t="shared" si="6"/>
        <v>0</v>
      </c>
      <c r="BH126" s="149">
        <f t="shared" si="7"/>
        <v>0</v>
      </c>
      <c r="BI126" s="149">
        <f t="shared" si="8"/>
        <v>0</v>
      </c>
      <c r="BJ126" s="17" t="s">
        <v>85</v>
      </c>
      <c r="BK126" s="149">
        <f t="shared" si="9"/>
        <v>0</v>
      </c>
      <c r="BL126" s="17" t="s">
        <v>162</v>
      </c>
      <c r="BM126" s="148" t="s">
        <v>198</v>
      </c>
    </row>
    <row r="127" spans="2:65" s="1" customFormat="1" ht="16.5" customHeight="1">
      <c r="B127" s="32"/>
      <c r="C127" s="136" t="s">
        <v>77</v>
      </c>
      <c r="D127" s="136" t="s">
        <v>157</v>
      </c>
      <c r="E127" s="138" t="s">
        <v>785</v>
      </c>
      <c r="F127" s="139" t="s">
        <v>786</v>
      </c>
      <c r="G127" s="140" t="s">
        <v>606</v>
      </c>
      <c r="H127" s="141">
        <v>1</v>
      </c>
      <c r="I127" s="142"/>
      <c r="J127" s="143">
        <f t="shared" si="0"/>
        <v>0</v>
      </c>
      <c r="K127" s="139" t="s">
        <v>1</v>
      </c>
      <c r="L127" s="32"/>
      <c r="M127" s="144" t="s">
        <v>1</v>
      </c>
      <c r="N127" s="145" t="s">
        <v>42</v>
      </c>
      <c r="P127" s="146">
        <f t="shared" si="1"/>
        <v>0</v>
      </c>
      <c r="Q127" s="146">
        <v>0</v>
      </c>
      <c r="R127" s="146">
        <f t="shared" si="2"/>
        <v>0</v>
      </c>
      <c r="S127" s="146">
        <v>0</v>
      </c>
      <c r="T127" s="147">
        <f t="shared" si="3"/>
        <v>0</v>
      </c>
      <c r="AR127" s="148" t="s">
        <v>162</v>
      </c>
      <c r="AT127" s="148" t="s">
        <v>157</v>
      </c>
      <c r="AU127" s="148" t="s">
        <v>85</v>
      </c>
      <c r="AY127" s="17" t="s">
        <v>154</v>
      </c>
      <c r="BE127" s="149">
        <f t="shared" si="4"/>
        <v>0</v>
      </c>
      <c r="BF127" s="149">
        <f t="shared" si="5"/>
        <v>0</v>
      </c>
      <c r="BG127" s="149">
        <f t="shared" si="6"/>
        <v>0</v>
      </c>
      <c r="BH127" s="149">
        <f t="shared" si="7"/>
        <v>0</v>
      </c>
      <c r="BI127" s="149">
        <f t="shared" si="8"/>
        <v>0</v>
      </c>
      <c r="BJ127" s="17" t="s">
        <v>85</v>
      </c>
      <c r="BK127" s="149">
        <f t="shared" si="9"/>
        <v>0</v>
      </c>
      <c r="BL127" s="17" t="s">
        <v>162</v>
      </c>
      <c r="BM127" s="148" t="s">
        <v>215</v>
      </c>
    </row>
    <row r="128" spans="2:65" s="1" customFormat="1" ht="16.5" customHeight="1">
      <c r="B128" s="32"/>
      <c r="C128" s="136" t="s">
        <v>77</v>
      </c>
      <c r="D128" s="136" t="s">
        <v>157</v>
      </c>
      <c r="E128" s="138" t="s">
        <v>787</v>
      </c>
      <c r="F128" s="139" t="s">
        <v>788</v>
      </c>
      <c r="G128" s="140" t="s">
        <v>606</v>
      </c>
      <c r="H128" s="141">
        <v>1</v>
      </c>
      <c r="I128" s="142"/>
      <c r="J128" s="143">
        <f t="shared" si="0"/>
        <v>0</v>
      </c>
      <c r="K128" s="139" t="s">
        <v>1</v>
      </c>
      <c r="L128" s="32"/>
      <c r="M128" s="144" t="s">
        <v>1</v>
      </c>
      <c r="N128" s="145" t="s">
        <v>42</v>
      </c>
      <c r="P128" s="146">
        <f t="shared" si="1"/>
        <v>0</v>
      </c>
      <c r="Q128" s="146">
        <v>0</v>
      </c>
      <c r="R128" s="146">
        <f t="shared" si="2"/>
        <v>0</v>
      </c>
      <c r="S128" s="146">
        <v>0</v>
      </c>
      <c r="T128" s="147">
        <f t="shared" si="3"/>
        <v>0</v>
      </c>
      <c r="AR128" s="148" t="s">
        <v>162</v>
      </c>
      <c r="AT128" s="148" t="s">
        <v>157</v>
      </c>
      <c r="AU128" s="148" t="s">
        <v>85</v>
      </c>
      <c r="AY128" s="17" t="s">
        <v>154</v>
      </c>
      <c r="BE128" s="149">
        <f t="shared" si="4"/>
        <v>0</v>
      </c>
      <c r="BF128" s="149">
        <f t="shared" si="5"/>
        <v>0</v>
      </c>
      <c r="BG128" s="149">
        <f t="shared" si="6"/>
        <v>0</v>
      </c>
      <c r="BH128" s="149">
        <f t="shared" si="7"/>
        <v>0</v>
      </c>
      <c r="BI128" s="149">
        <f t="shared" si="8"/>
        <v>0</v>
      </c>
      <c r="BJ128" s="17" t="s">
        <v>85</v>
      </c>
      <c r="BK128" s="149">
        <f t="shared" si="9"/>
        <v>0</v>
      </c>
      <c r="BL128" s="17" t="s">
        <v>162</v>
      </c>
      <c r="BM128" s="148" t="s">
        <v>228</v>
      </c>
    </row>
    <row r="129" spans="2:65" s="1" customFormat="1" ht="16.5" customHeight="1">
      <c r="B129" s="32"/>
      <c r="C129" s="136" t="s">
        <v>77</v>
      </c>
      <c r="D129" s="136" t="s">
        <v>157</v>
      </c>
      <c r="E129" s="138" t="s">
        <v>789</v>
      </c>
      <c r="F129" s="139" t="s">
        <v>790</v>
      </c>
      <c r="G129" s="140" t="s">
        <v>606</v>
      </c>
      <c r="H129" s="141">
        <v>1</v>
      </c>
      <c r="I129" s="142"/>
      <c r="J129" s="143">
        <f t="shared" si="0"/>
        <v>0</v>
      </c>
      <c r="K129" s="139" t="s">
        <v>1</v>
      </c>
      <c r="L129" s="32"/>
      <c r="M129" s="144" t="s">
        <v>1</v>
      </c>
      <c r="N129" s="145" t="s">
        <v>42</v>
      </c>
      <c r="P129" s="146">
        <f t="shared" si="1"/>
        <v>0</v>
      </c>
      <c r="Q129" s="146">
        <v>0</v>
      </c>
      <c r="R129" s="146">
        <f t="shared" si="2"/>
        <v>0</v>
      </c>
      <c r="S129" s="146">
        <v>0</v>
      </c>
      <c r="T129" s="147">
        <f t="shared" si="3"/>
        <v>0</v>
      </c>
      <c r="AR129" s="148" t="s">
        <v>162</v>
      </c>
      <c r="AT129" s="148" t="s">
        <v>157</v>
      </c>
      <c r="AU129" s="148" t="s">
        <v>85</v>
      </c>
      <c r="AY129" s="17" t="s">
        <v>154</v>
      </c>
      <c r="BE129" s="149">
        <f t="shared" si="4"/>
        <v>0</v>
      </c>
      <c r="BF129" s="149">
        <f t="shared" si="5"/>
        <v>0</v>
      </c>
      <c r="BG129" s="149">
        <f t="shared" si="6"/>
        <v>0</v>
      </c>
      <c r="BH129" s="149">
        <f t="shared" si="7"/>
        <v>0</v>
      </c>
      <c r="BI129" s="149">
        <f t="shared" si="8"/>
        <v>0</v>
      </c>
      <c r="BJ129" s="17" t="s">
        <v>85</v>
      </c>
      <c r="BK129" s="149">
        <f t="shared" si="9"/>
        <v>0</v>
      </c>
      <c r="BL129" s="17" t="s">
        <v>162</v>
      </c>
      <c r="BM129" s="148" t="s">
        <v>8</v>
      </c>
    </row>
    <row r="130" spans="2:65" s="1" customFormat="1" ht="21.75" customHeight="1">
      <c r="B130" s="32"/>
      <c r="C130" s="136" t="s">
        <v>77</v>
      </c>
      <c r="D130" s="136" t="s">
        <v>157</v>
      </c>
      <c r="E130" s="138" t="s">
        <v>791</v>
      </c>
      <c r="F130" s="139" t="s">
        <v>792</v>
      </c>
      <c r="G130" s="140" t="s">
        <v>606</v>
      </c>
      <c r="H130" s="141">
        <v>1</v>
      </c>
      <c r="I130" s="142"/>
      <c r="J130" s="143">
        <f t="shared" si="0"/>
        <v>0</v>
      </c>
      <c r="K130" s="139" t="s">
        <v>1</v>
      </c>
      <c r="L130" s="32"/>
      <c r="M130" s="144" t="s">
        <v>1</v>
      </c>
      <c r="N130" s="145" t="s">
        <v>42</v>
      </c>
      <c r="P130" s="146">
        <f t="shared" si="1"/>
        <v>0</v>
      </c>
      <c r="Q130" s="146">
        <v>0</v>
      </c>
      <c r="R130" s="146">
        <f t="shared" si="2"/>
        <v>0</v>
      </c>
      <c r="S130" s="146">
        <v>0</v>
      </c>
      <c r="T130" s="147">
        <f t="shared" si="3"/>
        <v>0</v>
      </c>
      <c r="AR130" s="148" t="s">
        <v>162</v>
      </c>
      <c r="AT130" s="148" t="s">
        <v>157</v>
      </c>
      <c r="AU130" s="148" t="s">
        <v>85</v>
      </c>
      <c r="AY130" s="17" t="s">
        <v>154</v>
      </c>
      <c r="BE130" s="149">
        <f t="shared" si="4"/>
        <v>0</v>
      </c>
      <c r="BF130" s="149">
        <f t="shared" si="5"/>
        <v>0</v>
      </c>
      <c r="BG130" s="149">
        <f t="shared" si="6"/>
        <v>0</v>
      </c>
      <c r="BH130" s="149">
        <f t="shared" si="7"/>
        <v>0</v>
      </c>
      <c r="BI130" s="149">
        <f t="shared" si="8"/>
        <v>0</v>
      </c>
      <c r="BJ130" s="17" t="s">
        <v>85</v>
      </c>
      <c r="BK130" s="149">
        <f t="shared" si="9"/>
        <v>0</v>
      </c>
      <c r="BL130" s="17" t="s">
        <v>162</v>
      </c>
      <c r="BM130" s="148" t="s">
        <v>262</v>
      </c>
    </row>
    <row r="131" spans="2:65" s="1" customFormat="1" ht="21.75" customHeight="1">
      <c r="B131" s="32"/>
      <c r="C131" s="136" t="s">
        <v>77</v>
      </c>
      <c r="D131" s="136" t="s">
        <v>157</v>
      </c>
      <c r="E131" s="138" t="s">
        <v>793</v>
      </c>
      <c r="F131" s="139" t="s">
        <v>794</v>
      </c>
      <c r="G131" s="140" t="s">
        <v>606</v>
      </c>
      <c r="H131" s="141">
        <v>1</v>
      </c>
      <c r="I131" s="142"/>
      <c r="J131" s="143">
        <f t="shared" si="0"/>
        <v>0</v>
      </c>
      <c r="K131" s="139" t="s">
        <v>1</v>
      </c>
      <c r="L131" s="32"/>
      <c r="M131" s="144" t="s">
        <v>1</v>
      </c>
      <c r="N131" s="145" t="s">
        <v>42</v>
      </c>
      <c r="P131" s="146">
        <f t="shared" si="1"/>
        <v>0</v>
      </c>
      <c r="Q131" s="146">
        <v>0</v>
      </c>
      <c r="R131" s="146">
        <f t="shared" si="2"/>
        <v>0</v>
      </c>
      <c r="S131" s="146">
        <v>0</v>
      </c>
      <c r="T131" s="147">
        <f t="shared" si="3"/>
        <v>0</v>
      </c>
      <c r="AR131" s="148" t="s">
        <v>162</v>
      </c>
      <c r="AT131" s="148" t="s">
        <v>157</v>
      </c>
      <c r="AU131" s="148" t="s">
        <v>85</v>
      </c>
      <c r="AY131" s="17" t="s">
        <v>154</v>
      </c>
      <c r="BE131" s="149">
        <f t="shared" si="4"/>
        <v>0</v>
      </c>
      <c r="BF131" s="149">
        <f t="shared" si="5"/>
        <v>0</v>
      </c>
      <c r="BG131" s="149">
        <f t="shared" si="6"/>
        <v>0</v>
      </c>
      <c r="BH131" s="149">
        <f t="shared" si="7"/>
        <v>0</v>
      </c>
      <c r="BI131" s="149">
        <f t="shared" si="8"/>
        <v>0</v>
      </c>
      <c r="BJ131" s="17" t="s">
        <v>85</v>
      </c>
      <c r="BK131" s="149">
        <f t="shared" si="9"/>
        <v>0</v>
      </c>
      <c r="BL131" s="17" t="s">
        <v>162</v>
      </c>
      <c r="BM131" s="148" t="s">
        <v>274</v>
      </c>
    </row>
    <row r="132" spans="2:65" s="1" customFormat="1" ht="16.5" customHeight="1">
      <c r="B132" s="32"/>
      <c r="C132" s="136" t="s">
        <v>77</v>
      </c>
      <c r="D132" s="136" t="s">
        <v>157</v>
      </c>
      <c r="E132" s="138" t="s">
        <v>795</v>
      </c>
      <c r="F132" s="139" t="s">
        <v>796</v>
      </c>
      <c r="G132" s="140" t="s">
        <v>606</v>
      </c>
      <c r="H132" s="141">
        <v>1</v>
      </c>
      <c r="I132" s="142"/>
      <c r="J132" s="143">
        <f t="shared" si="0"/>
        <v>0</v>
      </c>
      <c r="K132" s="139" t="s">
        <v>1</v>
      </c>
      <c r="L132" s="32"/>
      <c r="M132" s="144" t="s">
        <v>1</v>
      </c>
      <c r="N132" s="145" t="s">
        <v>42</v>
      </c>
      <c r="P132" s="146">
        <f t="shared" si="1"/>
        <v>0</v>
      </c>
      <c r="Q132" s="146">
        <v>0</v>
      </c>
      <c r="R132" s="146">
        <f t="shared" si="2"/>
        <v>0</v>
      </c>
      <c r="S132" s="146">
        <v>0</v>
      </c>
      <c r="T132" s="147">
        <f t="shared" si="3"/>
        <v>0</v>
      </c>
      <c r="AR132" s="148" t="s">
        <v>162</v>
      </c>
      <c r="AT132" s="148" t="s">
        <v>157</v>
      </c>
      <c r="AU132" s="148" t="s">
        <v>85</v>
      </c>
      <c r="AY132" s="17" t="s">
        <v>154</v>
      </c>
      <c r="BE132" s="149">
        <f t="shared" si="4"/>
        <v>0</v>
      </c>
      <c r="BF132" s="149">
        <f t="shared" si="5"/>
        <v>0</v>
      </c>
      <c r="BG132" s="149">
        <f t="shared" si="6"/>
        <v>0</v>
      </c>
      <c r="BH132" s="149">
        <f t="shared" si="7"/>
        <v>0</v>
      </c>
      <c r="BI132" s="149">
        <f t="shared" si="8"/>
        <v>0</v>
      </c>
      <c r="BJ132" s="17" t="s">
        <v>85</v>
      </c>
      <c r="BK132" s="149">
        <f t="shared" si="9"/>
        <v>0</v>
      </c>
      <c r="BL132" s="17" t="s">
        <v>162</v>
      </c>
      <c r="BM132" s="148" t="s">
        <v>282</v>
      </c>
    </row>
    <row r="133" spans="2:65" s="1" customFormat="1" ht="16.5" customHeight="1">
      <c r="B133" s="32"/>
      <c r="C133" s="136" t="s">
        <v>77</v>
      </c>
      <c r="D133" s="136" t="s">
        <v>157</v>
      </c>
      <c r="E133" s="138" t="s">
        <v>797</v>
      </c>
      <c r="F133" s="139" t="s">
        <v>798</v>
      </c>
      <c r="G133" s="140" t="s">
        <v>606</v>
      </c>
      <c r="H133" s="141">
        <v>1</v>
      </c>
      <c r="I133" s="142"/>
      <c r="J133" s="143">
        <f t="shared" si="0"/>
        <v>0</v>
      </c>
      <c r="K133" s="139" t="s">
        <v>1</v>
      </c>
      <c r="L133" s="32"/>
      <c r="M133" s="144" t="s">
        <v>1</v>
      </c>
      <c r="N133" s="145" t="s">
        <v>42</v>
      </c>
      <c r="P133" s="146">
        <f t="shared" si="1"/>
        <v>0</v>
      </c>
      <c r="Q133" s="146">
        <v>0</v>
      </c>
      <c r="R133" s="146">
        <f t="shared" si="2"/>
        <v>0</v>
      </c>
      <c r="S133" s="146">
        <v>0</v>
      </c>
      <c r="T133" s="147">
        <f t="shared" si="3"/>
        <v>0</v>
      </c>
      <c r="AR133" s="148" t="s">
        <v>162</v>
      </c>
      <c r="AT133" s="148" t="s">
        <v>157</v>
      </c>
      <c r="AU133" s="148" t="s">
        <v>85</v>
      </c>
      <c r="AY133" s="17" t="s">
        <v>154</v>
      </c>
      <c r="BE133" s="149">
        <f t="shared" si="4"/>
        <v>0</v>
      </c>
      <c r="BF133" s="149">
        <f t="shared" si="5"/>
        <v>0</v>
      </c>
      <c r="BG133" s="149">
        <f t="shared" si="6"/>
        <v>0</v>
      </c>
      <c r="BH133" s="149">
        <f t="shared" si="7"/>
        <v>0</v>
      </c>
      <c r="BI133" s="149">
        <f t="shared" si="8"/>
        <v>0</v>
      </c>
      <c r="BJ133" s="17" t="s">
        <v>85</v>
      </c>
      <c r="BK133" s="149">
        <f t="shared" si="9"/>
        <v>0</v>
      </c>
      <c r="BL133" s="17" t="s">
        <v>162</v>
      </c>
      <c r="BM133" s="148" t="s">
        <v>326</v>
      </c>
    </row>
    <row r="134" spans="2:65" s="1" customFormat="1" ht="16.5" customHeight="1">
      <c r="B134" s="32"/>
      <c r="C134" s="136" t="s">
        <v>77</v>
      </c>
      <c r="D134" s="136" t="s">
        <v>157</v>
      </c>
      <c r="E134" s="138" t="s">
        <v>799</v>
      </c>
      <c r="F134" s="139" t="s">
        <v>800</v>
      </c>
      <c r="G134" s="140" t="s">
        <v>606</v>
      </c>
      <c r="H134" s="141">
        <v>1</v>
      </c>
      <c r="I134" s="142"/>
      <c r="J134" s="143">
        <f t="shared" si="0"/>
        <v>0</v>
      </c>
      <c r="K134" s="139" t="s">
        <v>1</v>
      </c>
      <c r="L134" s="32"/>
      <c r="M134" s="144" t="s">
        <v>1</v>
      </c>
      <c r="N134" s="145" t="s">
        <v>42</v>
      </c>
      <c r="P134" s="146">
        <f t="shared" si="1"/>
        <v>0</v>
      </c>
      <c r="Q134" s="146">
        <v>0</v>
      </c>
      <c r="R134" s="146">
        <f t="shared" si="2"/>
        <v>0</v>
      </c>
      <c r="S134" s="146">
        <v>0</v>
      </c>
      <c r="T134" s="147">
        <f t="shared" si="3"/>
        <v>0</v>
      </c>
      <c r="AR134" s="148" t="s">
        <v>162</v>
      </c>
      <c r="AT134" s="148" t="s">
        <v>157</v>
      </c>
      <c r="AU134" s="148" t="s">
        <v>85</v>
      </c>
      <c r="AY134" s="17" t="s">
        <v>154</v>
      </c>
      <c r="BE134" s="149">
        <f t="shared" si="4"/>
        <v>0</v>
      </c>
      <c r="BF134" s="149">
        <f t="shared" si="5"/>
        <v>0</v>
      </c>
      <c r="BG134" s="149">
        <f t="shared" si="6"/>
        <v>0</v>
      </c>
      <c r="BH134" s="149">
        <f t="shared" si="7"/>
        <v>0</v>
      </c>
      <c r="BI134" s="149">
        <f t="shared" si="8"/>
        <v>0</v>
      </c>
      <c r="BJ134" s="17" t="s">
        <v>85</v>
      </c>
      <c r="BK134" s="149">
        <f t="shared" si="9"/>
        <v>0</v>
      </c>
      <c r="BL134" s="17" t="s">
        <v>162</v>
      </c>
      <c r="BM134" s="148" t="s">
        <v>368</v>
      </c>
    </row>
    <row r="135" spans="2:65" s="1" customFormat="1" ht="16.5" customHeight="1">
      <c r="B135" s="32"/>
      <c r="C135" s="136" t="s">
        <v>77</v>
      </c>
      <c r="D135" s="136" t="s">
        <v>157</v>
      </c>
      <c r="E135" s="138" t="s">
        <v>801</v>
      </c>
      <c r="F135" s="139" t="s">
        <v>802</v>
      </c>
      <c r="G135" s="140" t="s">
        <v>606</v>
      </c>
      <c r="H135" s="141">
        <v>2</v>
      </c>
      <c r="I135" s="142"/>
      <c r="J135" s="143">
        <f t="shared" si="0"/>
        <v>0</v>
      </c>
      <c r="K135" s="139" t="s">
        <v>1</v>
      </c>
      <c r="L135" s="32"/>
      <c r="M135" s="144" t="s">
        <v>1</v>
      </c>
      <c r="N135" s="145" t="s">
        <v>42</v>
      </c>
      <c r="P135" s="146">
        <f t="shared" si="1"/>
        <v>0</v>
      </c>
      <c r="Q135" s="146">
        <v>0</v>
      </c>
      <c r="R135" s="146">
        <f t="shared" si="2"/>
        <v>0</v>
      </c>
      <c r="S135" s="146">
        <v>0</v>
      </c>
      <c r="T135" s="147">
        <f t="shared" si="3"/>
        <v>0</v>
      </c>
      <c r="AR135" s="148" t="s">
        <v>162</v>
      </c>
      <c r="AT135" s="148" t="s">
        <v>157</v>
      </c>
      <c r="AU135" s="148" t="s">
        <v>85</v>
      </c>
      <c r="AY135" s="17" t="s">
        <v>154</v>
      </c>
      <c r="BE135" s="149">
        <f t="shared" si="4"/>
        <v>0</v>
      </c>
      <c r="BF135" s="149">
        <f t="shared" si="5"/>
        <v>0</v>
      </c>
      <c r="BG135" s="149">
        <f t="shared" si="6"/>
        <v>0</v>
      </c>
      <c r="BH135" s="149">
        <f t="shared" si="7"/>
        <v>0</v>
      </c>
      <c r="BI135" s="149">
        <f t="shared" si="8"/>
        <v>0</v>
      </c>
      <c r="BJ135" s="17" t="s">
        <v>85</v>
      </c>
      <c r="BK135" s="149">
        <f t="shared" si="9"/>
        <v>0</v>
      </c>
      <c r="BL135" s="17" t="s">
        <v>162</v>
      </c>
      <c r="BM135" s="148" t="s">
        <v>379</v>
      </c>
    </row>
    <row r="136" spans="2:65" s="1" customFormat="1" ht="16.5" customHeight="1">
      <c r="B136" s="32"/>
      <c r="C136" s="136" t="s">
        <v>77</v>
      </c>
      <c r="D136" s="136" t="s">
        <v>157</v>
      </c>
      <c r="E136" s="138" t="s">
        <v>803</v>
      </c>
      <c r="F136" s="139" t="s">
        <v>804</v>
      </c>
      <c r="G136" s="140" t="s">
        <v>606</v>
      </c>
      <c r="H136" s="141">
        <v>3</v>
      </c>
      <c r="I136" s="142"/>
      <c r="J136" s="143">
        <f t="shared" si="0"/>
        <v>0</v>
      </c>
      <c r="K136" s="139" t="s">
        <v>1</v>
      </c>
      <c r="L136" s="32"/>
      <c r="M136" s="144" t="s">
        <v>1</v>
      </c>
      <c r="N136" s="145" t="s">
        <v>42</v>
      </c>
      <c r="P136" s="146">
        <f t="shared" si="1"/>
        <v>0</v>
      </c>
      <c r="Q136" s="146">
        <v>0</v>
      </c>
      <c r="R136" s="146">
        <f t="shared" si="2"/>
        <v>0</v>
      </c>
      <c r="S136" s="146">
        <v>0</v>
      </c>
      <c r="T136" s="147">
        <f t="shared" si="3"/>
        <v>0</v>
      </c>
      <c r="AR136" s="148" t="s">
        <v>162</v>
      </c>
      <c r="AT136" s="148" t="s">
        <v>157</v>
      </c>
      <c r="AU136" s="148" t="s">
        <v>85</v>
      </c>
      <c r="AY136" s="17" t="s">
        <v>154</v>
      </c>
      <c r="BE136" s="149">
        <f t="shared" si="4"/>
        <v>0</v>
      </c>
      <c r="BF136" s="149">
        <f t="shared" si="5"/>
        <v>0</v>
      </c>
      <c r="BG136" s="149">
        <f t="shared" si="6"/>
        <v>0</v>
      </c>
      <c r="BH136" s="149">
        <f t="shared" si="7"/>
        <v>0</v>
      </c>
      <c r="BI136" s="149">
        <f t="shared" si="8"/>
        <v>0</v>
      </c>
      <c r="BJ136" s="17" t="s">
        <v>85</v>
      </c>
      <c r="BK136" s="149">
        <f t="shared" si="9"/>
        <v>0</v>
      </c>
      <c r="BL136" s="17" t="s">
        <v>162</v>
      </c>
      <c r="BM136" s="148" t="s">
        <v>393</v>
      </c>
    </row>
    <row r="137" spans="2:65" s="1" customFormat="1" ht="16.5" customHeight="1">
      <c r="B137" s="32"/>
      <c r="C137" s="136" t="s">
        <v>77</v>
      </c>
      <c r="D137" s="136" t="s">
        <v>157</v>
      </c>
      <c r="E137" s="138" t="s">
        <v>805</v>
      </c>
      <c r="F137" s="139" t="s">
        <v>806</v>
      </c>
      <c r="G137" s="140" t="s">
        <v>606</v>
      </c>
      <c r="H137" s="141">
        <v>1</v>
      </c>
      <c r="I137" s="142"/>
      <c r="J137" s="143">
        <f t="shared" si="0"/>
        <v>0</v>
      </c>
      <c r="K137" s="139" t="s">
        <v>1</v>
      </c>
      <c r="L137" s="32"/>
      <c r="M137" s="144" t="s">
        <v>1</v>
      </c>
      <c r="N137" s="145" t="s">
        <v>42</v>
      </c>
      <c r="P137" s="146">
        <f t="shared" si="1"/>
        <v>0</v>
      </c>
      <c r="Q137" s="146">
        <v>0</v>
      </c>
      <c r="R137" s="146">
        <f t="shared" si="2"/>
        <v>0</v>
      </c>
      <c r="S137" s="146">
        <v>0</v>
      </c>
      <c r="T137" s="147">
        <f t="shared" si="3"/>
        <v>0</v>
      </c>
      <c r="AR137" s="148" t="s">
        <v>162</v>
      </c>
      <c r="AT137" s="148" t="s">
        <v>157</v>
      </c>
      <c r="AU137" s="148" t="s">
        <v>85</v>
      </c>
      <c r="AY137" s="17" t="s">
        <v>154</v>
      </c>
      <c r="BE137" s="149">
        <f t="shared" si="4"/>
        <v>0</v>
      </c>
      <c r="BF137" s="149">
        <f t="shared" si="5"/>
        <v>0</v>
      </c>
      <c r="BG137" s="149">
        <f t="shared" si="6"/>
        <v>0</v>
      </c>
      <c r="BH137" s="149">
        <f t="shared" si="7"/>
        <v>0</v>
      </c>
      <c r="BI137" s="149">
        <f t="shared" si="8"/>
        <v>0</v>
      </c>
      <c r="BJ137" s="17" t="s">
        <v>85</v>
      </c>
      <c r="BK137" s="149">
        <f t="shared" si="9"/>
        <v>0</v>
      </c>
      <c r="BL137" s="17" t="s">
        <v>162</v>
      </c>
      <c r="BM137" s="148" t="s">
        <v>571</v>
      </c>
    </row>
    <row r="138" spans="2:65" s="1" customFormat="1" ht="16.5" customHeight="1">
      <c r="B138" s="32"/>
      <c r="C138" s="136" t="s">
        <v>77</v>
      </c>
      <c r="D138" s="136" t="s">
        <v>157</v>
      </c>
      <c r="E138" s="138" t="s">
        <v>807</v>
      </c>
      <c r="F138" s="139" t="s">
        <v>808</v>
      </c>
      <c r="G138" s="140" t="s">
        <v>606</v>
      </c>
      <c r="H138" s="141">
        <v>2</v>
      </c>
      <c r="I138" s="142"/>
      <c r="J138" s="143">
        <f t="shared" si="0"/>
        <v>0</v>
      </c>
      <c r="K138" s="139" t="s">
        <v>1</v>
      </c>
      <c r="L138" s="32"/>
      <c r="M138" s="144" t="s">
        <v>1</v>
      </c>
      <c r="N138" s="145" t="s">
        <v>42</v>
      </c>
      <c r="P138" s="146">
        <f t="shared" si="1"/>
        <v>0</v>
      </c>
      <c r="Q138" s="146">
        <v>0</v>
      </c>
      <c r="R138" s="146">
        <f t="shared" si="2"/>
        <v>0</v>
      </c>
      <c r="S138" s="146">
        <v>0</v>
      </c>
      <c r="T138" s="147">
        <f t="shared" si="3"/>
        <v>0</v>
      </c>
      <c r="AR138" s="148" t="s">
        <v>162</v>
      </c>
      <c r="AT138" s="148" t="s">
        <v>157</v>
      </c>
      <c r="AU138" s="148" t="s">
        <v>85</v>
      </c>
      <c r="AY138" s="17" t="s">
        <v>154</v>
      </c>
      <c r="BE138" s="149">
        <f t="shared" si="4"/>
        <v>0</v>
      </c>
      <c r="BF138" s="149">
        <f t="shared" si="5"/>
        <v>0</v>
      </c>
      <c r="BG138" s="149">
        <f t="shared" si="6"/>
        <v>0</v>
      </c>
      <c r="BH138" s="149">
        <f t="shared" si="7"/>
        <v>0</v>
      </c>
      <c r="BI138" s="149">
        <f t="shared" si="8"/>
        <v>0</v>
      </c>
      <c r="BJ138" s="17" t="s">
        <v>85</v>
      </c>
      <c r="BK138" s="149">
        <f t="shared" si="9"/>
        <v>0</v>
      </c>
      <c r="BL138" s="17" t="s">
        <v>162</v>
      </c>
      <c r="BM138" s="148" t="s">
        <v>579</v>
      </c>
    </row>
    <row r="139" spans="2:65" s="1" customFormat="1" ht="16.5" customHeight="1">
      <c r="B139" s="32"/>
      <c r="C139" s="136" t="s">
        <v>77</v>
      </c>
      <c r="D139" s="136" t="s">
        <v>157</v>
      </c>
      <c r="E139" s="138" t="s">
        <v>809</v>
      </c>
      <c r="F139" s="139" t="s">
        <v>810</v>
      </c>
      <c r="G139" s="140" t="s">
        <v>606</v>
      </c>
      <c r="H139" s="141">
        <v>1</v>
      </c>
      <c r="I139" s="142"/>
      <c r="J139" s="143">
        <f t="shared" si="0"/>
        <v>0</v>
      </c>
      <c r="K139" s="139" t="s">
        <v>1</v>
      </c>
      <c r="L139" s="32"/>
      <c r="M139" s="144" t="s">
        <v>1</v>
      </c>
      <c r="N139" s="145" t="s">
        <v>42</v>
      </c>
      <c r="P139" s="146">
        <f t="shared" si="1"/>
        <v>0</v>
      </c>
      <c r="Q139" s="146">
        <v>0</v>
      </c>
      <c r="R139" s="146">
        <f t="shared" si="2"/>
        <v>0</v>
      </c>
      <c r="S139" s="146">
        <v>0</v>
      </c>
      <c r="T139" s="147">
        <f t="shared" si="3"/>
        <v>0</v>
      </c>
      <c r="AR139" s="148" t="s">
        <v>162</v>
      </c>
      <c r="AT139" s="148" t="s">
        <v>157</v>
      </c>
      <c r="AU139" s="148" t="s">
        <v>85</v>
      </c>
      <c r="AY139" s="17" t="s">
        <v>154</v>
      </c>
      <c r="BE139" s="149">
        <f t="shared" si="4"/>
        <v>0</v>
      </c>
      <c r="BF139" s="149">
        <f t="shared" si="5"/>
        <v>0</v>
      </c>
      <c r="BG139" s="149">
        <f t="shared" si="6"/>
        <v>0</v>
      </c>
      <c r="BH139" s="149">
        <f t="shared" si="7"/>
        <v>0</v>
      </c>
      <c r="BI139" s="149">
        <f t="shared" si="8"/>
        <v>0</v>
      </c>
      <c r="BJ139" s="17" t="s">
        <v>85</v>
      </c>
      <c r="BK139" s="149">
        <f t="shared" si="9"/>
        <v>0</v>
      </c>
      <c r="BL139" s="17" t="s">
        <v>162</v>
      </c>
      <c r="BM139" s="148" t="s">
        <v>589</v>
      </c>
    </row>
    <row r="140" spans="2:65" s="1" customFormat="1" ht="16.5" customHeight="1">
      <c r="B140" s="32"/>
      <c r="C140" s="136" t="s">
        <v>77</v>
      </c>
      <c r="D140" s="136" t="s">
        <v>157</v>
      </c>
      <c r="E140" s="138" t="s">
        <v>811</v>
      </c>
      <c r="F140" s="139" t="s">
        <v>812</v>
      </c>
      <c r="G140" s="140" t="s">
        <v>606</v>
      </c>
      <c r="H140" s="141">
        <v>1</v>
      </c>
      <c r="I140" s="142"/>
      <c r="J140" s="143">
        <f t="shared" si="0"/>
        <v>0</v>
      </c>
      <c r="K140" s="139" t="s">
        <v>1</v>
      </c>
      <c r="L140" s="32"/>
      <c r="M140" s="144" t="s">
        <v>1</v>
      </c>
      <c r="N140" s="145" t="s">
        <v>42</v>
      </c>
      <c r="P140" s="146">
        <f t="shared" si="1"/>
        <v>0</v>
      </c>
      <c r="Q140" s="146">
        <v>0</v>
      </c>
      <c r="R140" s="146">
        <f t="shared" si="2"/>
        <v>0</v>
      </c>
      <c r="S140" s="146">
        <v>0</v>
      </c>
      <c r="T140" s="147">
        <f t="shared" si="3"/>
        <v>0</v>
      </c>
      <c r="AR140" s="148" t="s">
        <v>162</v>
      </c>
      <c r="AT140" s="148" t="s">
        <v>157</v>
      </c>
      <c r="AU140" s="148" t="s">
        <v>85</v>
      </c>
      <c r="AY140" s="17" t="s">
        <v>154</v>
      </c>
      <c r="BE140" s="149">
        <f t="shared" si="4"/>
        <v>0</v>
      </c>
      <c r="BF140" s="149">
        <f t="shared" si="5"/>
        <v>0</v>
      </c>
      <c r="BG140" s="149">
        <f t="shared" si="6"/>
        <v>0</v>
      </c>
      <c r="BH140" s="149">
        <f t="shared" si="7"/>
        <v>0</v>
      </c>
      <c r="BI140" s="149">
        <f t="shared" si="8"/>
        <v>0</v>
      </c>
      <c r="BJ140" s="17" t="s">
        <v>85</v>
      </c>
      <c r="BK140" s="149">
        <f t="shared" si="9"/>
        <v>0</v>
      </c>
      <c r="BL140" s="17" t="s">
        <v>162</v>
      </c>
      <c r="BM140" s="148" t="s">
        <v>514</v>
      </c>
    </row>
    <row r="141" spans="2:65" s="1" customFormat="1" ht="16.5" customHeight="1">
      <c r="B141" s="32"/>
      <c r="C141" s="136" t="s">
        <v>77</v>
      </c>
      <c r="D141" s="136" t="s">
        <v>157</v>
      </c>
      <c r="E141" s="138" t="s">
        <v>811</v>
      </c>
      <c r="F141" s="139" t="s">
        <v>812</v>
      </c>
      <c r="G141" s="140" t="s">
        <v>606</v>
      </c>
      <c r="H141" s="141">
        <v>1</v>
      </c>
      <c r="I141" s="142"/>
      <c r="J141" s="143">
        <f t="shared" si="0"/>
        <v>0</v>
      </c>
      <c r="K141" s="139" t="s">
        <v>1</v>
      </c>
      <c r="L141" s="32"/>
      <c r="M141" s="144" t="s">
        <v>1</v>
      </c>
      <c r="N141" s="145" t="s">
        <v>42</v>
      </c>
      <c r="P141" s="146">
        <f t="shared" si="1"/>
        <v>0</v>
      </c>
      <c r="Q141" s="146">
        <v>0</v>
      </c>
      <c r="R141" s="146">
        <f t="shared" si="2"/>
        <v>0</v>
      </c>
      <c r="S141" s="146">
        <v>0</v>
      </c>
      <c r="T141" s="147">
        <f t="shared" si="3"/>
        <v>0</v>
      </c>
      <c r="AR141" s="148" t="s">
        <v>162</v>
      </c>
      <c r="AT141" s="148" t="s">
        <v>157</v>
      </c>
      <c r="AU141" s="148" t="s">
        <v>85</v>
      </c>
      <c r="AY141" s="17" t="s">
        <v>154</v>
      </c>
      <c r="BE141" s="149">
        <f t="shared" si="4"/>
        <v>0</v>
      </c>
      <c r="BF141" s="149">
        <f t="shared" si="5"/>
        <v>0</v>
      </c>
      <c r="BG141" s="149">
        <f t="shared" si="6"/>
        <v>0</v>
      </c>
      <c r="BH141" s="149">
        <f t="shared" si="7"/>
        <v>0</v>
      </c>
      <c r="BI141" s="149">
        <f t="shared" si="8"/>
        <v>0</v>
      </c>
      <c r="BJ141" s="17" t="s">
        <v>85</v>
      </c>
      <c r="BK141" s="149">
        <f t="shared" si="9"/>
        <v>0</v>
      </c>
      <c r="BL141" s="17" t="s">
        <v>162</v>
      </c>
      <c r="BM141" s="148" t="s">
        <v>522</v>
      </c>
    </row>
    <row r="142" spans="2:65" s="1" customFormat="1" ht="16.5" customHeight="1">
      <c r="B142" s="32"/>
      <c r="C142" s="136" t="s">
        <v>77</v>
      </c>
      <c r="D142" s="136" t="s">
        <v>157</v>
      </c>
      <c r="E142" s="138" t="s">
        <v>813</v>
      </c>
      <c r="F142" s="139" t="s">
        <v>814</v>
      </c>
      <c r="G142" s="140" t="s">
        <v>606</v>
      </c>
      <c r="H142" s="141">
        <v>1</v>
      </c>
      <c r="I142" s="142"/>
      <c r="J142" s="143">
        <f t="shared" si="0"/>
        <v>0</v>
      </c>
      <c r="K142" s="139" t="s">
        <v>1</v>
      </c>
      <c r="L142" s="32"/>
      <c r="M142" s="144" t="s">
        <v>1</v>
      </c>
      <c r="N142" s="145" t="s">
        <v>42</v>
      </c>
      <c r="P142" s="146">
        <f t="shared" si="1"/>
        <v>0</v>
      </c>
      <c r="Q142" s="146">
        <v>0</v>
      </c>
      <c r="R142" s="146">
        <f t="shared" si="2"/>
        <v>0</v>
      </c>
      <c r="S142" s="146">
        <v>0</v>
      </c>
      <c r="T142" s="147">
        <f t="shared" si="3"/>
        <v>0</v>
      </c>
      <c r="AR142" s="148" t="s">
        <v>162</v>
      </c>
      <c r="AT142" s="148" t="s">
        <v>157</v>
      </c>
      <c r="AU142" s="148" t="s">
        <v>85</v>
      </c>
      <c r="AY142" s="17" t="s">
        <v>154</v>
      </c>
      <c r="BE142" s="149">
        <f t="shared" si="4"/>
        <v>0</v>
      </c>
      <c r="BF142" s="149">
        <f t="shared" si="5"/>
        <v>0</v>
      </c>
      <c r="BG142" s="149">
        <f t="shared" si="6"/>
        <v>0</v>
      </c>
      <c r="BH142" s="149">
        <f t="shared" si="7"/>
        <v>0</v>
      </c>
      <c r="BI142" s="149">
        <f t="shared" si="8"/>
        <v>0</v>
      </c>
      <c r="BJ142" s="17" t="s">
        <v>85</v>
      </c>
      <c r="BK142" s="149">
        <f t="shared" si="9"/>
        <v>0</v>
      </c>
      <c r="BL142" s="17" t="s">
        <v>162</v>
      </c>
      <c r="BM142" s="148" t="s">
        <v>648</v>
      </c>
    </row>
    <row r="143" spans="2:65" s="1" customFormat="1" ht="16.5" customHeight="1">
      <c r="B143" s="32"/>
      <c r="C143" s="136" t="s">
        <v>77</v>
      </c>
      <c r="D143" s="136" t="s">
        <v>157</v>
      </c>
      <c r="E143" s="138" t="s">
        <v>815</v>
      </c>
      <c r="F143" s="139" t="s">
        <v>816</v>
      </c>
      <c r="G143" s="140" t="s">
        <v>606</v>
      </c>
      <c r="H143" s="141">
        <v>1</v>
      </c>
      <c r="I143" s="142"/>
      <c r="J143" s="143">
        <f t="shared" si="0"/>
        <v>0</v>
      </c>
      <c r="K143" s="139" t="s">
        <v>1</v>
      </c>
      <c r="L143" s="32"/>
      <c r="M143" s="144" t="s">
        <v>1</v>
      </c>
      <c r="N143" s="145" t="s">
        <v>42</v>
      </c>
      <c r="P143" s="146">
        <f t="shared" si="1"/>
        <v>0</v>
      </c>
      <c r="Q143" s="146">
        <v>0</v>
      </c>
      <c r="R143" s="146">
        <f t="shared" si="2"/>
        <v>0</v>
      </c>
      <c r="S143" s="146">
        <v>0</v>
      </c>
      <c r="T143" s="147">
        <f t="shared" si="3"/>
        <v>0</v>
      </c>
      <c r="AR143" s="148" t="s">
        <v>162</v>
      </c>
      <c r="AT143" s="148" t="s">
        <v>157</v>
      </c>
      <c r="AU143" s="148" t="s">
        <v>85</v>
      </c>
      <c r="AY143" s="17" t="s">
        <v>154</v>
      </c>
      <c r="BE143" s="149">
        <f t="shared" si="4"/>
        <v>0</v>
      </c>
      <c r="BF143" s="149">
        <f t="shared" si="5"/>
        <v>0</v>
      </c>
      <c r="BG143" s="149">
        <f t="shared" si="6"/>
        <v>0</v>
      </c>
      <c r="BH143" s="149">
        <f t="shared" si="7"/>
        <v>0</v>
      </c>
      <c r="BI143" s="149">
        <f t="shared" si="8"/>
        <v>0</v>
      </c>
      <c r="BJ143" s="17" t="s">
        <v>85</v>
      </c>
      <c r="BK143" s="149">
        <f t="shared" si="9"/>
        <v>0</v>
      </c>
      <c r="BL143" s="17" t="s">
        <v>162</v>
      </c>
      <c r="BM143" s="148" t="s">
        <v>651</v>
      </c>
    </row>
    <row r="144" spans="2:65" s="1" customFormat="1" ht="16.5" customHeight="1">
      <c r="B144" s="32"/>
      <c r="C144" s="136" t="s">
        <v>77</v>
      </c>
      <c r="D144" s="136" t="s">
        <v>157</v>
      </c>
      <c r="E144" s="138" t="s">
        <v>817</v>
      </c>
      <c r="F144" s="139" t="s">
        <v>818</v>
      </c>
      <c r="G144" s="140" t="s">
        <v>606</v>
      </c>
      <c r="H144" s="141">
        <v>1</v>
      </c>
      <c r="I144" s="142"/>
      <c r="J144" s="143">
        <f t="shared" si="0"/>
        <v>0</v>
      </c>
      <c r="K144" s="139" t="s">
        <v>1</v>
      </c>
      <c r="L144" s="32"/>
      <c r="M144" s="144" t="s">
        <v>1</v>
      </c>
      <c r="N144" s="145" t="s">
        <v>42</v>
      </c>
      <c r="P144" s="146">
        <f t="shared" si="1"/>
        <v>0</v>
      </c>
      <c r="Q144" s="146">
        <v>0</v>
      </c>
      <c r="R144" s="146">
        <f t="shared" si="2"/>
        <v>0</v>
      </c>
      <c r="S144" s="146">
        <v>0</v>
      </c>
      <c r="T144" s="147">
        <f t="shared" si="3"/>
        <v>0</v>
      </c>
      <c r="AR144" s="148" t="s">
        <v>162</v>
      </c>
      <c r="AT144" s="148" t="s">
        <v>157</v>
      </c>
      <c r="AU144" s="148" t="s">
        <v>85</v>
      </c>
      <c r="AY144" s="17" t="s">
        <v>154</v>
      </c>
      <c r="BE144" s="149">
        <f t="shared" si="4"/>
        <v>0</v>
      </c>
      <c r="BF144" s="149">
        <f t="shared" si="5"/>
        <v>0</v>
      </c>
      <c r="BG144" s="149">
        <f t="shared" si="6"/>
        <v>0</v>
      </c>
      <c r="BH144" s="149">
        <f t="shared" si="7"/>
        <v>0</v>
      </c>
      <c r="BI144" s="149">
        <f t="shared" si="8"/>
        <v>0</v>
      </c>
      <c r="BJ144" s="17" t="s">
        <v>85</v>
      </c>
      <c r="BK144" s="149">
        <f t="shared" si="9"/>
        <v>0</v>
      </c>
      <c r="BL144" s="17" t="s">
        <v>162</v>
      </c>
      <c r="BM144" s="148" t="s">
        <v>654</v>
      </c>
    </row>
    <row r="145" spans="2:65" s="1" customFormat="1" ht="16.5" customHeight="1">
      <c r="B145" s="32"/>
      <c r="C145" s="136" t="s">
        <v>77</v>
      </c>
      <c r="D145" s="136" t="s">
        <v>157</v>
      </c>
      <c r="E145" s="138" t="s">
        <v>819</v>
      </c>
      <c r="F145" s="139" t="s">
        <v>820</v>
      </c>
      <c r="G145" s="140" t="s">
        <v>606</v>
      </c>
      <c r="H145" s="141">
        <v>1</v>
      </c>
      <c r="I145" s="142"/>
      <c r="J145" s="143">
        <f t="shared" si="0"/>
        <v>0</v>
      </c>
      <c r="K145" s="139" t="s">
        <v>1</v>
      </c>
      <c r="L145" s="32"/>
      <c r="M145" s="144" t="s">
        <v>1</v>
      </c>
      <c r="N145" s="145" t="s">
        <v>42</v>
      </c>
      <c r="P145" s="146">
        <f t="shared" si="1"/>
        <v>0</v>
      </c>
      <c r="Q145" s="146">
        <v>0</v>
      </c>
      <c r="R145" s="146">
        <f t="shared" si="2"/>
        <v>0</v>
      </c>
      <c r="S145" s="146">
        <v>0</v>
      </c>
      <c r="T145" s="147">
        <f t="shared" si="3"/>
        <v>0</v>
      </c>
      <c r="AR145" s="148" t="s">
        <v>162</v>
      </c>
      <c r="AT145" s="148" t="s">
        <v>157</v>
      </c>
      <c r="AU145" s="148" t="s">
        <v>85</v>
      </c>
      <c r="AY145" s="17" t="s">
        <v>154</v>
      </c>
      <c r="BE145" s="149">
        <f t="shared" si="4"/>
        <v>0</v>
      </c>
      <c r="BF145" s="149">
        <f t="shared" si="5"/>
        <v>0</v>
      </c>
      <c r="BG145" s="149">
        <f t="shared" si="6"/>
        <v>0</v>
      </c>
      <c r="BH145" s="149">
        <f t="shared" si="7"/>
        <v>0</v>
      </c>
      <c r="BI145" s="149">
        <f t="shared" si="8"/>
        <v>0</v>
      </c>
      <c r="BJ145" s="17" t="s">
        <v>85</v>
      </c>
      <c r="BK145" s="149">
        <f t="shared" si="9"/>
        <v>0</v>
      </c>
      <c r="BL145" s="17" t="s">
        <v>162</v>
      </c>
      <c r="BM145" s="148" t="s">
        <v>657</v>
      </c>
    </row>
    <row r="146" spans="2:65" s="1" customFormat="1" ht="16.5" customHeight="1">
      <c r="B146" s="32"/>
      <c r="C146" s="136" t="s">
        <v>77</v>
      </c>
      <c r="D146" s="136" t="s">
        <v>157</v>
      </c>
      <c r="E146" s="138" t="s">
        <v>821</v>
      </c>
      <c r="F146" s="139" t="s">
        <v>822</v>
      </c>
      <c r="G146" s="140" t="s">
        <v>606</v>
      </c>
      <c r="H146" s="141">
        <v>1</v>
      </c>
      <c r="I146" s="142"/>
      <c r="J146" s="143">
        <f t="shared" si="0"/>
        <v>0</v>
      </c>
      <c r="K146" s="139" t="s">
        <v>1</v>
      </c>
      <c r="L146" s="32"/>
      <c r="M146" s="144" t="s">
        <v>1</v>
      </c>
      <c r="N146" s="145" t="s">
        <v>42</v>
      </c>
      <c r="P146" s="146">
        <f t="shared" si="1"/>
        <v>0</v>
      </c>
      <c r="Q146" s="146">
        <v>0</v>
      </c>
      <c r="R146" s="146">
        <f t="shared" si="2"/>
        <v>0</v>
      </c>
      <c r="S146" s="146">
        <v>0</v>
      </c>
      <c r="T146" s="147">
        <f t="shared" si="3"/>
        <v>0</v>
      </c>
      <c r="AR146" s="148" t="s">
        <v>162</v>
      </c>
      <c r="AT146" s="148" t="s">
        <v>157</v>
      </c>
      <c r="AU146" s="148" t="s">
        <v>85</v>
      </c>
      <c r="AY146" s="17" t="s">
        <v>154</v>
      </c>
      <c r="BE146" s="149">
        <f t="shared" si="4"/>
        <v>0</v>
      </c>
      <c r="BF146" s="149">
        <f t="shared" si="5"/>
        <v>0</v>
      </c>
      <c r="BG146" s="149">
        <f t="shared" si="6"/>
        <v>0</v>
      </c>
      <c r="BH146" s="149">
        <f t="shared" si="7"/>
        <v>0</v>
      </c>
      <c r="BI146" s="149">
        <f t="shared" si="8"/>
        <v>0</v>
      </c>
      <c r="BJ146" s="17" t="s">
        <v>85</v>
      </c>
      <c r="BK146" s="149">
        <f t="shared" si="9"/>
        <v>0</v>
      </c>
      <c r="BL146" s="17" t="s">
        <v>162</v>
      </c>
      <c r="BM146" s="148" t="s">
        <v>660</v>
      </c>
    </row>
    <row r="147" spans="2:65" s="1" customFormat="1" ht="16.5" customHeight="1">
      <c r="B147" s="32"/>
      <c r="C147" s="136" t="s">
        <v>77</v>
      </c>
      <c r="D147" s="136" t="s">
        <v>157</v>
      </c>
      <c r="E147" s="138" t="s">
        <v>823</v>
      </c>
      <c r="F147" s="139" t="s">
        <v>824</v>
      </c>
      <c r="G147" s="140" t="s">
        <v>606</v>
      </c>
      <c r="H147" s="141">
        <v>1</v>
      </c>
      <c r="I147" s="142"/>
      <c r="J147" s="143">
        <f t="shared" si="0"/>
        <v>0</v>
      </c>
      <c r="K147" s="139" t="s">
        <v>1</v>
      </c>
      <c r="L147" s="32"/>
      <c r="M147" s="144" t="s">
        <v>1</v>
      </c>
      <c r="N147" s="145" t="s">
        <v>42</v>
      </c>
      <c r="P147" s="146">
        <f t="shared" si="1"/>
        <v>0</v>
      </c>
      <c r="Q147" s="146">
        <v>0</v>
      </c>
      <c r="R147" s="146">
        <f t="shared" si="2"/>
        <v>0</v>
      </c>
      <c r="S147" s="146">
        <v>0</v>
      </c>
      <c r="T147" s="147">
        <f t="shared" si="3"/>
        <v>0</v>
      </c>
      <c r="AR147" s="148" t="s">
        <v>162</v>
      </c>
      <c r="AT147" s="148" t="s">
        <v>157</v>
      </c>
      <c r="AU147" s="148" t="s">
        <v>85</v>
      </c>
      <c r="AY147" s="17" t="s">
        <v>154</v>
      </c>
      <c r="BE147" s="149">
        <f t="shared" si="4"/>
        <v>0</v>
      </c>
      <c r="BF147" s="149">
        <f t="shared" si="5"/>
        <v>0</v>
      </c>
      <c r="BG147" s="149">
        <f t="shared" si="6"/>
        <v>0</v>
      </c>
      <c r="BH147" s="149">
        <f t="shared" si="7"/>
        <v>0</v>
      </c>
      <c r="BI147" s="149">
        <f t="shared" si="8"/>
        <v>0</v>
      </c>
      <c r="BJ147" s="17" t="s">
        <v>85</v>
      </c>
      <c r="BK147" s="149">
        <f t="shared" si="9"/>
        <v>0</v>
      </c>
      <c r="BL147" s="17" t="s">
        <v>162</v>
      </c>
      <c r="BM147" s="148" t="s">
        <v>734</v>
      </c>
    </row>
    <row r="148" spans="2:65" s="1" customFormat="1" ht="16.5" customHeight="1">
      <c r="B148" s="32"/>
      <c r="C148" s="136" t="s">
        <v>155</v>
      </c>
      <c r="D148" s="136" t="s">
        <v>157</v>
      </c>
      <c r="E148" s="138" t="s">
        <v>825</v>
      </c>
      <c r="F148" s="139" t="s">
        <v>826</v>
      </c>
      <c r="G148" s="140" t="s">
        <v>606</v>
      </c>
      <c r="H148" s="141">
        <v>2</v>
      </c>
      <c r="I148" s="142"/>
      <c r="J148" s="143">
        <f t="shared" si="0"/>
        <v>0</v>
      </c>
      <c r="K148" s="139" t="s">
        <v>1</v>
      </c>
      <c r="L148" s="32"/>
      <c r="M148" s="144" t="s">
        <v>1</v>
      </c>
      <c r="N148" s="145" t="s">
        <v>42</v>
      </c>
      <c r="P148" s="146">
        <f t="shared" si="1"/>
        <v>0</v>
      </c>
      <c r="Q148" s="146">
        <v>0</v>
      </c>
      <c r="R148" s="146">
        <f t="shared" si="2"/>
        <v>0</v>
      </c>
      <c r="S148" s="146">
        <v>0</v>
      </c>
      <c r="T148" s="147">
        <f t="shared" si="3"/>
        <v>0</v>
      </c>
      <c r="AR148" s="148" t="s">
        <v>162</v>
      </c>
      <c r="AT148" s="148" t="s">
        <v>157</v>
      </c>
      <c r="AU148" s="148" t="s">
        <v>85</v>
      </c>
      <c r="AY148" s="17" t="s">
        <v>154</v>
      </c>
      <c r="BE148" s="149">
        <f t="shared" si="4"/>
        <v>0</v>
      </c>
      <c r="BF148" s="149">
        <f t="shared" si="5"/>
        <v>0</v>
      </c>
      <c r="BG148" s="149">
        <f t="shared" si="6"/>
        <v>0</v>
      </c>
      <c r="BH148" s="149">
        <f t="shared" si="7"/>
        <v>0</v>
      </c>
      <c r="BI148" s="149">
        <f t="shared" si="8"/>
        <v>0</v>
      </c>
      <c r="BJ148" s="17" t="s">
        <v>85</v>
      </c>
      <c r="BK148" s="149">
        <f t="shared" si="9"/>
        <v>0</v>
      </c>
      <c r="BL148" s="17" t="s">
        <v>162</v>
      </c>
      <c r="BM148" s="148" t="s">
        <v>739</v>
      </c>
    </row>
    <row r="149" spans="2:65" s="1" customFormat="1" ht="16.5" customHeight="1">
      <c r="B149" s="32"/>
      <c r="C149" s="136" t="s">
        <v>228</v>
      </c>
      <c r="D149" s="136" t="s">
        <v>157</v>
      </c>
      <c r="E149" s="138" t="s">
        <v>827</v>
      </c>
      <c r="F149" s="139" t="s">
        <v>828</v>
      </c>
      <c r="G149" s="140" t="s">
        <v>606</v>
      </c>
      <c r="H149" s="141">
        <v>4</v>
      </c>
      <c r="I149" s="142"/>
      <c r="J149" s="143">
        <f t="shared" si="0"/>
        <v>0</v>
      </c>
      <c r="K149" s="139" t="s">
        <v>1</v>
      </c>
      <c r="L149" s="32"/>
      <c r="M149" s="144" t="s">
        <v>1</v>
      </c>
      <c r="N149" s="145" t="s">
        <v>42</v>
      </c>
      <c r="P149" s="146">
        <f t="shared" si="1"/>
        <v>0</v>
      </c>
      <c r="Q149" s="146">
        <v>0</v>
      </c>
      <c r="R149" s="146">
        <f t="shared" si="2"/>
        <v>0</v>
      </c>
      <c r="S149" s="146">
        <v>0</v>
      </c>
      <c r="T149" s="147">
        <f t="shared" si="3"/>
        <v>0</v>
      </c>
      <c r="AR149" s="148" t="s">
        <v>162</v>
      </c>
      <c r="AT149" s="148" t="s">
        <v>157</v>
      </c>
      <c r="AU149" s="148" t="s">
        <v>85</v>
      </c>
      <c r="AY149" s="17" t="s">
        <v>154</v>
      </c>
      <c r="BE149" s="149">
        <f t="shared" si="4"/>
        <v>0</v>
      </c>
      <c r="BF149" s="149">
        <f t="shared" si="5"/>
        <v>0</v>
      </c>
      <c r="BG149" s="149">
        <f t="shared" si="6"/>
        <v>0</v>
      </c>
      <c r="BH149" s="149">
        <f t="shared" si="7"/>
        <v>0</v>
      </c>
      <c r="BI149" s="149">
        <f t="shared" si="8"/>
        <v>0</v>
      </c>
      <c r="BJ149" s="17" t="s">
        <v>85</v>
      </c>
      <c r="BK149" s="149">
        <f t="shared" si="9"/>
        <v>0</v>
      </c>
      <c r="BL149" s="17" t="s">
        <v>162</v>
      </c>
      <c r="BM149" s="148" t="s">
        <v>742</v>
      </c>
    </row>
    <row r="150" spans="2:65" s="1" customFormat="1" ht="16.5" customHeight="1">
      <c r="B150" s="32"/>
      <c r="C150" s="136" t="s">
        <v>240</v>
      </c>
      <c r="D150" s="136" t="s">
        <v>157</v>
      </c>
      <c r="E150" s="138" t="s">
        <v>829</v>
      </c>
      <c r="F150" s="139" t="s">
        <v>830</v>
      </c>
      <c r="G150" s="140" t="s">
        <v>606</v>
      </c>
      <c r="H150" s="141">
        <v>7</v>
      </c>
      <c r="I150" s="142"/>
      <c r="J150" s="143">
        <f t="shared" si="0"/>
        <v>0</v>
      </c>
      <c r="K150" s="139" t="s">
        <v>1</v>
      </c>
      <c r="L150" s="32"/>
      <c r="M150" s="144" t="s">
        <v>1</v>
      </c>
      <c r="N150" s="145" t="s">
        <v>42</v>
      </c>
      <c r="P150" s="146">
        <f t="shared" si="1"/>
        <v>0</v>
      </c>
      <c r="Q150" s="146">
        <v>0</v>
      </c>
      <c r="R150" s="146">
        <f t="shared" si="2"/>
        <v>0</v>
      </c>
      <c r="S150" s="146">
        <v>0</v>
      </c>
      <c r="T150" s="147">
        <f t="shared" si="3"/>
        <v>0</v>
      </c>
      <c r="AR150" s="148" t="s">
        <v>162</v>
      </c>
      <c r="AT150" s="148" t="s">
        <v>157</v>
      </c>
      <c r="AU150" s="148" t="s">
        <v>85</v>
      </c>
      <c r="AY150" s="17" t="s">
        <v>154</v>
      </c>
      <c r="BE150" s="149">
        <f t="shared" si="4"/>
        <v>0</v>
      </c>
      <c r="BF150" s="149">
        <f t="shared" si="5"/>
        <v>0</v>
      </c>
      <c r="BG150" s="149">
        <f t="shared" si="6"/>
        <v>0</v>
      </c>
      <c r="BH150" s="149">
        <f t="shared" si="7"/>
        <v>0</v>
      </c>
      <c r="BI150" s="149">
        <f t="shared" si="8"/>
        <v>0</v>
      </c>
      <c r="BJ150" s="17" t="s">
        <v>85</v>
      </c>
      <c r="BK150" s="149">
        <f t="shared" si="9"/>
        <v>0</v>
      </c>
      <c r="BL150" s="17" t="s">
        <v>162</v>
      </c>
      <c r="BM150" s="148" t="s">
        <v>745</v>
      </c>
    </row>
    <row r="151" spans="2:65" s="1" customFormat="1" ht="16.5" customHeight="1">
      <c r="B151" s="32"/>
      <c r="C151" s="136" t="s">
        <v>8</v>
      </c>
      <c r="D151" s="136" t="s">
        <v>157</v>
      </c>
      <c r="E151" s="138" t="s">
        <v>831</v>
      </c>
      <c r="F151" s="139" t="s">
        <v>832</v>
      </c>
      <c r="G151" s="140" t="s">
        <v>713</v>
      </c>
      <c r="H151" s="141">
        <v>1</v>
      </c>
      <c r="I151" s="142"/>
      <c r="J151" s="143">
        <f t="shared" si="0"/>
        <v>0</v>
      </c>
      <c r="K151" s="139" t="s">
        <v>1</v>
      </c>
      <c r="L151" s="32"/>
      <c r="M151" s="144" t="s">
        <v>1</v>
      </c>
      <c r="N151" s="145" t="s">
        <v>42</v>
      </c>
      <c r="P151" s="146">
        <f t="shared" si="1"/>
        <v>0</v>
      </c>
      <c r="Q151" s="146">
        <v>0</v>
      </c>
      <c r="R151" s="146">
        <f t="shared" si="2"/>
        <v>0</v>
      </c>
      <c r="S151" s="146">
        <v>0</v>
      </c>
      <c r="T151" s="147">
        <f t="shared" si="3"/>
        <v>0</v>
      </c>
      <c r="AR151" s="148" t="s">
        <v>162</v>
      </c>
      <c r="AT151" s="148" t="s">
        <v>157</v>
      </c>
      <c r="AU151" s="148" t="s">
        <v>85</v>
      </c>
      <c r="AY151" s="17" t="s">
        <v>154</v>
      </c>
      <c r="BE151" s="149">
        <f t="shared" si="4"/>
        <v>0</v>
      </c>
      <c r="BF151" s="149">
        <f t="shared" si="5"/>
        <v>0</v>
      </c>
      <c r="BG151" s="149">
        <f t="shared" si="6"/>
        <v>0</v>
      </c>
      <c r="BH151" s="149">
        <f t="shared" si="7"/>
        <v>0</v>
      </c>
      <c r="BI151" s="149">
        <f t="shared" si="8"/>
        <v>0</v>
      </c>
      <c r="BJ151" s="17" t="s">
        <v>85</v>
      </c>
      <c r="BK151" s="149">
        <f t="shared" si="9"/>
        <v>0</v>
      </c>
      <c r="BL151" s="17" t="s">
        <v>162</v>
      </c>
      <c r="BM151" s="148" t="s">
        <v>750</v>
      </c>
    </row>
    <row r="152" spans="2:65" s="1" customFormat="1" ht="21.75" customHeight="1">
      <c r="B152" s="32"/>
      <c r="C152" s="136" t="s">
        <v>278</v>
      </c>
      <c r="D152" s="136" t="s">
        <v>157</v>
      </c>
      <c r="E152" s="138" t="s">
        <v>833</v>
      </c>
      <c r="F152" s="139" t="s">
        <v>834</v>
      </c>
      <c r="G152" s="140" t="s">
        <v>606</v>
      </c>
      <c r="H152" s="141">
        <v>4</v>
      </c>
      <c r="I152" s="142"/>
      <c r="J152" s="143">
        <f t="shared" si="0"/>
        <v>0</v>
      </c>
      <c r="K152" s="139" t="s">
        <v>1</v>
      </c>
      <c r="L152" s="32"/>
      <c r="M152" s="144" t="s">
        <v>1</v>
      </c>
      <c r="N152" s="145" t="s">
        <v>42</v>
      </c>
      <c r="P152" s="146">
        <f t="shared" si="1"/>
        <v>0</v>
      </c>
      <c r="Q152" s="146">
        <v>0</v>
      </c>
      <c r="R152" s="146">
        <f t="shared" si="2"/>
        <v>0</v>
      </c>
      <c r="S152" s="146">
        <v>0</v>
      </c>
      <c r="T152" s="147">
        <f t="shared" si="3"/>
        <v>0</v>
      </c>
      <c r="AR152" s="148" t="s">
        <v>162</v>
      </c>
      <c r="AT152" s="148" t="s">
        <v>157</v>
      </c>
      <c r="AU152" s="148" t="s">
        <v>85</v>
      </c>
      <c r="AY152" s="17" t="s">
        <v>154</v>
      </c>
      <c r="BE152" s="149">
        <f t="shared" si="4"/>
        <v>0</v>
      </c>
      <c r="BF152" s="149">
        <f t="shared" si="5"/>
        <v>0</v>
      </c>
      <c r="BG152" s="149">
        <f t="shared" si="6"/>
        <v>0</v>
      </c>
      <c r="BH152" s="149">
        <f t="shared" si="7"/>
        <v>0</v>
      </c>
      <c r="BI152" s="149">
        <f t="shared" si="8"/>
        <v>0</v>
      </c>
      <c r="BJ152" s="17" t="s">
        <v>85</v>
      </c>
      <c r="BK152" s="149">
        <f t="shared" si="9"/>
        <v>0</v>
      </c>
      <c r="BL152" s="17" t="s">
        <v>162</v>
      </c>
      <c r="BM152" s="148" t="s">
        <v>835</v>
      </c>
    </row>
    <row r="153" spans="2:65" s="1" customFormat="1" ht="24.2" customHeight="1">
      <c r="B153" s="32"/>
      <c r="C153" s="136" t="s">
        <v>77</v>
      </c>
      <c r="D153" s="136" t="s">
        <v>157</v>
      </c>
      <c r="E153" s="138" t="s">
        <v>836</v>
      </c>
      <c r="F153" s="139" t="s">
        <v>837</v>
      </c>
      <c r="G153" s="140" t="s">
        <v>838</v>
      </c>
      <c r="H153" s="141">
        <v>6.9</v>
      </c>
      <c r="I153" s="142"/>
      <c r="J153" s="143">
        <f t="shared" si="0"/>
        <v>0</v>
      </c>
      <c r="K153" s="139" t="s">
        <v>1</v>
      </c>
      <c r="L153" s="32"/>
      <c r="M153" s="144" t="s">
        <v>1</v>
      </c>
      <c r="N153" s="145" t="s">
        <v>42</v>
      </c>
      <c r="P153" s="146">
        <f t="shared" si="1"/>
        <v>0</v>
      </c>
      <c r="Q153" s="146">
        <v>0</v>
      </c>
      <c r="R153" s="146">
        <f t="shared" si="2"/>
        <v>0</v>
      </c>
      <c r="S153" s="146">
        <v>0</v>
      </c>
      <c r="T153" s="147">
        <f t="shared" si="3"/>
        <v>0</v>
      </c>
      <c r="AR153" s="148" t="s">
        <v>162</v>
      </c>
      <c r="AT153" s="148" t="s">
        <v>157</v>
      </c>
      <c r="AU153" s="148" t="s">
        <v>85</v>
      </c>
      <c r="AY153" s="17" t="s">
        <v>154</v>
      </c>
      <c r="BE153" s="149">
        <f t="shared" si="4"/>
        <v>0</v>
      </c>
      <c r="BF153" s="149">
        <f t="shared" si="5"/>
        <v>0</v>
      </c>
      <c r="BG153" s="149">
        <f t="shared" si="6"/>
        <v>0</v>
      </c>
      <c r="BH153" s="149">
        <f t="shared" si="7"/>
        <v>0</v>
      </c>
      <c r="BI153" s="149">
        <f t="shared" si="8"/>
        <v>0</v>
      </c>
      <c r="BJ153" s="17" t="s">
        <v>85</v>
      </c>
      <c r="BK153" s="149">
        <f t="shared" si="9"/>
        <v>0</v>
      </c>
      <c r="BL153" s="17" t="s">
        <v>162</v>
      </c>
      <c r="BM153" s="148" t="s">
        <v>753</v>
      </c>
    </row>
    <row r="154" spans="2:65" s="1" customFormat="1" ht="24.2" customHeight="1">
      <c r="B154" s="32"/>
      <c r="C154" s="136" t="s">
        <v>77</v>
      </c>
      <c r="D154" s="136" t="s">
        <v>157</v>
      </c>
      <c r="E154" s="138" t="s">
        <v>839</v>
      </c>
      <c r="F154" s="139" t="s">
        <v>840</v>
      </c>
      <c r="G154" s="140" t="s">
        <v>838</v>
      </c>
      <c r="H154" s="141">
        <v>102</v>
      </c>
      <c r="I154" s="142"/>
      <c r="J154" s="143">
        <f t="shared" si="0"/>
        <v>0</v>
      </c>
      <c r="K154" s="139" t="s">
        <v>1</v>
      </c>
      <c r="L154" s="32"/>
      <c r="M154" s="144" t="s">
        <v>1</v>
      </c>
      <c r="N154" s="145" t="s">
        <v>42</v>
      </c>
      <c r="P154" s="146">
        <f t="shared" si="1"/>
        <v>0</v>
      </c>
      <c r="Q154" s="146">
        <v>0</v>
      </c>
      <c r="R154" s="146">
        <f t="shared" si="2"/>
        <v>0</v>
      </c>
      <c r="S154" s="146">
        <v>0</v>
      </c>
      <c r="T154" s="147">
        <f t="shared" si="3"/>
        <v>0</v>
      </c>
      <c r="AR154" s="148" t="s">
        <v>162</v>
      </c>
      <c r="AT154" s="148" t="s">
        <v>157</v>
      </c>
      <c r="AU154" s="148" t="s">
        <v>85</v>
      </c>
      <c r="AY154" s="17" t="s">
        <v>154</v>
      </c>
      <c r="BE154" s="149">
        <f t="shared" si="4"/>
        <v>0</v>
      </c>
      <c r="BF154" s="149">
        <f t="shared" si="5"/>
        <v>0</v>
      </c>
      <c r="BG154" s="149">
        <f t="shared" si="6"/>
        <v>0</v>
      </c>
      <c r="BH154" s="149">
        <f t="shared" si="7"/>
        <v>0</v>
      </c>
      <c r="BI154" s="149">
        <f t="shared" si="8"/>
        <v>0</v>
      </c>
      <c r="BJ154" s="17" t="s">
        <v>85</v>
      </c>
      <c r="BK154" s="149">
        <f t="shared" si="9"/>
        <v>0</v>
      </c>
      <c r="BL154" s="17" t="s">
        <v>162</v>
      </c>
      <c r="BM154" s="148" t="s">
        <v>756</v>
      </c>
    </row>
    <row r="155" spans="2:65" s="1" customFormat="1" ht="24.2" customHeight="1">
      <c r="B155" s="32"/>
      <c r="C155" s="136" t="s">
        <v>77</v>
      </c>
      <c r="D155" s="136" t="s">
        <v>157</v>
      </c>
      <c r="E155" s="138" t="s">
        <v>841</v>
      </c>
      <c r="F155" s="139" t="s">
        <v>842</v>
      </c>
      <c r="G155" s="140" t="s">
        <v>838</v>
      </c>
      <c r="H155" s="141">
        <v>68.75</v>
      </c>
      <c r="I155" s="142"/>
      <c r="J155" s="143">
        <f t="shared" si="0"/>
        <v>0</v>
      </c>
      <c r="K155" s="139" t="s">
        <v>1</v>
      </c>
      <c r="L155" s="32"/>
      <c r="M155" s="144" t="s">
        <v>1</v>
      </c>
      <c r="N155" s="145" t="s">
        <v>42</v>
      </c>
      <c r="P155" s="146">
        <f t="shared" si="1"/>
        <v>0</v>
      </c>
      <c r="Q155" s="146">
        <v>0</v>
      </c>
      <c r="R155" s="146">
        <f t="shared" si="2"/>
        <v>0</v>
      </c>
      <c r="S155" s="146">
        <v>0</v>
      </c>
      <c r="T155" s="147">
        <f t="shared" si="3"/>
        <v>0</v>
      </c>
      <c r="AR155" s="148" t="s">
        <v>162</v>
      </c>
      <c r="AT155" s="148" t="s">
        <v>157</v>
      </c>
      <c r="AU155" s="148" t="s">
        <v>85</v>
      </c>
      <c r="AY155" s="17" t="s">
        <v>154</v>
      </c>
      <c r="BE155" s="149">
        <f t="shared" si="4"/>
        <v>0</v>
      </c>
      <c r="BF155" s="149">
        <f t="shared" si="5"/>
        <v>0</v>
      </c>
      <c r="BG155" s="149">
        <f t="shared" si="6"/>
        <v>0</v>
      </c>
      <c r="BH155" s="149">
        <f t="shared" si="7"/>
        <v>0</v>
      </c>
      <c r="BI155" s="149">
        <f t="shared" si="8"/>
        <v>0</v>
      </c>
      <c r="BJ155" s="17" t="s">
        <v>85</v>
      </c>
      <c r="BK155" s="149">
        <f t="shared" si="9"/>
        <v>0</v>
      </c>
      <c r="BL155" s="17" t="s">
        <v>162</v>
      </c>
      <c r="BM155" s="148" t="s">
        <v>759</v>
      </c>
    </row>
    <row r="156" spans="2:65" s="1" customFormat="1" ht="16.5" customHeight="1">
      <c r="B156" s="32"/>
      <c r="C156" s="136" t="s">
        <v>262</v>
      </c>
      <c r="D156" s="136" t="s">
        <v>157</v>
      </c>
      <c r="E156" s="138" t="s">
        <v>843</v>
      </c>
      <c r="F156" s="139" t="s">
        <v>844</v>
      </c>
      <c r="G156" s="140" t="s">
        <v>838</v>
      </c>
      <c r="H156" s="141">
        <v>3</v>
      </c>
      <c r="I156" s="142"/>
      <c r="J156" s="143">
        <f t="shared" si="0"/>
        <v>0</v>
      </c>
      <c r="K156" s="139" t="s">
        <v>1</v>
      </c>
      <c r="L156" s="32"/>
      <c r="M156" s="144" t="s">
        <v>1</v>
      </c>
      <c r="N156" s="145" t="s">
        <v>42</v>
      </c>
      <c r="P156" s="146">
        <f t="shared" si="1"/>
        <v>0</v>
      </c>
      <c r="Q156" s="146">
        <v>0</v>
      </c>
      <c r="R156" s="146">
        <f t="shared" si="2"/>
        <v>0</v>
      </c>
      <c r="S156" s="146">
        <v>0</v>
      </c>
      <c r="T156" s="147">
        <f t="shared" si="3"/>
        <v>0</v>
      </c>
      <c r="AR156" s="148" t="s">
        <v>162</v>
      </c>
      <c r="AT156" s="148" t="s">
        <v>157</v>
      </c>
      <c r="AU156" s="148" t="s">
        <v>85</v>
      </c>
      <c r="AY156" s="17" t="s">
        <v>154</v>
      </c>
      <c r="BE156" s="149">
        <f t="shared" si="4"/>
        <v>0</v>
      </c>
      <c r="BF156" s="149">
        <f t="shared" si="5"/>
        <v>0</v>
      </c>
      <c r="BG156" s="149">
        <f t="shared" si="6"/>
        <v>0</v>
      </c>
      <c r="BH156" s="149">
        <f t="shared" si="7"/>
        <v>0</v>
      </c>
      <c r="BI156" s="149">
        <f t="shared" si="8"/>
        <v>0</v>
      </c>
      <c r="BJ156" s="17" t="s">
        <v>85</v>
      </c>
      <c r="BK156" s="149">
        <f t="shared" si="9"/>
        <v>0</v>
      </c>
      <c r="BL156" s="17" t="s">
        <v>162</v>
      </c>
      <c r="BM156" s="148" t="s">
        <v>762</v>
      </c>
    </row>
    <row r="157" spans="2:65" s="1" customFormat="1" ht="16.5" customHeight="1">
      <c r="B157" s="32"/>
      <c r="C157" s="136" t="s">
        <v>268</v>
      </c>
      <c r="D157" s="136" t="s">
        <v>157</v>
      </c>
      <c r="E157" s="138" t="s">
        <v>845</v>
      </c>
      <c r="F157" s="139" t="s">
        <v>846</v>
      </c>
      <c r="G157" s="140" t="s">
        <v>838</v>
      </c>
      <c r="H157" s="141">
        <v>5</v>
      </c>
      <c r="I157" s="142"/>
      <c r="J157" s="143">
        <f t="shared" si="0"/>
        <v>0</v>
      </c>
      <c r="K157" s="139" t="s">
        <v>1</v>
      </c>
      <c r="L157" s="32"/>
      <c r="M157" s="144" t="s">
        <v>1</v>
      </c>
      <c r="N157" s="145" t="s">
        <v>42</v>
      </c>
      <c r="P157" s="146">
        <f t="shared" si="1"/>
        <v>0</v>
      </c>
      <c r="Q157" s="146">
        <v>0</v>
      </c>
      <c r="R157" s="146">
        <f t="shared" si="2"/>
        <v>0</v>
      </c>
      <c r="S157" s="146">
        <v>0</v>
      </c>
      <c r="T157" s="147">
        <f t="shared" si="3"/>
        <v>0</v>
      </c>
      <c r="AR157" s="148" t="s">
        <v>162</v>
      </c>
      <c r="AT157" s="148" t="s">
        <v>157</v>
      </c>
      <c r="AU157" s="148" t="s">
        <v>85</v>
      </c>
      <c r="AY157" s="17" t="s">
        <v>154</v>
      </c>
      <c r="BE157" s="149">
        <f t="shared" si="4"/>
        <v>0</v>
      </c>
      <c r="BF157" s="149">
        <f t="shared" si="5"/>
        <v>0</v>
      </c>
      <c r="BG157" s="149">
        <f t="shared" si="6"/>
        <v>0</v>
      </c>
      <c r="BH157" s="149">
        <f t="shared" si="7"/>
        <v>0</v>
      </c>
      <c r="BI157" s="149">
        <f t="shared" si="8"/>
        <v>0</v>
      </c>
      <c r="BJ157" s="17" t="s">
        <v>85</v>
      </c>
      <c r="BK157" s="149">
        <f t="shared" si="9"/>
        <v>0</v>
      </c>
      <c r="BL157" s="17" t="s">
        <v>162</v>
      </c>
      <c r="BM157" s="148" t="s">
        <v>765</v>
      </c>
    </row>
    <row r="158" spans="2:65" s="1" customFormat="1" ht="16.5" customHeight="1">
      <c r="B158" s="32"/>
      <c r="C158" s="136" t="s">
        <v>274</v>
      </c>
      <c r="D158" s="136" t="s">
        <v>157</v>
      </c>
      <c r="E158" s="138" t="s">
        <v>847</v>
      </c>
      <c r="F158" s="139" t="s">
        <v>848</v>
      </c>
      <c r="G158" s="140" t="s">
        <v>160</v>
      </c>
      <c r="H158" s="141">
        <v>100</v>
      </c>
      <c r="I158" s="142"/>
      <c r="J158" s="143">
        <f t="shared" si="0"/>
        <v>0</v>
      </c>
      <c r="K158" s="139" t="s">
        <v>1</v>
      </c>
      <c r="L158" s="32"/>
      <c r="M158" s="144" t="s">
        <v>1</v>
      </c>
      <c r="N158" s="145" t="s">
        <v>42</v>
      </c>
      <c r="P158" s="146">
        <f t="shared" si="1"/>
        <v>0</v>
      </c>
      <c r="Q158" s="146">
        <v>0</v>
      </c>
      <c r="R158" s="146">
        <f t="shared" si="2"/>
        <v>0</v>
      </c>
      <c r="S158" s="146">
        <v>0</v>
      </c>
      <c r="T158" s="147">
        <f t="shared" si="3"/>
        <v>0</v>
      </c>
      <c r="AR158" s="148" t="s">
        <v>162</v>
      </c>
      <c r="AT158" s="148" t="s">
        <v>157</v>
      </c>
      <c r="AU158" s="148" t="s">
        <v>85</v>
      </c>
      <c r="AY158" s="17" t="s">
        <v>154</v>
      </c>
      <c r="BE158" s="149">
        <f t="shared" si="4"/>
        <v>0</v>
      </c>
      <c r="BF158" s="149">
        <f t="shared" si="5"/>
        <v>0</v>
      </c>
      <c r="BG158" s="149">
        <f t="shared" si="6"/>
        <v>0</v>
      </c>
      <c r="BH158" s="149">
        <f t="shared" si="7"/>
        <v>0</v>
      </c>
      <c r="BI158" s="149">
        <f t="shared" si="8"/>
        <v>0</v>
      </c>
      <c r="BJ158" s="17" t="s">
        <v>85</v>
      </c>
      <c r="BK158" s="149">
        <f t="shared" si="9"/>
        <v>0</v>
      </c>
      <c r="BL158" s="17" t="s">
        <v>162</v>
      </c>
      <c r="BM158" s="148" t="s">
        <v>768</v>
      </c>
    </row>
    <row r="159" spans="2:65" s="11" customFormat="1" ht="25.9" customHeight="1">
      <c r="B159" s="124"/>
      <c r="D159" s="125" t="s">
        <v>76</v>
      </c>
      <c r="E159" s="126" t="s">
        <v>615</v>
      </c>
      <c r="F159" s="126" t="s">
        <v>849</v>
      </c>
      <c r="I159" s="127"/>
      <c r="J159" s="128">
        <f>BK159</f>
        <v>0</v>
      </c>
      <c r="L159" s="124"/>
      <c r="M159" s="129"/>
      <c r="P159" s="130">
        <f>SUM(P160:P161)</f>
        <v>0</v>
      </c>
      <c r="R159" s="130">
        <f>SUM(R160:R161)</f>
        <v>0</v>
      </c>
      <c r="T159" s="131">
        <f>SUM(T160:T161)</f>
        <v>0</v>
      </c>
      <c r="AR159" s="125" t="s">
        <v>85</v>
      </c>
      <c r="AT159" s="132" t="s">
        <v>76</v>
      </c>
      <c r="AU159" s="132" t="s">
        <v>77</v>
      </c>
      <c r="AY159" s="125" t="s">
        <v>154</v>
      </c>
      <c r="BK159" s="133">
        <f>SUM(BK160:BK161)</f>
        <v>0</v>
      </c>
    </row>
    <row r="160" spans="2:65" s="1" customFormat="1" ht="16.5" customHeight="1">
      <c r="B160" s="32"/>
      <c r="C160" s="136" t="s">
        <v>77</v>
      </c>
      <c r="D160" s="136" t="s">
        <v>157</v>
      </c>
      <c r="E160" s="138" t="s">
        <v>850</v>
      </c>
      <c r="F160" s="139" t="s">
        <v>851</v>
      </c>
      <c r="G160" s="140" t="s">
        <v>852</v>
      </c>
      <c r="H160" s="141">
        <v>165</v>
      </c>
      <c r="I160" s="142"/>
      <c r="J160" s="143">
        <f>ROUND(I160*H160,2)</f>
        <v>0</v>
      </c>
      <c r="K160" s="139" t="s">
        <v>1</v>
      </c>
      <c r="L160" s="32"/>
      <c r="M160" s="144" t="s">
        <v>1</v>
      </c>
      <c r="N160" s="145" t="s">
        <v>42</v>
      </c>
      <c r="P160" s="146">
        <f>O160*H160</f>
        <v>0</v>
      </c>
      <c r="Q160" s="146">
        <v>0</v>
      </c>
      <c r="R160" s="146">
        <f>Q160*H160</f>
        <v>0</v>
      </c>
      <c r="S160" s="146">
        <v>0</v>
      </c>
      <c r="T160" s="147">
        <f>S160*H160</f>
        <v>0</v>
      </c>
      <c r="AR160" s="148" t="s">
        <v>162</v>
      </c>
      <c r="AT160" s="148" t="s">
        <v>157</v>
      </c>
      <c r="AU160" s="148" t="s">
        <v>85</v>
      </c>
      <c r="AY160" s="17" t="s">
        <v>154</v>
      </c>
      <c r="BE160" s="149">
        <f>IF(N160="základní",J160,0)</f>
        <v>0</v>
      </c>
      <c r="BF160" s="149">
        <f>IF(N160="snížená",J160,0)</f>
        <v>0</v>
      </c>
      <c r="BG160" s="149">
        <f>IF(N160="zákl. přenesená",J160,0)</f>
        <v>0</v>
      </c>
      <c r="BH160" s="149">
        <f>IF(N160="sníž. přenesená",J160,0)</f>
        <v>0</v>
      </c>
      <c r="BI160" s="149">
        <f>IF(N160="nulová",J160,0)</f>
        <v>0</v>
      </c>
      <c r="BJ160" s="17" t="s">
        <v>85</v>
      </c>
      <c r="BK160" s="149">
        <f>ROUND(I160*H160,2)</f>
        <v>0</v>
      </c>
      <c r="BL160" s="17" t="s">
        <v>162</v>
      </c>
      <c r="BM160" s="148" t="s">
        <v>771</v>
      </c>
    </row>
    <row r="161" spans="2:65" s="1" customFormat="1" ht="16.5" customHeight="1">
      <c r="B161" s="32"/>
      <c r="C161" s="136" t="s">
        <v>77</v>
      </c>
      <c r="D161" s="136" t="s">
        <v>157</v>
      </c>
      <c r="E161" s="138" t="s">
        <v>853</v>
      </c>
      <c r="F161" s="139" t="s">
        <v>854</v>
      </c>
      <c r="G161" s="140" t="s">
        <v>852</v>
      </c>
      <c r="H161" s="141">
        <v>140</v>
      </c>
      <c r="I161" s="142"/>
      <c r="J161" s="143">
        <f>ROUND(I161*H161,2)</f>
        <v>0</v>
      </c>
      <c r="K161" s="139" t="s">
        <v>1</v>
      </c>
      <c r="L161" s="32"/>
      <c r="M161" s="187" t="s">
        <v>1</v>
      </c>
      <c r="N161" s="188" t="s">
        <v>42</v>
      </c>
      <c r="O161" s="189"/>
      <c r="P161" s="190">
        <f>O161*H161</f>
        <v>0</v>
      </c>
      <c r="Q161" s="190">
        <v>0</v>
      </c>
      <c r="R161" s="190">
        <f>Q161*H161</f>
        <v>0</v>
      </c>
      <c r="S161" s="190">
        <v>0</v>
      </c>
      <c r="T161" s="191">
        <f>S161*H161</f>
        <v>0</v>
      </c>
      <c r="AR161" s="148" t="s">
        <v>162</v>
      </c>
      <c r="AT161" s="148" t="s">
        <v>157</v>
      </c>
      <c r="AU161" s="148" t="s">
        <v>85</v>
      </c>
      <c r="AY161" s="17" t="s">
        <v>154</v>
      </c>
      <c r="BE161" s="149">
        <f>IF(N161="základní",J161,0)</f>
        <v>0</v>
      </c>
      <c r="BF161" s="149">
        <f>IF(N161="snížená",J161,0)</f>
        <v>0</v>
      </c>
      <c r="BG161" s="149">
        <f>IF(N161="zákl. přenesená",J161,0)</f>
        <v>0</v>
      </c>
      <c r="BH161" s="149">
        <f>IF(N161="sníž. přenesená",J161,0)</f>
        <v>0</v>
      </c>
      <c r="BI161" s="149">
        <f>IF(N161="nulová",J161,0)</f>
        <v>0</v>
      </c>
      <c r="BJ161" s="17" t="s">
        <v>85</v>
      </c>
      <c r="BK161" s="149">
        <f>ROUND(I161*H161,2)</f>
        <v>0</v>
      </c>
      <c r="BL161" s="17" t="s">
        <v>162</v>
      </c>
      <c r="BM161" s="148" t="s">
        <v>855</v>
      </c>
    </row>
    <row r="162" spans="2:65" s="1" customFormat="1" ht="6.95" customHeight="1">
      <c r="B162" s="44"/>
      <c r="C162" s="45"/>
      <c r="D162" s="45"/>
      <c r="E162" s="45"/>
      <c r="F162" s="45"/>
      <c r="G162" s="45"/>
      <c r="H162" s="45"/>
      <c r="I162" s="45"/>
      <c r="J162" s="45"/>
      <c r="K162" s="45"/>
      <c r="L162" s="32"/>
    </row>
  </sheetData>
  <sheetProtection algorithmName="SHA-512" hashValue="aQbxTCr930f6LNbQI3/ikViHap5/8HyWcSMRLF36hGbgZD1Pj6hv/wFMnOE2jTpEGHL2+G/tcaiIv1/OYYjByA==" saltValue="i6HDRqa+RKL239jO/ZyIjP4aXx6jicSZCSOF3vNb294dOgVGBazWvoTBTRlATDokyTJ6x2+uCXkStoW4Ac6EMA==" spinCount="100000" sheet="1" objects="1" scenarios="1" formatColumns="0" formatRows="0" autoFilter="0"/>
  <autoFilter ref="C121:K161"/>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40"/>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106</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ht="12" customHeight="1">
      <c r="B8" s="20"/>
      <c r="D8" s="27" t="s">
        <v>126</v>
      </c>
      <c r="L8" s="20"/>
    </row>
    <row r="9" spans="2:46" s="1" customFormat="1" ht="16.5" customHeight="1">
      <c r="B9" s="32"/>
      <c r="E9" s="237" t="s">
        <v>772</v>
      </c>
      <c r="F9" s="236"/>
      <c r="G9" s="236"/>
      <c r="H9" s="236"/>
      <c r="L9" s="32"/>
    </row>
    <row r="10" spans="2:46" s="1" customFormat="1" ht="12" customHeight="1">
      <c r="B10" s="32"/>
      <c r="D10" s="27" t="s">
        <v>773</v>
      </c>
      <c r="L10" s="32"/>
    </row>
    <row r="11" spans="2:46" s="1" customFormat="1" ht="16.5" customHeight="1">
      <c r="B11" s="32"/>
      <c r="E11" s="230" t="s">
        <v>856</v>
      </c>
      <c r="F11" s="236"/>
      <c r="G11" s="236"/>
      <c r="H11" s="236"/>
      <c r="L11" s="32"/>
    </row>
    <row r="12" spans="2:46" s="1" customFormat="1">
      <c r="B12" s="32"/>
      <c r="L12" s="32"/>
    </row>
    <row r="13" spans="2:46" s="1" customFormat="1" ht="12" customHeight="1">
      <c r="B13" s="32"/>
      <c r="D13" s="27" t="s">
        <v>18</v>
      </c>
      <c r="F13" s="25" t="s">
        <v>1</v>
      </c>
      <c r="I13" s="27" t="s">
        <v>19</v>
      </c>
      <c r="J13" s="25" t="s">
        <v>1</v>
      </c>
      <c r="L13" s="32"/>
    </row>
    <row r="14" spans="2:46" s="1" customFormat="1" ht="12" customHeight="1">
      <c r="B14" s="32"/>
      <c r="D14" s="27" t="s">
        <v>20</v>
      </c>
      <c r="F14" s="25" t="s">
        <v>21</v>
      </c>
      <c r="I14" s="27" t="s">
        <v>22</v>
      </c>
      <c r="J14" s="52" t="str">
        <f>'Rekapitulace stavby'!AN8</f>
        <v>13. 2. 2025</v>
      </c>
      <c r="L14" s="32"/>
    </row>
    <row r="15" spans="2:46" s="1" customFormat="1" ht="10.9" customHeight="1">
      <c r="B15" s="32"/>
      <c r="L15" s="32"/>
    </row>
    <row r="16" spans="2:46" s="1" customFormat="1" ht="12" customHeight="1">
      <c r="B16" s="32"/>
      <c r="D16" s="27" t="s">
        <v>24</v>
      </c>
      <c r="I16" s="27" t="s">
        <v>25</v>
      </c>
      <c r="J16" s="25" t="s">
        <v>1</v>
      </c>
      <c r="L16" s="32"/>
    </row>
    <row r="17" spans="2:12" s="1" customFormat="1" ht="18" customHeight="1">
      <c r="B17" s="32"/>
      <c r="E17" s="25" t="s">
        <v>26</v>
      </c>
      <c r="I17" s="27" t="s">
        <v>27</v>
      </c>
      <c r="J17" s="25" t="s">
        <v>1</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239" t="str">
        <f>'Rekapitulace stavby'!E14</f>
        <v>Vyplň údaj</v>
      </c>
      <c r="F20" s="222"/>
      <c r="G20" s="222"/>
      <c r="H20" s="22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
        <v>1</v>
      </c>
      <c r="L22" s="32"/>
    </row>
    <row r="23" spans="2:12" s="1" customFormat="1" ht="18" customHeight="1">
      <c r="B23" s="32"/>
      <c r="E23" s="25" t="s">
        <v>31</v>
      </c>
      <c r="I23" s="27" t="s">
        <v>27</v>
      </c>
      <c r="J23" s="25" t="s">
        <v>1</v>
      </c>
      <c r="L23" s="32"/>
    </row>
    <row r="24" spans="2:12" s="1" customFormat="1" ht="6.95" customHeight="1">
      <c r="B24" s="32"/>
      <c r="L24" s="32"/>
    </row>
    <row r="25" spans="2:12" s="1" customFormat="1" ht="12" customHeight="1">
      <c r="B25" s="32"/>
      <c r="D25" s="27" t="s">
        <v>33</v>
      </c>
      <c r="I25" s="27" t="s">
        <v>25</v>
      </c>
      <c r="J25" s="25" t="s">
        <v>1</v>
      </c>
      <c r="L25" s="32"/>
    </row>
    <row r="26" spans="2:12" s="1" customFormat="1" ht="18" customHeight="1">
      <c r="B26" s="32"/>
      <c r="E26" s="25" t="s">
        <v>34</v>
      </c>
      <c r="I26" s="27" t="s">
        <v>27</v>
      </c>
      <c r="J26" s="25" t="s">
        <v>1</v>
      </c>
      <c r="L26" s="32"/>
    </row>
    <row r="27" spans="2:12" s="1" customFormat="1" ht="6.95" customHeight="1">
      <c r="B27" s="32"/>
      <c r="L27" s="32"/>
    </row>
    <row r="28" spans="2:12" s="1" customFormat="1" ht="12" customHeight="1">
      <c r="B28" s="32"/>
      <c r="D28" s="27" t="s">
        <v>35</v>
      </c>
      <c r="L28" s="32"/>
    </row>
    <row r="29" spans="2:12" s="7" customFormat="1" ht="131.25" customHeight="1">
      <c r="B29" s="94"/>
      <c r="E29" s="226" t="s">
        <v>775</v>
      </c>
      <c r="F29" s="226"/>
      <c r="G29" s="226"/>
      <c r="H29" s="226"/>
      <c r="L29" s="94"/>
    </row>
    <row r="30" spans="2:12" s="1" customFormat="1" ht="6.95" customHeight="1">
      <c r="B30" s="32"/>
      <c r="L30" s="32"/>
    </row>
    <row r="31" spans="2:12" s="1" customFormat="1" ht="6.95" customHeight="1">
      <c r="B31" s="32"/>
      <c r="D31" s="53"/>
      <c r="E31" s="53"/>
      <c r="F31" s="53"/>
      <c r="G31" s="53"/>
      <c r="H31" s="53"/>
      <c r="I31" s="53"/>
      <c r="J31" s="53"/>
      <c r="K31" s="53"/>
      <c r="L31" s="32"/>
    </row>
    <row r="32" spans="2:12" s="1" customFormat="1" ht="25.35" customHeight="1">
      <c r="B32" s="32"/>
      <c r="D32" s="95" t="s">
        <v>37</v>
      </c>
      <c r="J32" s="66">
        <f>ROUND(J122, 2)</f>
        <v>0</v>
      </c>
      <c r="L32" s="32"/>
    </row>
    <row r="33" spans="2:12" s="1" customFormat="1" ht="6.95" customHeight="1">
      <c r="B33" s="32"/>
      <c r="D33" s="53"/>
      <c r="E33" s="53"/>
      <c r="F33" s="53"/>
      <c r="G33" s="53"/>
      <c r="H33" s="53"/>
      <c r="I33" s="53"/>
      <c r="J33" s="53"/>
      <c r="K33" s="53"/>
      <c r="L33" s="32"/>
    </row>
    <row r="34" spans="2:12" s="1" customFormat="1" ht="14.45" customHeight="1">
      <c r="B34" s="32"/>
      <c r="F34" s="35" t="s">
        <v>39</v>
      </c>
      <c r="I34" s="35" t="s">
        <v>38</v>
      </c>
      <c r="J34" s="35" t="s">
        <v>40</v>
      </c>
      <c r="L34" s="32"/>
    </row>
    <row r="35" spans="2:12" s="1" customFormat="1" ht="14.45" customHeight="1">
      <c r="B35" s="32"/>
      <c r="D35" s="55" t="s">
        <v>41</v>
      </c>
      <c r="E35" s="27" t="s">
        <v>42</v>
      </c>
      <c r="F35" s="86">
        <f>ROUND((SUM(BE122:BE139)),  2)</f>
        <v>0</v>
      </c>
      <c r="I35" s="96">
        <v>0.21</v>
      </c>
      <c r="J35" s="86">
        <f>ROUND(((SUM(BE122:BE139))*I35),  2)</f>
        <v>0</v>
      </c>
      <c r="L35" s="32"/>
    </row>
    <row r="36" spans="2:12" s="1" customFormat="1" ht="14.45" customHeight="1">
      <c r="B36" s="32"/>
      <c r="E36" s="27" t="s">
        <v>43</v>
      </c>
      <c r="F36" s="86">
        <f>ROUND((SUM(BF122:BF139)),  2)</f>
        <v>0</v>
      </c>
      <c r="I36" s="96">
        <v>0.12</v>
      </c>
      <c r="J36" s="86">
        <f>ROUND(((SUM(BF122:BF139))*I36),  2)</f>
        <v>0</v>
      </c>
      <c r="L36" s="32"/>
    </row>
    <row r="37" spans="2:12" s="1" customFormat="1" ht="14.45" hidden="1" customHeight="1">
      <c r="B37" s="32"/>
      <c r="E37" s="27" t="s">
        <v>44</v>
      </c>
      <c r="F37" s="86">
        <f>ROUND((SUM(BG122:BG139)),  2)</f>
        <v>0</v>
      </c>
      <c r="I37" s="96">
        <v>0.21</v>
      </c>
      <c r="J37" s="86">
        <f>0</f>
        <v>0</v>
      </c>
      <c r="L37" s="32"/>
    </row>
    <row r="38" spans="2:12" s="1" customFormat="1" ht="14.45" hidden="1" customHeight="1">
      <c r="B38" s="32"/>
      <c r="E38" s="27" t="s">
        <v>45</v>
      </c>
      <c r="F38" s="86">
        <f>ROUND((SUM(BH122:BH139)),  2)</f>
        <v>0</v>
      </c>
      <c r="I38" s="96">
        <v>0.12</v>
      </c>
      <c r="J38" s="86">
        <f>0</f>
        <v>0</v>
      </c>
      <c r="L38" s="32"/>
    </row>
    <row r="39" spans="2:12" s="1" customFormat="1" ht="14.45" hidden="1" customHeight="1">
      <c r="B39" s="32"/>
      <c r="E39" s="27" t="s">
        <v>46</v>
      </c>
      <c r="F39" s="86">
        <f>ROUND((SUM(BI122:BI139)),  2)</f>
        <v>0</v>
      </c>
      <c r="I39" s="96">
        <v>0</v>
      </c>
      <c r="J39" s="86">
        <f>0</f>
        <v>0</v>
      </c>
      <c r="L39" s="32"/>
    </row>
    <row r="40" spans="2:12" s="1" customFormat="1" ht="6.95" customHeight="1">
      <c r="B40" s="32"/>
      <c r="L40" s="32"/>
    </row>
    <row r="41" spans="2:12" s="1" customFormat="1" ht="25.35" customHeight="1">
      <c r="B41" s="32"/>
      <c r="C41" s="97"/>
      <c r="D41" s="98" t="s">
        <v>47</v>
      </c>
      <c r="E41" s="57"/>
      <c r="F41" s="57"/>
      <c r="G41" s="99" t="s">
        <v>48</v>
      </c>
      <c r="H41" s="100" t="s">
        <v>49</v>
      </c>
      <c r="I41" s="57"/>
      <c r="J41" s="101">
        <f>SUM(J32:J39)</f>
        <v>0</v>
      </c>
      <c r="K41" s="102"/>
      <c r="L41" s="32"/>
    </row>
    <row r="42" spans="2:12" s="1" customFormat="1" ht="14.45" customHeight="1">
      <c r="B42" s="32"/>
      <c r="L42" s="32"/>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12" s="1" customFormat="1" ht="6.95" customHeight="1">
      <c r="B81" s="46"/>
      <c r="C81" s="47"/>
      <c r="D81" s="47"/>
      <c r="E81" s="47"/>
      <c r="F81" s="47"/>
      <c r="G81" s="47"/>
      <c r="H81" s="47"/>
      <c r="I81" s="47"/>
      <c r="J81" s="47"/>
      <c r="K81" s="47"/>
      <c r="L81" s="32"/>
    </row>
    <row r="82" spans="2:12" s="1" customFormat="1" ht="24.95" customHeight="1">
      <c r="B82" s="32"/>
      <c r="C82" s="21" t="s">
        <v>129</v>
      </c>
      <c r="L82" s="32"/>
    </row>
    <row r="83" spans="2:12" s="1" customFormat="1" ht="6.95" customHeight="1">
      <c r="B83" s="32"/>
      <c r="L83" s="32"/>
    </row>
    <row r="84" spans="2:12" s="1" customFormat="1" ht="12" customHeight="1">
      <c r="B84" s="32"/>
      <c r="C84" s="27" t="s">
        <v>16</v>
      </c>
      <c r="L84" s="32"/>
    </row>
    <row r="85" spans="2:12" s="1" customFormat="1" ht="16.5" customHeight="1">
      <c r="B85" s="32"/>
      <c r="E85" s="237" t="str">
        <f>E7</f>
        <v>SEN gastroprovozu ZŠ Plánická</v>
      </c>
      <c r="F85" s="238"/>
      <c r="G85" s="238"/>
      <c r="H85" s="238"/>
      <c r="L85" s="32"/>
    </row>
    <row r="86" spans="2:12" ht="12" customHeight="1">
      <c r="B86" s="20"/>
      <c r="C86" s="27" t="s">
        <v>126</v>
      </c>
      <c r="L86" s="20"/>
    </row>
    <row r="87" spans="2:12" s="1" customFormat="1" ht="16.5" customHeight="1">
      <c r="B87" s="32"/>
      <c r="E87" s="237" t="s">
        <v>772</v>
      </c>
      <c r="F87" s="236"/>
      <c r="G87" s="236"/>
      <c r="H87" s="236"/>
      <c r="L87" s="32"/>
    </row>
    <row r="88" spans="2:12" s="1" customFormat="1" ht="12" customHeight="1">
      <c r="B88" s="32"/>
      <c r="C88" s="27" t="s">
        <v>773</v>
      </c>
      <c r="L88" s="32"/>
    </row>
    <row r="89" spans="2:12" s="1" customFormat="1" ht="16.5" customHeight="1">
      <c r="B89" s="32"/>
      <c r="E89" s="230" t="str">
        <f>E11</f>
        <v>25-050201.5.2 - VZT-2</v>
      </c>
      <c r="F89" s="236"/>
      <c r="G89" s="236"/>
      <c r="H89" s="236"/>
      <c r="L89" s="32"/>
    </row>
    <row r="90" spans="2:12" s="1" customFormat="1" ht="6.95" customHeight="1">
      <c r="B90" s="32"/>
      <c r="L90" s="32"/>
    </row>
    <row r="91" spans="2:12" s="1" customFormat="1" ht="12" customHeight="1">
      <c r="B91" s="32"/>
      <c r="C91" s="27" t="s">
        <v>20</v>
      </c>
      <c r="F91" s="25" t="str">
        <f>F14</f>
        <v>Klatovy</v>
      </c>
      <c r="I91" s="27" t="s">
        <v>22</v>
      </c>
      <c r="J91" s="52" t="str">
        <f>IF(J14="","",J14)</f>
        <v>13. 2. 2025</v>
      </c>
      <c r="L91" s="32"/>
    </row>
    <row r="92" spans="2:12" s="1" customFormat="1" ht="6.95" customHeight="1">
      <c r="B92" s="32"/>
      <c r="L92" s="32"/>
    </row>
    <row r="93" spans="2:12" s="1" customFormat="1" ht="15.2" customHeight="1">
      <c r="B93" s="32"/>
      <c r="C93" s="27" t="s">
        <v>24</v>
      </c>
      <c r="F93" s="25" t="str">
        <f>E17</f>
        <v>Energy Benefit Center a.s.</v>
      </c>
      <c r="I93" s="27" t="s">
        <v>30</v>
      </c>
      <c r="J93" s="30" t="str">
        <f>E23</f>
        <v>BC. Anna Tušová</v>
      </c>
      <c r="L93" s="32"/>
    </row>
    <row r="94" spans="2:12" s="1" customFormat="1" ht="15.2" customHeight="1">
      <c r="B94" s="32"/>
      <c r="C94" s="27" t="s">
        <v>28</v>
      </c>
      <c r="F94" s="25" t="str">
        <f>IF(E20="","",E20)</f>
        <v>Vyplň údaj</v>
      </c>
      <c r="I94" s="27" t="s">
        <v>33</v>
      </c>
      <c r="J94" s="30" t="str">
        <f>E26</f>
        <v>KAVRO</v>
      </c>
      <c r="L94" s="32"/>
    </row>
    <row r="95" spans="2:12" s="1" customFormat="1" ht="10.35" customHeight="1">
      <c r="B95" s="32"/>
      <c r="L95" s="32"/>
    </row>
    <row r="96" spans="2:12" s="1" customFormat="1" ht="29.25" customHeight="1">
      <c r="B96" s="32"/>
      <c r="C96" s="105" t="s">
        <v>130</v>
      </c>
      <c r="D96" s="97"/>
      <c r="E96" s="97"/>
      <c r="F96" s="97"/>
      <c r="G96" s="97"/>
      <c r="H96" s="97"/>
      <c r="I96" s="97"/>
      <c r="J96" s="106" t="s">
        <v>131</v>
      </c>
      <c r="K96" s="97"/>
      <c r="L96" s="32"/>
    </row>
    <row r="97" spans="2:47" s="1" customFormat="1" ht="10.35" customHeight="1">
      <c r="B97" s="32"/>
      <c r="L97" s="32"/>
    </row>
    <row r="98" spans="2:47" s="1" customFormat="1" ht="22.9" customHeight="1">
      <c r="B98" s="32"/>
      <c r="C98" s="107" t="s">
        <v>132</v>
      </c>
      <c r="J98" s="66">
        <f>J122</f>
        <v>0</v>
      </c>
      <c r="L98" s="32"/>
      <c r="AU98" s="17" t="s">
        <v>133</v>
      </c>
    </row>
    <row r="99" spans="2:47" s="8" customFormat="1" ht="24.95" customHeight="1">
      <c r="B99" s="108"/>
      <c r="D99" s="109" t="s">
        <v>857</v>
      </c>
      <c r="E99" s="110"/>
      <c r="F99" s="110"/>
      <c r="G99" s="110"/>
      <c r="H99" s="110"/>
      <c r="I99" s="110"/>
      <c r="J99" s="111">
        <f>J123</f>
        <v>0</v>
      </c>
      <c r="L99" s="108"/>
    </row>
    <row r="100" spans="2:47" s="8" customFormat="1" ht="24.95" customHeight="1">
      <c r="B100" s="108"/>
      <c r="D100" s="109" t="s">
        <v>777</v>
      </c>
      <c r="E100" s="110"/>
      <c r="F100" s="110"/>
      <c r="G100" s="110"/>
      <c r="H100" s="110"/>
      <c r="I100" s="110"/>
      <c r="J100" s="111">
        <f>J137</f>
        <v>0</v>
      </c>
      <c r="L100" s="108"/>
    </row>
    <row r="101" spans="2:47" s="1" customFormat="1" ht="21.75" customHeight="1">
      <c r="B101" s="32"/>
      <c r="L101" s="32"/>
    </row>
    <row r="102" spans="2:47" s="1" customFormat="1" ht="6.95" customHeight="1">
      <c r="B102" s="44"/>
      <c r="C102" s="45"/>
      <c r="D102" s="45"/>
      <c r="E102" s="45"/>
      <c r="F102" s="45"/>
      <c r="G102" s="45"/>
      <c r="H102" s="45"/>
      <c r="I102" s="45"/>
      <c r="J102" s="45"/>
      <c r="K102" s="45"/>
      <c r="L102" s="32"/>
    </row>
    <row r="106" spans="2:47" s="1" customFormat="1" ht="6.95" customHeight="1">
      <c r="B106" s="46"/>
      <c r="C106" s="47"/>
      <c r="D106" s="47"/>
      <c r="E106" s="47"/>
      <c r="F106" s="47"/>
      <c r="G106" s="47"/>
      <c r="H106" s="47"/>
      <c r="I106" s="47"/>
      <c r="J106" s="47"/>
      <c r="K106" s="47"/>
      <c r="L106" s="32"/>
    </row>
    <row r="107" spans="2:47" s="1" customFormat="1" ht="24.95" customHeight="1">
      <c r="B107" s="32"/>
      <c r="C107" s="21" t="s">
        <v>139</v>
      </c>
      <c r="L107" s="32"/>
    </row>
    <row r="108" spans="2:47" s="1" customFormat="1" ht="6.95" customHeight="1">
      <c r="B108" s="32"/>
      <c r="L108" s="32"/>
    </row>
    <row r="109" spans="2:47" s="1" customFormat="1" ht="12" customHeight="1">
      <c r="B109" s="32"/>
      <c r="C109" s="27" t="s">
        <v>16</v>
      </c>
      <c r="L109" s="32"/>
    </row>
    <row r="110" spans="2:47" s="1" customFormat="1" ht="16.5" customHeight="1">
      <c r="B110" s="32"/>
      <c r="E110" s="237" t="str">
        <f>E7</f>
        <v>SEN gastroprovozu ZŠ Plánická</v>
      </c>
      <c r="F110" s="238"/>
      <c r="G110" s="238"/>
      <c r="H110" s="238"/>
      <c r="L110" s="32"/>
    </row>
    <row r="111" spans="2:47" ht="12" customHeight="1">
      <c r="B111" s="20"/>
      <c r="C111" s="27" t="s">
        <v>126</v>
      </c>
      <c r="L111" s="20"/>
    </row>
    <row r="112" spans="2:47" s="1" customFormat="1" ht="16.5" customHeight="1">
      <c r="B112" s="32"/>
      <c r="E112" s="237" t="s">
        <v>772</v>
      </c>
      <c r="F112" s="236"/>
      <c r="G112" s="236"/>
      <c r="H112" s="236"/>
      <c r="L112" s="32"/>
    </row>
    <row r="113" spans="2:65" s="1" customFormat="1" ht="12" customHeight="1">
      <c r="B113" s="32"/>
      <c r="C113" s="27" t="s">
        <v>773</v>
      </c>
      <c r="L113" s="32"/>
    </row>
    <row r="114" spans="2:65" s="1" customFormat="1" ht="16.5" customHeight="1">
      <c r="B114" s="32"/>
      <c r="E114" s="230" t="str">
        <f>E11</f>
        <v>25-050201.5.2 - VZT-2</v>
      </c>
      <c r="F114" s="236"/>
      <c r="G114" s="236"/>
      <c r="H114" s="236"/>
      <c r="L114" s="32"/>
    </row>
    <row r="115" spans="2:65" s="1" customFormat="1" ht="6.95" customHeight="1">
      <c r="B115" s="32"/>
      <c r="L115" s="32"/>
    </row>
    <row r="116" spans="2:65" s="1" customFormat="1" ht="12" customHeight="1">
      <c r="B116" s="32"/>
      <c r="C116" s="27" t="s">
        <v>20</v>
      </c>
      <c r="F116" s="25" t="str">
        <f>F14</f>
        <v>Klatovy</v>
      </c>
      <c r="I116" s="27" t="s">
        <v>22</v>
      </c>
      <c r="J116" s="52" t="str">
        <f>IF(J14="","",J14)</f>
        <v>13. 2. 2025</v>
      </c>
      <c r="L116" s="32"/>
    </row>
    <row r="117" spans="2:65" s="1" customFormat="1" ht="6.95" customHeight="1">
      <c r="B117" s="32"/>
      <c r="L117" s="32"/>
    </row>
    <row r="118" spans="2:65" s="1" customFormat="1" ht="15.2" customHeight="1">
      <c r="B118" s="32"/>
      <c r="C118" s="27" t="s">
        <v>24</v>
      </c>
      <c r="F118" s="25" t="str">
        <f>E17</f>
        <v>Energy Benefit Center a.s.</v>
      </c>
      <c r="I118" s="27" t="s">
        <v>30</v>
      </c>
      <c r="J118" s="30" t="str">
        <f>E23</f>
        <v>BC. Anna Tušová</v>
      </c>
      <c r="L118" s="32"/>
    </row>
    <row r="119" spans="2:65" s="1" customFormat="1" ht="15.2" customHeight="1">
      <c r="B119" s="32"/>
      <c r="C119" s="27" t="s">
        <v>28</v>
      </c>
      <c r="F119" s="25" t="str">
        <f>IF(E20="","",E20)</f>
        <v>Vyplň údaj</v>
      </c>
      <c r="I119" s="27" t="s">
        <v>33</v>
      </c>
      <c r="J119" s="30" t="str">
        <f>E26</f>
        <v>KAVRO</v>
      </c>
      <c r="L119" s="32"/>
    </row>
    <row r="120" spans="2:65" s="1" customFormat="1" ht="10.35" customHeight="1">
      <c r="B120" s="32"/>
      <c r="L120" s="32"/>
    </row>
    <row r="121" spans="2:65" s="10" customFormat="1" ht="29.25" customHeight="1">
      <c r="B121" s="116"/>
      <c r="C121" s="117" t="s">
        <v>140</v>
      </c>
      <c r="D121" s="118" t="s">
        <v>62</v>
      </c>
      <c r="E121" s="118" t="s">
        <v>58</v>
      </c>
      <c r="F121" s="118" t="s">
        <v>59</v>
      </c>
      <c r="G121" s="118" t="s">
        <v>141</v>
      </c>
      <c r="H121" s="118" t="s">
        <v>142</v>
      </c>
      <c r="I121" s="118" t="s">
        <v>143</v>
      </c>
      <c r="J121" s="118" t="s">
        <v>131</v>
      </c>
      <c r="K121" s="119" t="s">
        <v>144</v>
      </c>
      <c r="L121" s="116"/>
      <c r="M121" s="59" t="s">
        <v>1</v>
      </c>
      <c r="N121" s="60" t="s">
        <v>41</v>
      </c>
      <c r="O121" s="60" t="s">
        <v>145</v>
      </c>
      <c r="P121" s="60" t="s">
        <v>146</v>
      </c>
      <c r="Q121" s="60" t="s">
        <v>147</v>
      </c>
      <c r="R121" s="60" t="s">
        <v>148</v>
      </c>
      <c r="S121" s="60" t="s">
        <v>149</v>
      </c>
      <c r="T121" s="61" t="s">
        <v>150</v>
      </c>
    </row>
    <row r="122" spans="2:65" s="1" customFormat="1" ht="22.9" customHeight="1">
      <c r="B122" s="32"/>
      <c r="C122" s="64" t="s">
        <v>151</v>
      </c>
      <c r="J122" s="120">
        <f>BK122</f>
        <v>0</v>
      </c>
      <c r="L122" s="32"/>
      <c r="M122" s="62"/>
      <c r="N122" s="53"/>
      <c r="O122" s="53"/>
      <c r="P122" s="121">
        <f>P123+P137</f>
        <v>0</v>
      </c>
      <c r="Q122" s="53"/>
      <c r="R122" s="121">
        <f>R123+R137</f>
        <v>0</v>
      </c>
      <c r="S122" s="53"/>
      <c r="T122" s="122">
        <f>T123+T137</f>
        <v>0</v>
      </c>
      <c r="AT122" s="17" t="s">
        <v>76</v>
      </c>
      <c r="AU122" s="17" t="s">
        <v>133</v>
      </c>
      <c r="BK122" s="123">
        <f>BK123+BK137</f>
        <v>0</v>
      </c>
    </row>
    <row r="123" spans="2:65" s="11" customFormat="1" ht="25.9" customHeight="1">
      <c r="B123" s="124"/>
      <c r="D123" s="125" t="s">
        <v>76</v>
      </c>
      <c r="E123" s="126" t="s">
        <v>602</v>
      </c>
      <c r="F123" s="126" t="s">
        <v>858</v>
      </c>
      <c r="I123" s="127"/>
      <c r="J123" s="128">
        <f>BK123</f>
        <v>0</v>
      </c>
      <c r="L123" s="124"/>
      <c r="M123" s="129"/>
      <c r="P123" s="130">
        <f>SUM(P124:P136)</f>
        <v>0</v>
      </c>
      <c r="R123" s="130">
        <f>SUM(R124:R136)</f>
        <v>0</v>
      </c>
      <c r="T123" s="131">
        <f>SUM(T124:T136)</f>
        <v>0</v>
      </c>
      <c r="AR123" s="125" t="s">
        <v>85</v>
      </c>
      <c r="AT123" s="132" t="s">
        <v>76</v>
      </c>
      <c r="AU123" s="132" t="s">
        <v>77</v>
      </c>
      <c r="AY123" s="125" t="s">
        <v>154</v>
      </c>
      <c r="BK123" s="133">
        <f>SUM(BK124:BK136)</f>
        <v>0</v>
      </c>
    </row>
    <row r="124" spans="2:65" s="1" customFormat="1" ht="37.9" customHeight="1">
      <c r="B124" s="32"/>
      <c r="C124" s="136" t="s">
        <v>77</v>
      </c>
      <c r="D124" s="136" t="s">
        <v>157</v>
      </c>
      <c r="E124" s="138" t="s">
        <v>859</v>
      </c>
      <c r="F124" s="139" t="s">
        <v>860</v>
      </c>
      <c r="G124" s="140" t="s">
        <v>606</v>
      </c>
      <c r="H124" s="141">
        <v>1</v>
      </c>
      <c r="I124" s="142"/>
      <c r="J124" s="143">
        <f t="shared" ref="J124:J136" si="0">ROUND(I124*H124,2)</f>
        <v>0</v>
      </c>
      <c r="K124" s="139" t="s">
        <v>1</v>
      </c>
      <c r="L124" s="32"/>
      <c r="M124" s="144" t="s">
        <v>1</v>
      </c>
      <c r="N124" s="145" t="s">
        <v>42</v>
      </c>
      <c r="P124" s="146">
        <f t="shared" ref="P124:P136" si="1">O124*H124</f>
        <v>0</v>
      </c>
      <c r="Q124" s="146">
        <v>0</v>
      </c>
      <c r="R124" s="146">
        <f t="shared" ref="R124:R136" si="2">Q124*H124</f>
        <v>0</v>
      </c>
      <c r="S124" s="146">
        <v>0</v>
      </c>
      <c r="T124" s="147">
        <f t="shared" ref="T124:T136" si="3">S124*H124</f>
        <v>0</v>
      </c>
      <c r="AR124" s="148" t="s">
        <v>162</v>
      </c>
      <c r="AT124" s="148" t="s">
        <v>157</v>
      </c>
      <c r="AU124" s="148" t="s">
        <v>85</v>
      </c>
      <c r="AY124" s="17" t="s">
        <v>154</v>
      </c>
      <c r="BE124" s="149">
        <f t="shared" ref="BE124:BE136" si="4">IF(N124="základní",J124,0)</f>
        <v>0</v>
      </c>
      <c r="BF124" s="149">
        <f t="shared" ref="BF124:BF136" si="5">IF(N124="snížená",J124,0)</f>
        <v>0</v>
      </c>
      <c r="BG124" s="149">
        <f t="shared" ref="BG124:BG136" si="6">IF(N124="zákl. přenesená",J124,0)</f>
        <v>0</v>
      </c>
      <c r="BH124" s="149">
        <f t="shared" ref="BH124:BH136" si="7">IF(N124="sníž. přenesená",J124,0)</f>
        <v>0</v>
      </c>
      <c r="BI124" s="149">
        <f t="shared" ref="BI124:BI136" si="8">IF(N124="nulová",J124,0)</f>
        <v>0</v>
      </c>
      <c r="BJ124" s="17" t="s">
        <v>85</v>
      </c>
      <c r="BK124" s="149">
        <f t="shared" ref="BK124:BK136" si="9">ROUND(I124*H124,2)</f>
        <v>0</v>
      </c>
      <c r="BL124" s="17" t="s">
        <v>162</v>
      </c>
      <c r="BM124" s="148" t="s">
        <v>87</v>
      </c>
    </row>
    <row r="125" spans="2:65" s="1" customFormat="1" ht="16.5" customHeight="1">
      <c r="B125" s="32"/>
      <c r="C125" s="136" t="s">
        <v>77</v>
      </c>
      <c r="D125" s="136" t="s">
        <v>157</v>
      </c>
      <c r="E125" s="138" t="s">
        <v>861</v>
      </c>
      <c r="F125" s="139" t="s">
        <v>862</v>
      </c>
      <c r="G125" s="140" t="s">
        <v>606</v>
      </c>
      <c r="H125" s="141">
        <v>1</v>
      </c>
      <c r="I125" s="142"/>
      <c r="J125" s="143">
        <f t="shared" si="0"/>
        <v>0</v>
      </c>
      <c r="K125" s="139" t="s">
        <v>1</v>
      </c>
      <c r="L125" s="32"/>
      <c r="M125" s="144" t="s">
        <v>1</v>
      </c>
      <c r="N125" s="145" t="s">
        <v>42</v>
      </c>
      <c r="P125" s="146">
        <f t="shared" si="1"/>
        <v>0</v>
      </c>
      <c r="Q125" s="146">
        <v>0</v>
      </c>
      <c r="R125" s="146">
        <f t="shared" si="2"/>
        <v>0</v>
      </c>
      <c r="S125" s="146">
        <v>0</v>
      </c>
      <c r="T125" s="147">
        <f t="shared" si="3"/>
        <v>0</v>
      </c>
      <c r="AR125" s="148" t="s">
        <v>162</v>
      </c>
      <c r="AT125" s="148" t="s">
        <v>157</v>
      </c>
      <c r="AU125" s="148" t="s">
        <v>85</v>
      </c>
      <c r="AY125" s="17" t="s">
        <v>154</v>
      </c>
      <c r="BE125" s="149">
        <f t="shared" si="4"/>
        <v>0</v>
      </c>
      <c r="BF125" s="149">
        <f t="shared" si="5"/>
        <v>0</v>
      </c>
      <c r="BG125" s="149">
        <f t="shared" si="6"/>
        <v>0</v>
      </c>
      <c r="BH125" s="149">
        <f t="shared" si="7"/>
        <v>0</v>
      </c>
      <c r="BI125" s="149">
        <f t="shared" si="8"/>
        <v>0</v>
      </c>
      <c r="BJ125" s="17" t="s">
        <v>85</v>
      </c>
      <c r="BK125" s="149">
        <f t="shared" si="9"/>
        <v>0</v>
      </c>
      <c r="BL125" s="17" t="s">
        <v>162</v>
      </c>
      <c r="BM125" s="148" t="s">
        <v>162</v>
      </c>
    </row>
    <row r="126" spans="2:65" s="1" customFormat="1" ht="16.5" customHeight="1">
      <c r="B126" s="32"/>
      <c r="C126" s="136" t="s">
        <v>87</v>
      </c>
      <c r="D126" s="136" t="s">
        <v>157</v>
      </c>
      <c r="E126" s="138" t="s">
        <v>863</v>
      </c>
      <c r="F126" s="139" t="s">
        <v>864</v>
      </c>
      <c r="G126" s="140" t="s">
        <v>606</v>
      </c>
      <c r="H126" s="141">
        <v>4</v>
      </c>
      <c r="I126" s="142"/>
      <c r="J126" s="143">
        <f t="shared" si="0"/>
        <v>0</v>
      </c>
      <c r="K126" s="139" t="s">
        <v>1</v>
      </c>
      <c r="L126" s="32"/>
      <c r="M126" s="144" t="s">
        <v>1</v>
      </c>
      <c r="N126" s="145" t="s">
        <v>42</v>
      </c>
      <c r="P126" s="146">
        <f t="shared" si="1"/>
        <v>0</v>
      </c>
      <c r="Q126" s="146">
        <v>0</v>
      </c>
      <c r="R126" s="146">
        <f t="shared" si="2"/>
        <v>0</v>
      </c>
      <c r="S126" s="146">
        <v>0</v>
      </c>
      <c r="T126" s="147">
        <f t="shared" si="3"/>
        <v>0</v>
      </c>
      <c r="AR126" s="148" t="s">
        <v>162</v>
      </c>
      <c r="AT126" s="148" t="s">
        <v>157</v>
      </c>
      <c r="AU126" s="148" t="s">
        <v>85</v>
      </c>
      <c r="AY126" s="17" t="s">
        <v>154</v>
      </c>
      <c r="BE126" s="149">
        <f t="shared" si="4"/>
        <v>0</v>
      </c>
      <c r="BF126" s="149">
        <f t="shared" si="5"/>
        <v>0</v>
      </c>
      <c r="BG126" s="149">
        <f t="shared" si="6"/>
        <v>0</v>
      </c>
      <c r="BH126" s="149">
        <f t="shared" si="7"/>
        <v>0</v>
      </c>
      <c r="BI126" s="149">
        <f t="shared" si="8"/>
        <v>0</v>
      </c>
      <c r="BJ126" s="17" t="s">
        <v>85</v>
      </c>
      <c r="BK126" s="149">
        <f t="shared" si="9"/>
        <v>0</v>
      </c>
      <c r="BL126" s="17" t="s">
        <v>162</v>
      </c>
      <c r="BM126" s="148" t="s">
        <v>198</v>
      </c>
    </row>
    <row r="127" spans="2:65" s="1" customFormat="1" ht="16.5" customHeight="1">
      <c r="B127" s="32"/>
      <c r="C127" s="136" t="s">
        <v>77</v>
      </c>
      <c r="D127" s="136" t="s">
        <v>157</v>
      </c>
      <c r="E127" s="138" t="s">
        <v>865</v>
      </c>
      <c r="F127" s="139" t="s">
        <v>866</v>
      </c>
      <c r="G127" s="140" t="s">
        <v>606</v>
      </c>
      <c r="H127" s="141">
        <v>1</v>
      </c>
      <c r="I127" s="142"/>
      <c r="J127" s="143">
        <f t="shared" si="0"/>
        <v>0</v>
      </c>
      <c r="K127" s="139" t="s">
        <v>1</v>
      </c>
      <c r="L127" s="32"/>
      <c r="M127" s="144" t="s">
        <v>1</v>
      </c>
      <c r="N127" s="145" t="s">
        <v>42</v>
      </c>
      <c r="P127" s="146">
        <f t="shared" si="1"/>
        <v>0</v>
      </c>
      <c r="Q127" s="146">
        <v>0</v>
      </c>
      <c r="R127" s="146">
        <f t="shared" si="2"/>
        <v>0</v>
      </c>
      <c r="S127" s="146">
        <v>0</v>
      </c>
      <c r="T127" s="147">
        <f t="shared" si="3"/>
        <v>0</v>
      </c>
      <c r="AR127" s="148" t="s">
        <v>162</v>
      </c>
      <c r="AT127" s="148" t="s">
        <v>157</v>
      </c>
      <c r="AU127" s="148" t="s">
        <v>85</v>
      </c>
      <c r="AY127" s="17" t="s">
        <v>154</v>
      </c>
      <c r="BE127" s="149">
        <f t="shared" si="4"/>
        <v>0</v>
      </c>
      <c r="BF127" s="149">
        <f t="shared" si="5"/>
        <v>0</v>
      </c>
      <c r="BG127" s="149">
        <f t="shared" si="6"/>
        <v>0</v>
      </c>
      <c r="BH127" s="149">
        <f t="shared" si="7"/>
        <v>0</v>
      </c>
      <c r="BI127" s="149">
        <f t="shared" si="8"/>
        <v>0</v>
      </c>
      <c r="BJ127" s="17" t="s">
        <v>85</v>
      </c>
      <c r="BK127" s="149">
        <f t="shared" si="9"/>
        <v>0</v>
      </c>
      <c r="BL127" s="17" t="s">
        <v>162</v>
      </c>
      <c r="BM127" s="148" t="s">
        <v>215</v>
      </c>
    </row>
    <row r="128" spans="2:65" s="1" customFormat="1" ht="16.5" customHeight="1">
      <c r="B128" s="32"/>
      <c r="C128" s="136" t="s">
        <v>77</v>
      </c>
      <c r="D128" s="136" t="s">
        <v>157</v>
      </c>
      <c r="E128" s="138" t="s">
        <v>867</v>
      </c>
      <c r="F128" s="139" t="s">
        <v>868</v>
      </c>
      <c r="G128" s="140" t="s">
        <v>606</v>
      </c>
      <c r="H128" s="141">
        <v>2</v>
      </c>
      <c r="I128" s="142"/>
      <c r="J128" s="143">
        <f t="shared" si="0"/>
        <v>0</v>
      </c>
      <c r="K128" s="139" t="s">
        <v>1</v>
      </c>
      <c r="L128" s="32"/>
      <c r="M128" s="144" t="s">
        <v>1</v>
      </c>
      <c r="N128" s="145" t="s">
        <v>42</v>
      </c>
      <c r="P128" s="146">
        <f t="shared" si="1"/>
        <v>0</v>
      </c>
      <c r="Q128" s="146">
        <v>0</v>
      </c>
      <c r="R128" s="146">
        <f t="shared" si="2"/>
        <v>0</v>
      </c>
      <c r="S128" s="146">
        <v>0</v>
      </c>
      <c r="T128" s="147">
        <f t="shared" si="3"/>
        <v>0</v>
      </c>
      <c r="AR128" s="148" t="s">
        <v>162</v>
      </c>
      <c r="AT128" s="148" t="s">
        <v>157</v>
      </c>
      <c r="AU128" s="148" t="s">
        <v>85</v>
      </c>
      <c r="AY128" s="17" t="s">
        <v>154</v>
      </c>
      <c r="BE128" s="149">
        <f t="shared" si="4"/>
        <v>0</v>
      </c>
      <c r="BF128" s="149">
        <f t="shared" si="5"/>
        <v>0</v>
      </c>
      <c r="BG128" s="149">
        <f t="shared" si="6"/>
        <v>0</v>
      </c>
      <c r="BH128" s="149">
        <f t="shared" si="7"/>
        <v>0</v>
      </c>
      <c r="BI128" s="149">
        <f t="shared" si="8"/>
        <v>0</v>
      </c>
      <c r="BJ128" s="17" t="s">
        <v>85</v>
      </c>
      <c r="BK128" s="149">
        <f t="shared" si="9"/>
        <v>0</v>
      </c>
      <c r="BL128" s="17" t="s">
        <v>162</v>
      </c>
      <c r="BM128" s="148" t="s">
        <v>228</v>
      </c>
    </row>
    <row r="129" spans="2:65" s="1" customFormat="1" ht="16.5" customHeight="1">
      <c r="B129" s="32"/>
      <c r="C129" s="136" t="s">
        <v>77</v>
      </c>
      <c r="D129" s="136" t="s">
        <v>157</v>
      </c>
      <c r="E129" s="138" t="s">
        <v>869</v>
      </c>
      <c r="F129" s="139" t="s">
        <v>870</v>
      </c>
      <c r="G129" s="140" t="s">
        <v>606</v>
      </c>
      <c r="H129" s="141">
        <v>1</v>
      </c>
      <c r="I129" s="142"/>
      <c r="J129" s="143">
        <f t="shared" si="0"/>
        <v>0</v>
      </c>
      <c r="K129" s="139" t="s">
        <v>1</v>
      </c>
      <c r="L129" s="32"/>
      <c r="M129" s="144" t="s">
        <v>1</v>
      </c>
      <c r="N129" s="145" t="s">
        <v>42</v>
      </c>
      <c r="P129" s="146">
        <f t="shared" si="1"/>
        <v>0</v>
      </c>
      <c r="Q129" s="146">
        <v>0</v>
      </c>
      <c r="R129" s="146">
        <f t="shared" si="2"/>
        <v>0</v>
      </c>
      <c r="S129" s="146">
        <v>0</v>
      </c>
      <c r="T129" s="147">
        <f t="shared" si="3"/>
        <v>0</v>
      </c>
      <c r="AR129" s="148" t="s">
        <v>162</v>
      </c>
      <c r="AT129" s="148" t="s">
        <v>157</v>
      </c>
      <c r="AU129" s="148" t="s">
        <v>85</v>
      </c>
      <c r="AY129" s="17" t="s">
        <v>154</v>
      </c>
      <c r="BE129" s="149">
        <f t="shared" si="4"/>
        <v>0</v>
      </c>
      <c r="BF129" s="149">
        <f t="shared" si="5"/>
        <v>0</v>
      </c>
      <c r="BG129" s="149">
        <f t="shared" si="6"/>
        <v>0</v>
      </c>
      <c r="BH129" s="149">
        <f t="shared" si="7"/>
        <v>0</v>
      </c>
      <c r="BI129" s="149">
        <f t="shared" si="8"/>
        <v>0</v>
      </c>
      <c r="BJ129" s="17" t="s">
        <v>85</v>
      </c>
      <c r="BK129" s="149">
        <f t="shared" si="9"/>
        <v>0</v>
      </c>
      <c r="BL129" s="17" t="s">
        <v>162</v>
      </c>
      <c r="BM129" s="148" t="s">
        <v>8</v>
      </c>
    </row>
    <row r="130" spans="2:65" s="1" customFormat="1" ht="21.75" customHeight="1">
      <c r="B130" s="32"/>
      <c r="C130" s="136" t="s">
        <v>162</v>
      </c>
      <c r="D130" s="136" t="s">
        <v>157</v>
      </c>
      <c r="E130" s="138" t="s">
        <v>871</v>
      </c>
      <c r="F130" s="139" t="s">
        <v>872</v>
      </c>
      <c r="G130" s="140" t="s">
        <v>606</v>
      </c>
      <c r="H130" s="141">
        <v>2</v>
      </c>
      <c r="I130" s="142"/>
      <c r="J130" s="143">
        <f t="shared" si="0"/>
        <v>0</v>
      </c>
      <c r="K130" s="139" t="s">
        <v>1</v>
      </c>
      <c r="L130" s="32"/>
      <c r="M130" s="144" t="s">
        <v>1</v>
      </c>
      <c r="N130" s="145" t="s">
        <v>42</v>
      </c>
      <c r="P130" s="146">
        <f t="shared" si="1"/>
        <v>0</v>
      </c>
      <c r="Q130" s="146">
        <v>0</v>
      </c>
      <c r="R130" s="146">
        <f t="shared" si="2"/>
        <v>0</v>
      </c>
      <c r="S130" s="146">
        <v>0</v>
      </c>
      <c r="T130" s="147">
        <f t="shared" si="3"/>
        <v>0</v>
      </c>
      <c r="AR130" s="148" t="s">
        <v>162</v>
      </c>
      <c r="AT130" s="148" t="s">
        <v>157</v>
      </c>
      <c r="AU130" s="148" t="s">
        <v>85</v>
      </c>
      <c r="AY130" s="17" t="s">
        <v>154</v>
      </c>
      <c r="BE130" s="149">
        <f t="shared" si="4"/>
        <v>0</v>
      </c>
      <c r="BF130" s="149">
        <f t="shared" si="5"/>
        <v>0</v>
      </c>
      <c r="BG130" s="149">
        <f t="shared" si="6"/>
        <v>0</v>
      </c>
      <c r="BH130" s="149">
        <f t="shared" si="7"/>
        <v>0</v>
      </c>
      <c r="BI130" s="149">
        <f t="shared" si="8"/>
        <v>0</v>
      </c>
      <c r="BJ130" s="17" t="s">
        <v>85</v>
      </c>
      <c r="BK130" s="149">
        <f t="shared" si="9"/>
        <v>0</v>
      </c>
      <c r="BL130" s="17" t="s">
        <v>162</v>
      </c>
      <c r="BM130" s="148" t="s">
        <v>262</v>
      </c>
    </row>
    <row r="131" spans="2:65" s="1" customFormat="1" ht="16.5" customHeight="1">
      <c r="B131" s="32"/>
      <c r="C131" s="136" t="s">
        <v>187</v>
      </c>
      <c r="D131" s="136" t="s">
        <v>157</v>
      </c>
      <c r="E131" s="138" t="s">
        <v>873</v>
      </c>
      <c r="F131" s="139" t="s">
        <v>874</v>
      </c>
      <c r="G131" s="140" t="s">
        <v>606</v>
      </c>
      <c r="H131" s="141">
        <v>2</v>
      </c>
      <c r="I131" s="142"/>
      <c r="J131" s="143">
        <f t="shared" si="0"/>
        <v>0</v>
      </c>
      <c r="K131" s="139" t="s">
        <v>1</v>
      </c>
      <c r="L131" s="32"/>
      <c r="M131" s="144" t="s">
        <v>1</v>
      </c>
      <c r="N131" s="145" t="s">
        <v>42</v>
      </c>
      <c r="P131" s="146">
        <f t="shared" si="1"/>
        <v>0</v>
      </c>
      <c r="Q131" s="146">
        <v>0</v>
      </c>
      <c r="R131" s="146">
        <f t="shared" si="2"/>
        <v>0</v>
      </c>
      <c r="S131" s="146">
        <v>0</v>
      </c>
      <c r="T131" s="147">
        <f t="shared" si="3"/>
        <v>0</v>
      </c>
      <c r="AR131" s="148" t="s">
        <v>162</v>
      </c>
      <c r="AT131" s="148" t="s">
        <v>157</v>
      </c>
      <c r="AU131" s="148" t="s">
        <v>85</v>
      </c>
      <c r="AY131" s="17" t="s">
        <v>154</v>
      </c>
      <c r="BE131" s="149">
        <f t="shared" si="4"/>
        <v>0</v>
      </c>
      <c r="BF131" s="149">
        <f t="shared" si="5"/>
        <v>0</v>
      </c>
      <c r="BG131" s="149">
        <f t="shared" si="6"/>
        <v>0</v>
      </c>
      <c r="BH131" s="149">
        <f t="shared" si="7"/>
        <v>0</v>
      </c>
      <c r="BI131" s="149">
        <f t="shared" si="8"/>
        <v>0</v>
      </c>
      <c r="BJ131" s="17" t="s">
        <v>85</v>
      </c>
      <c r="BK131" s="149">
        <f t="shared" si="9"/>
        <v>0</v>
      </c>
      <c r="BL131" s="17" t="s">
        <v>162</v>
      </c>
      <c r="BM131" s="148" t="s">
        <v>274</v>
      </c>
    </row>
    <row r="132" spans="2:65" s="1" customFormat="1" ht="16.5" customHeight="1">
      <c r="B132" s="32"/>
      <c r="C132" s="136" t="s">
        <v>198</v>
      </c>
      <c r="D132" s="136" t="s">
        <v>157</v>
      </c>
      <c r="E132" s="138" t="s">
        <v>875</v>
      </c>
      <c r="F132" s="139" t="s">
        <v>876</v>
      </c>
      <c r="G132" s="140" t="s">
        <v>606</v>
      </c>
      <c r="H132" s="141">
        <v>2</v>
      </c>
      <c r="I132" s="142"/>
      <c r="J132" s="143">
        <f t="shared" si="0"/>
        <v>0</v>
      </c>
      <c r="K132" s="139" t="s">
        <v>1</v>
      </c>
      <c r="L132" s="32"/>
      <c r="M132" s="144" t="s">
        <v>1</v>
      </c>
      <c r="N132" s="145" t="s">
        <v>42</v>
      </c>
      <c r="P132" s="146">
        <f t="shared" si="1"/>
        <v>0</v>
      </c>
      <c r="Q132" s="146">
        <v>0</v>
      </c>
      <c r="R132" s="146">
        <f t="shared" si="2"/>
        <v>0</v>
      </c>
      <c r="S132" s="146">
        <v>0</v>
      </c>
      <c r="T132" s="147">
        <f t="shared" si="3"/>
        <v>0</v>
      </c>
      <c r="AR132" s="148" t="s">
        <v>162</v>
      </c>
      <c r="AT132" s="148" t="s">
        <v>157</v>
      </c>
      <c r="AU132" s="148" t="s">
        <v>85</v>
      </c>
      <c r="AY132" s="17" t="s">
        <v>154</v>
      </c>
      <c r="BE132" s="149">
        <f t="shared" si="4"/>
        <v>0</v>
      </c>
      <c r="BF132" s="149">
        <f t="shared" si="5"/>
        <v>0</v>
      </c>
      <c r="BG132" s="149">
        <f t="shared" si="6"/>
        <v>0</v>
      </c>
      <c r="BH132" s="149">
        <f t="shared" si="7"/>
        <v>0</v>
      </c>
      <c r="BI132" s="149">
        <f t="shared" si="8"/>
        <v>0</v>
      </c>
      <c r="BJ132" s="17" t="s">
        <v>85</v>
      </c>
      <c r="BK132" s="149">
        <f t="shared" si="9"/>
        <v>0</v>
      </c>
      <c r="BL132" s="17" t="s">
        <v>162</v>
      </c>
      <c r="BM132" s="148" t="s">
        <v>282</v>
      </c>
    </row>
    <row r="133" spans="2:65" s="1" customFormat="1" ht="16.5" customHeight="1">
      <c r="B133" s="32"/>
      <c r="C133" s="136" t="s">
        <v>209</v>
      </c>
      <c r="D133" s="136" t="s">
        <v>157</v>
      </c>
      <c r="E133" s="138" t="s">
        <v>877</v>
      </c>
      <c r="F133" s="139" t="s">
        <v>878</v>
      </c>
      <c r="G133" s="140" t="s">
        <v>606</v>
      </c>
      <c r="H133" s="141">
        <v>1</v>
      </c>
      <c r="I133" s="142"/>
      <c r="J133" s="143">
        <f t="shared" si="0"/>
        <v>0</v>
      </c>
      <c r="K133" s="139" t="s">
        <v>1</v>
      </c>
      <c r="L133" s="32"/>
      <c r="M133" s="144" t="s">
        <v>1</v>
      </c>
      <c r="N133" s="145" t="s">
        <v>42</v>
      </c>
      <c r="P133" s="146">
        <f t="shared" si="1"/>
        <v>0</v>
      </c>
      <c r="Q133" s="146">
        <v>0</v>
      </c>
      <c r="R133" s="146">
        <f t="shared" si="2"/>
        <v>0</v>
      </c>
      <c r="S133" s="146">
        <v>0</v>
      </c>
      <c r="T133" s="147">
        <f t="shared" si="3"/>
        <v>0</v>
      </c>
      <c r="AR133" s="148" t="s">
        <v>162</v>
      </c>
      <c r="AT133" s="148" t="s">
        <v>157</v>
      </c>
      <c r="AU133" s="148" t="s">
        <v>85</v>
      </c>
      <c r="AY133" s="17" t="s">
        <v>154</v>
      </c>
      <c r="BE133" s="149">
        <f t="shared" si="4"/>
        <v>0</v>
      </c>
      <c r="BF133" s="149">
        <f t="shared" si="5"/>
        <v>0</v>
      </c>
      <c r="BG133" s="149">
        <f t="shared" si="6"/>
        <v>0</v>
      </c>
      <c r="BH133" s="149">
        <f t="shared" si="7"/>
        <v>0</v>
      </c>
      <c r="BI133" s="149">
        <f t="shared" si="8"/>
        <v>0</v>
      </c>
      <c r="BJ133" s="17" t="s">
        <v>85</v>
      </c>
      <c r="BK133" s="149">
        <f t="shared" si="9"/>
        <v>0</v>
      </c>
      <c r="BL133" s="17" t="s">
        <v>162</v>
      </c>
      <c r="BM133" s="148" t="s">
        <v>326</v>
      </c>
    </row>
    <row r="134" spans="2:65" s="1" customFormat="1" ht="16.5" customHeight="1">
      <c r="B134" s="32"/>
      <c r="C134" s="136" t="s">
        <v>215</v>
      </c>
      <c r="D134" s="136" t="s">
        <v>157</v>
      </c>
      <c r="E134" s="138" t="s">
        <v>879</v>
      </c>
      <c r="F134" s="139" t="s">
        <v>880</v>
      </c>
      <c r="G134" s="140" t="s">
        <v>606</v>
      </c>
      <c r="H134" s="141">
        <v>6</v>
      </c>
      <c r="I134" s="142"/>
      <c r="J134" s="143">
        <f t="shared" si="0"/>
        <v>0</v>
      </c>
      <c r="K134" s="139" t="s">
        <v>1</v>
      </c>
      <c r="L134" s="32"/>
      <c r="M134" s="144" t="s">
        <v>1</v>
      </c>
      <c r="N134" s="145" t="s">
        <v>42</v>
      </c>
      <c r="P134" s="146">
        <f t="shared" si="1"/>
        <v>0</v>
      </c>
      <c r="Q134" s="146">
        <v>0</v>
      </c>
      <c r="R134" s="146">
        <f t="shared" si="2"/>
        <v>0</v>
      </c>
      <c r="S134" s="146">
        <v>0</v>
      </c>
      <c r="T134" s="147">
        <f t="shared" si="3"/>
        <v>0</v>
      </c>
      <c r="AR134" s="148" t="s">
        <v>162</v>
      </c>
      <c r="AT134" s="148" t="s">
        <v>157</v>
      </c>
      <c r="AU134" s="148" t="s">
        <v>85</v>
      </c>
      <c r="AY134" s="17" t="s">
        <v>154</v>
      </c>
      <c r="BE134" s="149">
        <f t="shared" si="4"/>
        <v>0</v>
      </c>
      <c r="BF134" s="149">
        <f t="shared" si="5"/>
        <v>0</v>
      </c>
      <c r="BG134" s="149">
        <f t="shared" si="6"/>
        <v>0</v>
      </c>
      <c r="BH134" s="149">
        <f t="shared" si="7"/>
        <v>0</v>
      </c>
      <c r="BI134" s="149">
        <f t="shared" si="8"/>
        <v>0</v>
      </c>
      <c r="BJ134" s="17" t="s">
        <v>85</v>
      </c>
      <c r="BK134" s="149">
        <f t="shared" si="9"/>
        <v>0</v>
      </c>
      <c r="BL134" s="17" t="s">
        <v>162</v>
      </c>
      <c r="BM134" s="148" t="s">
        <v>368</v>
      </c>
    </row>
    <row r="135" spans="2:65" s="1" customFormat="1" ht="21.75" customHeight="1">
      <c r="B135" s="32"/>
      <c r="C135" s="136" t="s">
        <v>155</v>
      </c>
      <c r="D135" s="136" t="s">
        <v>157</v>
      </c>
      <c r="E135" s="138" t="s">
        <v>881</v>
      </c>
      <c r="F135" s="139" t="s">
        <v>882</v>
      </c>
      <c r="G135" s="140" t="s">
        <v>838</v>
      </c>
      <c r="H135" s="141">
        <v>22.1</v>
      </c>
      <c r="I135" s="142"/>
      <c r="J135" s="143">
        <f t="shared" si="0"/>
        <v>0</v>
      </c>
      <c r="K135" s="139" t="s">
        <v>1</v>
      </c>
      <c r="L135" s="32"/>
      <c r="M135" s="144" t="s">
        <v>1</v>
      </c>
      <c r="N135" s="145" t="s">
        <v>42</v>
      </c>
      <c r="P135" s="146">
        <f t="shared" si="1"/>
        <v>0</v>
      </c>
      <c r="Q135" s="146">
        <v>0</v>
      </c>
      <c r="R135" s="146">
        <f t="shared" si="2"/>
        <v>0</v>
      </c>
      <c r="S135" s="146">
        <v>0</v>
      </c>
      <c r="T135" s="147">
        <f t="shared" si="3"/>
        <v>0</v>
      </c>
      <c r="AR135" s="148" t="s">
        <v>162</v>
      </c>
      <c r="AT135" s="148" t="s">
        <v>157</v>
      </c>
      <c r="AU135" s="148" t="s">
        <v>85</v>
      </c>
      <c r="AY135" s="17" t="s">
        <v>154</v>
      </c>
      <c r="BE135" s="149">
        <f t="shared" si="4"/>
        <v>0</v>
      </c>
      <c r="BF135" s="149">
        <f t="shared" si="5"/>
        <v>0</v>
      </c>
      <c r="BG135" s="149">
        <f t="shared" si="6"/>
        <v>0</v>
      </c>
      <c r="BH135" s="149">
        <f t="shared" si="7"/>
        <v>0</v>
      </c>
      <c r="BI135" s="149">
        <f t="shared" si="8"/>
        <v>0</v>
      </c>
      <c r="BJ135" s="17" t="s">
        <v>85</v>
      </c>
      <c r="BK135" s="149">
        <f t="shared" si="9"/>
        <v>0</v>
      </c>
      <c r="BL135" s="17" t="s">
        <v>162</v>
      </c>
      <c r="BM135" s="148" t="s">
        <v>379</v>
      </c>
    </row>
    <row r="136" spans="2:65" s="1" customFormat="1" ht="16.5" customHeight="1">
      <c r="B136" s="32"/>
      <c r="C136" s="136" t="s">
        <v>228</v>
      </c>
      <c r="D136" s="136" t="s">
        <v>157</v>
      </c>
      <c r="E136" s="138" t="s">
        <v>883</v>
      </c>
      <c r="F136" s="139" t="s">
        <v>884</v>
      </c>
      <c r="G136" s="140" t="s">
        <v>838</v>
      </c>
      <c r="H136" s="141">
        <v>7</v>
      </c>
      <c r="I136" s="142"/>
      <c r="J136" s="143">
        <f t="shared" si="0"/>
        <v>0</v>
      </c>
      <c r="K136" s="139" t="s">
        <v>1</v>
      </c>
      <c r="L136" s="32"/>
      <c r="M136" s="144" t="s">
        <v>1</v>
      </c>
      <c r="N136" s="145" t="s">
        <v>42</v>
      </c>
      <c r="P136" s="146">
        <f t="shared" si="1"/>
        <v>0</v>
      </c>
      <c r="Q136" s="146">
        <v>0</v>
      </c>
      <c r="R136" s="146">
        <f t="shared" si="2"/>
        <v>0</v>
      </c>
      <c r="S136" s="146">
        <v>0</v>
      </c>
      <c r="T136" s="147">
        <f t="shared" si="3"/>
        <v>0</v>
      </c>
      <c r="AR136" s="148" t="s">
        <v>162</v>
      </c>
      <c r="AT136" s="148" t="s">
        <v>157</v>
      </c>
      <c r="AU136" s="148" t="s">
        <v>85</v>
      </c>
      <c r="AY136" s="17" t="s">
        <v>154</v>
      </c>
      <c r="BE136" s="149">
        <f t="shared" si="4"/>
        <v>0</v>
      </c>
      <c r="BF136" s="149">
        <f t="shared" si="5"/>
        <v>0</v>
      </c>
      <c r="BG136" s="149">
        <f t="shared" si="6"/>
        <v>0</v>
      </c>
      <c r="BH136" s="149">
        <f t="shared" si="7"/>
        <v>0</v>
      </c>
      <c r="BI136" s="149">
        <f t="shared" si="8"/>
        <v>0</v>
      </c>
      <c r="BJ136" s="17" t="s">
        <v>85</v>
      </c>
      <c r="BK136" s="149">
        <f t="shared" si="9"/>
        <v>0</v>
      </c>
      <c r="BL136" s="17" t="s">
        <v>162</v>
      </c>
      <c r="BM136" s="148" t="s">
        <v>393</v>
      </c>
    </row>
    <row r="137" spans="2:65" s="11" customFormat="1" ht="25.9" customHeight="1">
      <c r="B137" s="124"/>
      <c r="D137" s="125" t="s">
        <v>76</v>
      </c>
      <c r="E137" s="126" t="s">
        <v>615</v>
      </c>
      <c r="F137" s="126" t="s">
        <v>849</v>
      </c>
      <c r="I137" s="127"/>
      <c r="J137" s="128">
        <f>BK137</f>
        <v>0</v>
      </c>
      <c r="L137" s="124"/>
      <c r="M137" s="129"/>
      <c r="P137" s="130">
        <f>SUM(P138:P139)</f>
        <v>0</v>
      </c>
      <c r="R137" s="130">
        <f>SUM(R138:R139)</f>
        <v>0</v>
      </c>
      <c r="T137" s="131">
        <f>SUM(T138:T139)</f>
        <v>0</v>
      </c>
      <c r="AR137" s="125" t="s">
        <v>85</v>
      </c>
      <c r="AT137" s="132" t="s">
        <v>76</v>
      </c>
      <c r="AU137" s="132" t="s">
        <v>77</v>
      </c>
      <c r="AY137" s="125" t="s">
        <v>154</v>
      </c>
      <c r="BK137" s="133">
        <f>SUM(BK138:BK139)</f>
        <v>0</v>
      </c>
    </row>
    <row r="138" spans="2:65" s="1" customFormat="1" ht="16.5" customHeight="1">
      <c r="B138" s="32"/>
      <c r="C138" s="136" t="s">
        <v>77</v>
      </c>
      <c r="D138" s="136" t="s">
        <v>157</v>
      </c>
      <c r="E138" s="138" t="s">
        <v>850</v>
      </c>
      <c r="F138" s="139" t="s">
        <v>851</v>
      </c>
      <c r="G138" s="140" t="s">
        <v>852</v>
      </c>
      <c r="H138" s="141">
        <v>6</v>
      </c>
      <c r="I138" s="142"/>
      <c r="J138" s="143">
        <f>ROUND(I138*H138,2)</f>
        <v>0</v>
      </c>
      <c r="K138" s="139" t="s">
        <v>1</v>
      </c>
      <c r="L138" s="32"/>
      <c r="M138" s="144" t="s">
        <v>1</v>
      </c>
      <c r="N138" s="145" t="s">
        <v>42</v>
      </c>
      <c r="P138" s="146">
        <f>O138*H138</f>
        <v>0</v>
      </c>
      <c r="Q138" s="146">
        <v>0</v>
      </c>
      <c r="R138" s="146">
        <f>Q138*H138</f>
        <v>0</v>
      </c>
      <c r="S138" s="146">
        <v>0</v>
      </c>
      <c r="T138" s="147">
        <f>S138*H138</f>
        <v>0</v>
      </c>
      <c r="AR138" s="148" t="s">
        <v>162</v>
      </c>
      <c r="AT138" s="148" t="s">
        <v>157</v>
      </c>
      <c r="AU138" s="148" t="s">
        <v>85</v>
      </c>
      <c r="AY138" s="17" t="s">
        <v>154</v>
      </c>
      <c r="BE138" s="149">
        <f>IF(N138="základní",J138,0)</f>
        <v>0</v>
      </c>
      <c r="BF138" s="149">
        <f>IF(N138="snížená",J138,0)</f>
        <v>0</v>
      </c>
      <c r="BG138" s="149">
        <f>IF(N138="zákl. přenesená",J138,0)</f>
        <v>0</v>
      </c>
      <c r="BH138" s="149">
        <f>IF(N138="sníž. přenesená",J138,0)</f>
        <v>0</v>
      </c>
      <c r="BI138" s="149">
        <f>IF(N138="nulová",J138,0)</f>
        <v>0</v>
      </c>
      <c r="BJ138" s="17" t="s">
        <v>85</v>
      </c>
      <c r="BK138" s="149">
        <f>ROUND(I138*H138,2)</f>
        <v>0</v>
      </c>
      <c r="BL138" s="17" t="s">
        <v>162</v>
      </c>
      <c r="BM138" s="148" t="s">
        <v>571</v>
      </c>
    </row>
    <row r="139" spans="2:65" s="1" customFormat="1" ht="16.5" customHeight="1">
      <c r="B139" s="32"/>
      <c r="C139" s="136" t="s">
        <v>77</v>
      </c>
      <c r="D139" s="136" t="s">
        <v>157</v>
      </c>
      <c r="E139" s="138" t="s">
        <v>853</v>
      </c>
      <c r="F139" s="139" t="s">
        <v>854</v>
      </c>
      <c r="G139" s="140" t="s">
        <v>852</v>
      </c>
      <c r="H139" s="141">
        <v>3</v>
      </c>
      <c r="I139" s="142"/>
      <c r="J139" s="143">
        <f>ROUND(I139*H139,2)</f>
        <v>0</v>
      </c>
      <c r="K139" s="139" t="s">
        <v>1</v>
      </c>
      <c r="L139" s="32"/>
      <c r="M139" s="187" t="s">
        <v>1</v>
      </c>
      <c r="N139" s="188" t="s">
        <v>42</v>
      </c>
      <c r="O139" s="189"/>
      <c r="P139" s="190">
        <f>O139*H139</f>
        <v>0</v>
      </c>
      <c r="Q139" s="190">
        <v>0</v>
      </c>
      <c r="R139" s="190">
        <f>Q139*H139</f>
        <v>0</v>
      </c>
      <c r="S139" s="190">
        <v>0</v>
      </c>
      <c r="T139" s="191">
        <f>S139*H139</f>
        <v>0</v>
      </c>
      <c r="AR139" s="148" t="s">
        <v>162</v>
      </c>
      <c r="AT139" s="148" t="s">
        <v>157</v>
      </c>
      <c r="AU139" s="148" t="s">
        <v>85</v>
      </c>
      <c r="AY139" s="17" t="s">
        <v>154</v>
      </c>
      <c r="BE139" s="149">
        <f>IF(N139="základní",J139,0)</f>
        <v>0</v>
      </c>
      <c r="BF139" s="149">
        <f>IF(N139="snížená",J139,0)</f>
        <v>0</v>
      </c>
      <c r="BG139" s="149">
        <f>IF(N139="zákl. přenesená",J139,0)</f>
        <v>0</v>
      </c>
      <c r="BH139" s="149">
        <f>IF(N139="sníž. přenesená",J139,0)</f>
        <v>0</v>
      </c>
      <c r="BI139" s="149">
        <f>IF(N139="nulová",J139,0)</f>
        <v>0</v>
      </c>
      <c r="BJ139" s="17" t="s">
        <v>85</v>
      </c>
      <c r="BK139" s="149">
        <f>ROUND(I139*H139,2)</f>
        <v>0</v>
      </c>
      <c r="BL139" s="17" t="s">
        <v>162</v>
      </c>
      <c r="BM139" s="148" t="s">
        <v>579</v>
      </c>
    </row>
    <row r="140" spans="2:65" s="1" customFormat="1" ht="6.95" customHeight="1">
      <c r="B140" s="44"/>
      <c r="C140" s="45"/>
      <c r="D140" s="45"/>
      <c r="E140" s="45"/>
      <c r="F140" s="45"/>
      <c r="G140" s="45"/>
      <c r="H140" s="45"/>
      <c r="I140" s="45"/>
      <c r="J140" s="45"/>
      <c r="K140" s="45"/>
      <c r="L140" s="32"/>
    </row>
  </sheetData>
  <sheetProtection algorithmName="SHA-512" hashValue="9FNPKT0rOw2Esjk/CPUHnn4yRbzmetYojBeN1VVcXJsV6cGAQKUSn39KLhisgTIWxJLQ5d3PMv4y/P9TrLGr9Q==" saltValue="EmthVTSPJAKveF73Ho2ZS2gpJSGl1yMVWw5ChfctN5YQyQ1hJf06Yh9ALkIZzUeAqu2h2PfOD+c57YfbHfkRFQ==" spinCount="100000" sheet="1" objects="1" scenarios="1" formatColumns="0" formatRows="0" autoFilter="0"/>
  <autoFilter ref="C121:K139"/>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41"/>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109</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ht="12" customHeight="1">
      <c r="B8" s="20"/>
      <c r="D8" s="27" t="s">
        <v>126</v>
      </c>
      <c r="L8" s="20"/>
    </row>
    <row r="9" spans="2:46" s="1" customFormat="1" ht="16.5" customHeight="1">
      <c r="B9" s="32"/>
      <c r="E9" s="237" t="s">
        <v>772</v>
      </c>
      <c r="F9" s="236"/>
      <c r="G9" s="236"/>
      <c r="H9" s="236"/>
      <c r="L9" s="32"/>
    </row>
    <row r="10" spans="2:46" s="1" customFormat="1" ht="12" customHeight="1">
      <c r="B10" s="32"/>
      <c r="D10" s="27" t="s">
        <v>773</v>
      </c>
      <c r="L10" s="32"/>
    </row>
    <row r="11" spans="2:46" s="1" customFormat="1" ht="16.5" customHeight="1">
      <c r="B11" s="32"/>
      <c r="E11" s="230" t="s">
        <v>885</v>
      </c>
      <c r="F11" s="236"/>
      <c r="G11" s="236"/>
      <c r="H11" s="236"/>
      <c r="L11" s="32"/>
    </row>
    <row r="12" spans="2:46" s="1" customFormat="1">
      <c r="B12" s="32"/>
      <c r="L12" s="32"/>
    </row>
    <row r="13" spans="2:46" s="1" customFormat="1" ht="12" customHeight="1">
      <c r="B13" s="32"/>
      <c r="D13" s="27" t="s">
        <v>18</v>
      </c>
      <c r="F13" s="25" t="s">
        <v>1</v>
      </c>
      <c r="I13" s="27" t="s">
        <v>19</v>
      </c>
      <c r="J13" s="25" t="s">
        <v>1</v>
      </c>
      <c r="L13" s="32"/>
    </row>
    <row r="14" spans="2:46" s="1" customFormat="1" ht="12" customHeight="1">
      <c r="B14" s="32"/>
      <c r="D14" s="27" t="s">
        <v>20</v>
      </c>
      <c r="F14" s="25" t="s">
        <v>21</v>
      </c>
      <c r="I14" s="27" t="s">
        <v>22</v>
      </c>
      <c r="J14" s="52" t="str">
        <f>'Rekapitulace stavby'!AN8</f>
        <v>13. 2. 2025</v>
      </c>
      <c r="L14" s="32"/>
    </row>
    <row r="15" spans="2:46" s="1" customFormat="1" ht="10.9" customHeight="1">
      <c r="B15" s="32"/>
      <c r="L15" s="32"/>
    </row>
    <row r="16" spans="2:46" s="1" customFormat="1" ht="12" customHeight="1">
      <c r="B16" s="32"/>
      <c r="D16" s="27" t="s">
        <v>24</v>
      </c>
      <c r="I16" s="27" t="s">
        <v>25</v>
      </c>
      <c r="J16" s="25" t="s">
        <v>1</v>
      </c>
      <c r="L16" s="32"/>
    </row>
    <row r="17" spans="2:12" s="1" customFormat="1" ht="18" customHeight="1">
      <c r="B17" s="32"/>
      <c r="E17" s="25" t="s">
        <v>26</v>
      </c>
      <c r="I17" s="27" t="s">
        <v>27</v>
      </c>
      <c r="J17" s="25" t="s">
        <v>1</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239" t="str">
        <f>'Rekapitulace stavby'!E14</f>
        <v>Vyplň údaj</v>
      </c>
      <c r="F20" s="222"/>
      <c r="G20" s="222"/>
      <c r="H20" s="22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
        <v>1</v>
      </c>
      <c r="L22" s="32"/>
    </row>
    <row r="23" spans="2:12" s="1" customFormat="1" ht="18" customHeight="1">
      <c r="B23" s="32"/>
      <c r="E23" s="25" t="s">
        <v>31</v>
      </c>
      <c r="I23" s="27" t="s">
        <v>27</v>
      </c>
      <c r="J23" s="25" t="s">
        <v>1</v>
      </c>
      <c r="L23" s="32"/>
    </row>
    <row r="24" spans="2:12" s="1" customFormat="1" ht="6.95" customHeight="1">
      <c r="B24" s="32"/>
      <c r="L24" s="32"/>
    </row>
    <row r="25" spans="2:12" s="1" customFormat="1" ht="12" customHeight="1">
      <c r="B25" s="32"/>
      <c r="D25" s="27" t="s">
        <v>33</v>
      </c>
      <c r="I25" s="27" t="s">
        <v>25</v>
      </c>
      <c r="J25" s="25" t="s">
        <v>1</v>
      </c>
      <c r="L25" s="32"/>
    </row>
    <row r="26" spans="2:12" s="1" customFormat="1" ht="18" customHeight="1">
      <c r="B26" s="32"/>
      <c r="E26" s="25" t="s">
        <v>34</v>
      </c>
      <c r="I26" s="27" t="s">
        <v>27</v>
      </c>
      <c r="J26" s="25" t="s">
        <v>1</v>
      </c>
      <c r="L26" s="32"/>
    </row>
    <row r="27" spans="2:12" s="1" customFormat="1" ht="6.95" customHeight="1">
      <c r="B27" s="32"/>
      <c r="L27" s="32"/>
    </row>
    <row r="28" spans="2:12" s="1" customFormat="1" ht="12" customHeight="1">
      <c r="B28" s="32"/>
      <c r="D28" s="27" t="s">
        <v>35</v>
      </c>
      <c r="L28" s="32"/>
    </row>
    <row r="29" spans="2:12" s="7" customFormat="1" ht="131.25" customHeight="1">
      <c r="B29" s="94"/>
      <c r="E29" s="226" t="s">
        <v>775</v>
      </c>
      <c r="F29" s="226"/>
      <c r="G29" s="226"/>
      <c r="H29" s="226"/>
      <c r="L29" s="94"/>
    </row>
    <row r="30" spans="2:12" s="1" customFormat="1" ht="6.95" customHeight="1">
      <c r="B30" s="32"/>
      <c r="L30" s="32"/>
    </row>
    <row r="31" spans="2:12" s="1" customFormat="1" ht="6.95" customHeight="1">
      <c r="B31" s="32"/>
      <c r="D31" s="53"/>
      <c r="E31" s="53"/>
      <c r="F31" s="53"/>
      <c r="G31" s="53"/>
      <c r="H31" s="53"/>
      <c r="I31" s="53"/>
      <c r="J31" s="53"/>
      <c r="K31" s="53"/>
      <c r="L31" s="32"/>
    </row>
    <row r="32" spans="2:12" s="1" customFormat="1" ht="25.35" customHeight="1">
      <c r="B32" s="32"/>
      <c r="D32" s="95" t="s">
        <v>37</v>
      </c>
      <c r="J32" s="66">
        <f>ROUND(J122, 2)</f>
        <v>0</v>
      </c>
      <c r="L32" s="32"/>
    </row>
    <row r="33" spans="2:12" s="1" customFormat="1" ht="6.95" customHeight="1">
      <c r="B33" s="32"/>
      <c r="D33" s="53"/>
      <c r="E33" s="53"/>
      <c r="F33" s="53"/>
      <c r="G33" s="53"/>
      <c r="H33" s="53"/>
      <c r="I33" s="53"/>
      <c r="J33" s="53"/>
      <c r="K33" s="53"/>
      <c r="L33" s="32"/>
    </row>
    <row r="34" spans="2:12" s="1" customFormat="1" ht="14.45" customHeight="1">
      <c r="B34" s="32"/>
      <c r="F34" s="35" t="s">
        <v>39</v>
      </c>
      <c r="I34" s="35" t="s">
        <v>38</v>
      </c>
      <c r="J34" s="35" t="s">
        <v>40</v>
      </c>
      <c r="L34" s="32"/>
    </row>
    <row r="35" spans="2:12" s="1" customFormat="1" ht="14.45" customHeight="1">
      <c r="B35" s="32"/>
      <c r="D35" s="55" t="s">
        <v>41</v>
      </c>
      <c r="E35" s="27" t="s">
        <v>42</v>
      </c>
      <c r="F35" s="86">
        <f>ROUND((SUM(BE122:BE140)),  2)</f>
        <v>0</v>
      </c>
      <c r="I35" s="96">
        <v>0.21</v>
      </c>
      <c r="J35" s="86">
        <f>ROUND(((SUM(BE122:BE140))*I35),  2)</f>
        <v>0</v>
      </c>
      <c r="L35" s="32"/>
    </row>
    <row r="36" spans="2:12" s="1" customFormat="1" ht="14.45" customHeight="1">
      <c r="B36" s="32"/>
      <c r="E36" s="27" t="s">
        <v>43</v>
      </c>
      <c r="F36" s="86">
        <f>ROUND((SUM(BF122:BF140)),  2)</f>
        <v>0</v>
      </c>
      <c r="I36" s="96">
        <v>0.12</v>
      </c>
      <c r="J36" s="86">
        <f>ROUND(((SUM(BF122:BF140))*I36),  2)</f>
        <v>0</v>
      </c>
      <c r="L36" s="32"/>
    </row>
    <row r="37" spans="2:12" s="1" customFormat="1" ht="14.45" hidden="1" customHeight="1">
      <c r="B37" s="32"/>
      <c r="E37" s="27" t="s">
        <v>44</v>
      </c>
      <c r="F37" s="86">
        <f>ROUND((SUM(BG122:BG140)),  2)</f>
        <v>0</v>
      </c>
      <c r="I37" s="96">
        <v>0.21</v>
      </c>
      <c r="J37" s="86">
        <f>0</f>
        <v>0</v>
      </c>
      <c r="L37" s="32"/>
    </row>
    <row r="38" spans="2:12" s="1" customFormat="1" ht="14.45" hidden="1" customHeight="1">
      <c r="B38" s="32"/>
      <c r="E38" s="27" t="s">
        <v>45</v>
      </c>
      <c r="F38" s="86">
        <f>ROUND((SUM(BH122:BH140)),  2)</f>
        <v>0</v>
      </c>
      <c r="I38" s="96">
        <v>0.12</v>
      </c>
      <c r="J38" s="86">
        <f>0</f>
        <v>0</v>
      </c>
      <c r="L38" s="32"/>
    </row>
    <row r="39" spans="2:12" s="1" customFormat="1" ht="14.45" hidden="1" customHeight="1">
      <c r="B39" s="32"/>
      <c r="E39" s="27" t="s">
        <v>46</v>
      </c>
      <c r="F39" s="86">
        <f>ROUND((SUM(BI122:BI140)),  2)</f>
        <v>0</v>
      </c>
      <c r="I39" s="96">
        <v>0</v>
      </c>
      <c r="J39" s="86">
        <f>0</f>
        <v>0</v>
      </c>
      <c r="L39" s="32"/>
    </row>
    <row r="40" spans="2:12" s="1" customFormat="1" ht="6.95" customHeight="1">
      <c r="B40" s="32"/>
      <c r="L40" s="32"/>
    </row>
    <row r="41" spans="2:12" s="1" customFormat="1" ht="25.35" customHeight="1">
      <c r="B41" s="32"/>
      <c r="C41" s="97"/>
      <c r="D41" s="98" t="s">
        <v>47</v>
      </c>
      <c r="E41" s="57"/>
      <c r="F41" s="57"/>
      <c r="G41" s="99" t="s">
        <v>48</v>
      </c>
      <c r="H41" s="100" t="s">
        <v>49</v>
      </c>
      <c r="I41" s="57"/>
      <c r="J41" s="101">
        <f>SUM(J32:J39)</f>
        <v>0</v>
      </c>
      <c r="K41" s="102"/>
      <c r="L41" s="32"/>
    </row>
    <row r="42" spans="2:12" s="1" customFormat="1" ht="14.45" customHeight="1">
      <c r="B42" s="32"/>
      <c r="L42" s="32"/>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12" s="1" customFormat="1" ht="6.95" customHeight="1">
      <c r="B81" s="46"/>
      <c r="C81" s="47"/>
      <c r="D81" s="47"/>
      <c r="E81" s="47"/>
      <c r="F81" s="47"/>
      <c r="G81" s="47"/>
      <c r="H81" s="47"/>
      <c r="I81" s="47"/>
      <c r="J81" s="47"/>
      <c r="K81" s="47"/>
      <c r="L81" s="32"/>
    </row>
    <row r="82" spans="2:12" s="1" customFormat="1" ht="24.95" customHeight="1">
      <c r="B82" s="32"/>
      <c r="C82" s="21" t="s">
        <v>129</v>
      </c>
      <c r="L82" s="32"/>
    </row>
    <row r="83" spans="2:12" s="1" customFormat="1" ht="6.95" customHeight="1">
      <c r="B83" s="32"/>
      <c r="L83" s="32"/>
    </row>
    <row r="84" spans="2:12" s="1" customFormat="1" ht="12" customHeight="1">
      <c r="B84" s="32"/>
      <c r="C84" s="27" t="s">
        <v>16</v>
      </c>
      <c r="L84" s="32"/>
    </row>
    <row r="85" spans="2:12" s="1" customFormat="1" ht="16.5" customHeight="1">
      <c r="B85" s="32"/>
      <c r="E85" s="237" t="str">
        <f>E7</f>
        <v>SEN gastroprovozu ZŠ Plánická</v>
      </c>
      <c r="F85" s="238"/>
      <c r="G85" s="238"/>
      <c r="H85" s="238"/>
      <c r="L85" s="32"/>
    </row>
    <row r="86" spans="2:12" ht="12" customHeight="1">
      <c r="B86" s="20"/>
      <c r="C86" s="27" t="s">
        <v>126</v>
      </c>
      <c r="L86" s="20"/>
    </row>
    <row r="87" spans="2:12" s="1" customFormat="1" ht="16.5" customHeight="1">
      <c r="B87" s="32"/>
      <c r="E87" s="237" t="s">
        <v>772</v>
      </c>
      <c r="F87" s="236"/>
      <c r="G87" s="236"/>
      <c r="H87" s="236"/>
      <c r="L87" s="32"/>
    </row>
    <row r="88" spans="2:12" s="1" customFormat="1" ht="12" customHeight="1">
      <c r="B88" s="32"/>
      <c r="C88" s="27" t="s">
        <v>773</v>
      </c>
      <c r="L88" s="32"/>
    </row>
    <row r="89" spans="2:12" s="1" customFormat="1" ht="16.5" customHeight="1">
      <c r="B89" s="32"/>
      <c r="E89" s="230" t="str">
        <f>E11</f>
        <v>25-050201.5.3 - VZT-3</v>
      </c>
      <c r="F89" s="236"/>
      <c r="G89" s="236"/>
      <c r="H89" s="236"/>
      <c r="L89" s="32"/>
    </row>
    <row r="90" spans="2:12" s="1" customFormat="1" ht="6.95" customHeight="1">
      <c r="B90" s="32"/>
      <c r="L90" s="32"/>
    </row>
    <row r="91" spans="2:12" s="1" customFormat="1" ht="12" customHeight="1">
      <c r="B91" s="32"/>
      <c r="C91" s="27" t="s">
        <v>20</v>
      </c>
      <c r="F91" s="25" t="str">
        <f>F14</f>
        <v>Klatovy</v>
      </c>
      <c r="I91" s="27" t="s">
        <v>22</v>
      </c>
      <c r="J91" s="52" t="str">
        <f>IF(J14="","",J14)</f>
        <v>13. 2. 2025</v>
      </c>
      <c r="L91" s="32"/>
    </row>
    <row r="92" spans="2:12" s="1" customFormat="1" ht="6.95" customHeight="1">
      <c r="B92" s="32"/>
      <c r="L92" s="32"/>
    </row>
    <row r="93" spans="2:12" s="1" customFormat="1" ht="15.2" customHeight="1">
      <c r="B93" s="32"/>
      <c r="C93" s="27" t="s">
        <v>24</v>
      </c>
      <c r="F93" s="25" t="str">
        <f>E17</f>
        <v>Energy Benefit Center a.s.</v>
      </c>
      <c r="I93" s="27" t="s">
        <v>30</v>
      </c>
      <c r="J93" s="30" t="str">
        <f>E23</f>
        <v>BC. Anna Tušová</v>
      </c>
      <c r="L93" s="32"/>
    </row>
    <row r="94" spans="2:12" s="1" customFormat="1" ht="15.2" customHeight="1">
      <c r="B94" s="32"/>
      <c r="C94" s="27" t="s">
        <v>28</v>
      </c>
      <c r="F94" s="25" t="str">
        <f>IF(E20="","",E20)</f>
        <v>Vyplň údaj</v>
      </c>
      <c r="I94" s="27" t="s">
        <v>33</v>
      </c>
      <c r="J94" s="30" t="str">
        <f>E26</f>
        <v>KAVRO</v>
      </c>
      <c r="L94" s="32"/>
    </row>
    <row r="95" spans="2:12" s="1" customFormat="1" ht="10.35" customHeight="1">
      <c r="B95" s="32"/>
      <c r="L95" s="32"/>
    </row>
    <row r="96" spans="2:12" s="1" customFormat="1" ht="29.25" customHeight="1">
      <c r="B96" s="32"/>
      <c r="C96" s="105" t="s">
        <v>130</v>
      </c>
      <c r="D96" s="97"/>
      <c r="E96" s="97"/>
      <c r="F96" s="97"/>
      <c r="G96" s="97"/>
      <c r="H96" s="97"/>
      <c r="I96" s="97"/>
      <c r="J96" s="106" t="s">
        <v>131</v>
      </c>
      <c r="K96" s="97"/>
      <c r="L96" s="32"/>
    </row>
    <row r="97" spans="2:47" s="1" customFormat="1" ht="10.35" customHeight="1">
      <c r="B97" s="32"/>
      <c r="L97" s="32"/>
    </row>
    <row r="98" spans="2:47" s="1" customFormat="1" ht="22.9" customHeight="1">
      <c r="B98" s="32"/>
      <c r="C98" s="107" t="s">
        <v>132</v>
      </c>
      <c r="J98" s="66">
        <f>J122</f>
        <v>0</v>
      </c>
      <c r="L98" s="32"/>
      <c r="AU98" s="17" t="s">
        <v>133</v>
      </c>
    </row>
    <row r="99" spans="2:47" s="8" customFormat="1" ht="24.95" customHeight="1">
      <c r="B99" s="108"/>
      <c r="D99" s="109" t="s">
        <v>886</v>
      </c>
      <c r="E99" s="110"/>
      <c r="F99" s="110"/>
      <c r="G99" s="110"/>
      <c r="H99" s="110"/>
      <c r="I99" s="110"/>
      <c r="J99" s="111">
        <f>J123</f>
        <v>0</v>
      </c>
      <c r="L99" s="108"/>
    </row>
    <row r="100" spans="2:47" s="8" customFormat="1" ht="24.95" customHeight="1">
      <c r="B100" s="108"/>
      <c r="D100" s="109" t="s">
        <v>777</v>
      </c>
      <c r="E100" s="110"/>
      <c r="F100" s="110"/>
      <c r="G100" s="110"/>
      <c r="H100" s="110"/>
      <c r="I100" s="110"/>
      <c r="J100" s="111">
        <f>J138</f>
        <v>0</v>
      </c>
      <c r="L100" s="108"/>
    </row>
    <row r="101" spans="2:47" s="1" customFormat="1" ht="21.75" customHeight="1">
      <c r="B101" s="32"/>
      <c r="L101" s="32"/>
    </row>
    <row r="102" spans="2:47" s="1" customFormat="1" ht="6.95" customHeight="1">
      <c r="B102" s="44"/>
      <c r="C102" s="45"/>
      <c r="D102" s="45"/>
      <c r="E102" s="45"/>
      <c r="F102" s="45"/>
      <c r="G102" s="45"/>
      <c r="H102" s="45"/>
      <c r="I102" s="45"/>
      <c r="J102" s="45"/>
      <c r="K102" s="45"/>
      <c r="L102" s="32"/>
    </row>
    <row r="106" spans="2:47" s="1" customFormat="1" ht="6.95" customHeight="1">
      <c r="B106" s="46"/>
      <c r="C106" s="47"/>
      <c r="D106" s="47"/>
      <c r="E106" s="47"/>
      <c r="F106" s="47"/>
      <c r="G106" s="47"/>
      <c r="H106" s="47"/>
      <c r="I106" s="47"/>
      <c r="J106" s="47"/>
      <c r="K106" s="47"/>
      <c r="L106" s="32"/>
    </row>
    <row r="107" spans="2:47" s="1" customFormat="1" ht="24.95" customHeight="1">
      <c r="B107" s="32"/>
      <c r="C107" s="21" t="s">
        <v>139</v>
      </c>
      <c r="L107" s="32"/>
    </row>
    <row r="108" spans="2:47" s="1" customFormat="1" ht="6.95" customHeight="1">
      <c r="B108" s="32"/>
      <c r="L108" s="32"/>
    </row>
    <row r="109" spans="2:47" s="1" customFormat="1" ht="12" customHeight="1">
      <c r="B109" s="32"/>
      <c r="C109" s="27" t="s">
        <v>16</v>
      </c>
      <c r="L109" s="32"/>
    </row>
    <row r="110" spans="2:47" s="1" customFormat="1" ht="16.5" customHeight="1">
      <c r="B110" s="32"/>
      <c r="E110" s="237" t="str">
        <f>E7</f>
        <v>SEN gastroprovozu ZŠ Plánická</v>
      </c>
      <c r="F110" s="238"/>
      <c r="G110" s="238"/>
      <c r="H110" s="238"/>
      <c r="L110" s="32"/>
    </row>
    <row r="111" spans="2:47" ht="12" customHeight="1">
      <c r="B111" s="20"/>
      <c r="C111" s="27" t="s">
        <v>126</v>
      </c>
      <c r="L111" s="20"/>
    </row>
    <row r="112" spans="2:47" s="1" customFormat="1" ht="16.5" customHeight="1">
      <c r="B112" s="32"/>
      <c r="E112" s="237" t="s">
        <v>772</v>
      </c>
      <c r="F112" s="236"/>
      <c r="G112" s="236"/>
      <c r="H112" s="236"/>
      <c r="L112" s="32"/>
    </row>
    <row r="113" spans="2:65" s="1" customFormat="1" ht="12" customHeight="1">
      <c r="B113" s="32"/>
      <c r="C113" s="27" t="s">
        <v>773</v>
      </c>
      <c r="L113" s="32"/>
    </row>
    <row r="114" spans="2:65" s="1" customFormat="1" ht="16.5" customHeight="1">
      <c r="B114" s="32"/>
      <c r="E114" s="230" t="str">
        <f>E11</f>
        <v>25-050201.5.3 - VZT-3</v>
      </c>
      <c r="F114" s="236"/>
      <c r="G114" s="236"/>
      <c r="H114" s="236"/>
      <c r="L114" s="32"/>
    </row>
    <row r="115" spans="2:65" s="1" customFormat="1" ht="6.95" customHeight="1">
      <c r="B115" s="32"/>
      <c r="L115" s="32"/>
    </row>
    <row r="116" spans="2:65" s="1" customFormat="1" ht="12" customHeight="1">
      <c r="B116" s="32"/>
      <c r="C116" s="27" t="s">
        <v>20</v>
      </c>
      <c r="F116" s="25" t="str">
        <f>F14</f>
        <v>Klatovy</v>
      </c>
      <c r="I116" s="27" t="s">
        <v>22</v>
      </c>
      <c r="J116" s="52" t="str">
        <f>IF(J14="","",J14)</f>
        <v>13. 2. 2025</v>
      </c>
      <c r="L116" s="32"/>
    </row>
    <row r="117" spans="2:65" s="1" customFormat="1" ht="6.95" customHeight="1">
      <c r="B117" s="32"/>
      <c r="L117" s="32"/>
    </row>
    <row r="118" spans="2:65" s="1" customFormat="1" ht="15.2" customHeight="1">
      <c r="B118" s="32"/>
      <c r="C118" s="27" t="s">
        <v>24</v>
      </c>
      <c r="F118" s="25" t="str">
        <f>E17</f>
        <v>Energy Benefit Center a.s.</v>
      </c>
      <c r="I118" s="27" t="s">
        <v>30</v>
      </c>
      <c r="J118" s="30" t="str">
        <f>E23</f>
        <v>BC. Anna Tušová</v>
      </c>
      <c r="L118" s="32"/>
    </row>
    <row r="119" spans="2:65" s="1" customFormat="1" ht="15.2" customHeight="1">
      <c r="B119" s="32"/>
      <c r="C119" s="27" t="s">
        <v>28</v>
      </c>
      <c r="F119" s="25" t="str">
        <f>IF(E20="","",E20)</f>
        <v>Vyplň údaj</v>
      </c>
      <c r="I119" s="27" t="s">
        <v>33</v>
      </c>
      <c r="J119" s="30" t="str">
        <f>E26</f>
        <v>KAVRO</v>
      </c>
      <c r="L119" s="32"/>
    </row>
    <row r="120" spans="2:65" s="1" customFormat="1" ht="10.35" customHeight="1">
      <c r="B120" s="32"/>
      <c r="L120" s="32"/>
    </row>
    <row r="121" spans="2:65" s="10" customFormat="1" ht="29.25" customHeight="1">
      <c r="B121" s="116"/>
      <c r="C121" s="117" t="s">
        <v>140</v>
      </c>
      <c r="D121" s="118" t="s">
        <v>62</v>
      </c>
      <c r="E121" s="118" t="s">
        <v>58</v>
      </c>
      <c r="F121" s="118" t="s">
        <v>59</v>
      </c>
      <c r="G121" s="118" t="s">
        <v>141</v>
      </c>
      <c r="H121" s="118" t="s">
        <v>142</v>
      </c>
      <c r="I121" s="118" t="s">
        <v>143</v>
      </c>
      <c r="J121" s="118" t="s">
        <v>131</v>
      </c>
      <c r="K121" s="119" t="s">
        <v>144</v>
      </c>
      <c r="L121" s="116"/>
      <c r="M121" s="59" t="s">
        <v>1</v>
      </c>
      <c r="N121" s="60" t="s">
        <v>41</v>
      </c>
      <c r="O121" s="60" t="s">
        <v>145</v>
      </c>
      <c r="P121" s="60" t="s">
        <v>146</v>
      </c>
      <c r="Q121" s="60" t="s">
        <v>147</v>
      </c>
      <c r="R121" s="60" t="s">
        <v>148</v>
      </c>
      <c r="S121" s="60" t="s">
        <v>149</v>
      </c>
      <c r="T121" s="61" t="s">
        <v>150</v>
      </c>
    </row>
    <row r="122" spans="2:65" s="1" customFormat="1" ht="22.9" customHeight="1">
      <c r="B122" s="32"/>
      <c r="C122" s="64" t="s">
        <v>151</v>
      </c>
      <c r="J122" s="120">
        <f>BK122</f>
        <v>0</v>
      </c>
      <c r="L122" s="32"/>
      <c r="M122" s="62"/>
      <c r="N122" s="53"/>
      <c r="O122" s="53"/>
      <c r="P122" s="121">
        <f>P123+P138</f>
        <v>0</v>
      </c>
      <c r="Q122" s="53"/>
      <c r="R122" s="121">
        <f>R123+R138</f>
        <v>0</v>
      </c>
      <c r="S122" s="53"/>
      <c r="T122" s="122">
        <f>T123+T138</f>
        <v>0</v>
      </c>
      <c r="AT122" s="17" t="s">
        <v>76</v>
      </c>
      <c r="AU122" s="17" t="s">
        <v>133</v>
      </c>
      <c r="BK122" s="123">
        <f>BK123+BK138</f>
        <v>0</v>
      </c>
    </row>
    <row r="123" spans="2:65" s="11" customFormat="1" ht="25.9" customHeight="1">
      <c r="B123" s="124"/>
      <c r="D123" s="125" t="s">
        <v>76</v>
      </c>
      <c r="E123" s="126" t="s">
        <v>602</v>
      </c>
      <c r="F123" s="126" t="s">
        <v>887</v>
      </c>
      <c r="I123" s="127"/>
      <c r="J123" s="128">
        <f>BK123</f>
        <v>0</v>
      </c>
      <c r="L123" s="124"/>
      <c r="M123" s="129"/>
      <c r="P123" s="130">
        <f>SUM(P124:P137)</f>
        <v>0</v>
      </c>
      <c r="R123" s="130">
        <f>SUM(R124:R137)</f>
        <v>0</v>
      </c>
      <c r="T123" s="131">
        <f>SUM(T124:T137)</f>
        <v>0</v>
      </c>
      <c r="AR123" s="125" t="s">
        <v>85</v>
      </c>
      <c r="AT123" s="132" t="s">
        <v>76</v>
      </c>
      <c r="AU123" s="132" t="s">
        <v>77</v>
      </c>
      <c r="AY123" s="125" t="s">
        <v>154</v>
      </c>
      <c r="BK123" s="133">
        <f>SUM(BK124:BK137)</f>
        <v>0</v>
      </c>
    </row>
    <row r="124" spans="2:65" s="1" customFormat="1" ht="37.9" customHeight="1">
      <c r="B124" s="32"/>
      <c r="C124" s="136" t="s">
        <v>77</v>
      </c>
      <c r="D124" s="136" t="s">
        <v>157</v>
      </c>
      <c r="E124" s="138" t="s">
        <v>888</v>
      </c>
      <c r="F124" s="139" t="s">
        <v>889</v>
      </c>
      <c r="G124" s="140" t="s">
        <v>606</v>
      </c>
      <c r="H124" s="141">
        <v>1</v>
      </c>
      <c r="I124" s="142"/>
      <c r="J124" s="143">
        <f t="shared" ref="J124:J137" si="0">ROUND(I124*H124,2)</f>
        <v>0</v>
      </c>
      <c r="K124" s="139" t="s">
        <v>1</v>
      </c>
      <c r="L124" s="32"/>
      <c r="M124" s="144" t="s">
        <v>1</v>
      </c>
      <c r="N124" s="145" t="s">
        <v>42</v>
      </c>
      <c r="P124" s="146">
        <f t="shared" ref="P124:P137" si="1">O124*H124</f>
        <v>0</v>
      </c>
      <c r="Q124" s="146">
        <v>0</v>
      </c>
      <c r="R124" s="146">
        <f t="shared" ref="R124:R137" si="2">Q124*H124</f>
        <v>0</v>
      </c>
      <c r="S124" s="146">
        <v>0</v>
      </c>
      <c r="T124" s="147">
        <f t="shared" ref="T124:T137" si="3">S124*H124</f>
        <v>0</v>
      </c>
      <c r="AR124" s="148" t="s">
        <v>162</v>
      </c>
      <c r="AT124" s="148" t="s">
        <v>157</v>
      </c>
      <c r="AU124" s="148" t="s">
        <v>85</v>
      </c>
      <c r="AY124" s="17" t="s">
        <v>154</v>
      </c>
      <c r="BE124" s="149">
        <f t="shared" ref="BE124:BE137" si="4">IF(N124="základní",J124,0)</f>
        <v>0</v>
      </c>
      <c r="BF124" s="149">
        <f t="shared" ref="BF124:BF137" si="5">IF(N124="snížená",J124,0)</f>
        <v>0</v>
      </c>
      <c r="BG124" s="149">
        <f t="shared" ref="BG124:BG137" si="6">IF(N124="zákl. přenesená",J124,0)</f>
        <v>0</v>
      </c>
      <c r="BH124" s="149">
        <f t="shared" ref="BH124:BH137" si="7">IF(N124="sníž. přenesená",J124,0)</f>
        <v>0</v>
      </c>
      <c r="BI124" s="149">
        <f t="shared" ref="BI124:BI137" si="8">IF(N124="nulová",J124,0)</f>
        <v>0</v>
      </c>
      <c r="BJ124" s="17" t="s">
        <v>85</v>
      </c>
      <c r="BK124" s="149">
        <f t="shared" ref="BK124:BK137" si="9">ROUND(I124*H124,2)</f>
        <v>0</v>
      </c>
      <c r="BL124" s="17" t="s">
        <v>162</v>
      </c>
      <c r="BM124" s="148" t="s">
        <v>87</v>
      </c>
    </row>
    <row r="125" spans="2:65" s="1" customFormat="1" ht="16.5" customHeight="1">
      <c r="B125" s="32"/>
      <c r="C125" s="136" t="s">
        <v>77</v>
      </c>
      <c r="D125" s="136" t="s">
        <v>157</v>
      </c>
      <c r="E125" s="138" t="s">
        <v>890</v>
      </c>
      <c r="F125" s="139" t="s">
        <v>891</v>
      </c>
      <c r="G125" s="140" t="s">
        <v>606</v>
      </c>
      <c r="H125" s="141">
        <v>1</v>
      </c>
      <c r="I125" s="142"/>
      <c r="J125" s="143">
        <f t="shared" si="0"/>
        <v>0</v>
      </c>
      <c r="K125" s="139" t="s">
        <v>1</v>
      </c>
      <c r="L125" s="32"/>
      <c r="M125" s="144" t="s">
        <v>1</v>
      </c>
      <c r="N125" s="145" t="s">
        <v>42</v>
      </c>
      <c r="P125" s="146">
        <f t="shared" si="1"/>
        <v>0</v>
      </c>
      <c r="Q125" s="146">
        <v>0</v>
      </c>
      <c r="R125" s="146">
        <f t="shared" si="2"/>
        <v>0</v>
      </c>
      <c r="S125" s="146">
        <v>0</v>
      </c>
      <c r="T125" s="147">
        <f t="shared" si="3"/>
        <v>0</v>
      </c>
      <c r="AR125" s="148" t="s">
        <v>162</v>
      </c>
      <c r="AT125" s="148" t="s">
        <v>157</v>
      </c>
      <c r="AU125" s="148" t="s">
        <v>85</v>
      </c>
      <c r="AY125" s="17" t="s">
        <v>154</v>
      </c>
      <c r="BE125" s="149">
        <f t="shared" si="4"/>
        <v>0</v>
      </c>
      <c r="BF125" s="149">
        <f t="shared" si="5"/>
        <v>0</v>
      </c>
      <c r="BG125" s="149">
        <f t="shared" si="6"/>
        <v>0</v>
      </c>
      <c r="BH125" s="149">
        <f t="shared" si="7"/>
        <v>0</v>
      </c>
      <c r="BI125" s="149">
        <f t="shared" si="8"/>
        <v>0</v>
      </c>
      <c r="BJ125" s="17" t="s">
        <v>85</v>
      </c>
      <c r="BK125" s="149">
        <f t="shared" si="9"/>
        <v>0</v>
      </c>
      <c r="BL125" s="17" t="s">
        <v>162</v>
      </c>
      <c r="BM125" s="148" t="s">
        <v>162</v>
      </c>
    </row>
    <row r="126" spans="2:65" s="1" customFormat="1" ht="16.5" customHeight="1">
      <c r="B126" s="32"/>
      <c r="C126" s="136" t="s">
        <v>87</v>
      </c>
      <c r="D126" s="136" t="s">
        <v>157</v>
      </c>
      <c r="E126" s="138" t="s">
        <v>863</v>
      </c>
      <c r="F126" s="139" t="s">
        <v>864</v>
      </c>
      <c r="G126" s="140" t="s">
        <v>606</v>
      </c>
      <c r="H126" s="141">
        <v>4</v>
      </c>
      <c r="I126" s="142"/>
      <c r="J126" s="143">
        <f t="shared" si="0"/>
        <v>0</v>
      </c>
      <c r="K126" s="139" t="s">
        <v>1</v>
      </c>
      <c r="L126" s="32"/>
      <c r="M126" s="144" t="s">
        <v>1</v>
      </c>
      <c r="N126" s="145" t="s">
        <v>42</v>
      </c>
      <c r="P126" s="146">
        <f t="shared" si="1"/>
        <v>0</v>
      </c>
      <c r="Q126" s="146">
        <v>0</v>
      </c>
      <c r="R126" s="146">
        <f t="shared" si="2"/>
        <v>0</v>
      </c>
      <c r="S126" s="146">
        <v>0</v>
      </c>
      <c r="T126" s="147">
        <f t="shared" si="3"/>
        <v>0</v>
      </c>
      <c r="AR126" s="148" t="s">
        <v>162</v>
      </c>
      <c r="AT126" s="148" t="s">
        <v>157</v>
      </c>
      <c r="AU126" s="148" t="s">
        <v>85</v>
      </c>
      <c r="AY126" s="17" t="s">
        <v>154</v>
      </c>
      <c r="BE126" s="149">
        <f t="shared" si="4"/>
        <v>0</v>
      </c>
      <c r="BF126" s="149">
        <f t="shared" si="5"/>
        <v>0</v>
      </c>
      <c r="BG126" s="149">
        <f t="shared" si="6"/>
        <v>0</v>
      </c>
      <c r="BH126" s="149">
        <f t="shared" si="7"/>
        <v>0</v>
      </c>
      <c r="BI126" s="149">
        <f t="shared" si="8"/>
        <v>0</v>
      </c>
      <c r="BJ126" s="17" t="s">
        <v>85</v>
      </c>
      <c r="BK126" s="149">
        <f t="shared" si="9"/>
        <v>0</v>
      </c>
      <c r="BL126" s="17" t="s">
        <v>162</v>
      </c>
      <c r="BM126" s="148" t="s">
        <v>198</v>
      </c>
    </row>
    <row r="127" spans="2:65" s="1" customFormat="1" ht="16.5" customHeight="1">
      <c r="B127" s="32"/>
      <c r="C127" s="136" t="s">
        <v>77</v>
      </c>
      <c r="D127" s="136" t="s">
        <v>157</v>
      </c>
      <c r="E127" s="138" t="s">
        <v>865</v>
      </c>
      <c r="F127" s="139" t="s">
        <v>866</v>
      </c>
      <c r="G127" s="140" t="s">
        <v>606</v>
      </c>
      <c r="H127" s="141">
        <v>1</v>
      </c>
      <c r="I127" s="142"/>
      <c r="J127" s="143">
        <f t="shared" si="0"/>
        <v>0</v>
      </c>
      <c r="K127" s="139" t="s">
        <v>1</v>
      </c>
      <c r="L127" s="32"/>
      <c r="M127" s="144" t="s">
        <v>1</v>
      </c>
      <c r="N127" s="145" t="s">
        <v>42</v>
      </c>
      <c r="P127" s="146">
        <f t="shared" si="1"/>
        <v>0</v>
      </c>
      <c r="Q127" s="146">
        <v>0</v>
      </c>
      <c r="R127" s="146">
        <f t="shared" si="2"/>
        <v>0</v>
      </c>
      <c r="S127" s="146">
        <v>0</v>
      </c>
      <c r="T127" s="147">
        <f t="shared" si="3"/>
        <v>0</v>
      </c>
      <c r="AR127" s="148" t="s">
        <v>162</v>
      </c>
      <c r="AT127" s="148" t="s">
        <v>157</v>
      </c>
      <c r="AU127" s="148" t="s">
        <v>85</v>
      </c>
      <c r="AY127" s="17" t="s">
        <v>154</v>
      </c>
      <c r="BE127" s="149">
        <f t="shared" si="4"/>
        <v>0</v>
      </c>
      <c r="BF127" s="149">
        <f t="shared" si="5"/>
        <v>0</v>
      </c>
      <c r="BG127" s="149">
        <f t="shared" si="6"/>
        <v>0</v>
      </c>
      <c r="BH127" s="149">
        <f t="shared" si="7"/>
        <v>0</v>
      </c>
      <c r="BI127" s="149">
        <f t="shared" si="8"/>
        <v>0</v>
      </c>
      <c r="BJ127" s="17" t="s">
        <v>85</v>
      </c>
      <c r="BK127" s="149">
        <f t="shared" si="9"/>
        <v>0</v>
      </c>
      <c r="BL127" s="17" t="s">
        <v>162</v>
      </c>
      <c r="BM127" s="148" t="s">
        <v>215</v>
      </c>
    </row>
    <row r="128" spans="2:65" s="1" customFormat="1" ht="16.5" customHeight="1">
      <c r="B128" s="32"/>
      <c r="C128" s="136" t="s">
        <v>77</v>
      </c>
      <c r="D128" s="136" t="s">
        <v>157</v>
      </c>
      <c r="E128" s="138" t="s">
        <v>867</v>
      </c>
      <c r="F128" s="139" t="s">
        <v>868</v>
      </c>
      <c r="G128" s="140" t="s">
        <v>606</v>
      </c>
      <c r="H128" s="141">
        <v>2</v>
      </c>
      <c r="I128" s="142"/>
      <c r="J128" s="143">
        <f t="shared" si="0"/>
        <v>0</v>
      </c>
      <c r="K128" s="139" t="s">
        <v>1</v>
      </c>
      <c r="L128" s="32"/>
      <c r="M128" s="144" t="s">
        <v>1</v>
      </c>
      <c r="N128" s="145" t="s">
        <v>42</v>
      </c>
      <c r="P128" s="146">
        <f t="shared" si="1"/>
        <v>0</v>
      </c>
      <c r="Q128" s="146">
        <v>0</v>
      </c>
      <c r="R128" s="146">
        <f t="shared" si="2"/>
        <v>0</v>
      </c>
      <c r="S128" s="146">
        <v>0</v>
      </c>
      <c r="T128" s="147">
        <f t="shared" si="3"/>
        <v>0</v>
      </c>
      <c r="AR128" s="148" t="s">
        <v>162</v>
      </c>
      <c r="AT128" s="148" t="s">
        <v>157</v>
      </c>
      <c r="AU128" s="148" t="s">
        <v>85</v>
      </c>
      <c r="AY128" s="17" t="s">
        <v>154</v>
      </c>
      <c r="BE128" s="149">
        <f t="shared" si="4"/>
        <v>0</v>
      </c>
      <c r="BF128" s="149">
        <f t="shared" si="5"/>
        <v>0</v>
      </c>
      <c r="BG128" s="149">
        <f t="shared" si="6"/>
        <v>0</v>
      </c>
      <c r="BH128" s="149">
        <f t="shared" si="7"/>
        <v>0</v>
      </c>
      <c r="BI128" s="149">
        <f t="shared" si="8"/>
        <v>0</v>
      </c>
      <c r="BJ128" s="17" t="s">
        <v>85</v>
      </c>
      <c r="BK128" s="149">
        <f t="shared" si="9"/>
        <v>0</v>
      </c>
      <c r="BL128" s="17" t="s">
        <v>162</v>
      </c>
      <c r="BM128" s="148" t="s">
        <v>228</v>
      </c>
    </row>
    <row r="129" spans="2:65" s="1" customFormat="1" ht="16.5" customHeight="1">
      <c r="B129" s="32"/>
      <c r="C129" s="136" t="s">
        <v>77</v>
      </c>
      <c r="D129" s="136" t="s">
        <v>157</v>
      </c>
      <c r="E129" s="138" t="s">
        <v>869</v>
      </c>
      <c r="F129" s="139" t="s">
        <v>870</v>
      </c>
      <c r="G129" s="140" t="s">
        <v>606</v>
      </c>
      <c r="H129" s="141">
        <v>1</v>
      </c>
      <c r="I129" s="142"/>
      <c r="J129" s="143">
        <f t="shared" si="0"/>
        <v>0</v>
      </c>
      <c r="K129" s="139" t="s">
        <v>1</v>
      </c>
      <c r="L129" s="32"/>
      <c r="M129" s="144" t="s">
        <v>1</v>
      </c>
      <c r="N129" s="145" t="s">
        <v>42</v>
      </c>
      <c r="P129" s="146">
        <f t="shared" si="1"/>
        <v>0</v>
      </c>
      <c r="Q129" s="146">
        <v>0</v>
      </c>
      <c r="R129" s="146">
        <f t="shared" si="2"/>
        <v>0</v>
      </c>
      <c r="S129" s="146">
        <v>0</v>
      </c>
      <c r="T129" s="147">
        <f t="shared" si="3"/>
        <v>0</v>
      </c>
      <c r="AR129" s="148" t="s">
        <v>162</v>
      </c>
      <c r="AT129" s="148" t="s">
        <v>157</v>
      </c>
      <c r="AU129" s="148" t="s">
        <v>85</v>
      </c>
      <c r="AY129" s="17" t="s">
        <v>154</v>
      </c>
      <c r="BE129" s="149">
        <f t="shared" si="4"/>
        <v>0</v>
      </c>
      <c r="BF129" s="149">
        <f t="shared" si="5"/>
        <v>0</v>
      </c>
      <c r="BG129" s="149">
        <f t="shared" si="6"/>
        <v>0</v>
      </c>
      <c r="BH129" s="149">
        <f t="shared" si="7"/>
        <v>0</v>
      </c>
      <c r="BI129" s="149">
        <f t="shared" si="8"/>
        <v>0</v>
      </c>
      <c r="BJ129" s="17" t="s">
        <v>85</v>
      </c>
      <c r="BK129" s="149">
        <f t="shared" si="9"/>
        <v>0</v>
      </c>
      <c r="BL129" s="17" t="s">
        <v>162</v>
      </c>
      <c r="BM129" s="148" t="s">
        <v>8</v>
      </c>
    </row>
    <row r="130" spans="2:65" s="1" customFormat="1" ht="21.75" customHeight="1">
      <c r="B130" s="32"/>
      <c r="C130" s="136" t="s">
        <v>162</v>
      </c>
      <c r="D130" s="136" t="s">
        <v>157</v>
      </c>
      <c r="E130" s="138" t="s">
        <v>871</v>
      </c>
      <c r="F130" s="139" t="s">
        <v>872</v>
      </c>
      <c r="G130" s="140" t="s">
        <v>606</v>
      </c>
      <c r="H130" s="141">
        <v>2</v>
      </c>
      <c r="I130" s="142"/>
      <c r="J130" s="143">
        <f t="shared" si="0"/>
        <v>0</v>
      </c>
      <c r="K130" s="139" t="s">
        <v>1</v>
      </c>
      <c r="L130" s="32"/>
      <c r="M130" s="144" t="s">
        <v>1</v>
      </c>
      <c r="N130" s="145" t="s">
        <v>42</v>
      </c>
      <c r="P130" s="146">
        <f t="shared" si="1"/>
        <v>0</v>
      </c>
      <c r="Q130" s="146">
        <v>0</v>
      </c>
      <c r="R130" s="146">
        <f t="shared" si="2"/>
        <v>0</v>
      </c>
      <c r="S130" s="146">
        <v>0</v>
      </c>
      <c r="T130" s="147">
        <f t="shared" si="3"/>
        <v>0</v>
      </c>
      <c r="AR130" s="148" t="s">
        <v>162</v>
      </c>
      <c r="AT130" s="148" t="s">
        <v>157</v>
      </c>
      <c r="AU130" s="148" t="s">
        <v>85</v>
      </c>
      <c r="AY130" s="17" t="s">
        <v>154</v>
      </c>
      <c r="BE130" s="149">
        <f t="shared" si="4"/>
        <v>0</v>
      </c>
      <c r="BF130" s="149">
        <f t="shared" si="5"/>
        <v>0</v>
      </c>
      <c r="BG130" s="149">
        <f t="shared" si="6"/>
        <v>0</v>
      </c>
      <c r="BH130" s="149">
        <f t="shared" si="7"/>
        <v>0</v>
      </c>
      <c r="BI130" s="149">
        <f t="shared" si="8"/>
        <v>0</v>
      </c>
      <c r="BJ130" s="17" t="s">
        <v>85</v>
      </c>
      <c r="BK130" s="149">
        <f t="shared" si="9"/>
        <v>0</v>
      </c>
      <c r="BL130" s="17" t="s">
        <v>162</v>
      </c>
      <c r="BM130" s="148" t="s">
        <v>262</v>
      </c>
    </row>
    <row r="131" spans="2:65" s="1" customFormat="1" ht="16.5" customHeight="1">
      <c r="B131" s="32"/>
      <c r="C131" s="136" t="s">
        <v>187</v>
      </c>
      <c r="D131" s="136" t="s">
        <v>157</v>
      </c>
      <c r="E131" s="138" t="s">
        <v>873</v>
      </c>
      <c r="F131" s="139" t="s">
        <v>874</v>
      </c>
      <c r="G131" s="140" t="s">
        <v>606</v>
      </c>
      <c r="H131" s="141">
        <v>2</v>
      </c>
      <c r="I131" s="142"/>
      <c r="J131" s="143">
        <f t="shared" si="0"/>
        <v>0</v>
      </c>
      <c r="K131" s="139" t="s">
        <v>1</v>
      </c>
      <c r="L131" s="32"/>
      <c r="M131" s="144" t="s">
        <v>1</v>
      </c>
      <c r="N131" s="145" t="s">
        <v>42</v>
      </c>
      <c r="P131" s="146">
        <f t="shared" si="1"/>
        <v>0</v>
      </c>
      <c r="Q131" s="146">
        <v>0</v>
      </c>
      <c r="R131" s="146">
        <f t="shared" si="2"/>
        <v>0</v>
      </c>
      <c r="S131" s="146">
        <v>0</v>
      </c>
      <c r="T131" s="147">
        <f t="shared" si="3"/>
        <v>0</v>
      </c>
      <c r="AR131" s="148" t="s">
        <v>162</v>
      </c>
      <c r="AT131" s="148" t="s">
        <v>157</v>
      </c>
      <c r="AU131" s="148" t="s">
        <v>85</v>
      </c>
      <c r="AY131" s="17" t="s">
        <v>154</v>
      </c>
      <c r="BE131" s="149">
        <f t="shared" si="4"/>
        <v>0</v>
      </c>
      <c r="BF131" s="149">
        <f t="shared" si="5"/>
        <v>0</v>
      </c>
      <c r="BG131" s="149">
        <f t="shared" si="6"/>
        <v>0</v>
      </c>
      <c r="BH131" s="149">
        <f t="shared" si="7"/>
        <v>0</v>
      </c>
      <c r="BI131" s="149">
        <f t="shared" si="8"/>
        <v>0</v>
      </c>
      <c r="BJ131" s="17" t="s">
        <v>85</v>
      </c>
      <c r="BK131" s="149">
        <f t="shared" si="9"/>
        <v>0</v>
      </c>
      <c r="BL131" s="17" t="s">
        <v>162</v>
      </c>
      <c r="BM131" s="148" t="s">
        <v>274</v>
      </c>
    </row>
    <row r="132" spans="2:65" s="1" customFormat="1" ht="16.5" customHeight="1">
      <c r="B132" s="32"/>
      <c r="C132" s="136" t="s">
        <v>198</v>
      </c>
      <c r="D132" s="136" t="s">
        <v>157</v>
      </c>
      <c r="E132" s="138" t="s">
        <v>875</v>
      </c>
      <c r="F132" s="139" t="s">
        <v>876</v>
      </c>
      <c r="G132" s="140" t="s">
        <v>606</v>
      </c>
      <c r="H132" s="141">
        <v>2</v>
      </c>
      <c r="I132" s="142"/>
      <c r="J132" s="143">
        <f t="shared" si="0"/>
        <v>0</v>
      </c>
      <c r="K132" s="139" t="s">
        <v>1</v>
      </c>
      <c r="L132" s="32"/>
      <c r="M132" s="144" t="s">
        <v>1</v>
      </c>
      <c r="N132" s="145" t="s">
        <v>42</v>
      </c>
      <c r="P132" s="146">
        <f t="shared" si="1"/>
        <v>0</v>
      </c>
      <c r="Q132" s="146">
        <v>0</v>
      </c>
      <c r="R132" s="146">
        <f t="shared" si="2"/>
        <v>0</v>
      </c>
      <c r="S132" s="146">
        <v>0</v>
      </c>
      <c r="T132" s="147">
        <f t="shared" si="3"/>
        <v>0</v>
      </c>
      <c r="AR132" s="148" t="s">
        <v>162</v>
      </c>
      <c r="AT132" s="148" t="s">
        <v>157</v>
      </c>
      <c r="AU132" s="148" t="s">
        <v>85</v>
      </c>
      <c r="AY132" s="17" t="s">
        <v>154</v>
      </c>
      <c r="BE132" s="149">
        <f t="shared" si="4"/>
        <v>0</v>
      </c>
      <c r="BF132" s="149">
        <f t="shared" si="5"/>
        <v>0</v>
      </c>
      <c r="BG132" s="149">
        <f t="shared" si="6"/>
        <v>0</v>
      </c>
      <c r="BH132" s="149">
        <f t="shared" si="7"/>
        <v>0</v>
      </c>
      <c r="BI132" s="149">
        <f t="shared" si="8"/>
        <v>0</v>
      </c>
      <c r="BJ132" s="17" t="s">
        <v>85</v>
      </c>
      <c r="BK132" s="149">
        <f t="shared" si="9"/>
        <v>0</v>
      </c>
      <c r="BL132" s="17" t="s">
        <v>162</v>
      </c>
      <c r="BM132" s="148" t="s">
        <v>282</v>
      </c>
    </row>
    <row r="133" spans="2:65" s="1" customFormat="1" ht="16.5" customHeight="1">
      <c r="B133" s="32"/>
      <c r="C133" s="136" t="s">
        <v>209</v>
      </c>
      <c r="D133" s="136" t="s">
        <v>157</v>
      </c>
      <c r="E133" s="138" t="s">
        <v>892</v>
      </c>
      <c r="F133" s="139" t="s">
        <v>893</v>
      </c>
      <c r="G133" s="140" t="s">
        <v>606</v>
      </c>
      <c r="H133" s="141">
        <v>2</v>
      </c>
      <c r="I133" s="142"/>
      <c r="J133" s="143">
        <f t="shared" si="0"/>
        <v>0</v>
      </c>
      <c r="K133" s="139" t="s">
        <v>1</v>
      </c>
      <c r="L133" s="32"/>
      <c r="M133" s="144" t="s">
        <v>1</v>
      </c>
      <c r="N133" s="145" t="s">
        <v>42</v>
      </c>
      <c r="P133" s="146">
        <f t="shared" si="1"/>
        <v>0</v>
      </c>
      <c r="Q133" s="146">
        <v>0</v>
      </c>
      <c r="R133" s="146">
        <f t="shared" si="2"/>
        <v>0</v>
      </c>
      <c r="S133" s="146">
        <v>0</v>
      </c>
      <c r="T133" s="147">
        <f t="shared" si="3"/>
        <v>0</v>
      </c>
      <c r="AR133" s="148" t="s">
        <v>162</v>
      </c>
      <c r="AT133" s="148" t="s">
        <v>157</v>
      </c>
      <c r="AU133" s="148" t="s">
        <v>85</v>
      </c>
      <c r="AY133" s="17" t="s">
        <v>154</v>
      </c>
      <c r="BE133" s="149">
        <f t="shared" si="4"/>
        <v>0</v>
      </c>
      <c r="BF133" s="149">
        <f t="shared" si="5"/>
        <v>0</v>
      </c>
      <c r="BG133" s="149">
        <f t="shared" si="6"/>
        <v>0</v>
      </c>
      <c r="BH133" s="149">
        <f t="shared" si="7"/>
        <v>0</v>
      </c>
      <c r="BI133" s="149">
        <f t="shared" si="8"/>
        <v>0</v>
      </c>
      <c r="BJ133" s="17" t="s">
        <v>85</v>
      </c>
      <c r="BK133" s="149">
        <f t="shared" si="9"/>
        <v>0</v>
      </c>
      <c r="BL133" s="17" t="s">
        <v>162</v>
      </c>
      <c r="BM133" s="148" t="s">
        <v>326</v>
      </c>
    </row>
    <row r="134" spans="2:65" s="1" customFormat="1" ht="16.5" customHeight="1">
      <c r="B134" s="32"/>
      <c r="C134" s="136" t="s">
        <v>215</v>
      </c>
      <c r="D134" s="136" t="s">
        <v>157</v>
      </c>
      <c r="E134" s="138" t="s">
        <v>879</v>
      </c>
      <c r="F134" s="139" t="s">
        <v>880</v>
      </c>
      <c r="G134" s="140" t="s">
        <v>606</v>
      </c>
      <c r="H134" s="141">
        <v>2</v>
      </c>
      <c r="I134" s="142"/>
      <c r="J134" s="143">
        <f t="shared" si="0"/>
        <v>0</v>
      </c>
      <c r="K134" s="139" t="s">
        <v>1</v>
      </c>
      <c r="L134" s="32"/>
      <c r="M134" s="144" t="s">
        <v>1</v>
      </c>
      <c r="N134" s="145" t="s">
        <v>42</v>
      </c>
      <c r="P134" s="146">
        <f t="shared" si="1"/>
        <v>0</v>
      </c>
      <c r="Q134" s="146">
        <v>0</v>
      </c>
      <c r="R134" s="146">
        <f t="shared" si="2"/>
        <v>0</v>
      </c>
      <c r="S134" s="146">
        <v>0</v>
      </c>
      <c r="T134" s="147">
        <f t="shared" si="3"/>
        <v>0</v>
      </c>
      <c r="AR134" s="148" t="s">
        <v>162</v>
      </c>
      <c r="AT134" s="148" t="s">
        <v>157</v>
      </c>
      <c r="AU134" s="148" t="s">
        <v>85</v>
      </c>
      <c r="AY134" s="17" t="s">
        <v>154</v>
      </c>
      <c r="BE134" s="149">
        <f t="shared" si="4"/>
        <v>0</v>
      </c>
      <c r="BF134" s="149">
        <f t="shared" si="5"/>
        <v>0</v>
      </c>
      <c r="BG134" s="149">
        <f t="shared" si="6"/>
        <v>0</v>
      </c>
      <c r="BH134" s="149">
        <f t="shared" si="7"/>
        <v>0</v>
      </c>
      <c r="BI134" s="149">
        <f t="shared" si="8"/>
        <v>0</v>
      </c>
      <c r="BJ134" s="17" t="s">
        <v>85</v>
      </c>
      <c r="BK134" s="149">
        <f t="shared" si="9"/>
        <v>0</v>
      </c>
      <c r="BL134" s="17" t="s">
        <v>162</v>
      </c>
      <c r="BM134" s="148" t="s">
        <v>368</v>
      </c>
    </row>
    <row r="135" spans="2:65" s="1" customFormat="1" ht="16.5" customHeight="1">
      <c r="B135" s="32"/>
      <c r="C135" s="136" t="s">
        <v>155</v>
      </c>
      <c r="D135" s="136" t="s">
        <v>157</v>
      </c>
      <c r="E135" s="138" t="s">
        <v>894</v>
      </c>
      <c r="F135" s="139" t="s">
        <v>895</v>
      </c>
      <c r="G135" s="140" t="s">
        <v>606</v>
      </c>
      <c r="H135" s="141">
        <v>1</v>
      </c>
      <c r="I135" s="142"/>
      <c r="J135" s="143">
        <f t="shared" si="0"/>
        <v>0</v>
      </c>
      <c r="K135" s="139" t="s">
        <v>1</v>
      </c>
      <c r="L135" s="32"/>
      <c r="M135" s="144" t="s">
        <v>1</v>
      </c>
      <c r="N135" s="145" t="s">
        <v>42</v>
      </c>
      <c r="P135" s="146">
        <f t="shared" si="1"/>
        <v>0</v>
      </c>
      <c r="Q135" s="146">
        <v>0</v>
      </c>
      <c r="R135" s="146">
        <f t="shared" si="2"/>
        <v>0</v>
      </c>
      <c r="S135" s="146">
        <v>0</v>
      </c>
      <c r="T135" s="147">
        <f t="shared" si="3"/>
        <v>0</v>
      </c>
      <c r="AR135" s="148" t="s">
        <v>162</v>
      </c>
      <c r="AT135" s="148" t="s">
        <v>157</v>
      </c>
      <c r="AU135" s="148" t="s">
        <v>85</v>
      </c>
      <c r="AY135" s="17" t="s">
        <v>154</v>
      </c>
      <c r="BE135" s="149">
        <f t="shared" si="4"/>
        <v>0</v>
      </c>
      <c r="BF135" s="149">
        <f t="shared" si="5"/>
        <v>0</v>
      </c>
      <c r="BG135" s="149">
        <f t="shared" si="6"/>
        <v>0</v>
      </c>
      <c r="BH135" s="149">
        <f t="shared" si="7"/>
        <v>0</v>
      </c>
      <c r="BI135" s="149">
        <f t="shared" si="8"/>
        <v>0</v>
      </c>
      <c r="BJ135" s="17" t="s">
        <v>85</v>
      </c>
      <c r="BK135" s="149">
        <f t="shared" si="9"/>
        <v>0</v>
      </c>
      <c r="BL135" s="17" t="s">
        <v>162</v>
      </c>
      <c r="BM135" s="148" t="s">
        <v>379</v>
      </c>
    </row>
    <row r="136" spans="2:65" s="1" customFormat="1" ht="21.75" customHeight="1">
      <c r="B136" s="32"/>
      <c r="C136" s="136" t="s">
        <v>155</v>
      </c>
      <c r="D136" s="136" t="s">
        <v>157</v>
      </c>
      <c r="E136" s="138" t="s">
        <v>881</v>
      </c>
      <c r="F136" s="139" t="s">
        <v>882</v>
      </c>
      <c r="G136" s="140" t="s">
        <v>838</v>
      </c>
      <c r="H136" s="141">
        <v>35.1</v>
      </c>
      <c r="I136" s="142"/>
      <c r="J136" s="143">
        <f t="shared" si="0"/>
        <v>0</v>
      </c>
      <c r="K136" s="139" t="s">
        <v>1</v>
      </c>
      <c r="L136" s="32"/>
      <c r="M136" s="144" t="s">
        <v>1</v>
      </c>
      <c r="N136" s="145" t="s">
        <v>42</v>
      </c>
      <c r="P136" s="146">
        <f t="shared" si="1"/>
        <v>0</v>
      </c>
      <c r="Q136" s="146">
        <v>0</v>
      </c>
      <c r="R136" s="146">
        <f t="shared" si="2"/>
        <v>0</v>
      </c>
      <c r="S136" s="146">
        <v>0</v>
      </c>
      <c r="T136" s="147">
        <f t="shared" si="3"/>
        <v>0</v>
      </c>
      <c r="AR136" s="148" t="s">
        <v>162</v>
      </c>
      <c r="AT136" s="148" t="s">
        <v>157</v>
      </c>
      <c r="AU136" s="148" t="s">
        <v>85</v>
      </c>
      <c r="AY136" s="17" t="s">
        <v>154</v>
      </c>
      <c r="BE136" s="149">
        <f t="shared" si="4"/>
        <v>0</v>
      </c>
      <c r="BF136" s="149">
        <f t="shared" si="5"/>
        <v>0</v>
      </c>
      <c r="BG136" s="149">
        <f t="shared" si="6"/>
        <v>0</v>
      </c>
      <c r="BH136" s="149">
        <f t="shared" si="7"/>
        <v>0</v>
      </c>
      <c r="BI136" s="149">
        <f t="shared" si="8"/>
        <v>0</v>
      </c>
      <c r="BJ136" s="17" t="s">
        <v>85</v>
      </c>
      <c r="BK136" s="149">
        <f t="shared" si="9"/>
        <v>0</v>
      </c>
      <c r="BL136" s="17" t="s">
        <v>162</v>
      </c>
      <c r="BM136" s="148" t="s">
        <v>393</v>
      </c>
    </row>
    <row r="137" spans="2:65" s="1" customFormat="1" ht="16.5" customHeight="1">
      <c r="B137" s="32"/>
      <c r="C137" s="136" t="s">
        <v>228</v>
      </c>
      <c r="D137" s="136" t="s">
        <v>157</v>
      </c>
      <c r="E137" s="138" t="s">
        <v>883</v>
      </c>
      <c r="F137" s="139" t="s">
        <v>884</v>
      </c>
      <c r="G137" s="140" t="s">
        <v>838</v>
      </c>
      <c r="H137" s="141">
        <v>2</v>
      </c>
      <c r="I137" s="142"/>
      <c r="J137" s="143">
        <f t="shared" si="0"/>
        <v>0</v>
      </c>
      <c r="K137" s="139" t="s">
        <v>1</v>
      </c>
      <c r="L137" s="32"/>
      <c r="M137" s="144" t="s">
        <v>1</v>
      </c>
      <c r="N137" s="145" t="s">
        <v>42</v>
      </c>
      <c r="P137" s="146">
        <f t="shared" si="1"/>
        <v>0</v>
      </c>
      <c r="Q137" s="146">
        <v>0</v>
      </c>
      <c r="R137" s="146">
        <f t="shared" si="2"/>
        <v>0</v>
      </c>
      <c r="S137" s="146">
        <v>0</v>
      </c>
      <c r="T137" s="147">
        <f t="shared" si="3"/>
        <v>0</v>
      </c>
      <c r="AR137" s="148" t="s">
        <v>162</v>
      </c>
      <c r="AT137" s="148" t="s">
        <v>157</v>
      </c>
      <c r="AU137" s="148" t="s">
        <v>85</v>
      </c>
      <c r="AY137" s="17" t="s">
        <v>154</v>
      </c>
      <c r="BE137" s="149">
        <f t="shared" si="4"/>
        <v>0</v>
      </c>
      <c r="BF137" s="149">
        <f t="shared" si="5"/>
        <v>0</v>
      </c>
      <c r="BG137" s="149">
        <f t="shared" si="6"/>
        <v>0</v>
      </c>
      <c r="BH137" s="149">
        <f t="shared" si="7"/>
        <v>0</v>
      </c>
      <c r="BI137" s="149">
        <f t="shared" si="8"/>
        <v>0</v>
      </c>
      <c r="BJ137" s="17" t="s">
        <v>85</v>
      </c>
      <c r="BK137" s="149">
        <f t="shared" si="9"/>
        <v>0</v>
      </c>
      <c r="BL137" s="17" t="s">
        <v>162</v>
      </c>
      <c r="BM137" s="148" t="s">
        <v>571</v>
      </c>
    </row>
    <row r="138" spans="2:65" s="11" customFormat="1" ht="25.9" customHeight="1">
      <c r="B138" s="124"/>
      <c r="D138" s="125" t="s">
        <v>76</v>
      </c>
      <c r="E138" s="126" t="s">
        <v>615</v>
      </c>
      <c r="F138" s="126" t="s">
        <v>849</v>
      </c>
      <c r="I138" s="127"/>
      <c r="J138" s="128">
        <f>BK138</f>
        <v>0</v>
      </c>
      <c r="L138" s="124"/>
      <c r="M138" s="129"/>
      <c r="P138" s="130">
        <f>SUM(P139:P140)</f>
        <v>0</v>
      </c>
      <c r="R138" s="130">
        <f>SUM(R139:R140)</f>
        <v>0</v>
      </c>
      <c r="T138" s="131">
        <f>SUM(T139:T140)</f>
        <v>0</v>
      </c>
      <c r="AR138" s="125" t="s">
        <v>85</v>
      </c>
      <c r="AT138" s="132" t="s">
        <v>76</v>
      </c>
      <c r="AU138" s="132" t="s">
        <v>77</v>
      </c>
      <c r="AY138" s="125" t="s">
        <v>154</v>
      </c>
      <c r="BK138" s="133">
        <f>SUM(BK139:BK140)</f>
        <v>0</v>
      </c>
    </row>
    <row r="139" spans="2:65" s="1" customFormat="1" ht="16.5" customHeight="1">
      <c r="B139" s="32"/>
      <c r="C139" s="136" t="s">
        <v>77</v>
      </c>
      <c r="D139" s="136" t="s">
        <v>157</v>
      </c>
      <c r="E139" s="138" t="s">
        <v>850</v>
      </c>
      <c r="F139" s="139" t="s">
        <v>851</v>
      </c>
      <c r="G139" s="140" t="s">
        <v>852</v>
      </c>
      <c r="H139" s="141">
        <v>8</v>
      </c>
      <c r="I139" s="142"/>
      <c r="J139" s="143">
        <f>ROUND(I139*H139,2)</f>
        <v>0</v>
      </c>
      <c r="K139" s="139" t="s">
        <v>1</v>
      </c>
      <c r="L139" s="32"/>
      <c r="M139" s="144" t="s">
        <v>1</v>
      </c>
      <c r="N139" s="145" t="s">
        <v>42</v>
      </c>
      <c r="P139" s="146">
        <f>O139*H139</f>
        <v>0</v>
      </c>
      <c r="Q139" s="146">
        <v>0</v>
      </c>
      <c r="R139" s="146">
        <f>Q139*H139</f>
        <v>0</v>
      </c>
      <c r="S139" s="146">
        <v>0</v>
      </c>
      <c r="T139" s="147">
        <f>S139*H139</f>
        <v>0</v>
      </c>
      <c r="AR139" s="148" t="s">
        <v>162</v>
      </c>
      <c r="AT139" s="148" t="s">
        <v>157</v>
      </c>
      <c r="AU139" s="148" t="s">
        <v>85</v>
      </c>
      <c r="AY139" s="17" t="s">
        <v>154</v>
      </c>
      <c r="BE139" s="149">
        <f>IF(N139="základní",J139,0)</f>
        <v>0</v>
      </c>
      <c r="BF139" s="149">
        <f>IF(N139="snížená",J139,0)</f>
        <v>0</v>
      </c>
      <c r="BG139" s="149">
        <f>IF(N139="zákl. přenesená",J139,0)</f>
        <v>0</v>
      </c>
      <c r="BH139" s="149">
        <f>IF(N139="sníž. přenesená",J139,0)</f>
        <v>0</v>
      </c>
      <c r="BI139" s="149">
        <f>IF(N139="nulová",J139,0)</f>
        <v>0</v>
      </c>
      <c r="BJ139" s="17" t="s">
        <v>85</v>
      </c>
      <c r="BK139" s="149">
        <f>ROUND(I139*H139,2)</f>
        <v>0</v>
      </c>
      <c r="BL139" s="17" t="s">
        <v>162</v>
      </c>
      <c r="BM139" s="148" t="s">
        <v>579</v>
      </c>
    </row>
    <row r="140" spans="2:65" s="1" customFormat="1" ht="16.5" customHeight="1">
      <c r="B140" s="32"/>
      <c r="C140" s="136" t="s">
        <v>77</v>
      </c>
      <c r="D140" s="136" t="s">
        <v>157</v>
      </c>
      <c r="E140" s="138" t="s">
        <v>853</v>
      </c>
      <c r="F140" s="139" t="s">
        <v>854</v>
      </c>
      <c r="G140" s="140" t="s">
        <v>852</v>
      </c>
      <c r="H140" s="141">
        <v>6</v>
      </c>
      <c r="I140" s="142"/>
      <c r="J140" s="143">
        <f>ROUND(I140*H140,2)</f>
        <v>0</v>
      </c>
      <c r="K140" s="139" t="s">
        <v>1</v>
      </c>
      <c r="L140" s="32"/>
      <c r="M140" s="187" t="s">
        <v>1</v>
      </c>
      <c r="N140" s="188" t="s">
        <v>42</v>
      </c>
      <c r="O140" s="189"/>
      <c r="P140" s="190">
        <f>O140*H140</f>
        <v>0</v>
      </c>
      <c r="Q140" s="190">
        <v>0</v>
      </c>
      <c r="R140" s="190">
        <f>Q140*H140</f>
        <v>0</v>
      </c>
      <c r="S140" s="190">
        <v>0</v>
      </c>
      <c r="T140" s="191">
        <f>S140*H140</f>
        <v>0</v>
      </c>
      <c r="AR140" s="148" t="s">
        <v>162</v>
      </c>
      <c r="AT140" s="148" t="s">
        <v>157</v>
      </c>
      <c r="AU140" s="148" t="s">
        <v>85</v>
      </c>
      <c r="AY140" s="17" t="s">
        <v>154</v>
      </c>
      <c r="BE140" s="149">
        <f>IF(N140="základní",J140,0)</f>
        <v>0</v>
      </c>
      <c r="BF140" s="149">
        <f>IF(N140="snížená",J140,0)</f>
        <v>0</v>
      </c>
      <c r="BG140" s="149">
        <f>IF(N140="zákl. přenesená",J140,0)</f>
        <v>0</v>
      </c>
      <c r="BH140" s="149">
        <f>IF(N140="sníž. přenesená",J140,0)</f>
        <v>0</v>
      </c>
      <c r="BI140" s="149">
        <f>IF(N140="nulová",J140,0)</f>
        <v>0</v>
      </c>
      <c r="BJ140" s="17" t="s">
        <v>85</v>
      </c>
      <c r="BK140" s="149">
        <f>ROUND(I140*H140,2)</f>
        <v>0</v>
      </c>
      <c r="BL140" s="17" t="s">
        <v>162</v>
      </c>
      <c r="BM140" s="148" t="s">
        <v>589</v>
      </c>
    </row>
    <row r="141" spans="2:65" s="1" customFormat="1" ht="6.95" customHeight="1">
      <c r="B141" s="44"/>
      <c r="C141" s="45"/>
      <c r="D141" s="45"/>
      <c r="E141" s="45"/>
      <c r="F141" s="45"/>
      <c r="G141" s="45"/>
      <c r="H141" s="45"/>
      <c r="I141" s="45"/>
      <c r="J141" s="45"/>
      <c r="K141" s="45"/>
      <c r="L141" s="32"/>
    </row>
  </sheetData>
  <sheetProtection algorithmName="SHA-512" hashValue="fOBq4oRsnTvc/7P/+JSs2QQW6MAOKh+C9/kY7mFV1GUx9r68DmZihYFhyv+jXr7DCjWK+Y8gPZyvtszMm6CevQ==" saltValue="Y1Y+itgPZZETt5h9/bKWUEWMj9S7fpBuM2C+X8jhnwH4PRi5wODOzuC+ZZQgtvgUU7XjOx/N+8cj1tF5lGJmWQ==" spinCount="100000" sheet="1" objects="1" scenarios="1" formatColumns="0" formatRows="0" autoFilter="0"/>
  <autoFilter ref="C121:K140"/>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M131"/>
  <sheetViews>
    <sheetView showGridLines="0" workbookViewId="0"/>
  </sheetViews>
  <sheetFormatPr defaultRowHeight="11.2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7"/>
      <c r="M2" s="207"/>
      <c r="N2" s="207"/>
      <c r="O2" s="207"/>
      <c r="P2" s="207"/>
      <c r="Q2" s="207"/>
      <c r="R2" s="207"/>
      <c r="S2" s="207"/>
      <c r="T2" s="207"/>
      <c r="U2" s="207"/>
      <c r="V2" s="207"/>
      <c r="AT2" s="17" t="s">
        <v>112</v>
      </c>
    </row>
    <row r="3" spans="2:46" ht="6.95" customHeight="1">
      <c r="B3" s="18"/>
      <c r="C3" s="19"/>
      <c r="D3" s="19"/>
      <c r="E3" s="19"/>
      <c r="F3" s="19"/>
      <c r="G3" s="19"/>
      <c r="H3" s="19"/>
      <c r="I3" s="19"/>
      <c r="J3" s="19"/>
      <c r="K3" s="19"/>
      <c r="L3" s="20"/>
      <c r="AT3" s="17" t="s">
        <v>87</v>
      </c>
    </row>
    <row r="4" spans="2:46" ht="24.95" customHeight="1">
      <c r="B4" s="20"/>
      <c r="D4" s="21" t="s">
        <v>125</v>
      </c>
      <c r="L4" s="20"/>
      <c r="M4" s="93" t="s">
        <v>10</v>
      </c>
      <c r="AT4" s="17" t="s">
        <v>4</v>
      </c>
    </row>
    <row r="5" spans="2:46" ht="6.95" customHeight="1">
      <c r="B5" s="20"/>
      <c r="L5" s="20"/>
    </row>
    <row r="6" spans="2:46" ht="12" customHeight="1">
      <c r="B6" s="20"/>
      <c r="D6" s="27" t="s">
        <v>16</v>
      </c>
      <c r="L6" s="20"/>
    </row>
    <row r="7" spans="2:46" ht="16.5" customHeight="1">
      <c r="B7" s="20"/>
      <c r="E7" s="237" t="str">
        <f>'Rekapitulace stavby'!K6</f>
        <v>SEN gastroprovozu ZŠ Plánická</v>
      </c>
      <c r="F7" s="238"/>
      <c r="G7" s="238"/>
      <c r="H7" s="238"/>
      <c r="L7" s="20"/>
    </row>
    <row r="8" spans="2:46" ht="12" customHeight="1">
      <c r="B8" s="20"/>
      <c r="D8" s="27" t="s">
        <v>126</v>
      </c>
      <c r="L8" s="20"/>
    </row>
    <row r="9" spans="2:46" s="1" customFormat="1" ht="16.5" customHeight="1">
      <c r="B9" s="32"/>
      <c r="E9" s="237" t="s">
        <v>772</v>
      </c>
      <c r="F9" s="236"/>
      <c r="G9" s="236"/>
      <c r="H9" s="236"/>
      <c r="L9" s="32"/>
    </row>
    <row r="10" spans="2:46" s="1" customFormat="1" ht="12" customHeight="1">
      <c r="B10" s="32"/>
      <c r="D10" s="27" t="s">
        <v>773</v>
      </c>
      <c r="L10" s="32"/>
    </row>
    <row r="11" spans="2:46" s="1" customFormat="1" ht="16.5" customHeight="1">
      <c r="B11" s="32"/>
      <c r="E11" s="230" t="s">
        <v>896</v>
      </c>
      <c r="F11" s="236"/>
      <c r="G11" s="236"/>
      <c r="H11" s="236"/>
      <c r="L11" s="32"/>
    </row>
    <row r="12" spans="2:46" s="1" customFormat="1">
      <c r="B12" s="32"/>
      <c r="L12" s="32"/>
    </row>
    <row r="13" spans="2:46" s="1" customFormat="1" ht="12" customHeight="1">
      <c r="B13" s="32"/>
      <c r="D13" s="27" t="s">
        <v>18</v>
      </c>
      <c r="F13" s="25" t="s">
        <v>1</v>
      </c>
      <c r="I13" s="27" t="s">
        <v>19</v>
      </c>
      <c r="J13" s="25" t="s">
        <v>1</v>
      </c>
      <c r="L13" s="32"/>
    </row>
    <row r="14" spans="2:46" s="1" customFormat="1" ht="12" customHeight="1">
      <c r="B14" s="32"/>
      <c r="D14" s="27" t="s">
        <v>20</v>
      </c>
      <c r="F14" s="25" t="s">
        <v>21</v>
      </c>
      <c r="I14" s="27" t="s">
        <v>22</v>
      </c>
      <c r="J14" s="52" t="str">
        <f>'Rekapitulace stavby'!AN8</f>
        <v>13. 2. 2025</v>
      </c>
      <c r="L14" s="32"/>
    </row>
    <row r="15" spans="2:46" s="1" customFormat="1" ht="10.9" customHeight="1">
      <c r="B15" s="32"/>
      <c r="L15" s="32"/>
    </row>
    <row r="16" spans="2:46" s="1" customFormat="1" ht="12" customHeight="1">
      <c r="B16" s="32"/>
      <c r="D16" s="27" t="s">
        <v>24</v>
      </c>
      <c r="I16" s="27" t="s">
        <v>25</v>
      </c>
      <c r="J16" s="25" t="s">
        <v>1</v>
      </c>
      <c r="L16" s="32"/>
    </row>
    <row r="17" spans="2:12" s="1" customFormat="1" ht="18" customHeight="1">
      <c r="B17" s="32"/>
      <c r="E17" s="25" t="s">
        <v>26</v>
      </c>
      <c r="I17" s="27" t="s">
        <v>27</v>
      </c>
      <c r="J17" s="25" t="s">
        <v>1</v>
      </c>
      <c r="L17" s="32"/>
    </row>
    <row r="18" spans="2:12" s="1" customFormat="1" ht="6.95" customHeight="1">
      <c r="B18" s="32"/>
      <c r="L18" s="32"/>
    </row>
    <row r="19" spans="2:12" s="1" customFormat="1" ht="12" customHeight="1">
      <c r="B19" s="32"/>
      <c r="D19" s="27" t="s">
        <v>28</v>
      </c>
      <c r="I19" s="27" t="s">
        <v>25</v>
      </c>
      <c r="J19" s="28" t="str">
        <f>'Rekapitulace stavby'!AN13</f>
        <v>Vyplň údaj</v>
      </c>
      <c r="L19" s="32"/>
    </row>
    <row r="20" spans="2:12" s="1" customFormat="1" ht="18" customHeight="1">
      <c r="B20" s="32"/>
      <c r="E20" s="239" t="str">
        <f>'Rekapitulace stavby'!E14</f>
        <v>Vyplň údaj</v>
      </c>
      <c r="F20" s="222"/>
      <c r="G20" s="222"/>
      <c r="H20" s="222"/>
      <c r="I20" s="27" t="s">
        <v>27</v>
      </c>
      <c r="J20" s="28" t="str">
        <f>'Rekapitulace stavby'!AN14</f>
        <v>Vyplň údaj</v>
      </c>
      <c r="L20" s="32"/>
    </row>
    <row r="21" spans="2:12" s="1" customFormat="1" ht="6.95" customHeight="1">
      <c r="B21" s="32"/>
      <c r="L21" s="32"/>
    </row>
    <row r="22" spans="2:12" s="1" customFormat="1" ht="12" customHeight="1">
      <c r="B22" s="32"/>
      <c r="D22" s="27" t="s">
        <v>30</v>
      </c>
      <c r="I22" s="27" t="s">
        <v>25</v>
      </c>
      <c r="J22" s="25" t="s">
        <v>1</v>
      </c>
      <c r="L22" s="32"/>
    </row>
    <row r="23" spans="2:12" s="1" customFormat="1" ht="18" customHeight="1">
      <c r="B23" s="32"/>
      <c r="E23" s="25" t="s">
        <v>31</v>
      </c>
      <c r="I23" s="27" t="s">
        <v>27</v>
      </c>
      <c r="J23" s="25" t="s">
        <v>1</v>
      </c>
      <c r="L23" s="32"/>
    </row>
    <row r="24" spans="2:12" s="1" customFormat="1" ht="6.95" customHeight="1">
      <c r="B24" s="32"/>
      <c r="L24" s="32"/>
    </row>
    <row r="25" spans="2:12" s="1" customFormat="1" ht="12" customHeight="1">
      <c r="B25" s="32"/>
      <c r="D25" s="27" t="s">
        <v>33</v>
      </c>
      <c r="I25" s="27" t="s">
        <v>25</v>
      </c>
      <c r="J25" s="25" t="s">
        <v>1</v>
      </c>
      <c r="L25" s="32"/>
    </row>
    <row r="26" spans="2:12" s="1" customFormat="1" ht="18" customHeight="1">
      <c r="B26" s="32"/>
      <c r="E26" s="25" t="s">
        <v>34</v>
      </c>
      <c r="I26" s="27" t="s">
        <v>27</v>
      </c>
      <c r="J26" s="25" t="s">
        <v>1</v>
      </c>
      <c r="L26" s="32"/>
    </row>
    <row r="27" spans="2:12" s="1" customFormat="1" ht="6.95" customHeight="1">
      <c r="B27" s="32"/>
      <c r="L27" s="32"/>
    </row>
    <row r="28" spans="2:12" s="1" customFormat="1" ht="12" customHeight="1">
      <c r="B28" s="32"/>
      <c r="D28" s="27" t="s">
        <v>35</v>
      </c>
      <c r="L28" s="32"/>
    </row>
    <row r="29" spans="2:12" s="7" customFormat="1" ht="131.25" customHeight="1">
      <c r="B29" s="94"/>
      <c r="E29" s="226" t="s">
        <v>775</v>
      </c>
      <c r="F29" s="226"/>
      <c r="G29" s="226"/>
      <c r="H29" s="226"/>
      <c r="L29" s="94"/>
    </row>
    <row r="30" spans="2:12" s="1" customFormat="1" ht="6.95" customHeight="1">
      <c r="B30" s="32"/>
      <c r="L30" s="32"/>
    </row>
    <row r="31" spans="2:12" s="1" customFormat="1" ht="6.95" customHeight="1">
      <c r="B31" s="32"/>
      <c r="D31" s="53"/>
      <c r="E31" s="53"/>
      <c r="F31" s="53"/>
      <c r="G31" s="53"/>
      <c r="H31" s="53"/>
      <c r="I31" s="53"/>
      <c r="J31" s="53"/>
      <c r="K31" s="53"/>
      <c r="L31" s="32"/>
    </row>
    <row r="32" spans="2:12" s="1" customFormat="1" ht="25.35" customHeight="1">
      <c r="B32" s="32"/>
      <c r="D32" s="95" t="s">
        <v>37</v>
      </c>
      <c r="J32" s="66">
        <f>ROUND(J122, 2)</f>
        <v>0</v>
      </c>
      <c r="L32" s="32"/>
    </row>
    <row r="33" spans="2:12" s="1" customFormat="1" ht="6.95" customHeight="1">
      <c r="B33" s="32"/>
      <c r="D33" s="53"/>
      <c r="E33" s="53"/>
      <c r="F33" s="53"/>
      <c r="G33" s="53"/>
      <c r="H33" s="53"/>
      <c r="I33" s="53"/>
      <c r="J33" s="53"/>
      <c r="K33" s="53"/>
      <c r="L33" s="32"/>
    </row>
    <row r="34" spans="2:12" s="1" customFormat="1" ht="14.45" customHeight="1">
      <c r="B34" s="32"/>
      <c r="F34" s="35" t="s">
        <v>39</v>
      </c>
      <c r="I34" s="35" t="s">
        <v>38</v>
      </c>
      <c r="J34" s="35" t="s">
        <v>40</v>
      </c>
      <c r="L34" s="32"/>
    </row>
    <row r="35" spans="2:12" s="1" customFormat="1" ht="14.45" customHeight="1">
      <c r="B35" s="32"/>
      <c r="D35" s="55" t="s">
        <v>41</v>
      </c>
      <c r="E35" s="27" t="s">
        <v>42</v>
      </c>
      <c r="F35" s="86">
        <f>ROUND((SUM(BE122:BE130)),  2)</f>
        <v>0</v>
      </c>
      <c r="I35" s="96">
        <v>0.21</v>
      </c>
      <c r="J35" s="86">
        <f>ROUND(((SUM(BE122:BE130))*I35),  2)</f>
        <v>0</v>
      </c>
      <c r="L35" s="32"/>
    </row>
    <row r="36" spans="2:12" s="1" customFormat="1" ht="14.45" customHeight="1">
      <c r="B36" s="32"/>
      <c r="E36" s="27" t="s">
        <v>43</v>
      </c>
      <c r="F36" s="86">
        <f>ROUND((SUM(BF122:BF130)),  2)</f>
        <v>0</v>
      </c>
      <c r="I36" s="96">
        <v>0.12</v>
      </c>
      <c r="J36" s="86">
        <f>ROUND(((SUM(BF122:BF130))*I36),  2)</f>
        <v>0</v>
      </c>
      <c r="L36" s="32"/>
    </row>
    <row r="37" spans="2:12" s="1" customFormat="1" ht="14.45" hidden="1" customHeight="1">
      <c r="B37" s="32"/>
      <c r="E37" s="27" t="s">
        <v>44</v>
      </c>
      <c r="F37" s="86">
        <f>ROUND((SUM(BG122:BG130)),  2)</f>
        <v>0</v>
      </c>
      <c r="I37" s="96">
        <v>0.21</v>
      </c>
      <c r="J37" s="86">
        <f>0</f>
        <v>0</v>
      </c>
      <c r="L37" s="32"/>
    </row>
    <row r="38" spans="2:12" s="1" customFormat="1" ht="14.45" hidden="1" customHeight="1">
      <c r="B38" s="32"/>
      <c r="E38" s="27" t="s">
        <v>45</v>
      </c>
      <c r="F38" s="86">
        <f>ROUND((SUM(BH122:BH130)),  2)</f>
        <v>0</v>
      </c>
      <c r="I38" s="96">
        <v>0.12</v>
      </c>
      <c r="J38" s="86">
        <f>0</f>
        <v>0</v>
      </c>
      <c r="L38" s="32"/>
    </row>
    <row r="39" spans="2:12" s="1" customFormat="1" ht="14.45" hidden="1" customHeight="1">
      <c r="B39" s="32"/>
      <c r="E39" s="27" t="s">
        <v>46</v>
      </c>
      <c r="F39" s="86">
        <f>ROUND((SUM(BI122:BI130)),  2)</f>
        <v>0</v>
      </c>
      <c r="I39" s="96">
        <v>0</v>
      </c>
      <c r="J39" s="86">
        <f>0</f>
        <v>0</v>
      </c>
      <c r="L39" s="32"/>
    </row>
    <row r="40" spans="2:12" s="1" customFormat="1" ht="6.95" customHeight="1">
      <c r="B40" s="32"/>
      <c r="L40" s="32"/>
    </row>
    <row r="41" spans="2:12" s="1" customFormat="1" ht="25.35" customHeight="1">
      <c r="B41" s="32"/>
      <c r="C41" s="97"/>
      <c r="D41" s="98" t="s">
        <v>47</v>
      </c>
      <c r="E41" s="57"/>
      <c r="F41" s="57"/>
      <c r="G41" s="99" t="s">
        <v>48</v>
      </c>
      <c r="H41" s="100" t="s">
        <v>49</v>
      </c>
      <c r="I41" s="57"/>
      <c r="J41" s="101">
        <f>SUM(J32:J39)</f>
        <v>0</v>
      </c>
      <c r="K41" s="102"/>
      <c r="L41" s="32"/>
    </row>
    <row r="42" spans="2:12" s="1" customFormat="1" ht="14.45" customHeight="1">
      <c r="B42" s="32"/>
      <c r="L42" s="32"/>
    </row>
    <row r="43" spans="2:12" ht="14.45" customHeight="1">
      <c r="B43" s="20"/>
      <c r="L43" s="20"/>
    </row>
    <row r="44" spans="2:12" ht="14.45" customHeight="1">
      <c r="B44" s="20"/>
      <c r="L44" s="20"/>
    </row>
    <row r="45" spans="2:12" ht="14.45" customHeight="1">
      <c r="B45" s="20"/>
      <c r="L45" s="20"/>
    </row>
    <row r="46" spans="2:12" ht="14.45" customHeight="1">
      <c r="B46" s="20"/>
      <c r="L46" s="20"/>
    </row>
    <row r="47" spans="2:12" ht="14.45" customHeight="1">
      <c r="B47" s="20"/>
      <c r="L47" s="20"/>
    </row>
    <row r="48" spans="2:12" ht="14.45" customHeight="1">
      <c r="B48" s="20"/>
      <c r="L48" s="20"/>
    </row>
    <row r="49" spans="2:12" ht="14.45" customHeight="1">
      <c r="B49" s="20"/>
      <c r="L49" s="20"/>
    </row>
    <row r="50" spans="2:12" s="1" customFormat="1" ht="14.45" customHeight="1">
      <c r="B50" s="32"/>
      <c r="D50" s="41" t="s">
        <v>50</v>
      </c>
      <c r="E50" s="42"/>
      <c r="F50" s="42"/>
      <c r="G50" s="41" t="s">
        <v>51</v>
      </c>
      <c r="H50" s="42"/>
      <c r="I50" s="42"/>
      <c r="J50" s="42"/>
      <c r="K50" s="42"/>
      <c r="L50" s="32"/>
    </row>
    <row r="51" spans="2:12">
      <c r="B51" s="20"/>
      <c r="L51" s="20"/>
    </row>
    <row r="52" spans="2:12">
      <c r="B52" s="20"/>
      <c r="L52" s="20"/>
    </row>
    <row r="53" spans="2:12">
      <c r="B53" s="20"/>
      <c r="L53" s="20"/>
    </row>
    <row r="54" spans="2:12">
      <c r="B54" s="20"/>
      <c r="L54" s="20"/>
    </row>
    <row r="55" spans="2:12">
      <c r="B55" s="20"/>
      <c r="L55" s="20"/>
    </row>
    <row r="56" spans="2:12">
      <c r="B56" s="20"/>
      <c r="L56" s="20"/>
    </row>
    <row r="57" spans="2:12">
      <c r="B57" s="20"/>
      <c r="L57" s="20"/>
    </row>
    <row r="58" spans="2:12">
      <c r="B58" s="20"/>
      <c r="L58" s="20"/>
    </row>
    <row r="59" spans="2:12">
      <c r="B59" s="20"/>
      <c r="L59" s="20"/>
    </row>
    <row r="60" spans="2:12">
      <c r="B60" s="20"/>
      <c r="L60" s="20"/>
    </row>
    <row r="61" spans="2:12" s="1" customFormat="1" ht="12.75">
      <c r="B61" s="32"/>
      <c r="D61" s="43" t="s">
        <v>52</v>
      </c>
      <c r="E61" s="34"/>
      <c r="F61" s="103" t="s">
        <v>53</v>
      </c>
      <c r="G61" s="43" t="s">
        <v>52</v>
      </c>
      <c r="H61" s="34"/>
      <c r="I61" s="34"/>
      <c r="J61" s="104" t="s">
        <v>53</v>
      </c>
      <c r="K61" s="34"/>
      <c r="L61" s="32"/>
    </row>
    <row r="62" spans="2:12">
      <c r="B62" s="20"/>
      <c r="L62" s="20"/>
    </row>
    <row r="63" spans="2:12">
      <c r="B63" s="20"/>
      <c r="L63" s="20"/>
    </row>
    <row r="64" spans="2:12">
      <c r="B64" s="20"/>
      <c r="L64" s="20"/>
    </row>
    <row r="65" spans="2:12" s="1" customFormat="1" ht="12.75">
      <c r="B65" s="32"/>
      <c r="D65" s="41" t="s">
        <v>54</v>
      </c>
      <c r="E65" s="42"/>
      <c r="F65" s="42"/>
      <c r="G65" s="41" t="s">
        <v>55</v>
      </c>
      <c r="H65" s="42"/>
      <c r="I65" s="42"/>
      <c r="J65" s="42"/>
      <c r="K65" s="42"/>
      <c r="L65" s="32"/>
    </row>
    <row r="66" spans="2:12">
      <c r="B66" s="20"/>
      <c r="L66" s="20"/>
    </row>
    <row r="67" spans="2:12">
      <c r="B67" s="20"/>
      <c r="L67" s="20"/>
    </row>
    <row r="68" spans="2:12">
      <c r="B68" s="20"/>
      <c r="L68" s="20"/>
    </row>
    <row r="69" spans="2:12">
      <c r="B69" s="20"/>
      <c r="L69" s="20"/>
    </row>
    <row r="70" spans="2:12">
      <c r="B70" s="20"/>
      <c r="L70" s="20"/>
    </row>
    <row r="71" spans="2:12">
      <c r="B71" s="20"/>
      <c r="L71" s="20"/>
    </row>
    <row r="72" spans="2:12">
      <c r="B72" s="20"/>
      <c r="L72" s="20"/>
    </row>
    <row r="73" spans="2:12">
      <c r="B73" s="20"/>
      <c r="L73" s="20"/>
    </row>
    <row r="74" spans="2:12">
      <c r="B74" s="20"/>
      <c r="L74" s="20"/>
    </row>
    <row r="75" spans="2:12">
      <c r="B75" s="20"/>
      <c r="L75" s="20"/>
    </row>
    <row r="76" spans="2:12" s="1" customFormat="1" ht="12.75">
      <c r="B76" s="32"/>
      <c r="D76" s="43" t="s">
        <v>52</v>
      </c>
      <c r="E76" s="34"/>
      <c r="F76" s="103" t="s">
        <v>53</v>
      </c>
      <c r="G76" s="43" t="s">
        <v>52</v>
      </c>
      <c r="H76" s="34"/>
      <c r="I76" s="34"/>
      <c r="J76" s="104" t="s">
        <v>53</v>
      </c>
      <c r="K76" s="34"/>
      <c r="L76" s="32"/>
    </row>
    <row r="77" spans="2:12" s="1" customFormat="1" ht="14.45" customHeight="1">
      <c r="B77" s="44"/>
      <c r="C77" s="45"/>
      <c r="D77" s="45"/>
      <c r="E77" s="45"/>
      <c r="F77" s="45"/>
      <c r="G77" s="45"/>
      <c r="H77" s="45"/>
      <c r="I77" s="45"/>
      <c r="J77" s="45"/>
      <c r="K77" s="45"/>
      <c r="L77" s="32"/>
    </row>
    <row r="81" spans="2:12" s="1" customFormat="1" ht="6.95" customHeight="1">
      <c r="B81" s="46"/>
      <c r="C81" s="47"/>
      <c r="D81" s="47"/>
      <c r="E81" s="47"/>
      <c r="F81" s="47"/>
      <c r="G81" s="47"/>
      <c r="H81" s="47"/>
      <c r="I81" s="47"/>
      <c r="J81" s="47"/>
      <c r="K81" s="47"/>
      <c r="L81" s="32"/>
    </row>
    <row r="82" spans="2:12" s="1" customFormat="1" ht="24.95" customHeight="1">
      <c r="B82" s="32"/>
      <c r="C82" s="21" t="s">
        <v>129</v>
      </c>
      <c r="L82" s="32"/>
    </row>
    <row r="83" spans="2:12" s="1" customFormat="1" ht="6.95" customHeight="1">
      <c r="B83" s="32"/>
      <c r="L83" s="32"/>
    </row>
    <row r="84" spans="2:12" s="1" customFormat="1" ht="12" customHeight="1">
      <c r="B84" s="32"/>
      <c r="C84" s="27" t="s">
        <v>16</v>
      </c>
      <c r="L84" s="32"/>
    </row>
    <row r="85" spans="2:12" s="1" customFormat="1" ht="16.5" customHeight="1">
      <c r="B85" s="32"/>
      <c r="E85" s="237" t="str">
        <f>E7</f>
        <v>SEN gastroprovozu ZŠ Plánická</v>
      </c>
      <c r="F85" s="238"/>
      <c r="G85" s="238"/>
      <c r="H85" s="238"/>
      <c r="L85" s="32"/>
    </row>
    <row r="86" spans="2:12" ht="12" customHeight="1">
      <c r="B86" s="20"/>
      <c r="C86" s="27" t="s">
        <v>126</v>
      </c>
      <c r="L86" s="20"/>
    </row>
    <row r="87" spans="2:12" s="1" customFormat="1" ht="16.5" customHeight="1">
      <c r="B87" s="32"/>
      <c r="E87" s="237" t="s">
        <v>772</v>
      </c>
      <c r="F87" s="236"/>
      <c r="G87" s="236"/>
      <c r="H87" s="236"/>
      <c r="L87" s="32"/>
    </row>
    <row r="88" spans="2:12" s="1" customFormat="1" ht="12" customHeight="1">
      <c r="B88" s="32"/>
      <c r="C88" s="27" t="s">
        <v>773</v>
      </c>
      <c r="L88" s="32"/>
    </row>
    <row r="89" spans="2:12" s="1" customFormat="1" ht="16.5" customHeight="1">
      <c r="B89" s="32"/>
      <c r="E89" s="230" t="str">
        <f>E11</f>
        <v>25-050201.5.4 - V-01</v>
      </c>
      <c r="F89" s="236"/>
      <c r="G89" s="236"/>
      <c r="H89" s="236"/>
      <c r="L89" s="32"/>
    </row>
    <row r="90" spans="2:12" s="1" customFormat="1" ht="6.95" customHeight="1">
      <c r="B90" s="32"/>
      <c r="L90" s="32"/>
    </row>
    <row r="91" spans="2:12" s="1" customFormat="1" ht="12" customHeight="1">
      <c r="B91" s="32"/>
      <c r="C91" s="27" t="s">
        <v>20</v>
      </c>
      <c r="F91" s="25" t="str">
        <f>F14</f>
        <v>Klatovy</v>
      </c>
      <c r="I91" s="27" t="s">
        <v>22</v>
      </c>
      <c r="J91" s="52" t="str">
        <f>IF(J14="","",J14)</f>
        <v>13. 2. 2025</v>
      </c>
      <c r="L91" s="32"/>
    </row>
    <row r="92" spans="2:12" s="1" customFormat="1" ht="6.95" customHeight="1">
      <c r="B92" s="32"/>
      <c r="L92" s="32"/>
    </row>
    <row r="93" spans="2:12" s="1" customFormat="1" ht="15.2" customHeight="1">
      <c r="B93" s="32"/>
      <c r="C93" s="27" t="s">
        <v>24</v>
      </c>
      <c r="F93" s="25" t="str">
        <f>E17</f>
        <v>Energy Benefit Center a.s.</v>
      </c>
      <c r="I93" s="27" t="s">
        <v>30</v>
      </c>
      <c r="J93" s="30" t="str">
        <f>E23</f>
        <v>BC. Anna Tušová</v>
      </c>
      <c r="L93" s="32"/>
    </row>
    <row r="94" spans="2:12" s="1" customFormat="1" ht="15.2" customHeight="1">
      <c r="B94" s="32"/>
      <c r="C94" s="27" t="s">
        <v>28</v>
      </c>
      <c r="F94" s="25" t="str">
        <f>IF(E20="","",E20)</f>
        <v>Vyplň údaj</v>
      </c>
      <c r="I94" s="27" t="s">
        <v>33</v>
      </c>
      <c r="J94" s="30" t="str">
        <f>E26</f>
        <v>KAVRO</v>
      </c>
      <c r="L94" s="32"/>
    </row>
    <row r="95" spans="2:12" s="1" customFormat="1" ht="10.35" customHeight="1">
      <c r="B95" s="32"/>
      <c r="L95" s="32"/>
    </row>
    <row r="96" spans="2:12" s="1" customFormat="1" ht="29.25" customHeight="1">
      <c r="B96" s="32"/>
      <c r="C96" s="105" t="s">
        <v>130</v>
      </c>
      <c r="D96" s="97"/>
      <c r="E96" s="97"/>
      <c r="F96" s="97"/>
      <c r="G96" s="97"/>
      <c r="H96" s="97"/>
      <c r="I96" s="97"/>
      <c r="J96" s="106" t="s">
        <v>131</v>
      </c>
      <c r="K96" s="97"/>
      <c r="L96" s="32"/>
    </row>
    <row r="97" spans="2:47" s="1" customFormat="1" ht="10.35" customHeight="1">
      <c r="B97" s="32"/>
      <c r="L97" s="32"/>
    </row>
    <row r="98" spans="2:47" s="1" customFormat="1" ht="22.9" customHeight="1">
      <c r="B98" s="32"/>
      <c r="C98" s="107" t="s">
        <v>132</v>
      </c>
      <c r="J98" s="66">
        <f>J122</f>
        <v>0</v>
      </c>
      <c r="L98" s="32"/>
      <c r="AU98" s="17" t="s">
        <v>133</v>
      </c>
    </row>
    <row r="99" spans="2:47" s="8" customFormat="1" ht="24.95" customHeight="1">
      <c r="B99" s="108"/>
      <c r="D99" s="109" t="s">
        <v>897</v>
      </c>
      <c r="E99" s="110"/>
      <c r="F99" s="110"/>
      <c r="G99" s="110"/>
      <c r="H99" s="110"/>
      <c r="I99" s="110"/>
      <c r="J99" s="111">
        <f>J123</f>
        <v>0</v>
      </c>
      <c r="L99" s="108"/>
    </row>
    <row r="100" spans="2:47" s="8" customFormat="1" ht="24.95" customHeight="1">
      <c r="B100" s="108"/>
      <c r="D100" s="109" t="s">
        <v>777</v>
      </c>
      <c r="E100" s="110"/>
      <c r="F100" s="110"/>
      <c r="G100" s="110"/>
      <c r="H100" s="110"/>
      <c r="I100" s="110"/>
      <c r="J100" s="111">
        <f>J128</f>
        <v>0</v>
      </c>
      <c r="L100" s="108"/>
    </row>
    <row r="101" spans="2:47" s="1" customFormat="1" ht="21.75" customHeight="1">
      <c r="B101" s="32"/>
      <c r="L101" s="32"/>
    </row>
    <row r="102" spans="2:47" s="1" customFormat="1" ht="6.95" customHeight="1">
      <c r="B102" s="44"/>
      <c r="C102" s="45"/>
      <c r="D102" s="45"/>
      <c r="E102" s="45"/>
      <c r="F102" s="45"/>
      <c r="G102" s="45"/>
      <c r="H102" s="45"/>
      <c r="I102" s="45"/>
      <c r="J102" s="45"/>
      <c r="K102" s="45"/>
      <c r="L102" s="32"/>
    </row>
    <row r="106" spans="2:47" s="1" customFormat="1" ht="6.95" customHeight="1">
      <c r="B106" s="46"/>
      <c r="C106" s="47"/>
      <c r="D106" s="47"/>
      <c r="E106" s="47"/>
      <c r="F106" s="47"/>
      <c r="G106" s="47"/>
      <c r="H106" s="47"/>
      <c r="I106" s="47"/>
      <c r="J106" s="47"/>
      <c r="K106" s="47"/>
      <c r="L106" s="32"/>
    </row>
    <row r="107" spans="2:47" s="1" customFormat="1" ht="24.95" customHeight="1">
      <c r="B107" s="32"/>
      <c r="C107" s="21" t="s">
        <v>139</v>
      </c>
      <c r="L107" s="32"/>
    </row>
    <row r="108" spans="2:47" s="1" customFormat="1" ht="6.95" customHeight="1">
      <c r="B108" s="32"/>
      <c r="L108" s="32"/>
    </row>
    <row r="109" spans="2:47" s="1" customFormat="1" ht="12" customHeight="1">
      <c r="B109" s="32"/>
      <c r="C109" s="27" t="s">
        <v>16</v>
      </c>
      <c r="L109" s="32"/>
    </row>
    <row r="110" spans="2:47" s="1" customFormat="1" ht="16.5" customHeight="1">
      <c r="B110" s="32"/>
      <c r="E110" s="237" t="str">
        <f>E7</f>
        <v>SEN gastroprovozu ZŠ Plánická</v>
      </c>
      <c r="F110" s="238"/>
      <c r="G110" s="238"/>
      <c r="H110" s="238"/>
      <c r="L110" s="32"/>
    </row>
    <row r="111" spans="2:47" ht="12" customHeight="1">
      <c r="B111" s="20"/>
      <c r="C111" s="27" t="s">
        <v>126</v>
      </c>
      <c r="L111" s="20"/>
    </row>
    <row r="112" spans="2:47" s="1" customFormat="1" ht="16.5" customHeight="1">
      <c r="B112" s="32"/>
      <c r="E112" s="237" t="s">
        <v>772</v>
      </c>
      <c r="F112" s="236"/>
      <c r="G112" s="236"/>
      <c r="H112" s="236"/>
      <c r="L112" s="32"/>
    </row>
    <row r="113" spans="2:65" s="1" customFormat="1" ht="12" customHeight="1">
      <c r="B113" s="32"/>
      <c r="C113" s="27" t="s">
        <v>773</v>
      </c>
      <c r="L113" s="32"/>
    </row>
    <row r="114" spans="2:65" s="1" customFormat="1" ht="16.5" customHeight="1">
      <c r="B114" s="32"/>
      <c r="E114" s="230" t="str">
        <f>E11</f>
        <v>25-050201.5.4 - V-01</v>
      </c>
      <c r="F114" s="236"/>
      <c r="G114" s="236"/>
      <c r="H114" s="236"/>
      <c r="L114" s="32"/>
    </row>
    <row r="115" spans="2:65" s="1" customFormat="1" ht="6.95" customHeight="1">
      <c r="B115" s="32"/>
      <c r="L115" s="32"/>
    </row>
    <row r="116" spans="2:65" s="1" customFormat="1" ht="12" customHeight="1">
      <c r="B116" s="32"/>
      <c r="C116" s="27" t="s">
        <v>20</v>
      </c>
      <c r="F116" s="25" t="str">
        <f>F14</f>
        <v>Klatovy</v>
      </c>
      <c r="I116" s="27" t="s">
        <v>22</v>
      </c>
      <c r="J116" s="52" t="str">
        <f>IF(J14="","",J14)</f>
        <v>13. 2. 2025</v>
      </c>
      <c r="L116" s="32"/>
    </row>
    <row r="117" spans="2:65" s="1" customFormat="1" ht="6.95" customHeight="1">
      <c r="B117" s="32"/>
      <c r="L117" s="32"/>
    </row>
    <row r="118" spans="2:65" s="1" customFormat="1" ht="15.2" customHeight="1">
      <c r="B118" s="32"/>
      <c r="C118" s="27" t="s">
        <v>24</v>
      </c>
      <c r="F118" s="25" t="str">
        <f>E17</f>
        <v>Energy Benefit Center a.s.</v>
      </c>
      <c r="I118" s="27" t="s">
        <v>30</v>
      </c>
      <c r="J118" s="30" t="str">
        <f>E23</f>
        <v>BC. Anna Tušová</v>
      </c>
      <c r="L118" s="32"/>
    </row>
    <row r="119" spans="2:65" s="1" customFormat="1" ht="15.2" customHeight="1">
      <c r="B119" s="32"/>
      <c r="C119" s="27" t="s">
        <v>28</v>
      </c>
      <c r="F119" s="25" t="str">
        <f>IF(E20="","",E20)</f>
        <v>Vyplň údaj</v>
      </c>
      <c r="I119" s="27" t="s">
        <v>33</v>
      </c>
      <c r="J119" s="30" t="str">
        <f>E26</f>
        <v>KAVRO</v>
      </c>
      <c r="L119" s="32"/>
    </row>
    <row r="120" spans="2:65" s="1" customFormat="1" ht="10.35" customHeight="1">
      <c r="B120" s="32"/>
      <c r="L120" s="32"/>
    </row>
    <row r="121" spans="2:65" s="10" customFormat="1" ht="29.25" customHeight="1">
      <c r="B121" s="116"/>
      <c r="C121" s="117" t="s">
        <v>140</v>
      </c>
      <c r="D121" s="118" t="s">
        <v>62</v>
      </c>
      <c r="E121" s="118" t="s">
        <v>58</v>
      </c>
      <c r="F121" s="118" t="s">
        <v>59</v>
      </c>
      <c r="G121" s="118" t="s">
        <v>141</v>
      </c>
      <c r="H121" s="118" t="s">
        <v>142</v>
      </c>
      <c r="I121" s="118" t="s">
        <v>143</v>
      </c>
      <c r="J121" s="118" t="s">
        <v>131</v>
      </c>
      <c r="K121" s="119" t="s">
        <v>144</v>
      </c>
      <c r="L121" s="116"/>
      <c r="M121" s="59" t="s">
        <v>1</v>
      </c>
      <c r="N121" s="60" t="s">
        <v>41</v>
      </c>
      <c r="O121" s="60" t="s">
        <v>145</v>
      </c>
      <c r="P121" s="60" t="s">
        <v>146</v>
      </c>
      <c r="Q121" s="60" t="s">
        <v>147</v>
      </c>
      <c r="R121" s="60" t="s">
        <v>148</v>
      </c>
      <c r="S121" s="60" t="s">
        <v>149</v>
      </c>
      <c r="T121" s="61" t="s">
        <v>150</v>
      </c>
    </row>
    <row r="122" spans="2:65" s="1" customFormat="1" ht="22.9" customHeight="1">
      <c r="B122" s="32"/>
      <c r="C122" s="64" t="s">
        <v>151</v>
      </c>
      <c r="J122" s="120">
        <f>BK122</f>
        <v>0</v>
      </c>
      <c r="L122" s="32"/>
      <c r="M122" s="62"/>
      <c r="N122" s="53"/>
      <c r="O122" s="53"/>
      <c r="P122" s="121">
        <f>P123+P128</f>
        <v>0</v>
      </c>
      <c r="Q122" s="53"/>
      <c r="R122" s="121">
        <f>R123+R128</f>
        <v>0</v>
      </c>
      <c r="S122" s="53"/>
      <c r="T122" s="122">
        <f>T123+T128</f>
        <v>0</v>
      </c>
      <c r="AT122" s="17" t="s">
        <v>76</v>
      </c>
      <c r="AU122" s="17" t="s">
        <v>133</v>
      </c>
      <c r="BK122" s="123">
        <f>BK123+BK128</f>
        <v>0</v>
      </c>
    </row>
    <row r="123" spans="2:65" s="11" customFormat="1" ht="25.9" customHeight="1">
      <c r="B123" s="124"/>
      <c r="D123" s="125" t="s">
        <v>76</v>
      </c>
      <c r="E123" s="126" t="s">
        <v>602</v>
      </c>
      <c r="F123" s="126" t="s">
        <v>898</v>
      </c>
      <c r="I123" s="127"/>
      <c r="J123" s="128">
        <f>BK123</f>
        <v>0</v>
      </c>
      <c r="L123" s="124"/>
      <c r="M123" s="129"/>
      <c r="P123" s="130">
        <f>SUM(P124:P127)</f>
        <v>0</v>
      </c>
      <c r="R123" s="130">
        <f>SUM(R124:R127)</f>
        <v>0</v>
      </c>
      <c r="T123" s="131">
        <f>SUM(T124:T127)</f>
        <v>0</v>
      </c>
      <c r="AR123" s="125" t="s">
        <v>85</v>
      </c>
      <c r="AT123" s="132" t="s">
        <v>76</v>
      </c>
      <c r="AU123" s="132" t="s">
        <v>77</v>
      </c>
      <c r="AY123" s="125" t="s">
        <v>154</v>
      </c>
      <c r="BK123" s="133">
        <f>SUM(BK124:BK127)</f>
        <v>0</v>
      </c>
    </row>
    <row r="124" spans="2:65" s="1" customFormat="1" ht="21.75" customHeight="1">
      <c r="B124" s="32"/>
      <c r="C124" s="136" t="s">
        <v>85</v>
      </c>
      <c r="D124" s="136" t="s">
        <v>157</v>
      </c>
      <c r="E124" s="138" t="s">
        <v>899</v>
      </c>
      <c r="F124" s="139" t="s">
        <v>900</v>
      </c>
      <c r="G124" s="140" t="s">
        <v>606</v>
      </c>
      <c r="H124" s="141">
        <v>1</v>
      </c>
      <c r="I124" s="142"/>
      <c r="J124" s="143">
        <f>ROUND(I124*H124,2)</f>
        <v>0</v>
      </c>
      <c r="K124" s="139" t="s">
        <v>1</v>
      </c>
      <c r="L124" s="32"/>
      <c r="M124" s="144" t="s">
        <v>1</v>
      </c>
      <c r="N124" s="145" t="s">
        <v>42</v>
      </c>
      <c r="P124" s="146">
        <f>O124*H124</f>
        <v>0</v>
      </c>
      <c r="Q124" s="146">
        <v>0</v>
      </c>
      <c r="R124" s="146">
        <f>Q124*H124</f>
        <v>0</v>
      </c>
      <c r="S124" s="146">
        <v>0</v>
      </c>
      <c r="T124" s="147">
        <f>S124*H124</f>
        <v>0</v>
      </c>
      <c r="AR124" s="148" t="s">
        <v>162</v>
      </c>
      <c r="AT124" s="148" t="s">
        <v>157</v>
      </c>
      <c r="AU124" s="148" t="s">
        <v>85</v>
      </c>
      <c r="AY124" s="17" t="s">
        <v>154</v>
      </c>
      <c r="BE124" s="149">
        <f>IF(N124="základní",J124,0)</f>
        <v>0</v>
      </c>
      <c r="BF124" s="149">
        <f>IF(N124="snížená",J124,0)</f>
        <v>0</v>
      </c>
      <c r="BG124" s="149">
        <f>IF(N124="zákl. přenesená",J124,0)</f>
        <v>0</v>
      </c>
      <c r="BH124" s="149">
        <f>IF(N124="sníž. přenesená",J124,0)</f>
        <v>0</v>
      </c>
      <c r="BI124" s="149">
        <f>IF(N124="nulová",J124,0)</f>
        <v>0</v>
      </c>
      <c r="BJ124" s="17" t="s">
        <v>85</v>
      </c>
      <c r="BK124" s="149">
        <f>ROUND(I124*H124,2)</f>
        <v>0</v>
      </c>
      <c r="BL124" s="17" t="s">
        <v>162</v>
      </c>
      <c r="BM124" s="148" t="s">
        <v>87</v>
      </c>
    </row>
    <row r="125" spans="2:65" s="1" customFormat="1" ht="16.5" customHeight="1">
      <c r="B125" s="32"/>
      <c r="C125" s="136" t="s">
        <v>87</v>
      </c>
      <c r="D125" s="136" t="s">
        <v>157</v>
      </c>
      <c r="E125" s="138" t="s">
        <v>901</v>
      </c>
      <c r="F125" s="139" t="s">
        <v>902</v>
      </c>
      <c r="G125" s="140" t="s">
        <v>606</v>
      </c>
      <c r="H125" s="141">
        <v>2</v>
      </c>
      <c r="I125" s="142"/>
      <c r="J125" s="143">
        <f>ROUND(I125*H125,2)</f>
        <v>0</v>
      </c>
      <c r="K125" s="139" t="s">
        <v>1</v>
      </c>
      <c r="L125" s="32"/>
      <c r="M125" s="144" t="s">
        <v>1</v>
      </c>
      <c r="N125" s="145" t="s">
        <v>42</v>
      </c>
      <c r="P125" s="146">
        <f>O125*H125</f>
        <v>0</v>
      </c>
      <c r="Q125" s="146">
        <v>0</v>
      </c>
      <c r="R125" s="146">
        <f>Q125*H125</f>
        <v>0</v>
      </c>
      <c r="S125" s="146">
        <v>0</v>
      </c>
      <c r="T125" s="147">
        <f>S125*H125</f>
        <v>0</v>
      </c>
      <c r="AR125" s="148" t="s">
        <v>162</v>
      </c>
      <c r="AT125" s="148" t="s">
        <v>157</v>
      </c>
      <c r="AU125" s="148" t="s">
        <v>85</v>
      </c>
      <c r="AY125" s="17" t="s">
        <v>154</v>
      </c>
      <c r="BE125" s="149">
        <f>IF(N125="základní",J125,0)</f>
        <v>0</v>
      </c>
      <c r="BF125" s="149">
        <f>IF(N125="snížená",J125,0)</f>
        <v>0</v>
      </c>
      <c r="BG125" s="149">
        <f>IF(N125="zákl. přenesená",J125,0)</f>
        <v>0</v>
      </c>
      <c r="BH125" s="149">
        <f>IF(N125="sníž. přenesená",J125,0)</f>
        <v>0</v>
      </c>
      <c r="BI125" s="149">
        <f>IF(N125="nulová",J125,0)</f>
        <v>0</v>
      </c>
      <c r="BJ125" s="17" t="s">
        <v>85</v>
      </c>
      <c r="BK125" s="149">
        <f>ROUND(I125*H125,2)</f>
        <v>0</v>
      </c>
      <c r="BL125" s="17" t="s">
        <v>162</v>
      </c>
      <c r="BM125" s="148" t="s">
        <v>162</v>
      </c>
    </row>
    <row r="126" spans="2:65" s="1" customFormat="1" ht="21.75" customHeight="1">
      <c r="B126" s="32"/>
      <c r="C126" s="136" t="s">
        <v>176</v>
      </c>
      <c r="D126" s="136" t="s">
        <v>157</v>
      </c>
      <c r="E126" s="138" t="s">
        <v>903</v>
      </c>
      <c r="F126" s="139" t="s">
        <v>904</v>
      </c>
      <c r="G126" s="140" t="s">
        <v>606</v>
      </c>
      <c r="H126" s="141">
        <v>1</v>
      </c>
      <c r="I126" s="142"/>
      <c r="J126" s="143">
        <f>ROUND(I126*H126,2)</f>
        <v>0</v>
      </c>
      <c r="K126" s="139" t="s">
        <v>1</v>
      </c>
      <c r="L126" s="32"/>
      <c r="M126" s="144" t="s">
        <v>1</v>
      </c>
      <c r="N126" s="145" t="s">
        <v>42</v>
      </c>
      <c r="P126" s="146">
        <f>O126*H126</f>
        <v>0</v>
      </c>
      <c r="Q126" s="146">
        <v>0</v>
      </c>
      <c r="R126" s="146">
        <f>Q126*H126</f>
        <v>0</v>
      </c>
      <c r="S126" s="146">
        <v>0</v>
      </c>
      <c r="T126" s="147">
        <f>S126*H126</f>
        <v>0</v>
      </c>
      <c r="AR126" s="148" t="s">
        <v>162</v>
      </c>
      <c r="AT126" s="148" t="s">
        <v>157</v>
      </c>
      <c r="AU126" s="148" t="s">
        <v>85</v>
      </c>
      <c r="AY126" s="17" t="s">
        <v>154</v>
      </c>
      <c r="BE126" s="149">
        <f>IF(N126="základní",J126,0)</f>
        <v>0</v>
      </c>
      <c r="BF126" s="149">
        <f>IF(N126="snížená",J126,0)</f>
        <v>0</v>
      </c>
      <c r="BG126" s="149">
        <f>IF(N126="zákl. přenesená",J126,0)</f>
        <v>0</v>
      </c>
      <c r="BH126" s="149">
        <f>IF(N126="sníž. přenesená",J126,0)</f>
        <v>0</v>
      </c>
      <c r="BI126" s="149">
        <f>IF(N126="nulová",J126,0)</f>
        <v>0</v>
      </c>
      <c r="BJ126" s="17" t="s">
        <v>85</v>
      </c>
      <c r="BK126" s="149">
        <f>ROUND(I126*H126,2)</f>
        <v>0</v>
      </c>
      <c r="BL126" s="17" t="s">
        <v>162</v>
      </c>
      <c r="BM126" s="148" t="s">
        <v>198</v>
      </c>
    </row>
    <row r="127" spans="2:65" s="1" customFormat="1" ht="16.5" customHeight="1">
      <c r="B127" s="32"/>
      <c r="C127" s="136" t="s">
        <v>77</v>
      </c>
      <c r="D127" s="136" t="s">
        <v>157</v>
      </c>
      <c r="E127" s="138" t="s">
        <v>905</v>
      </c>
      <c r="F127" s="139" t="s">
        <v>906</v>
      </c>
      <c r="G127" s="140" t="s">
        <v>254</v>
      </c>
      <c r="H127" s="141">
        <v>1</v>
      </c>
      <c r="I127" s="142"/>
      <c r="J127" s="143">
        <f>ROUND(I127*H127,2)</f>
        <v>0</v>
      </c>
      <c r="K127" s="139" t="s">
        <v>1</v>
      </c>
      <c r="L127" s="32"/>
      <c r="M127" s="144" t="s">
        <v>1</v>
      </c>
      <c r="N127" s="145" t="s">
        <v>42</v>
      </c>
      <c r="P127" s="146">
        <f>O127*H127</f>
        <v>0</v>
      </c>
      <c r="Q127" s="146">
        <v>0</v>
      </c>
      <c r="R127" s="146">
        <f>Q127*H127</f>
        <v>0</v>
      </c>
      <c r="S127" s="146">
        <v>0</v>
      </c>
      <c r="T127" s="147">
        <f>S127*H127</f>
        <v>0</v>
      </c>
      <c r="AR127" s="148" t="s">
        <v>162</v>
      </c>
      <c r="AT127" s="148" t="s">
        <v>157</v>
      </c>
      <c r="AU127" s="148" t="s">
        <v>85</v>
      </c>
      <c r="AY127" s="17" t="s">
        <v>154</v>
      </c>
      <c r="BE127" s="149">
        <f>IF(N127="základní",J127,0)</f>
        <v>0</v>
      </c>
      <c r="BF127" s="149">
        <f>IF(N127="snížená",J127,0)</f>
        <v>0</v>
      </c>
      <c r="BG127" s="149">
        <f>IF(N127="zákl. přenesená",J127,0)</f>
        <v>0</v>
      </c>
      <c r="BH127" s="149">
        <f>IF(N127="sníž. přenesená",J127,0)</f>
        <v>0</v>
      </c>
      <c r="BI127" s="149">
        <f>IF(N127="nulová",J127,0)</f>
        <v>0</v>
      </c>
      <c r="BJ127" s="17" t="s">
        <v>85</v>
      </c>
      <c r="BK127" s="149">
        <f>ROUND(I127*H127,2)</f>
        <v>0</v>
      </c>
      <c r="BL127" s="17" t="s">
        <v>162</v>
      </c>
      <c r="BM127" s="148" t="s">
        <v>215</v>
      </c>
    </row>
    <row r="128" spans="2:65" s="11" customFormat="1" ht="25.9" customHeight="1">
      <c r="B128" s="124"/>
      <c r="D128" s="125" t="s">
        <v>76</v>
      </c>
      <c r="E128" s="126" t="s">
        <v>615</v>
      </c>
      <c r="F128" s="126" t="s">
        <v>849</v>
      </c>
      <c r="I128" s="127"/>
      <c r="J128" s="128">
        <f>BK128</f>
        <v>0</v>
      </c>
      <c r="L128" s="124"/>
      <c r="M128" s="129"/>
      <c r="P128" s="130">
        <f>SUM(P129:P130)</f>
        <v>0</v>
      </c>
      <c r="R128" s="130">
        <f>SUM(R129:R130)</f>
        <v>0</v>
      </c>
      <c r="T128" s="131">
        <f>SUM(T129:T130)</f>
        <v>0</v>
      </c>
      <c r="AR128" s="125" t="s">
        <v>85</v>
      </c>
      <c r="AT128" s="132" t="s">
        <v>76</v>
      </c>
      <c r="AU128" s="132" t="s">
        <v>77</v>
      </c>
      <c r="AY128" s="125" t="s">
        <v>154</v>
      </c>
      <c r="BK128" s="133">
        <f>SUM(BK129:BK130)</f>
        <v>0</v>
      </c>
    </row>
    <row r="129" spans="2:65" s="1" customFormat="1" ht="16.5" customHeight="1">
      <c r="B129" s="32"/>
      <c r="C129" s="136" t="s">
        <v>77</v>
      </c>
      <c r="D129" s="136" t="s">
        <v>157</v>
      </c>
      <c r="E129" s="138" t="s">
        <v>850</v>
      </c>
      <c r="F129" s="139" t="s">
        <v>851</v>
      </c>
      <c r="G129" s="140" t="s">
        <v>852</v>
      </c>
      <c r="H129" s="141">
        <v>0.5</v>
      </c>
      <c r="I129" s="142"/>
      <c r="J129" s="143">
        <f>ROUND(I129*H129,2)</f>
        <v>0</v>
      </c>
      <c r="K129" s="139" t="s">
        <v>1</v>
      </c>
      <c r="L129" s="32"/>
      <c r="M129" s="144" t="s">
        <v>1</v>
      </c>
      <c r="N129" s="145" t="s">
        <v>42</v>
      </c>
      <c r="P129" s="146">
        <f>O129*H129</f>
        <v>0</v>
      </c>
      <c r="Q129" s="146">
        <v>0</v>
      </c>
      <c r="R129" s="146">
        <f>Q129*H129</f>
        <v>0</v>
      </c>
      <c r="S129" s="146">
        <v>0</v>
      </c>
      <c r="T129" s="147">
        <f>S129*H129</f>
        <v>0</v>
      </c>
      <c r="AR129" s="148" t="s">
        <v>162</v>
      </c>
      <c r="AT129" s="148" t="s">
        <v>157</v>
      </c>
      <c r="AU129" s="148" t="s">
        <v>85</v>
      </c>
      <c r="AY129" s="17" t="s">
        <v>154</v>
      </c>
      <c r="BE129" s="149">
        <f>IF(N129="základní",J129,0)</f>
        <v>0</v>
      </c>
      <c r="BF129" s="149">
        <f>IF(N129="snížená",J129,0)</f>
        <v>0</v>
      </c>
      <c r="BG129" s="149">
        <f>IF(N129="zákl. přenesená",J129,0)</f>
        <v>0</v>
      </c>
      <c r="BH129" s="149">
        <f>IF(N129="sníž. přenesená",J129,0)</f>
        <v>0</v>
      </c>
      <c r="BI129" s="149">
        <f>IF(N129="nulová",J129,0)</f>
        <v>0</v>
      </c>
      <c r="BJ129" s="17" t="s">
        <v>85</v>
      </c>
      <c r="BK129" s="149">
        <f>ROUND(I129*H129,2)</f>
        <v>0</v>
      </c>
      <c r="BL129" s="17" t="s">
        <v>162</v>
      </c>
      <c r="BM129" s="148" t="s">
        <v>228</v>
      </c>
    </row>
    <row r="130" spans="2:65" s="1" customFormat="1" ht="16.5" customHeight="1">
      <c r="B130" s="32"/>
      <c r="C130" s="136" t="s">
        <v>77</v>
      </c>
      <c r="D130" s="136" t="s">
        <v>157</v>
      </c>
      <c r="E130" s="138" t="s">
        <v>853</v>
      </c>
      <c r="F130" s="139" t="s">
        <v>854</v>
      </c>
      <c r="G130" s="140" t="s">
        <v>852</v>
      </c>
      <c r="H130" s="141">
        <v>0.5</v>
      </c>
      <c r="I130" s="142"/>
      <c r="J130" s="143">
        <f>ROUND(I130*H130,2)</f>
        <v>0</v>
      </c>
      <c r="K130" s="139" t="s">
        <v>1</v>
      </c>
      <c r="L130" s="32"/>
      <c r="M130" s="187" t="s">
        <v>1</v>
      </c>
      <c r="N130" s="188" t="s">
        <v>42</v>
      </c>
      <c r="O130" s="189"/>
      <c r="P130" s="190">
        <f>O130*H130</f>
        <v>0</v>
      </c>
      <c r="Q130" s="190">
        <v>0</v>
      </c>
      <c r="R130" s="190">
        <f>Q130*H130</f>
        <v>0</v>
      </c>
      <c r="S130" s="190">
        <v>0</v>
      </c>
      <c r="T130" s="191">
        <f>S130*H130</f>
        <v>0</v>
      </c>
      <c r="AR130" s="148" t="s">
        <v>162</v>
      </c>
      <c r="AT130" s="148" t="s">
        <v>157</v>
      </c>
      <c r="AU130" s="148" t="s">
        <v>85</v>
      </c>
      <c r="AY130" s="17" t="s">
        <v>154</v>
      </c>
      <c r="BE130" s="149">
        <f>IF(N130="základní",J130,0)</f>
        <v>0</v>
      </c>
      <c r="BF130" s="149">
        <f>IF(N130="snížená",J130,0)</f>
        <v>0</v>
      </c>
      <c r="BG130" s="149">
        <f>IF(N130="zákl. přenesená",J130,0)</f>
        <v>0</v>
      </c>
      <c r="BH130" s="149">
        <f>IF(N130="sníž. přenesená",J130,0)</f>
        <v>0</v>
      </c>
      <c r="BI130" s="149">
        <f>IF(N130="nulová",J130,0)</f>
        <v>0</v>
      </c>
      <c r="BJ130" s="17" t="s">
        <v>85</v>
      </c>
      <c r="BK130" s="149">
        <f>ROUND(I130*H130,2)</f>
        <v>0</v>
      </c>
      <c r="BL130" s="17" t="s">
        <v>162</v>
      </c>
      <c r="BM130" s="148" t="s">
        <v>8</v>
      </c>
    </row>
    <row r="131" spans="2:65" s="1" customFormat="1" ht="6.95" customHeight="1">
      <c r="B131" s="44"/>
      <c r="C131" s="45"/>
      <c r="D131" s="45"/>
      <c r="E131" s="45"/>
      <c r="F131" s="45"/>
      <c r="G131" s="45"/>
      <c r="H131" s="45"/>
      <c r="I131" s="45"/>
      <c r="J131" s="45"/>
      <c r="K131" s="45"/>
      <c r="L131" s="32"/>
    </row>
  </sheetData>
  <sheetProtection algorithmName="SHA-512" hashValue="MT7K+exnchuB9j3Tr7XMA3JK5Btnl0EilDanDIhdc2dgHsS3L6HpEJFOOyJ+6bTZflIFOzyKvjCZAAgz7LiTmg==" saltValue="h1XAvcZki8A1yNl84LgNlna3cvfkjVw4lcwd2lb2LQeLZJvyk4hxhumyR5JUcYM4nqJvqLdlMPrtaWTBHr7TBw==" spinCount="100000" sheet="1" objects="1" scenarios="1" formatColumns="0" formatRows="0" autoFilter="0"/>
  <autoFilter ref="C121:K130"/>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14</vt:i4>
      </vt:variant>
      <vt:variant>
        <vt:lpstr>Pojmenované oblasti</vt:lpstr>
      </vt:variant>
      <vt:variant>
        <vt:i4>26</vt:i4>
      </vt:variant>
    </vt:vector>
  </HeadingPairs>
  <TitlesOfParts>
    <vt:vector size="40" baseType="lpstr">
      <vt:lpstr>Rekapitulace stavby</vt:lpstr>
      <vt:lpstr>25-050201.1 - Bourací práce</vt:lpstr>
      <vt:lpstr>25-050201.2 - Nové konstr...</vt:lpstr>
      <vt:lpstr>25-050201.3 - EI</vt:lpstr>
      <vt:lpstr>25-050201.4 - ÚT</vt:lpstr>
      <vt:lpstr>25-050201.5.1 - VZT-1</vt:lpstr>
      <vt:lpstr>25-050201.5.2 - VZT-2</vt:lpstr>
      <vt:lpstr>25-050201.5.3 - VZT-3</vt:lpstr>
      <vt:lpstr>25-050201.5.4 - V-01</vt:lpstr>
      <vt:lpstr>25-050201.5.5 - Demontáž</vt:lpstr>
      <vt:lpstr>25-050201.5.6 - Společné</vt:lpstr>
      <vt:lpstr>25-050201.6 - ZTI</vt:lpstr>
      <vt:lpstr>25-050201.7 - Gastro</vt:lpstr>
      <vt:lpstr>List1</vt:lpstr>
      <vt:lpstr>'25-050201.1 - Bourací práce'!Názvy_tisku</vt:lpstr>
      <vt:lpstr>'25-050201.2 - Nové konstr...'!Názvy_tisku</vt:lpstr>
      <vt:lpstr>'25-050201.3 - EI'!Názvy_tisku</vt:lpstr>
      <vt:lpstr>'25-050201.4 - ÚT'!Názvy_tisku</vt:lpstr>
      <vt:lpstr>'25-050201.5.1 - VZT-1'!Názvy_tisku</vt:lpstr>
      <vt:lpstr>'25-050201.5.2 - VZT-2'!Názvy_tisku</vt:lpstr>
      <vt:lpstr>'25-050201.5.3 - VZT-3'!Názvy_tisku</vt:lpstr>
      <vt:lpstr>'25-050201.5.4 - V-01'!Názvy_tisku</vt:lpstr>
      <vt:lpstr>'25-050201.5.5 - Demontáž'!Názvy_tisku</vt:lpstr>
      <vt:lpstr>'25-050201.5.6 - Společné'!Názvy_tisku</vt:lpstr>
      <vt:lpstr>'25-050201.6 - ZTI'!Názvy_tisku</vt:lpstr>
      <vt:lpstr>'25-050201.7 - Gastro'!Názvy_tisku</vt:lpstr>
      <vt:lpstr>'Rekapitulace stavby'!Názvy_tisku</vt:lpstr>
      <vt:lpstr>'25-050201.1 - Bourací práce'!Oblast_tisku</vt:lpstr>
      <vt:lpstr>'25-050201.2 - Nové konstr...'!Oblast_tisku</vt:lpstr>
      <vt:lpstr>'25-050201.3 - EI'!Oblast_tisku</vt:lpstr>
      <vt:lpstr>'25-050201.4 - ÚT'!Oblast_tisku</vt:lpstr>
      <vt:lpstr>'25-050201.5.1 - VZT-1'!Oblast_tisku</vt:lpstr>
      <vt:lpstr>'25-050201.5.2 - VZT-2'!Oblast_tisku</vt:lpstr>
      <vt:lpstr>'25-050201.5.3 - VZT-3'!Oblast_tisku</vt:lpstr>
      <vt:lpstr>'25-050201.5.4 - V-01'!Oblast_tisku</vt:lpstr>
      <vt:lpstr>'25-050201.5.5 - Demontáž'!Oblast_tisku</vt:lpstr>
      <vt:lpstr>'25-050201.5.6 - Společné'!Oblast_tisku</vt:lpstr>
      <vt:lpstr>'25-050201.6 - ZTI'!Oblast_tisku</vt:lpstr>
      <vt:lpstr>'25-050201.7 - Gastro'!Oblast_tisku</vt:lpstr>
      <vt:lpstr>'Rekapitulace stavby'!Oblast_tisku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Lukáš Klouda</dc:creator>
  <cp:lastModifiedBy>Valečková Jana</cp:lastModifiedBy>
  <dcterms:created xsi:type="dcterms:W3CDTF">2025-03-23T17:31:21Z</dcterms:created>
  <dcterms:modified xsi:type="dcterms:W3CDTF">2025-03-31T07:31:07Z</dcterms:modified>
</cp:coreProperties>
</file>