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0" yWindow="-100" windowWidth="23230" windowHeight="13150" activeTab="1"/>
  </bookViews>
  <sheets>
    <sheet name="Rekapitulace stavby" sheetId="1" r:id="rId1"/>
    <sheet name="01 - SO 01 Rozpočet" sheetId="2" r:id="rId2"/>
    <sheet name="Pokyny pro vyplnění" sheetId="3" r:id="rId3"/>
  </sheets>
  <definedNames>
    <definedName name="_xlnm._FilterDatabase" localSheetId="1" hidden="1">'01 - SO 01 Rozpočet'!$C$83:$K$192</definedName>
    <definedName name="_xlnm.Print_Titles" localSheetId="1">'01 - SO 01 Rozpočet'!$83:$83</definedName>
    <definedName name="_xlnm.Print_Titles" localSheetId="0">'Rekapitulace stavby'!$49:$49</definedName>
    <definedName name="_xlnm.Print_Area" localSheetId="1">'01 - SO 01 Rozpočet'!$C$4:$J$36,'01 - SO 01 Rozpočet'!$C$42:$J$65,'01 - SO 01 Rozpočet'!$C$71:$K$192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8" i="2" l="1"/>
  <c r="J161" i="2"/>
  <c r="J160" i="2"/>
  <c r="J158" i="2"/>
  <c r="J157" i="2"/>
  <c r="BK155" i="2"/>
  <c r="BK154" i="2"/>
  <c r="BK153" i="2"/>
  <c r="BK152" i="2"/>
  <c r="BK151" i="2"/>
  <c r="BK150" i="2"/>
  <c r="J150" i="2"/>
  <c r="J151" i="2"/>
  <c r="J152" i="2"/>
  <c r="J153" i="2"/>
  <c r="J154" i="2"/>
  <c r="J155" i="2"/>
  <c r="J156" i="2"/>
  <c r="J159" i="2"/>
  <c r="J149" i="2"/>
  <c r="BK149" i="2"/>
  <c r="J148" i="2"/>
  <c r="BK148" i="2"/>
  <c r="J147" i="2"/>
  <c r="BK147" i="2"/>
  <c r="J146" i="2"/>
  <c r="BK146" i="2"/>
  <c r="J145" i="2"/>
  <c r="BK145" i="2"/>
  <c r="J126" i="2"/>
  <c r="J127" i="2"/>
  <c r="J101" i="2"/>
  <c r="J93" i="2"/>
  <c r="J92" i="2"/>
  <c r="J100" i="2"/>
  <c r="J95" i="2"/>
  <c r="BK144" i="2" l="1"/>
  <c r="BI144" i="2"/>
  <c r="BH144" i="2"/>
  <c r="BG144" i="2"/>
  <c r="BF144" i="2"/>
  <c r="T144" i="2"/>
  <c r="R144" i="2"/>
  <c r="P144" i="2"/>
  <c r="J144" i="2"/>
  <c r="BE144" i="2" s="1"/>
  <c r="BK124" i="2"/>
  <c r="BI124" i="2"/>
  <c r="BH124" i="2"/>
  <c r="BG124" i="2"/>
  <c r="BF124" i="2"/>
  <c r="T124" i="2"/>
  <c r="R124" i="2"/>
  <c r="P124" i="2"/>
  <c r="J124" i="2"/>
  <c r="BE124" i="2" s="1"/>
  <c r="J125" i="2"/>
  <c r="BE125" i="2" s="1"/>
  <c r="P125" i="2"/>
  <c r="R125" i="2"/>
  <c r="T125" i="2"/>
  <c r="BF125" i="2"/>
  <c r="BG125" i="2"/>
  <c r="BH125" i="2"/>
  <c r="BI125" i="2"/>
  <c r="BK125" i="2"/>
  <c r="J134" i="2"/>
  <c r="BE134" i="2" s="1"/>
  <c r="P134" i="2"/>
  <c r="R134" i="2"/>
  <c r="T134" i="2"/>
  <c r="BF134" i="2"/>
  <c r="BG134" i="2"/>
  <c r="BH134" i="2"/>
  <c r="BI134" i="2"/>
  <c r="BK134" i="2"/>
  <c r="AY52" i="1" l="1"/>
  <c r="AX52" i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T92" i="2"/>
  <c r="R92" i="2"/>
  <c r="P92" i="2"/>
  <c r="BK92" i="2"/>
  <c r="BE92" i="2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R89" i="2"/>
  <c r="P89" i="2"/>
  <c r="BK89" i="2"/>
  <c r="J89" i="2"/>
  <c r="BE89" i="2" s="1"/>
  <c r="BI88" i="2"/>
  <c r="BH88" i="2"/>
  <c r="BG88" i="2"/>
  <c r="BF88" i="2"/>
  <c r="T88" i="2"/>
  <c r="R88" i="2"/>
  <c r="P88" i="2"/>
  <c r="BK88" i="2"/>
  <c r="J88" i="2"/>
  <c r="BE88" i="2" s="1"/>
  <c r="BI87" i="2"/>
  <c r="BH87" i="2"/>
  <c r="BG87" i="2"/>
  <c r="BF87" i="2"/>
  <c r="T87" i="2"/>
  <c r="R87" i="2"/>
  <c r="P87" i="2"/>
  <c r="BK87" i="2"/>
  <c r="J87" i="2"/>
  <c r="F78" i="2"/>
  <c r="E76" i="2"/>
  <c r="F49" i="2"/>
  <c r="E47" i="2"/>
  <c r="J21" i="2"/>
  <c r="E21" i="2"/>
  <c r="J80" i="2" s="1"/>
  <c r="J20" i="2"/>
  <c r="J18" i="2"/>
  <c r="E18" i="2"/>
  <c r="F81" i="2" s="1"/>
  <c r="J17" i="2"/>
  <c r="J15" i="2"/>
  <c r="E15" i="2"/>
  <c r="F51" i="2" s="1"/>
  <c r="J14" i="2"/>
  <c r="J12" i="2"/>
  <c r="J78" i="2" s="1"/>
  <c r="E7" i="2"/>
  <c r="E74" i="2" s="1"/>
  <c r="AS51" i="1"/>
  <c r="L47" i="1"/>
  <c r="AM46" i="1"/>
  <c r="L46" i="1"/>
  <c r="AM44" i="1"/>
  <c r="L44" i="1"/>
  <c r="L42" i="1"/>
  <c r="L41" i="1"/>
  <c r="BE112" i="2" l="1"/>
  <c r="J111" i="2"/>
  <c r="BE87" i="2"/>
  <c r="J86" i="2"/>
  <c r="BE98" i="2"/>
  <c r="J97" i="2"/>
  <c r="BE142" i="2"/>
  <c r="J130" i="2"/>
  <c r="BE181" i="2"/>
  <c r="J177" i="2"/>
  <c r="BE165" i="2"/>
  <c r="J163" i="2"/>
  <c r="R86" i="2"/>
  <c r="T177" i="2"/>
  <c r="R130" i="2"/>
  <c r="T86" i="2"/>
  <c r="P177" i="2"/>
  <c r="R111" i="2"/>
  <c r="BK86" i="2"/>
  <c r="BK111" i="2"/>
  <c r="BK163" i="2"/>
  <c r="R177" i="2"/>
  <c r="F80" i="2"/>
  <c r="P86" i="2"/>
  <c r="T97" i="2"/>
  <c r="P97" i="2"/>
  <c r="T130" i="2"/>
  <c r="P130" i="2"/>
  <c r="E45" i="2"/>
  <c r="R97" i="2"/>
  <c r="BK97" i="2"/>
  <c r="T111" i="2"/>
  <c r="P111" i="2"/>
  <c r="BK130" i="2"/>
  <c r="P163" i="2"/>
  <c r="T163" i="2"/>
  <c r="R163" i="2"/>
  <c r="BK177" i="2"/>
  <c r="J49" i="2"/>
  <c r="F32" i="2"/>
  <c r="BB52" i="1" s="1"/>
  <c r="BB51" i="1" s="1"/>
  <c r="AX51" i="1" s="1"/>
  <c r="F33" i="2"/>
  <c r="BC52" i="1" s="1"/>
  <c r="BC51" i="1" s="1"/>
  <c r="AY51" i="1" s="1"/>
  <c r="F34" i="2"/>
  <c r="BD52" i="1" s="1"/>
  <c r="BD51" i="1" s="1"/>
  <c r="W30" i="1" s="1"/>
  <c r="F31" i="2"/>
  <c r="BA52" i="1" s="1"/>
  <c r="BA51" i="1" s="1"/>
  <c r="W27" i="1" s="1"/>
  <c r="F52" i="2"/>
  <c r="J31" i="2"/>
  <c r="AW52" i="1" s="1"/>
  <c r="J51" i="2"/>
  <c r="J64" i="2" l="1"/>
  <c r="J63" i="2"/>
  <c r="J110" i="2"/>
  <c r="J60" i="2" s="1"/>
  <c r="J30" i="2"/>
  <c r="AV52" i="1" s="1"/>
  <c r="AT52" i="1" s="1"/>
  <c r="F30" i="2"/>
  <c r="AZ52" i="1" s="1"/>
  <c r="AZ51" i="1" s="1"/>
  <c r="AV51" i="1" s="1"/>
  <c r="J85" i="2"/>
  <c r="J62" i="2"/>
  <c r="J58" i="2"/>
  <c r="J59" i="2"/>
  <c r="T85" i="2"/>
  <c r="R85" i="2"/>
  <c r="P110" i="2"/>
  <c r="T110" i="2"/>
  <c r="R110" i="2"/>
  <c r="BK110" i="2"/>
  <c r="P85" i="2"/>
  <c r="W28" i="1"/>
  <c r="J61" i="2"/>
  <c r="BK85" i="2"/>
  <c r="AW51" i="1"/>
  <c r="AK27" i="1" s="1"/>
  <c r="W29" i="1"/>
  <c r="J84" i="2" l="1"/>
  <c r="J27" i="2" s="1"/>
  <c r="AG52" i="1" s="1"/>
  <c r="J57" i="2"/>
  <c r="W26" i="1"/>
  <c r="R84" i="2"/>
  <c r="P84" i="2"/>
  <c r="AU52" i="1" s="1"/>
  <c r="AU51" i="1" s="1"/>
  <c r="T84" i="2"/>
  <c r="BK84" i="2"/>
  <c r="AT51" i="1"/>
  <c r="AK26" i="1"/>
  <c r="J56" i="2" l="1"/>
  <c r="AG51" i="1"/>
  <c r="AN52" i="1"/>
  <c r="J36" i="2"/>
  <c r="AN51" i="1" l="1"/>
  <c r="AK23" i="1"/>
  <c r="AK32" i="1" s="1"/>
</calcChain>
</file>

<file path=xl/sharedStrings.xml><?xml version="1.0" encoding="utf-8"?>
<sst xmlns="http://schemas.openxmlformats.org/spreadsheetml/2006/main" count="1917" uniqueCount="583">
  <si>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</si>
  <si>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</si>
  <si>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</si>
  <si>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</si>
  <si>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</si>
  <si>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</si>
  <si>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</si>
  <si>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{129cbbe2-bce1-4697-850a-7ff2d4296020}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</si>
  <si>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</si>
  <si>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</si>
  <si>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</si>
  <si>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</si>
  <si>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</si>
  <si>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</si>
  <si>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Kód:</t>
  </si>
  <si>
    <t>0219</t>
  </si>
  <si>
    <t>Stavba:</t>
  </si>
  <si>
    <t>Černá věž</t>
  </si>
  <si>
    <t>KSO:</t>
  </si>
  <si>
    <t/>
  </si>
  <si>
    <t>CC-CZ:</t>
  </si>
  <si>
    <t>0,1</t>
  </si>
  <si>
    <t>Místo:</t>
  </si>
  <si>
    <t xml:space="preserve"> </t>
  </si>
  <si>
    <t>Datum:</t>
  </si>
  <si>
    <t>7. 1. 2019</t>
  </si>
  <si>
    <t>Zadavatel:</t>
  </si>
  <si>
    <t>IČ:</t>
  </si>
  <si>
    <t>DIČ:</t>
  </si>
  <si>
    <t>Uchazeč:</t>
  </si>
  <si>
    <t>True</t>
  </si>
  <si>
    <t>Projektant: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</si>
  <si>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</si>
  <si>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</si>
  <si>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</si>
  <si>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</si>
  <si>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</si>
  <si>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</si>
  <si>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</si>
  <si>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</si>
  <si>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</si>
  <si>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</si>
  <si>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</si>
  <si>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</si>
  <si>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</si>
  <si>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</si>
  <si>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</si>
  <si>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</si>
  <si>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</si>
  <si>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</si>
  <si>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</si>
  <si>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</si>
  <si>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</si>
  <si>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</si>
  <si>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</si>
  <si>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</si>
  <si>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</si>
  <si>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</si>
  <si>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</si>
  <si>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</si>
  <si>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</si>
  <si>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</si>
  <si>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</si>
  <si>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</si>
  <si>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</si>
  <si>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</si>
  <si>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</si>
  <si>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</si>
  <si>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</si>
  <si>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</si>
  <si>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</si>
  <si>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</si>
  <si>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</si>
  <si>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</si>
  <si>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Rozpočet</t>
  </si>
  <si>
    <t>STA</t>
  </si>
  <si>
    <t>{ac610702-2373-45bb-99aa-26948349219a}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</si>
  <si>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</si>
  <si>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</si>
  <si>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</si>
  <si>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</si>
  <si>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</si>
  <si>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</si>
  <si>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</si>
  <si>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</si>
  <si>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SO 01 Rozpočet</t>
  </si>
  <si>
    <t>REKAPITULACE ČLENĚNÍ SOUPISU PRACÍ</t>
  </si>
  <si>
    <t>Kód dílu - Popis</t>
  </si>
  <si>
    <t>Cena celkem [CZK]</t>
  </si>
  <si>
    <t>Náklady soupisu celkem</t>
  </si>
  <si>
    <t>-1</t>
  </si>
  <si>
    <t>PSV - PSV</t>
  </si>
  <si>
    <t xml:space="preserve">    741-1 - Silnoproud montáž</t>
  </si>
  <si>
    <t xml:space="preserve">    741-2 - Silnoroud dodávka</t>
  </si>
  <si>
    <t>M - M</t>
  </si>
  <si>
    <t xml:space="preserve">    22-3 - Kamerový systém ,datové rozvody montáž</t>
  </si>
  <si>
    <t xml:space="preserve">    22-4 - Kamerový systém, datové rozvody  dodávka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</si>
  <si>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</si>
  <si>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</si>
  <si>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</si>
  <si>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</si>
  <si>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</si>
  <si>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</si>
  <si>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</si>
  <si>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</si>
  <si>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</si>
  <si>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</si>
  <si>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</si>
  <si>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</si>
  <si>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</si>
  <si>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</si>
  <si>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</si>
  <si>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ROZPOCET</t>
  </si>
  <si>
    <t>741-1</t>
  </si>
  <si>
    <t>Silnoproud montáž</t>
  </si>
  <si>
    <t>K</t>
  </si>
  <si>
    <t>210010351</t>
  </si>
  <si>
    <t>krabicová rozvodka typ 6455-11 do 4mm2 vč. zapojení</t>
  </si>
  <si>
    <t>ks</t>
  </si>
  <si>
    <t>16</t>
  </si>
  <si>
    <t>-334668116</t>
  </si>
  <si>
    <t>2100810058</t>
  </si>
  <si>
    <t>Revizní činnost</t>
  </si>
  <si>
    <t>Kč</t>
  </si>
  <si>
    <t>-1201898657</t>
  </si>
  <si>
    <t>3</t>
  </si>
  <si>
    <t>210810056</t>
  </si>
  <si>
    <t>Podíl přidružených výkonů</t>
  </si>
  <si>
    <t>-1878262355</t>
  </si>
  <si>
    <t>4</t>
  </si>
  <si>
    <t>210810057</t>
  </si>
  <si>
    <t>800537444</t>
  </si>
  <si>
    <t>5</t>
  </si>
  <si>
    <t>215012221</t>
  </si>
  <si>
    <t>lišta vkládací 40x20mm</t>
  </si>
  <si>
    <t>m</t>
  </si>
  <si>
    <t>-615625118</t>
  </si>
  <si>
    <t>6</t>
  </si>
  <si>
    <t>210020314</t>
  </si>
  <si>
    <t>kabelový rošt CF 54/50 EZ</t>
  </si>
  <si>
    <t>296976971</t>
  </si>
  <si>
    <t>7</t>
  </si>
  <si>
    <t>210810045</t>
  </si>
  <si>
    <t>CYKY-CYKYm 3Cx1.5mm2 (CYKY 3J1.5) 750V (PU)</t>
  </si>
  <si>
    <t>-1669185520</t>
  </si>
  <si>
    <t>8</t>
  </si>
  <si>
    <t>210810055</t>
  </si>
  <si>
    <t>CYKY-CYKYm 5Cx1.5mm2 (CYKY 5J1.5) 750V (PU)</t>
  </si>
  <si>
    <t>774953392</t>
  </si>
  <si>
    <t>741-2</t>
  </si>
  <si>
    <t>Silnoroud dodávka</t>
  </si>
  <si>
    <t>9</t>
  </si>
  <si>
    <t>M</t>
  </si>
  <si>
    <t>10.049.480</t>
  </si>
  <si>
    <t>1-CXKE-V 5J1,5 (5Cx1,5)</t>
  </si>
  <si>
    <t>32</t>
  </si>
  <si>
    <t>-1450142313</t>
  </si>
  <si>
    <t>10</t>
  </si>
  <si>
    <t>10.057.732</t>
  </si>
  <si>
    <t>1-CXKE-V 3J1,5 (3Cx1,5)</t>
  </si>
  <si>
    <t>1492413392</t>
  </si>
  <si>
    <t>10.078.266</t>
  </si>
  <si>
    <t>Lišta LHD 40x20 HF vkládací bezh.bílá 2m</t>
  </si>
  <si>
    <t>-1561426462</t>
  </si>
  <si>
    <t>10.074.945</t>
  </si>
  <si>
    <t>Rošt CF 54/ 50 EZ</t>
  </si>
  <si>
    <t>244157532</t>
  </si>
  <si>
    <t>10.062.697</t>
  </si>
  <si>
    <t>Materiál KITASSTR 558081 STANDART spoj.</t>
  </si>
  <si>
    <t>bal</t>
  </si>
  <si>
    <t>-1985819639</t>
  </si>
  <si>
    <t>10.074.495</t>
  </si>
  <si>
    <t>Krabice 6455-11P/S acidur IP67</t>
  </si>
  <si>
    <t>802675183</t>
  </si>
  <si>
    <t>10074496</t>
  </si>
  <si>
    <t>Podružný materiál</t>
  </si>
  <si>
    <t>322952484</t>
  </si>
  <si>
    <t>10074497</t>
  </si>
  <si>
    <t>Úprava a doplnění stávajícího hlavního rozvaděče</t>
  </si>
  <si>
    <t>520219913</t>
  </si>
  <si>
    <t>10074498</t>
  </si>
  <si>
    <t>Úprava stávajících hlavních rozvodů</t>
  </si>
  <si>
    <t>-1286999929</t>
  </si>
  <si>
    <t>10074499</t>
  </si>
  <si>
    <t>Doprava materiálu a montážníků</t>
  </si>
  <si>
    <t>164382981</t>
  </si>
  <si>
    <t>22-1</t>
  </si>
  <si>
    <t>220280206n</t>
  </si>
  <si>
    <t>kabel UTP/FTP kat.6 v trubkách, prozvonění a označení, vč.pročištění trubek</t>
  </si>
  <si>
    <t>64</t>
  </si>
  <si>
    <t>-305038022</t>
  </si>
  <si>
    <t>220280206n.1</t>
  </si>
  <si>
    <t>PRAFlaGuard 1x2x0,8 v trubkách, prozvonění a označení, vč.pročištění trubek</t>
  </si>
  <si>
    <t>248435717</t>
  </si>
  <si>
    <t>220280207n</t>
  </si>
  <si>
    <t>PRAFlaGuard Xx2x0,8 v trubkách, prozvonění a označení, vč.pročištění trubek</t>
  </si>
  <si>
    <t>355437414</t>
  </si>
  <si>
    <t>273300635</t>
  </si>
  <si>
    <t>533177309</t>
  </si>
  <si>
    <t>1237788965</t>
  </si>
  <si>
    <t>220325201u</t>
  </si>
  <si>
    <t>274175850</t>
  </si>
  <si>
    <t>220325251u</t>
  </si>
  <si>
    <t>náhradní zdroj 12V do 60Ah na předem připravené úchyt.body, zapojení, přezkoušení funkce</t>
  </si>
  <si>
    <t>487363936</t>
  </si>
  <si>
    <t>220325265u</t>
  </si>
  <si>
    <t>poplachová siréna na předem připravené úchyt.body, přezkoušení funkce</t>
  </si>
  <si>
    <t>-299662386</t>
  </si>
  <si>
    <t>220325291p</t>
  </si>
  <si>
    <t>měření jednoho úseku smyčky (mezi jednotlivými prvky)</t>
  </si>
  <si>
    <t>789574509</t>
  </si>
  <si>
    <t>-1643533273</t>
  </si>
  <si>
    <t>programování ústředny, uvedení do provozu, kontrola funkce</t>
  </si>
  <si>
    <t>hod</t>
  </si>
  <si>
    <t>357352985</t>
  </si>
  <si>
    <t>22032531</t>
  </si>
  <si>
    <t>762108936</t>
  </si>
  <si>
    <t>22032532</t>
  </si>
  <si>
    <t>43048888</t>
  </si>
  <si>
    <t>22-2</t>
  </si>
  <si>
    <t>EA2017_0316</t>
  </si>
  <si>
    <t>2052968702</t>
  </si>
  <si>
    <t>EA2017_1085</t>
  </si>
  <si>
    <t>SP-4003 R / Venkovní nezálohovaná piezo siréna s červeným LED blikačem, piezo měnič 120dB/1m, dvojité krytí plast (PC LEXAN plast) + plech, rozměry: 230 x 230 x 65 mm.</t>
  </si>
  <si>
    <t>103464763</t>
  </si>
  <si>
    <t>-1680672864</t>
  </si>
  <si>
    <t>258481309</t>
  </si>
  <si>
    <t>I26000021</t>
  </si>
  <si>
    <t>Kabel UTP drát CAT6, SOLARIX, LSZH, cívka 500m, fialový</t>
  </si>
  <si>
    <t>2038974582</t>
  </si>
  <si>
    <t>KABEL PRAFla</t>
  </si>
  <si>
    <t>SHKFH-R 1x2x0,8</t>
  </si>
  <si>
    <t>-425895432</t>
  </si>
  <si>
    <t>Kabely PRAFla</t>
  </si>
  <si>
    <t>SHKFH-R 2x2x0,8</t>
  </si>
  <si>
    <t>1573349310</t>
  </si>
  <si>
    <t>805549502</t>
  </si>
  <si>
    <t>-1391172323</t>
  </si>
  <si>
    <t>Pož.hl</t>
  </si>
  <si>
    <t>736044787</t>
  </si>
  <si>
    <t>23073152</t>
  </si>
  <si>
    <t>2019806323</t>
  </si>
  <si>
    <t>23073154</t>
  </si>
  <si>
    <t>-1081858277</t>
  </si>
  <si>
    <t>23073155</t>
  </si>
  <si>
    <t>Kabelové trasy</t>
  </si>
  <si>
    <t>948918757</t>
  </si>
  <si>
    <t>23073156</t>
  </si>
  <si>
    <t>-1376210572</t>
  </si>
  <si>
    <t>22-3</t>
  </si>
  <si>
    <t>Kamerový systém ,datové rozvody montáž</t>
  </si>
  <si>
    <t>170604012</t>
  </si>
  <si>
    <t>-1728482687</t>
  </si>
  <si>
    <t>220280206n.2</t>
  </si>
  <si>
    <t>1008908403</t>
  </si>
  <si>
    <t>220280251n</t>
  </si>
  <si>
    <t>kabel FO univerzální distribuční v trubkách, označení, vč.pročištění trubek</t>
  </si>
  <si>
    <t>1822203973</t>
  </si>
  <si>
    <t>220290104u</t>
  </si>
  <si>
    <t>dvojzásuvka 2xRJ45 STP kat.5e na omítku na připravené úchyt.body, vč.značení portů</t>
  </si>
  <si>
    <t>358279204</t>
  </si>
  <si>
    <t>220293011p</t>
  </si>
  <si>
    <t>kontrolní měření kabelu</t>
  </si>
  <si>
    <t>-2100535020</t>
  </si>
  <si>
    <t>220293012p</t>
  </si>
  <si>
    <t>měření do protokolu</t>
  </si>
  <si>
    <t>264452753</t>
  </si>
  <si>
    <t>220310001p</t>
  </si>
  <si>
    <t>ukončení kabelu FO univerzálního distribučního v rozvaděči</t>
  </si>
  <si>
    <t>999185943</t>
  </si>
  <si>
    <t>220310011u</t>
  </si>
  <si>
    <t>optická vana</t>
  </si>
  <si>
    <t>1644258034</t>
  </si>
  <si>
    <t>220310031u</t>
  </si>
  <si>
    <t>svar optického vlákna vč.ochrany a pigtailu</t>
  </si>
  <si>
    <t>-306711324</t>
  </si>
  <si>
    <t>220731206u</t>
  </si>
  <si>
    <t>venkovní IP kompaktní kamera na předem připravené úchyt.body, zapojení, nastavení a přezkoušení funkce</t>
  </si>
  <si>
    <t>1161899497</t>
  </si>
  <si>
    <t>220731261u</t>
  </si>
  <si>
    <t>IP videorekordér do 8 kanálů</t>
  </si>
  <si>
    <t>-1657896973</t>
  </si>
  <si>
    <t>220731501p</t>
  </si>
  <si>
    <t>instalace SW, konfigurace a uvedení do provozu</t>
  </si>
  <si>
    <t>91147808</t>
  </si>
  <si>
    <t>23073151</t>
  </si>
  <si>
    <t xml:space="preserve">Podíl přidružených výkonů </t>
  </si>
  <si>
    <t>1338618413</t>
  </si>
  <si>
    <t>22-4</t>
  </si>
  <si>
    <t>Kamerový systém, datové rozvody  dodávka</t>
  </si>
  <si>
    <t>DR-HDD-4TB</t>
  </si>
  <si>
    <t>/ *** HDD bez šuplíku, 4000GB, vhodný pro DVR, NVR HikVision, pro provoz 24/7, rozhraní SATA III</t>
  </si>
  <si>
    <t>219455946</t>
  </si>
  <si>
    <t>-1488605233</t>
  </si>
  <si>
    <t>I22162881</t>
  </si>
  <si>
    <t>Zásuvka na omítku 2xRJ45 CAT6, se značením</t>
  </si>
  <si>
    <t>1005478966</t>
  </si>
  <si>
    <t>1463417065</t>
  </si>
  <si>
    <t>22172Y8E9N</t>
  </si>
  <si>
    <t>Kabel gelový, 09/125um, 8 vl., PE, CLT, se zvýšenou ochranou proti hlodavcům</t>
  </si>
  <si>
    <t>675748219</t>
  </si>
  <si>
    <t>I80190154</t>
  </si>
  <si>
    <t>Optická vana - čelo duplex 16 SC, 1U černé</t>
  </si>
  <si>
    <t>154996677</t>
  </si>
  <si>
    <t>I86010303</t>
  </si>
  <si>
    <t>Optická vana tělo 1U s výsuvným šuplíkem BK</t>
  </si>
  <si>
    <t>-841486318</t>
  </si>
  <si>
    <t>I70409930</t>
  </si>
  <si>
    <t>Pigtail 9/125 LCpc SM OS1 1,5m</t>
  </si>
  <si>
    <t>1080958603</t>
  </si>
  <si>
    <t>I70604005</t>
  </si>
  <si>
    <t>Optická kazeta 12 svarů HS, bez víka</t>
  </si>
  <si>
    <t>138061875</t>
  </si>
  <si>
    <t>I70604006</t>
  </si>
  <si>
    <t>Víčko pro optickou kazetu 12 svárů HS Huber + Suhner</t>
  </si>
  <si>
    <t>978385054</t>
  </si>
  <si>
    <t>I70604007</t>
  </si>
  <si>
    <t>Hřebínek pro 6 smrštitelných ochran HS</t>
  </si>
  <si>
    <t>2025131457</t>
  </si>
  <si>
    <t>170604008</t>
  </si>
  <si>
    <t>-701476582</t>
  </si>
  <si>
    <t>170604009</t>
  </si>
  <si>
    <t>1675785764</t>
  </si>
  <si>
    <t>170604010</t>
  </si>
  <si>
    <t>876201860</t>
  </si>
  <si>
    <t>170604011</t>
  </si>
  <si>
    <t>570591922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</si>
  <si>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</si>
  <si>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</si>
  <si>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</si>
  <si>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</si>
  <si>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</si>
  <si>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</si>
  <si>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</si>
  <si>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</si>
  <si>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</si>
  <si>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</si>
  <si>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</si>
  <si>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</si>
  <si>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</si>
  <si>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</si>
  <si>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</si>
  <si>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</si>
  <si>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</si>
  <si>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</si>
  <si>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</si>
  <si>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</si>
  <si>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</si>
  <si>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</si>
  <si>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</si>
  <si>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</si>
  <si>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</si>
  <si>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</si>
  <si>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</si>
  <si>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</si>
  <si>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</si>
  <si>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</si>
  <si>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</si>
  <si>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</si>
  <si>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</si>
  <si>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</si>
  <si>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</si>
  <si>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</si>
  <si>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</si>
  <si>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</si>
  <si>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</si>
  <si>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</si>
  <si>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</si>
  <si>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</si>
  <si>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</si>
  <si>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</si>
  <si>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</si>
  <si>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</si>
  <si>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</si>
  <si>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</si>
  <si>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</si>
  <si>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</si>
  <si>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</si>
  <si>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</si>
  <si>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</si>
  <si>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</si>
  <si>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</si>
  <si>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</si>
  <si>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</si>
  <si>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</si>
  <si>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</si>
  <si>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</si>
  <si>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</si>
  <si>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</si>
  <si>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</si>
  <si>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</si>
  <si>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</si>
  <si>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</si>
  <si>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</si>
  <si>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</si>
  <si>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</si>
  <si>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</si>
  <si>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</si>
  <si>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</si>
  <si>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</si>
  <si>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</si>
  <si>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</si>
  <si>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</si>
  <si>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</si>
  <si>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</si>
  <si>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</si>
  <si>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</si>
  <si>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</si>
  <si>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</si>
  <si>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</si>
  <si>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</si>
  <si>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</si>
  <si>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</si>
  <si>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</si>
  <si>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</si>
  <si>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</si>
  <si>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</si>
  <si>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</si>
  <si>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</si>
  <si>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</si>
  <si>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</si>
  <si>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</si>
  <si>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</si>
  <si>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</si>
  <si>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</si>
  <si>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</si>
  <si>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</si>
  <si>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</si>
  <si>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</si>
  <si>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</si>
  <si>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</si>
  <si>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</si>
  <si>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</si>
  <si>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</si>
  <si>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</si>
  <si>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</si>
  <si>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</si>
  <si>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</si>
  <si>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</si>
  <si>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</si>
  <si>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</si>
  <si>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</si>
  <si>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</si>
  <si>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</si>
  <si>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</si>
  <si>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</si>
  <si>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</si>
  <si>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</si>
  <si>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</si>
  <si>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</si>
  <si>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</si>
  <si>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</si>
  <si>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</si>
  <si>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</si>
  <si>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</si>
  <si>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</si>
  <si>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</si>
  <si>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</si>
  <si>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</si>
  <si>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</si>
  <si>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</si>
  <si>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</si>
  <si>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</si>
  <si>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</si>
  <si>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</si>
  <si>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</si>
  <si>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</si>
  <si>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</si>
  <si>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</si>
  <si>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</si>
  <si>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</si>
  <si>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</si>
  <si>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</si>
  <si>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</si>
  <si>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</si>
  <si>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</si>
  <si>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</si>
  <si>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</si>
  <si>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</si>
  <si>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</si>
  <si>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</si>
  <si>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</si>
  <si>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</si>
  <si>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</si>
  <si>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</si>
  <si>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</si>
  <si>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</si>
  <si>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</si>
  <si>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</si>
  <si>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</si>
  <si>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</si>
  <si>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</si>
  <si>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</si>
  <si>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</si>
  <si>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</si>
  <si>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</si>
  <si>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</si>
  <si>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</si>
  <si>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</si>
  <si>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</si>
  <si>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</si>
  <si>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</si>
  <si>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</si>
  <si>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</si>
  <si>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</si>
  <si>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</si>
  <si>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</si>
  <si>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</si>
  <si>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</si>
  <si>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</si>
  <si>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Lokální detekce požáru - montáž</t>
  </si>
  <si>
    <t>Lokální detekce požáru - dodávka</t>
  </si>
  <si>
    <t>oddálené tablo na předem připravené úchyt.body, zapojení, přezkoušení funkce</t>
  </si>
  <si>
    <t>EPS</t>
  </si>
  <si>
    <t>TabEPS</t>
  </si>
  <si>
    <t>Projektová dokumentace, skutečné provedení</t>
  </si>
  <si>
    <t>ústředna lokální detekce požáru na předem připravené úchyt.body, zapojení napájení, dokladové části</t>
  </si>
  <si>
    <t>220330141u</t>
  </si>
  <si>
    <t>stropní hlásič na patici, kontrola funkce</t>
  </si>
  <si>
    <t>220330101u</t>
  </si>
  <si>
    <t>tlačítkový hlásič na předem připravené úcht.body, na krabici, na konstrukci, zapojení,</t>
  </si>
  <si>
    <t>220330196p</t>
  </si>
  <si>
    <t>220330195u</t>
  </si>
  <si>
    <t>kpl</t>
  </si>
  <si>
    <t>220330115u</t>
  </si>
  <si>
    <t>zásuvka aut.hlásiče na konstrukci, zapojení, přezkoušení funkce</t>
  </si>
  <si>
    <t>12V, 26Ah, záložní , bezúdržbový, uzavřený, akumulátor, životnost až 5let</t>
  </si>
  <si>
    <t>Tlačítkový hlásič linkový na omítku</t>
  </si>
  <si>
    <t>EA2019_1445</t>
  </si>
  <si>
    <t>Požární hlásič linkový</t>
  </si>
  <si>
    <t>Oddálené tablo ústředny lokální detekce</t>
  </si>
  <si>
    <t>Ústředna lokální detekce požáru s ovl.tablem</t>
  </si>
  <si>
    <t>Patice pro linkové hlásiče</t>
  </si>
  <si>
    <t>EA2019_1177</t>
  </si>
  <si>
    <t>DS-2CD2345FWD-I</t>
  </si>
  <si>
    <t>min. 4.0 Megapixelová, IP venkovní miniDome s integrovaným IR přísvitem, 1/3” progressive scan CMOS, komprese H.265/MJPEG</t>
  </si>
  <si>
    <t xml:space="preserve">    22-2 - Lokální detekce požáru dodávka</t>
  </si>
  <si>
    <t xml:space="preserve">    22-1 - Lokální detekce požáru montáž</t>
  </si>
  <si>
    <t>CYKY-CYKYm 3Cx2.5mm2 (CYKY 3J2.5) 750V (PU)</t>
  </si>
  <si>
    <t>210810046</t>
  </si>
  <si>
    <t>10.048.482</t>
  </si>
  <si>
    <t>zásuvka v krabici venkovní 10/16A 250V 2P+Z</t>
  </si>
  <si>
    <t>210111031</t>
  </si>
  <si>
    <t>Zásuvka PRAKTIK 5518-2929 B IP44</t>
  </si>
  <si>
    <t>10.081.326</t>
  </si>
  <si>
    <t>EXT 1a</t>
  </si>
  <si>
    <t>Počítadlo návštěvníků ACS 350S /stereokamera/</t>
  </si>
  <si>
    <t>EXT 5.1</t>
  </si>
  <si>
    <t>Instalace a nastavení systému</t>
  </si>
  <si>
    <t>EXT 5.2</t>
  </si>
  <si>
    <t>EXT 5.3</t>
  </si>
  <si>
    <t>Ladění a kontrola systému</t>
  </si>
  <si>
    <t>Zaškolení obsluhy</t>
  </si>
  <si>
    <t>EXT 1b</t>
  </si>
  <si>
    <t>EXT 1c</t>
  </si>
  <si>
    <t>EXT 1d</t>
  </si>
  <si>
    <t>EXT 1e</t>
  </si>
  <si>
    <t>EXT 1f</t>
  </si>
  <si>
    <t>Čtyřmístný LED panel s Ethernetem</t>
  </si>
  <si>
    <t>PoE konvertor 802.3af/24V určený pro LED displej</t>
  </si>
  <si>
    <t>Veké aretační tlačítko pro rozsvícení /ovládání/ světelné tabule</t>
  </si>
  <si>
    <t>Zdroj 24V pro ovládání světelné tabule "Zákaz vstupu"</t>
  </si>
  <si>
    <t>Montážní materiál</t>
  </si>
  <si>
    <t>EXT 2a</t>
  </si>
  <si>
    <t>Tabule 500x220x100mm , barva písma volitelně červená
nebo žlutá, napájí se z 230VAC</t>
  </si>
  <si>
    <t>Spínaný zdroj MEAN WELL AD-55A</t>
  </si>
  <si>
    <t>Olověný akumulátor Shimastu NPG2,2-12, 12V 2,2Ah</t>
  </si>
  <si>
    <t>DC-DC měnič CN5139</t>
  </si>
  <si>
    <t>instalační materiál jako jsou svorky, kabely atd</t>
  </si>
  <si>
    <t>sestavení a odzkoušení tabule</t>
  </si>
  <si>
    <t>EXT 2b</t>
  </si>
  <si>
    <t>SSR Relé RS1A23D25</t>
  </si>
  <si>
    <t>EXT 4.1</t>
  </si>
  <si>
    <t>Komunikační SW CCSCouter Com</t>
  </si>
  <si>
    <t>Presentační SW na web.rozhraní /statistika, reporting a počasí/</t>
  </si>
  <si>
    <t>Presentace aktuální obsazenosti na věži na LCD a tabuli</t>
  </si>
  <si>
    <t>EXT 4.2</t>
  </si>
  <si>
    <t>EXT 4.3</t>
  </si>
  <si>
    <t>Doprava + ubytování</t>
  </si>
  <si>
    <t>EXT 6</t>
  </si>
  <si>
    <t>1-CXKE-V 3J2,5 (3Cx2,5)</t>
  </si>
  <si>
    <t>Rozvaděč datový RS 1 včetně aktivních prvků - dodávka, osazení, zapojení, oživení
- Rack 19" jednodílný 15U/400mm prosklené dveře, odnímatelné bočnice,šedý, zámek
- Patch panel SX24HD-6-UTP-BK UTP cat.6 24p. 0,5U, s vyvazovací lištou
- 2x police s perforací 1U/350mm, nosnost 50kg, šedá
- rozvodný panel 1U, 7x zásuvka podle ČSN, max 16A, 2m přív.kabel, varistorová bleskojistka
- Gigabitový L3 PoE switch pro 19"Rackmount, 2x SFP 1G modul (HP kompatibilní) =
24x 10/100/1000BaseTRJ-45 STP port, 2x SFP port - hot swap, celková propustnost: 26 Gbps, max. výkon: 500W, PoE: PoE+ 802.3at/af nebo pasivních 24V nastavitelné na každém portu, případně vypnuto (piny 1 a 2+; 3 a 6-), PoE+: automatické rozpoznání 802.3at/af, výstupní napětí 50-57V, max. výkon 34,2W/port, Pasivní PoE 24V: manuálně konfigurovatelné, výstupní napětí 20-27V, max. výkon 17W/port
 Napájení: 100-240VAC/50-60 Hz, ESD/EMP ochrana: Air: ±24 kV, Contact: ±24 kV, Management: Web UI, CLI, IPv6 Management, SNMP v1, v2, a v3, SSH, SSL/TLS, SCP, Telnet</t>
  </si>
  <si>
    <t>Minitorovací stanice obsluhy (zabezpečení + kamery, aplikační zařízení pro počítání návštěvníků) - PC vč. soft. + 2x monitor 24"
Specifikace PC:
Intel® Core™ i5-9600, čipová sada Intel® Q370 
Microsoft® Windows 10 Pro (64bitový)
8GB (1x8GB) 2666MHz DDR4 Memory
3,5" 1TB pevný disk SATA, 7 200 ot./min
Integrated Intel® HD Graphics 610/630 Supports optional discrete graphics 
Interní tenká optická jednotka, Čtečka paměťových karet SD 
Provedení Tower / Small Form Factor
1 port USB 3.1 typu C 2. generace, 5 portů USB 3.1 1. generace, 4 porty USB 2.0, 1 port RJ-45 síťová karta s podporou VLAN, 2 porty DisplayPort 1.2, 2 porty PS/2, 1 univerzální zvukový konektor UAJ, 1 linkový výstup, 1 volitelný 3. grafický port (DP/VGA/HDMI 2.0 b/USB typu C v alternativní režimu)
Specifikace monitorů:
Typ displeje: IPS, 24“, rozl. 1920 x 1080 (Full HD), Kontrast 4 mil.:1, 60Hz, odezva 6ms, DisplayPort, HDMI, USB, VGA (D-Sub), Flicker reduction, Blue light reduction, 16:9, výškově nastavitelný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</si>
</sst>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8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horizontal="left" vertical="center"/>
    </xf>
    <xf numFmtId="0" fontId="0" fillId="3" borderId="10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2" fillId="4" borderId="11" xfId="0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8" fillId="0" borderId="18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166" fontId="25" fillId="0" borderId="24" xfId="0" applyNumberFormat="1" applyFont="1" applyBorder="1" applyAlignment="1" applyProtection="1">
      <alignment vertical="center"/>
    </xf>
    <xf numFmtId="4" fontId="25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Protection="1"/>
    <xf numFmtId="0" fontId="26" fillId="2" borderId="0" xfId="1" applyFont="1" applyFill="1" applyAlignment="1" applyProtection="1">
      <alignment vertical="center"/>
    </xf>
    <xf numFmtId="0" fontId="38" fillId="2" borderId="0" xfId="1" applyFill="1" applyProtection="1"/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26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right" vertical="center"/>
    </xf>
    <xf numFmtId="0" fontId="3" fillId="4" borderId="10" xfId="0" applyFont="1" applyFill="1" applyBorder="1" applyAlignment="1" applyProtection="1">
      <alignment horizontal="center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27" xfId="0" applyFont="1" applyFill="1" applyBorder="1" applyAlignment="1" applyProtection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right" vertical="center"/>
    </xf>
    <xf numFmtId="0" fontId="0" fillId="4" borderId="6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4" fontId="0" fillId="0" borderId="28" xfId="0" applyNumberFormat="1" applyFont="1" applyBorder="1" applyAlignment="1" applyProtection="1">
      <alignment vertical="center"/>
    </xf>
    <xf numFmtId="0" fontId="1" fillId="0" borderId="2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28" xfId="0" applyFont="1" applyBorder="1" applyAlignment="1" applyProtection="1">
      <alignment horizontal="center" vertical="center"/>
    </xf>
    <xf numFmtId="49" fontId="30" fillId="0" borderId="28" xfId="0" applyNumberFormat="1" applyFont="1" applyBorder="1" applyAlignment="1" applyProtection="1">
      <alignment horizontal="left" vertical="center" wrapText="1"/>
    </xf>
    <xf numFmtId="0" fontId="30" fillId="0" borderId="28" xfId="0" applyFont="1" applyBorder="1" applyAlignment="1" applyProtection="1">
      <alignment horizontal="left" vertical="center" wrapText="1"/>
    </xf>
    <xf numFmtId="0" fontId="30" fillId="0" borderId="28" xfId="0" applyFont="1" applyBorder="1" applyAlignment="1" applyProtection="1">
      <alignment horizontal="center" vertical="center" wrapText="1"/>
    </xf>
    <xf numFmtId="4" fontId="30" fillId="0" borderId="28" xfId="0" applyNumberFormat="1" applyFont="1" applyBorder="1" applyAlignment="1" applyProtection="1">
      <alignment vertical="center"/>
    </xf>
    <xf numFmtId="0" fontId="30" fillId="0" borderId="5" xfId="0" applyFont="1" applyBorder="1" applyAlignment="1">
      <alignment vertical="center"/>
    </xf>
    <xf numFmtId="0" fontId="30" fillId="0" borderId="28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1" fillId="0" borderId="29" xfId="0" applyFont="1" applyBorder="1" applyAlignment="1" applyProtection="1">
      <alignment vertical="center" wrapText="1"/>
      <protection locked="0"/>
    </xf>
    <xf numFmtId="0" fontId="31" fillId="0" borderId="30" xfId="0" applyFont="1" applyBorder="1" applyAlignment="1" applyProtection="1">
      <alignment vertical="center" wrapText="1"/>
      <protection locked="0"/>
    </xf>
    <xf numFmtId="0" fontId="31" fillId="0" borderId="31" xfId="0" applyFont="1" applyBorder="1" applyAlignment="1" applyProtection="1">
      <alignment vertical="center" wrapText="1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2" xfId="0" applyFont="1" applyBorder="1" applyAlignment="1" applyProtection="1">
      <alignment vertical="center" wrapText="1"/>
      <protection locked="0"/>
    </xf>
    <xf numFmtId="0" fontId="31" fillId="0" borderId="33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49" fontId="34" fillId="0" borderId="1" xfId="0" applyNumberFormat="1" applyFont="1" applyBorder="1" applyAlignment="1" applyProtection="1">
      <alignment vertical="center" wrapText="1"/>
      <protection locked="0"/>
    </xf>
    <xf numFmtId="0" fontId="31" fillId="0" borderId="35" xfId="0" applyFont="1" applyBorder="1" applyAlignment="1" applyProtection="1">
      <alignment vertical="center" wrapText="1"/>
      <protection locked="0"/>
    </xf>
    <xf numFmtId="0" fontId="35" fillId="0" borderId="34" xfId="0" applyFont="1" applyBorder="1" applyAlignment="1" applyProtection="1">
      <alignment vertical="center" wrapText="1"/>
      <protection locked="0"/>
    </xf>
    <xf numFmtId="0" fontId="31" fillId="0" borderId="36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top"/>
      <protection locked="0"/>
    </xf>
    <xf numFmtId="0" fontId="31" fillId="0" borderId="0" xfId="0" applyFont="1" applyAlignment="1" applyProtection="1">
      <alignment vertical="top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0" borderId="33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1" fillId="0" borderId="36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 applyProtection="1">
      <alignment horizontal="left" vertical="center" wrapText="1"/>
      <protection locked="0"/>
    </xf>
    <xf numFmtId="0" fontId="31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4" fillId="0" borderId="35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4" fillId="0" borderId="36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1" xfId="0" applyFont="1" applyBorder="1" applyAlignment="1" applyProtection="1">
      <alignment horizontal="center" vertical="top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3" fillId="0" borderId="1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6" fillId="0" borderId="34" xfId="0" applyFont="1" applyBorder="1" applyAlignment="1" applyProtection="1">
      <protection locked="0"/>
    </xf>
    <xf numFmtId="0" fontId="31" fillId="0" borderId="32" xfId="0" applyFont="1" applyBorder="1" applyAlignment="1" applyProtection="1">
      <alignment vertical="top"/>
      <protection locked="0"/>
    </xf>
    <xf numFmtId="0" fontId="31" fillId="0" borderId="33" xfId="0" applyFont="1" applyBorder="1" applyAlignment="1" applyProtection="1">
      <alignment vertical="top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35" xfId="0" applyFont="1" applyBorder="1" applyAlignment="1" applyProtection="1">
      <alignment vertical="top"/>
      <protection locked="0"/>
    </xf>
    <xf numFmtId="0" fontId="31" fillId="0" borderId="34" xfId="0" applyFont="1" applyBorder="1" applyAlignment="1" applyProtection="1">
      <alignment vertical="top"/>
      <protection locked="0"/>
    </xf>
    <xf numFmtId="0" fontId="31" fillId="0" borderId="36" xfId="0" applyFont="1" applyBorder="1" applyAlignment="1" applyProtection="1">
      <alignment vertical="top"/>
      <protection locked="0"/>
    </xf>
    <xf numFmtId="0" fontId="40" fillId="0" borderId="28" xfId="0" applyFont="1" applyBorder="1" applyAlignment="1" applyProtection="1">
      <alignment horizontal="left" vertical="center" wrapText="1"/>
    </xf>
    <xf numFmtId="49" fontId="40" fillId="0" borderId="28" xfId="0" applyNumberFormat="1" applyFont="1" applyBorder="1" applyAlignment="1" applyProtection="1">
      <alignment horizontal="left" vertical="center" wrapText="1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3" fillId="3" borderId="10" xfId="0" applyNumberFormat="1" applyFont="1" applyFill="1" applyBorder="1" applyAlignment="1" applyProtection="1">
      <alignment vertical="center"/>
    </xf>
    <xf numFmtId="0" fontId="0" fillId="3" borderId="10" xfId="0" applyFont="1" applyFill="1" applyBorder="1" applyAlignment="1" applyProtection="1">
      <alignment vertical="center"/>
    </xf>
    <xf numFmtId="0" fontId="0" fillId="3" borderId="11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4" fontId="15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3" borderId="1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6" fillId="2" borderId="0" xfId="1" applyFont="1" applyFill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49" fontId="34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34" xfId="0" applyFont="1" applyBorder="1" applyAlignment="1" applyProtection="1">
      <alignment horizontal="left" wrapText="1"/>
      <protection locked="0"/>
    </xf>
    <xf numFmtId="0" fontId="0" fillId="6" borderId="5" xfId="0" applyFont="1" applyFill="1" applyBorder="1" applyAlignment="1" applyProtection="1">
      <alignment vertical="center"/>
    </xf>
    <xf numFmtId="0" fontId="0" fillId="6" borderId="28" xfId="0" applyFont="1" applyFill="1" applyBorder="1" applyAlignment="1" applyProtection="1">
      <alignment horizontal="center" vertical="center"/>
    </xf>
    <xf numFmtId="49" fontId="0" fillId="6" borderId="28" xfId="0" applyNumberFormat="1" applyFont="1" applyFill="1" applyBorder="1" applyAlignment="1" applyProtection="1">
      <alignment horizontal="left" vertical="center" wrapText="1"/>
    </xf>
    <xf numFmtId="0" fontId="0" fillId="6" borderId="28" xfId="0" applyFont="1" applyFill="1" applyBorder="1" applyAlignment="1" applyProtection="1">
      <alignment horizontal="left" vertical="center" wrapText="1"/>
    </xf>
    <xf numFmtId="0" fontId="0" fillId="6" borderId="28" xfId="0" applyFont="1" applyFill="1" applyBorder="1" applyAlignment="1" applyProtection="1">
      <alignment horizontal="center" vertical="center" wrapText="1"/>
    </xf>
    <xf numFmtId="4" fontId="0" fillId="6" borderId="28" xfId="0" applyNumberFormat="1" applyFont="1" applyFill="1" applyBorder="1" applyAlignment="1" applyProtection="1">
      <alignment vertical="center"/>
    </xf>
    <xf numFmtId="0" fontId="0" fillId="6" borderId="5" xfId="0" applyFont="1" applyFill="1" applyBorder="1" applyAlignment="1">
      <alignment vertical="center"/>
    </xf>
    <xf numFmtId="0" fontId="1" fillId="6" borderId="28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/>
    </xf>
    <xf numFmtId="166" fontId="1" fillId="6" borderId="1" xfId="0" applyNumberFormat="1" applyFont="1" applyFill="1" applyBorder="1" applyAlignment="1" applyProtection="1">
      <alignment vertical="center"/>
    </xf>
    <xf numFmtId="166" fontId="1" fillId="6" borderId="19" xfId="0" applyNumberFormat="1" applyFont="1" applyFill="1" applyBorder="1" applyAlignment="1" applyProtection="1">
      <alignment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left" vertical="center"/>
    </xf>
    <xf numFmtId="4" fontId="0" fillId="6" borderId="0" xfId="0" applyNumberFormat="1" applyFont="1" applyFill="1" applyAlignment="1">
      <alignment vertical="center"/>
    </xf>
    <xf numFmtId="0" fontId="1" fillId="6" borderId="0" xfId="0" applyFont="1" applyFill="1" applyBorder="1" applyAlignment="1" applyProtection="1">
      <alignment horizontal="center" vertical="center"/>
    </xf>
    <xf numFmtId="166" fontId="1" fillId="6" borderId="0" xfId="0" applyNumberFormat="1" applyFont="1" applyFill="1" applyBorder="1" applyAlignment="1" applyProtection="1">
      <alignment vertical="center"/>
    </xf>
    <xf numFmtId="0" fontId="30" fillId="6" borderId="28" xfId="0" applyFont="1" applyFill="1" applyBorder="1" applyAlignment="1" applyProtection="1">
      <alignment horizontal="center" vertical="center"/>
    </xf>
    <xf numFmtId="49" fontId="30" fillId="6" borderId="28" xfId="0" applyNumberFormat="1" applyFont="1" applyFill="1" applyBorder="1" applyAlignment="1" applyProtection="1">
      <alignment horizontal="left" vertical="center" wrapText="1"/>
    </xf>
    <xf numFmtId="0" fontId="30" fillId="6" borderId="28" xfId="0" applyFont="1" applyFill="1" applyBorder="1" applyAlignment="1" applyProtection="1">
      <alignment horizontal="left" vertical="center" wrapText="1"/>
    </xf>
    <xf numFmtId="0" fontId="30" fillId="6" borderId="28" xfId="0" applyFont="1" applyFill="1" applyBorder="1" applyAlignment="1" applyProtection="1">
      <alignment horizontal="center" vertical="center" wrapText="1"/>
    </xf>
    <xf numFmtId="4" fontId="30" fillId="6" borderId="28" xfId="0" applyNumberFormat="1" applyFont="1" applyFill="1" applyBorder="1" applyAlignment="1" applyProtection="1">
      <alignment vertical="center"/>
    </xf>
    <xf numFmtId="0" fontId="30" fillId="6" borderId="5" xfId="0" applyFont="1" applyFill="1" applyBorder="1" applyAlignment="1">
      <alignment vertical="center"/>
    </xf>
    <xf numFmtId="0" fontId="30" fillId="6" borderId="28" xfId="0" applyFont="1" applyFill="1" applyBorder="1" applyAlignment="1" applyProtection="1">
      <alignment horizontal="left" vertical="center"/>
    </xf>
    <xf numFmtId="0" fontId="30" fillId="6" borderId="1" xfId="0" applyFont="1" applyFill="1" applyBorder="1" applyAlignment="1" applyProtection="1">
      <alignment horizontal="center" vertical="center"/>
    </xf>
    <xf numFmtId="0" fontId="30" fillId="6" borderId="0" xfId="0" applyFont="1" applyFill="1" applyBorder="1" applyAlignment="1" applyProtection="1">
      <alignment horizontal="center" vertical="center"/>
    </xf>
    <xf numFmtId="0" fontId="41" fillId="6" borderId="5" xfId="0" applyFont="1" applyFill="1" applyBorder="1" applyAlignment="1" applyProtection="1">
      <alignment vertical="center"/>
    </xf>
    <xf numFmtId="0" fontId="41" fillId="6" borderId="28" xfId="0" applyFont="1" applyFill="1" applyBorder="1" applyAlignment="1" applyProtection="1">
      <alignment horizontal="center" vertical="center"/>
    </xf>
    <xf numFmtId="49" fontId="41" fillId="6" borderId="28" xfId="0" applyNumberFormat="1" applyFont="1" applyFill="1" applyBorder="1" applyAlignment="1" applyProtection="1">
      <alignment horizontal="left" vertical="center" wrapText="1"/>
    </xf>
    <xf numFmtId="0" fontId="41" fillId="6" borderId="28" xfId="0" applyFont="1" applyFill="1" applyBorder="1" applyAlignment="1" applyProtection="1">
      <alignment horizontal="left" vertical="center" wrapText="1"/>
    </xf>
    <xf numFmtId="0" fontId="41" fillId="6" borderId="28" xfId="0" applyFont="1" applyFill="1" applyBorder="1" applyAlignment="1" applyProtection="1">
      <alignment horizontal="center" vertical="center" wrapText="1"/>
    </xf>
    <xf numFmtId="4" fontId="41" fillId="6" borderId="28" xfId="0" applyNumberFormat="1" applyFont="1" applyFill="1" applyBorder="1" applyAlignment="1" applyProtection="1">
      <alignment vertical="center"/>
    </xf>
    <xf numFmtId="0" fontId="41" fillId="6" borderId="5" xfId="0" applyFont="1" applyFill="1" applyBorder="1" applyAlignment="1">
      <alignment vertical="center"/>
    </xf>
    <xf numFmtId="0" fontId="41" fillId="6" borderId="28" xfId="0" applyFont="1" applyFill="1" applyBorder="1" applyAlignment="1" applyProtection="1">
      <alignment horizontal="left" vertical="center"/>
    </xf>
    <xf numFmtId="0" fontId="41" fillId="6" borderId="0" xfId="0" applyFont="1" applyFill="1" applyBorder="1" applyAlignment="1" applyProtection="1">
      <alignment horizontal="center" vertical="center"/>
    </xf>
    <xf numFmtId="166" fontId="41" fillId="6" borderId="0" xfId="0" applyNumberFormat="1" applyFont="1" applyFill="1" applyBorder="1" applyAlignment="1" applyProtection="1">
      <alignment vertical="center"/>
    </xf>
    <xf numFmtId="166" fontId="41" fillId="6" borderId="19" xfId="0" applyNumberFormat="1" applyFont="1" applyFill="1" applyBorder="1" applyAlignment="1" applyProtection="1">
      <alignment vertical="center"/>
    </xf>
    <xf numFmtId="0" fontId="41" fillId="6" borderId="0" xfId="0" applyFont="1" applyFill="1" applyAlignment="1">
      <alignment vertical="center"/>
    </xf>
    <xf numFmtId="0" fontId="41" fillId="6" borderId="0" xfId="0" applyFont="1" applyFill="1" applyAlignment="1">
      <alignment horizontal="left" vertical="center"/>
    </xf>
    <xf numFmtId="4" fontId="41" fillId="6" borderId="0" xfId="0" applyNumberFormat="1" applyFont="1" applyFill="1" applyAlignment="1">
      <alignment vertical="center"/>
    </xf>
    <xf numFmtId="4" fontId="0" fillId="5" borderId="28" xfId="0" applyNumberFormat="1" applyFont="1" applyFill="1" applyBorder="1" applyAlignment="1" applyProtection="1">
      <alignment vertical="center"/>
    </xf>
    <xf numFmtId="4" fontId="30" fillId="5" borderId="28" xfId="0" applyNumberFormat="1" applyFont="1" applyFill="1" applyBorder="1" applyAlignment="1" applyProtection="1">
      <alignment vertical="center"/>
    </xf>
    <xf numFmtId="4" fontId="41" fillId="5" borderId="28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7" activePane="bottomLeft" state="frozen"/>
      <selection pane="bottomLeft" activeCell="BE20" sqref="BE20"/>
    </sheetView>
  </sheetViews>
  <sheetFormatPr defaultRowHeight="12"/>
  <cols>
    <col min="1" max="1" width="7.125" customWidth="1"/>
    <col min="2" max="2" width="1.375" customWidth="1"/>
    <col min="3" max="3" width="3.625" customWidth="1"/>
    <col min="4" max="33" width="2.25" customWidth="1"/>
    <col min="34" max="34" width="2.875" customWidth="1"/>
    <col min="35" max="35" width="27.125" customWidth="1"/>
    <col min="36" max="37" width="2.125" customWidth="1"/>
    <col min="38" max="38" width="7.125" customWidth="1"/>
    <col min="39" max="39" width="2.875" customWidth="1"/>
    <col min="40" max="40" width="11.375" customWidth="1"/>
    <col min="41" max="41" width="6.375" customWidth="1"/>
    <col min="42" max="42" width="3.625" customWidth="1"/>
    <col min="43" max="43" width="13.375" customWidth="1"/>
    <col min="44" max="44" width="11.75" customWidth="1"/>
    <col min="45" max="47" width="22.125" hidden="1" customWidth="1"/>
    <col min="48" max="52" width="18.625" hidden="1" customWidth="1"/>
    <col min="53" max="53" width="16.375" hidden="1" customWidth="1"/>
    <col min="54" max="54" width="21.375" hidden="1" customWidth="1"/>
    <col min="55" max="56" width="16.375" hidden="1" customWidth="1"/>
    <col min="57" max="57" width="57" customWidth="1"/>
    <col min="71" max="91" width="9.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7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20" t="s">
        <v>8</v>
      </c>
      <c r="BT2" s="20" t="s">
        <v>9</v>
      </c>
    </row>
    <row r="3" spans="1:74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10</v>
      </c>
      <c r="BT3" s="20" t="s">
        <v>11</v>
      </c>
    </row>
    <row r="4" spans="1:74" ht="37" customHeight="1">
      <c r="B4" s="24"/>
      <c r="C4" s="25"/>
      <c r="D4" s="26" t="s">
        <v>12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13</v>
      </c>
      <c r="BS4" s="20" t="s">
        <v>8</v>
      </c>
    </row>
    <row r="5" spans="1:74" ht="14.4" customHeight="1">
      <c r="B5" s="24"/>
      <c r="C5" s="25"/>
      <c r="D5" s="29" t="s">
        <v>14</v>
      </c>
      <c r="E5" s="25"/>
      <c r="F5" s="25"/>
      <c r="G5" s="25"/>
      <c r="H5" s="25"/>
      <c r="I5" s="25"/>
      <c r="J5" s="25"/>
      <c r="K5" s="266" t="s">
        <v>15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5"/>
      <c r="AQ5" s="27"/>
      <c r="BS5" s="20" t="s">
        <v>8</v>
      </c>
    </row>
    <row r="6" spans="1:74" ht="37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268" t="s">
        <v>17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5"/>
      <c r="AQ6" s="27"/>
      <c r="BS6" s="20" t="s">
        <v>8</v>
      </c>
    </row>
    <row r="7" spans="1:74" ht="14.4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7"/>
      <c r="BS7" s="20" t="s">
        <v>21</v>
      </c>
    </row>
    <row r="8" spans="1:74" ht="14.4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0" t="s">
        <v>25</v>
      </c>
      <c r="AO8" s="25"/>
      <c r="AP8" s="25"/>
      <c r="AQ8" s="27"/>
      <c r="BS8" s="20" t="s">
        <v>21</v>
      </c>
    </row>
    <row r="9" spans="1:74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S9" s="20" t="s">
        <v>21</v>
      </c>
    </row>
    <row r="10" spans="1:74" ht="14.4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19</v>
      </c>
      <c r="AO10" s="25"/>
      <c r="AP10" s="25"/>
      <c r="AQ10" s="27"/>
      <c r="BS10" s="20" t="s">
        <v>21</v>
      </c>
    </row>
    <row r="11" spans="1:74" ht="18.5" customHeight="1">
      <c r="B11" s="24"/>
      <c r="C11" s="25"/>
      <c r="D11" s="25"/>
      <c r="E11" s="30" t="s">
        <v>23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7"/>
      <c r="BS11" s="20" t="s">
        <v>21</v>
      </c>
    </row>
    <row r="12" spans="1:74" ht="7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S12" s="20" t="s">
        <v>21</v>
      </c>
    </row>
    <row r="13" spans="1:74" ht="14.4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0" t="s">
        <v>19</v>
      </c>
      <c r="AO13" s="25"/>
      <c r="AP13" s="25"/>
      <c r="AQ13" s="27"/>
      <c r="BS13" s="20" t="s">
        <v>21</v>
      </c>
    </row>
    <row r="14" spans="1:74">
      <c r="B14" s="24"/>
      <c r="C14" s="25"/>
      <c r="D14" s="25"/>
      <c r="E14" s="30" t="s">
        <v>23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32" t="s">
        <v>28</v>
      </c>
      <c r="AL14" s="25"/>
      <c r="AM14" s="25"/>
      <c r="AN14" s="30" t="s">
        <v>19</v>
      </c>
      <c r="AO14" s="25"/>
      <c r="AP14" s="25"/>
      <c r="AQ14" s="27"/>
      <c r="BS14" s="20" t="s">
        <v>21</v>
      </c>
    </row>
    <row r="15" spans="1:74" ht="7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S15" s="20" t="s">
        <v>30</v>
      </c>
    </row>
    <row r="16" spans="1:74" ht="14.4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19</v>
      </c>
      <c r="AO16" s="25"/>
      <c r="AP16" s="25"/>
      <c r="AQ16" s="27"/>
      <c r="BS16" s="20" t="s">
        <v>6</v>
      </c>
    </row>
    <row r="17" spans="2:71" ht="18.5" customHeight="1">
      <c r="B17" s="24"/>
      <c r="C17" s="25"/>
      <c r="D17" s="25"/>
      <c r="E17" s="30" t="s">
        <v>23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7"/>
      <c r="BS17" s="20" t="s">
        <v>30</v>
      </c>
    </row>
    <row r="18" spans="2:71" ht="7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S18" s="20" t="s">
        <v>8</v>
      </c>
    </row>
    <row r="19" spans="2:71" ht="14.4" customHeight="1">
      <c r="B19" s="24"/>
      <c r="C19" s="25"/>
      <c r="D19" s="32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S19" s="20" t="s">
        <v>10</v>
      </c>
    </row>
    <row r="20" spans="2:71" ht="63" customHeight="1">
      <c r="B20" s="24"/>
      <c r="C20" s="25"/>
      <c r="D20" s="25"/>
      <c r="E20" s="275" t="s">
        <v>33</v>
      </c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5"/>
      <c r="AP20" s="25"/>
      <c r="AQ20" s="27"/>
      <c r="BS20" s="20" t="s">
        <v>6</v>
      </c>
    </row>
    <row r="21" spans="2:71" ht="7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</row>
    <row r="22" spans="2:71" ht="7" customHeight="1">
      <c r="B22" s="24"/>
      <c r="C22" s="25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5"/>
      <c r="AQ22" s="27"/>
    </row>
    <row r="23" spans="2:71" s="1" customFormat="1" ht="25.9" customHeight="1">
      <c r="B23" s="34"/>
      <c r="C23" s="35"/>
      <c r="D23" s="36" t="s">
        <v>34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76">
        <f>ROUND(AG51,2)</f>
        <v>0</v>
      </c>
      <c r="AL23" s="277"/>
      <c r="AM23" s="277"/>
      <c r="AN23" s="277"/>
      <c r="AO23" s="277"/>
      <c r="AP23" s="35"/>
      <c r="AQ23" s="38"/>
    </row>
    <row r="24" spans="2:71" s="1" customFormat="1" ht="7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</row>
    <row r="25" spans="2:71" s="1" customForma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65" t="s">
        <v>35</v>
      </c>
      <c r="M25" s="265"/>
      <c r="N25" s="265"/>
      <c r="O25" s="265"/>
      <c r="P25" s="35"/>
      <c r="Q25" s="35"/>
      <c r="R25" s="35"/>
      <c r="S25" s="35"/>
      <c r="T25" s="35"/>
      <c r="U25" s="35"/>
      <c r="V25" s="35"/>
      <c r="W25" s="265" t="s">
        <v>36</v>
      </c>
      <c r="X25" s="265"/>
      <c r="Y25" s="265"/>
      <c r="Z25" s="265"/>
      <c r="AA25" s="265"/>
      <c r="AB25" s="265"/>
      <c r="AC25" s="265"/>
      <c r="AD25" s="265"/>
      <c r="AE25" s="265"/>
      <c r="AF25" s="35"/>
      <c r="AG25" s="35"/>
      <c r="AH25" s="35"/>
      <c r="AI25" s="35"/>
      <c r="AJ25" s="35"/>
      <c r="AK25" s="265" t="s">
        <v>37</v>
      </c>
      <c r="AL25" s="265"/>
      <c r="AM25" s="265"/>
      <c r="AN25" s="265"/>
      <c r="AO25" s="265"/>
      <c r="AP25" s="35"/>
      <c r="AQ25" s="38"/>
    </row>
    <row r="26" spans="2:71" s="2" customFormat="1" ht="14.4" customHeight="1">
      <c r="B26" s="40"/>
      <c r="C26" s="41"/>
      <c r="D26" s="42" t="s">
        <v>38</v>
      </c>
      <c r="E26" s="41"/>
      <c r="F26" s="42" t="s">
        <v>39</v>
      </c>
      <c r="G26" s="41"/>
      <c r="H26" s="41"/>
      <c r="I26" s="41"/>
      <c r="J26" s="41"/>
      <c r="K26" s="41"/>
      <c r="L26" s="263">
        <v>0.21</v>
      </c>
      <c r="M26" s="264"/>
      <c r="N26" s="264"/>
      <c r="O26" s="264"/>
      <c r="P26" s="41"/>
      <c r="Q26" s="41"/>
      <c r="R26" s="41"/>
      <c r="S26" s="41"/>
      <c r="T26" s="41"/>
      <c r="U26" s="41"/>
      <c r="V26" s="41"/>
      <c r="W26" s="278">
        <f>ROUND(AZ51,2)</f>
        <v>0</v>
      </c>
      <c r="X26" s="264"/>
      <c r="Y26" s="264"/>
      <c r="Z26" s="264"/>
      <c r="AA26" s="264"/>
      <c r="AB26" s="264"/>
      <c r="AC26" s="264"/>
      <c r="AD26" s="264"/>
      <c r="AE26" s="264"/>
      <c r="AF26" s="41"/>
      <c r="AG26" s="41"/>
      <c r="AH26" s="41"/>
      <c r="AI26" s="41"/>
      <c r="AJ26" s="41"/>
      <c r="AK26" s="278">
        <f>ROUND(AV51,0)</f>
        <v>0</v>
      </c>
      <c r="AL26" s="264"/>
      <c r="AM26" s="264"/>
      <c r="AN26" s="264"/>
      <c r="AO26" s="264"/>
      <c r="AP26" s="41"/>
      <c r="AQ26" s="43"/>
    </row>
    <row r="27" spans="2:71" s="2" customFormat="1" ht="14.4" customHeight="1">
      <c r="B27" s="40"/>
      <c r="C27" s="41"/>
      <c r="D27" s="41"/>
      <c r="E27" s="41"/>
      <c r="F27" s="42" t="s">
        <v>40</v>
      </c>
      <c r="G27" s="41"/>
      <c r="H27" s="41"/>
      <c r="I27" s="41"/>
      <c r="J27" s="41"/>
      <c r="K27" s="41"/>
      <c r="L27" s="263">
        <v>0.15</v>
      </c>
      <c r="M27" s="264"/>
      <c r="N27" s="264"/>
      <c r="O27" s="264"/>
      <c r="P27" s="41"/>
      <c r="Q27" s="41"/>
      <c r="R27" s="41"/>
      <c r="S27" s="41"/>
      <c r="T27" s="41"/>
      <c r="U27" s="41"/>
      <c r="V27" s="41"/>
      <c r="W27" s="278">
        <f>ROUND(BA51,2)</f>
        <v>0</v>
      </c>
      <c r="X27" s="264"/>
      <c r="Y27" s="264"/>
      <c r="Z27" s="264"/>
      <c r="AA27" s="264"/>
      <c r="AB27" s="264"/>
      <c r="AC27" s="264"/>
      <c r="AD27" s="264"/>
      <c r="AE27" s="264"/>
      <c r="AF27" s="41"/>
      <c r="AG27" s="41"/>
      <c r="AH27" s="41"/>
      <c r="AI27" s="41"/>
      <c r="AJ27" s="41"/>
      <c r="AK27" s="278">
        <f>ROUND(AW51,0)</f>
        <v>0</v>
      </c>
      <c r="AL27" s="264"/>
      <c r="AM27" s="264"/>
      <c r="AN27" s="264"/>
      <c r="AO27" s="264"/>
      <c r="AP27" s="41"/>
      <c r="AQ27" s="43"/>
    </row>
    <row r="28" spans="2:71" s="2" customFormat="1" ht="14.4" hidden="1" customHeight="1">
      <c r="B28" s="40"/>
      <c r="C28" s="41"/>
      <c r="D28" s="41"/>
      <c r="E28" s="41"/>
      <c r="F28" s="42" t="s">
        <v>41</v>
      </c>
      <c r="G28" s="41"/>
      <c r="H28" s="41"/>
      <c r="I28" s="41"/>
      <c r="J28" s="41"/>
      <c r="K28" s="41"/>
      <c r="L28" s="263">
        <v>0.21</v>
      </c>
      <c r="M28" s="264"/>
      <c r="N28" s="264"/>
      <c r="O28" s="264"/>
      <c r="P28" s="41"/>
      <c r="Q28" s="41"/>
      <c r="R28" s="41"/>
      <c r="S28" s="41"/>
      <c r="T28" s="41"/>
      <c r="U28" s="41"/>
      <c r="V28" s="41"/>
      <c r="W28" s="278">
        <f>ROUND(BB51,2)</f>
        <v>0</v>
      </c>
      <c r="X28" s="264"/>
      <c r="Y28" s="264"/>
      <c r="Z28" s="264"/>
      <c r="AA28" s="264"/>
      <c r="AB28" s="264"/>
      <c r="AC28" s="264"/>
      <c r="AD28" s="264"/>
      <c r="AE28" s="264"/>
      <c r="AF28" s="41"/>
      <c r="AG28" s="41"/>
      <c r="AH28" s="41"/>
      <c r="AI28" s="41"/>
      <c r="AJ28" s="41"/>
      <c r="AK28" s="278">
        <v>0</v>
      </c>
      <c r="AL28" s="264"/>
      <c r="AM28" s="264"/>
      <c r="AN28" s="264"/>
      <c r="AO28" s="264"/>
      <c r="AP28" s="41"/>
      <c r="AQ28" s="43"/>
    </row>
    <row r="29" spans="2:71" s="2" customFormat="1" ht="14.4" hidden="1" customHeight="1">
      <c r="B29" s="40"/>
      <c r="C29" s="41"/>
      <c r="D29" s="41"/>
      <c r="E29" s="41"/>
      <c r="F29" s="42" t="s">
        <v>42</v>
      </c>
      <c r="G29" s="41"/>
      <c r="H29" s="41"/>
      <c r="I29" s="41"/>
      <c r="J29" s="41"/>
      <c r="K29" s="41"/>
      <c r="L29" s="263">
        <v>0.15</v>
      </c>
      <c r="M29" s="264"/>
      <c r="N29" s="264"/>
      <c r="O29" s="264"/>
      <c r="P29" s="41"/>
      <c r="Q29" s="41"/>
      <c r="R29" s="41"/>
      <c r="S29" s="41"/>
      <c r="T29" s="41"/>
      <c r="U29" s="41"/>
      <c r="V29" s="41"/>
      <c r="W29" s="278">
        <f>ROUND(BC51,2)</f>
        <v>0</v>
      </c>
      <c r="X29" s="264"/>
      <c r="Y29" s="264"/>
      <c r="Z29" s="264"/>
      <c r="AA29" s="264"/>
      <c r="AB29" s="264"/>
      <c r="AC29" s="264"/>
      <c r="AD29" s="264"/>
      <c r="AE29" s="264"/>
      <c r="AF29" s="41"/>
      <c r="AG29" s="41"/>
      <c r="AH29" s="41"/>
      <c r="AI29" s="41"/>
      <c r="AJ29" s="41"/>
      <c r="AK29" s="278">
        <v>0</v>
      </c>
      <c r="AL29" s="264"/>
      <c r="AM29" s="264"/>
      <c r="AN29" s="264"/>
      <c r="AO29" s="264"/>
      <c r="AP29" s="41"/>
      <c r="AQ29" s="43"/>
    </row>
    <row r="30" spans="2:71" s="2" customFormat="1" ht="14.4" hidden="1" customHeight="1">
      <c r="B30" s="40"/>
      <c r="C30" s="41"/>
      <c r="D30" s="41"/>
      <c r="E30" s="41"/>
      <c r="F30" s="42" t="s">
        <v>43</v>
      </c>
      <c r="G30" s="41"/>
      <c r="H30" s="41"/>
      <c r="I30" s="41"/>
      <c r="J30" s="41"/>
      <c r="K30" s="41"/>
      <c r="L30" s="263">
        <v>0</v>
      </c>
      <c r="M30" s="264"/>
      <c r="N30" s="264"/>
      <c r="O30" s="264"/>
      <c r="P30" s="41"/>
      <c r="Q30" s="41"/>
      <c r="R30" s="41"/>
      <c r="S30" s="41"/>
      <c r="T30" s="41"/>
      <c r="U30" s="41"/>
      <c r="V30" s="41"/>
      <c r="W30" s="278">
        <f>ROUND(BD51,2)</f>
        <v>0</v>
      </c>
      <c r="X30" s="264"/>
      <c r="Y30" s="264"/>
      <c r="Z30" s="264"/>
      <c r="AA30" s="264"/>
      <c r="AB30" s="264"/>
      <c r="AC30" s="264"/>
      <c r="AD30" s="264"/>
      <c r="AE30" s="264"/>
      <c r="AF30" s="41"/>
      <c r="AG30" s="41"/>
      <c r="AH30" s="41"/>
      <c r="AI30" s="41"/>
      <c r="AJ30" s="41"/>
      <c r="AK30" s="278">
        <v>0</v>
      </c>
      <c r="AL30" s="264"/>
      <c r="AM30" s="264"/>
      <c r="AN30" s="264"/>
      <c r="AO30" s="264"/>
      <c r="AP30" s="41"/>
      <c r="AQ30" s="43"/>
    </row>
    <row r="31" spans="2:71" s="1" customFormat="1" ht="7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</row>
    <row r="32" spans="2:71" s="1" customFormat="1" ht="25.9" customHeight="1">
      <c r="B32" s="34"/>
      <c r="C32" s="44"/>
      <c r="D32" s="45" t="s">
        <v>44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45</v>
      </c>
      <c r="U32" s="46"/>
      <c r="V32" s="46"/>
      <c r="W32" s="46"/>
      <c r="X32" s="296" t="s">
        <v>46</v>
      </c>
      <c r="Y32" s="273"/>
      <c r="Z32" s="273"/>
      <c r="AA32" s="273"/>
      <c r="AB32" s="273"/>
      <c r="AC32" s="46"/>
      <c r="AD32" s="46"/>
      <c r="AE32" s="46"/>
      <c r="AF32" s="46"/>
      <c r="AG32" s="46"/>
      <c r="AH32" s="46"/>
      <c r="AI32" s="46"/>
      <c r="AJ32" s="46"/>
      <c r="AK32" s="272">
        <f>SUM(AK23:AK30)</f>
        <v>0</v>
      </c>
      <c r="AL32" s="273"/>
      <c r="AM32" s="273"/>
      <c r="AN32" s="273"/>
      <c r="AO32" s="274"/>
      <c r="AP32" s="44"/>
      <c r="AQ32" s="48"/>
    </row>
    <row r="33" spans="2:56" s="1" customFormat="1" ht="7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7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7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7" customHeight="1">
      <c r="B39" s="34"/>
      <c r="C39" s="55" t="s">
        <v>47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7" customHeight="1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" customHeight="1">
      <c r="B41" s="57"/>
      <c r="C41" s="58" t="s">
        <v>14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0219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7" customHeight="1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270" t="str">
        <f>K6</f>
        <v>Černá věž</v>
      </c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63"/>
      <c r="AQ42" s="63"/>
      <c r="AR42" s="64"/>
    </row>
    <row r="43" spans="2:56" s="1" customFormat="1" ht="7" customHeight="1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>
      <c r="B44" s="34"/>
      <c r="C44" s="58" t="s">
        <v>22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 xml:space="preserve"> 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24</v>
      </c>
      <c r="AJ44" s="56"/>
      <c r="AK44" s="56"/>
      <c r="AL44" s="56"/>
      <c r="AM44" s="279" t="str">
        <f>IF(AN8= "","",AN8)</f>
        <v>7. 1. 2019</v>
      </c>
      <c r="AN44" s="279"/>
      <c r="AO44" s="56"/>
      <c r="AP44" s="56"/>
      <c r="AQ44" s="56"/>
      <c r="AR44" s="54"/>
    </row>
    <row r="45" spans="2:56" s="1" customFormat="1" ht="7" customHeight="1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>
      <c r="B46" s="34"/>
      <c r="C46" s="58" t="s">
        <v>26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 xml:space="preserve"> 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31</v>
      </c>
      <c r="AJ46" s="56"/>
      <c r="AK46" s="56"/>
      <c r="AL46" s="56"/>
      <c r="AM46" s="280" t="str">
        <f>IF(E17="","",E17)</f>
        <v xml:space="preserve"> </v>
      </c>
      <c r="AN46" s="280"/>
      <c r="AO46" s="280"/>
      <c r="AP46" s="280"/>
      <c r="AQ46" s="56"/>
      <c r="AR46" s="54"/>
      <c r="AS46" s="281" t="s">
        <v>48</v>
      </c>
      <c r="AT46" s="282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34"/>
      <c r="C47" s="58" t="s">
        <v>29</v>
      </c>
      <c r="D47" s="56"/>
      <c r="E47" s="56"/>
      <c r="F47" s="56"/>
      <c r="G47" s="56"/>
      <c r="H47" s="56"/>
      <c r="I47" s="56"/>
      <c r="J47" s="56"/>
      <c r="K47" s="56"/>
      <c r="L47" s="59" t="str">
        <f>IF(E14="","",E14)</f>
        <v xml:space="preserve"> </v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83"/>
      <c r="AT47" s="284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75" customHeight="1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85"/>
      <c r="AT48" s="286"/>
      <c r="AU48" s="35"/>
      <c r="AV48" s="35"/>
      <c r="AW48" s="35"/>
      <c r="AX48" s="35"/>
      <c r="AY48" s="35"/>
      <c r="AZ48" s="35"/>
      <c r="BA48" s="35"/>
      <c r="BB48" s="35"/>
      <c r="BC48" s="35"/>
      <c r="BD48" s="71"/>
    </row>
    <row r="49" spans="1:91" s="1" customFormat="1" ht="29.25" customHeight="1">
      <c r="B49" s="34"/>
      <c r="C49" s="287" t="s">
        <v>49</v>
      </c>
      <c r="D49" s="288"/>
      <c r="E49" s="288"/>
      <c r="F49" s="288"/>
      <c r="G49" s="288"/>
      <c r="H49" s="72"/>
      <c r="I49" s="289" t="s">
        <v>50</v>
      </c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90" t="s">
        <v>51</v>
      </c>
      <c r="AH49" s="288"/>
      <c r="AI49" s="288"/>
      <c r="AJ49" s="288"/>
      <c r="AK49" s="288"/>
      <c r="AL49" s="288"/>
      <c r="AM49" s="288"/>
      <c r="AN49" s="289" t="s">
        <v>52</v>
      </c>
      <c r="AO49" s="288"/>
      <c r="AP49" s="288"/>
      <c r="AQ49" s="73" t="s">
        <v>53</v>
      </c>
      <c r="AR49" s="54"/>
      <c r="AS49" s="74" t="s">
        <v>54</v>
      </c>
      <c r="AT49" s="75" t="s">
        <v>55</v>
      </c>
      <c r="AU49" s="75" t="s">
        <v>56</v>
      </c>
      <c r="AV49" s="75" t="s">
        <v>57</v>
      </c>
      <c r="AW49" s="75" t="s">
        <v>58</v>
      </c>
      <c r="AX49" s="75" t="s">
        <v>59</v>
      </c>
      <c r="AY49" s="75" t="s">
        <v>60</v>
      </c>
      <c r="AZ49" s="75" t="s">
        <v>61</v>
      </c>
      <c r="BA49" s="75" t="s">
        <v>62</v>
      </c>
      <c r="BB49" s="75" t="s">
        <v>63</v>
      </c>
      <c r="BC49" s="75" t="s">
        <v>64</v>
      </c>
      <c r="BD49" s="76" t="s">
        <v>65</v>
      </c>
    </row>
    <row r="50" spans="1:91" s="1" customFormat="1" ht="10.75" customHeight="1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" customHeight="1">
      <c r="B51" s="61"/>
      <c r="C51" s="80" t="s">
        <v>66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94">
        <f>ROUND(AG52,2)</f>
        <v>0</v>
      </c>
      <c r="AH51" s="294"/>
      <c r="AI51" s="294"/>
      <c r="AJ51" s="294"/>
      <c r="AK51" s="294"/>
      <c r="AL51" s="294"/>
      <c r="AM51" s="294"/>
      <c r="AN51" s="295">
        <f>SUM(AG51,AT51)</f>
        <v>0</v>
      </c>
      <c r="AO51" s="295"/>
      <c r="AP51" s="295"/>
      <c r="AQ51" s="82" t="s">
        <v>19</v>
      </c>
      <c r="AR51" s="64"/>
      <c r="AS51" s="83">
        <f>ROUND(AS52,2)</f>
        <v>0</v>
      </c>
      <c r="AT51" s="84">
        <f>ROUND(SUM(AV51:AW51),0)</f>
        <v>0</v>
      </c>
      <c r="AU51" s="85">
        <f>ROUND(AU52,5)</f>
        <v>0</v>
      </c>
      <c r="AV51" s="84">
        <f>ROUND(AZ51*L26,0)</f>
        <v>0</v>
      </c>
      <c r="AW51" s="84">
        <f>ROUND(BA51*L27,0)</f>
        <v>0</v>
      </c>
      <c r="AX51" s="84">
        <f>ROUND(BB51*L26,0)</f>
        <v>0</v>
      </c>
      <c r="AY51" s="84">
        <f>ROUND(BC51*L27,0)</f>
        <v>0</v>
      </c>
      <c r="AZ51" s="84">
        <f>ROUND(AZ52,2)</f>
        <v>0</v>
      </c>
      <c r="BA51" s="84">
        <f>ROUND(BA52,2)</f>
        <v>0</v>
      </c>
      <c r="BB51" s="84">
        <f>ROUND(BB52,2)</f>
        <v>0</v>
      </c>
      <c r="BC51" s="84">
        <f>ROUND(BC52,2)</f>
        <v>0</v>
      </c>
      <c r="BD51" s="86">
        <f>ROUND(BD52,2)</f>
        <v>0</v>
      </c>
      <c r="BS51" s="87" t="s">
        <v>67</v>
      </c>
      <c r="BT51" s="87" t="s">
        <v>68</v>
      </c>
      <c r="BU51" s="88" t="s">
        <v>69</v>
      </c>
      <c r="BV51" s="87" t="s">
        <v>70</v>
      </c>
      <c r="BW51" s="87" t="s">
        <v>7</v>
      </c>
      <c r="BX51" s="87" t="s">
        <v>71</v>
      </c>
      <c r="CL51" s="87" t="s">
        <v>19</v>
      </c>
    </row>
    <row r="52" spans="1:91" s="5" customFormat="1" ht="14.4" customHeight="1">
      <c r="A52" s="89" t="s">
        <v>72</v>
      </c>
      <c r="B52" s="90"/>
      <c r="C52" s="91"/>
      <c r="D52" s="293" t="s">
        <v>73</v>
      </c>
      <c r="E52" s="293"/>
      <c r="F52" s="293"/>
      <c r="G52" s="293"/>
      <c r="H52" s="293"/>
      <c r="I52" s="92"/>
      <c r="J52" s="293" t="s">
        <v>74</v>
      </c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1">
        <f>'01 - SO 01 Rozpočet'!J27</f>
        <v>0</v>
      </c>
      <c r="AH52" s="292"/>
      <c r="AI52" s="292"/>
      <c r="AJ52" s="292"/>
      <c r="AK52" s="292"/>
      <c r="AL52" s="292"/>
      <c r="AM52" s="292"/>
      <c r="AN52" s="291">
        <f>SUM(AG52,AT52)</f>
        <v>0</v>
      </c>
      <c r="AO52" s="292"/>
      <c r="AP52" s="292"/>
      <c r="AQ52" s="93" t="s">
        <v>75</v>
      </c>
      <c r="AR52" s="94"/>
      <c r="AS52" s="95">
        <v>0</v>
      </c>
      <c r="AT52" s="96">
        <f>ROUND(SUM(AV52:AW52),0)</f>
        <v>0</v>
      </c>
      <c r="AU52" s="97">
        <f>'01 - SO 01 Rozpočet'!P84</f>
        <v>0</v>
      </c>
      <c r="AV52" s="96">
        <f>'01 - SO 01 Rozpočet'!J30</f>
        <v>0</v>
      </c>
      <c r="AW52" s="96">
        <f>'01 - SO 01 Rozpočet'!J31</f>
        <v>0</v>
      </c>
      <c r="AX52" s="96">
        <f>'01 - SO 01 Rozpočet'!J32</f>
        <v>0</v>
      </c>
      <c r="AY52" s="96">
        <f>'01 - SO 01 Rozpočet'!J33</f>
        <v>0</v>
      </c>
      <c r="AZ52" s="96">
        <f>'01 - SO 01 Rozpočet'!F30</f>
        <v>0</v>
      </c>
      <c r="BA52" s="96">
        <f>'01 - SO 01 Rozpočet'!F31</f>
        <v>0</v>
      </c>
      <c r="BB52" s="96">
        <f>'01 - SO 01 Rozpočet'!F32</f>
        <v>0</v>
      </c>
      <c r="BC52" s="96">
        <f>'01 - SO 01 Rozpočet'!F33</f>
        <v>0</v>
      </c>
      <c r="BD52" s="98">
        <f>'01 - SO 01 Rozpočet'!F34</f>
        <v>0</v>
      </c>
      <c r="BT52" s="99" t="s">
        <v>10</v>
      </c>
      <c r="BV52" s="99" t="s">
        <v>70</v>
      </c>
      <c r="BW52" s="99" t="s">
        <v>76</v>
      </c>
      <c r="BX52" s="99" t="s">
        <v>7</v>
      </c>
      <c r="CL52" s="99" t="s">
        <v>19</v>
      </c>
      <c r="CM52" s="99" t="s">
        <v>77</v>
      </c>
    </row>
    <row r="53" spans="1:91" s="1" customFormat="1" ht="30" customHeight="1">
      <c r="B53" s="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4"/>
    </row>
    <row r="54" spans="1:91" s="1" customFormat="1" ht="7" customHeight="1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4"/>
    </row>
  </sheetData>
  <mergeCells count="39">
    <mergeCell ref="W29:AE29"/>
    <mergeCell ref="AK29:AO29"/>
    <mergeCell ref="W30:AE30"/>
    <mergeCell ref="AK30:AO30"/>
    <mergeCell ref="X32:AB32"/>
    <mergeCell ref="AN52:AP52"/>
    <mergeCell ref="AG52:AM52"/>
    <mergeCell ref="D52:H52"/>
    <mergeCell ref="J52:AF52"/>
    <mergeCell ref="AG51:AM51"/>
    <mergeCell ref="AN51:AP51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K5:AO5"/>
    <mergeCell ref="K6:AO6"/>
    <mergeCell ref="AR2:BE2"/>
    <mergeCell ref="L42:AO42"/>
    <mergeCell ref="AK32:AO32"/>
    <mergeCell ref="E20:AN20"/>
    <mergeCell ref="AK23:AO23"/>
    <mergeCell ref="W25:AE25"/>
    <mergeCell ref="AK25:AO25"/>
    <mergeCell ref="W26:AE26"/>
    <mergeCell ref="AK26:AO26"/>
    <mergeCell ref="W27:AE27"/>
    <mergeCell ref="AK27:AO27"/>
    <mergeCell ref="W28:AE28"/>
    <mergeCell ref="AK28:AO28"/>
    <mergeCell ref="L29:O29"/>
    <mergeCell ref="L25:O25"/>
    <mergeCell ref="L26:O26"/>
    <mergeCell ref="L27: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SO 01 Rozpočet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3"/>
  <sheetViews>
    <sheetView showGridLines="0" tabSelected="1" topLeftCell="B1" zoomScale="130" zoomScaleNormal="130" workbookViewId="0">
      <pane ySplit="1" topLeftCell="A2" activePane="bottomLeft" state="frozen"/>
      <selection pane="bottomLeft" activeCell="W189" sqref="W189"/>
    </sheetView>
  </sheetViews>
  <sheetFormatPr defaultRowHeight="12"/>
  <cols>
    <col min="1" max="1" width="7.125" customWidth="1"/>
    <col min="2" max="2" width="1.375" customWidth="1"/>
    <col min="3" max="3" width="3.625" customWidth="1"/>
    <col min="4" max="4" width="3.75" customWidth="1"/>
    <col min="5" max="5" width="14.75" customWidth="1"/>
    <col min="6" max="6" width="66.25" customWidth="1"/>
    <col min="7" max="7" width="7.375" customWidth="1"/>
    <col min="8" max="8" width="9.625" customWidth="1"/>
    <col min="9" max="9" width="10.875" customWidth="1"/>
    <col min="10" max="10" width="20.125" customWidth="1"/>
    <col min="11" max="11" width="13.25" customWidth="1"/>
    <col min="13" max="18" width="9.125" hidden="1"/>
    <col min="19" max="19" width="7" hidden="1" customWidth="1"/>
    <col min="20" max="20" width="25.375" hidden="1" customWidth="1"/>
    <col min="21" max="21" width="14" hidden="1" customWidth="1"/>
    <col min="22" max="22" width="10.625" customWidth="1"/>
    <col min="23" max="23" width="14" customWidth="1"/>
    <col min="24" max="24" width="10.625" customWidth="1"/>
    <col min="25" max="25" width="12.875" customWidth="1"/>
    <col min="26" max="26" width="9.375" customWidth="1"/>
    <col min="27" max="27" width="12.875" customWidth="1"/>
    <col min="28" max="28" width="14" customWidth="1"/>
    <col min="29" max="29" width="9.375" customWidth="1"/>
    <col min="30" max="30" width="12.875" customWidth="1"/>
    <col min="31" max="31" width="14" customWidth="1"/>
    <col min="44" max="65" width="9.125" hidden="1"/>
  </cols>
  <sheetData>
    <row r="1" spans="1:70" ht="21.75" customHeight="1">
      <c r="A1" s="100"/>
      <c r="B1" s="13"/>
      <c r="C1" s="13"/>
      <c r="D1" s="14" t="s">
        <v>1</v>
      </c>
      <c r="E1" s="13"/>
      <c r="F1" s="101" t="s">
        <v>78</v>
      </c>
      <c r="G1" s="301" t="s">
        <v>79</v>
      </c>
      <c r="H1" s="301"/>
      <c r="I1" s="13"/>
      <c r="J1" s="101" t="s">
        <v>80</v>
      </c>
      <c r="K1" s="14" t="s">
        <v>81</v>
      </c>
      <c r="L1" s="101" t="s">
        <v>82</v>
      </c>
      <c r="M1" s="101"/>
      <c r="N1" s="101"/>
      <c r="O1" s="101"/>
      <c r="P1" s="101"/>
      <c r="Q1" s="101"/>
      <c r="R1" s="101"/>
      <c r="S1" s="101"/>
      <c r="T1" s="101"/>
      <c r="U1" s="102"/>
      <c r="V1" s="102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7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20" t="s">
        <v>76</v>
      </c>
    </row>
    <row r="3" spans="1:70" ht="7" customHeight="1">
      <c r="B3" s="21"/>
      <c r="C3" s="22"/>
      <c r="D3" s="22"/>
      <c r="E3" s="22"/>
      <c r="F3" s="22"/>
      <c r="G3" s="22"/>
      <c r="H3" s="22"/>
      <c r="I3" s="22"/>
      <c r="J3" s="22"/>
      <c r="K3" s="23"/>
      <c r="AT3" s="20" t="s">
        <v>77</v>
      </c>
    </row>
    <row r="4" spans="1:70" ht="37" customHeight="1">
      <c r="B4" s="24"/>
      <c r="C4" s="25"/>
      <c r="D4" s="26" t="s">
        <v>83</v>
      </c>
      <c r="E4" s="25"/>
      <c r="F4" s="25"/>
      <c r="G4" s="25"/>
      <c r="H4" s="25"/>
      <c r="I4" s="25"/>
      <c r="J4" s="25"/>
      <c r="K4" s="27"/>
      <c r="M4" s="28" t="s">
        <v>13</v>
      </c>
      <c r="AT4" s="20" t="s">
        <v>6</v>
      </c>
    </row>
    <row r="5" spans="1:70" ht="7" customHeight="1">
      <c r="B5" s="24"/>
      <c r="C5" s="25"/>
      <c r="D5" s="25"/>
      <c r="E5" s="25"/>
      <c r="F5" s="25"/>
      <c r="G5" s="25"/>
      <c r="H5" s="25"/>
      <c r="I5" s="25"/>
      <c r="J5" s="25"/>
      <c r="K5" s="27"/>
    </row>
    <row r="6" spans="1:70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27"/>
    </row>
    <row r="7" spans="1:70" ht="14.4" customHeight="1">
      <c r="B7" s="24"/>
      <c r="C7" s="25"/>
      <c r="D7" s="25"/>
      <c r="E7" s="302" t="str">
        <f>'Rekapitulace stavby'!K6</f>
        <v>Černá věž</v>
      </c>
      <c r="F7" s="303"/>
      <c r="G7" s="303"/>
      <c r="H7" s="303"/>
      <c r="I7" s="25"/>
      <c r="J7" s="25"/>
      <c r="K7" s="27"/>
    </row>
    <row r="8" spans="1:70" s="1" customFormat="1">
      <c r="B8" s="34"/>
      <c r="C8" s="35"/>
      <c r="D8" s="32" t="s">
        <v>84</v>
      </c>
      <c r="E8" s="35"/>
      <c r="F8" s="35"/>
      <c r="G8" s="35"/>
      <c r="H8" s="35"/>
      <c r="I8" s="35"/>
      <c r="J8" s="35"/>
      <c r="K8" s="38"/>
    </row>
    <row r="9" spans="1:70" s="1" customFormat="1" ht="37" customHeight="1">
      <c r="B9" s="34"/>
      <c r="C9" s="35"/>
      <c r="D9" s="35"/>
      <c r="E9" s="304" t="s">
        <v>85</v>
      </c>
      <c r="F9" s="305"/>
      <c r="G9" s="305"/>
      <c r="H9" s="305"/>
      <c r="I9" s="35"/>
      <c r="J9" s="35"/>
      <c r="K9" s="38"/>
    </row>
    <row r="10" spans="1:70" s="1" customFormat="1">
      <c r="B10" s="34"/>
      <c r="C10" s="35"/>
      <c r="D10" s="35"/>
      <c r="E10" s="35"/>
      <c r="F10" s="35"/>
      <c r="G10" s="35"/>
      <c r="H10" s="35"/>
      <c r="I10" s="35"/>
      <c r="J10" s="35"/>
      <c r="K10" s="38"/>
    </row>
    <row r="11" spans="1:70" s="1" customFormat="1" ht="14.4" customHeight="1">
      <c r="B11" s="34"/>
      <c r="C11" s="35"/>
      <c r="D11" s="32" t="s">
        <v>18</v>
      </c>
      <c r="E11" s="35"/>
      <c r="F11" s="30" t="s">
        <v>19</v>
      </c>
      <c r="G11" s="35"/>
      <c r="H11" s="35"/>
      <c r="I11" s="32" t="s">
        <v>20</v>
      </c>
      <c r="J11" s="30" t="s">
        <v>19</v>
      </c>
      <c r="K11" s="38"/>
    </row>
    <row r="12" spans="1:70" s="1" customFormat="1" ht="14.4" customHeight="1">
      <c r="B12" s="34"/>
      <c r="C12" s="35"/>
      <c r="D12" s="32" t="s">
        <v>22</v>
      </c>
      <c r="E12" s="35"/>
      <c r="F12" s="30" t="s">
        <v>23</v>
      </c>
      <c r="G12" s="35"/>
      <c r="H12" s="35"/>
      <c r="I12" s="32" t="s">
        <v>24</v>
      </c>
      <c r="J12" s="103" t="str">
        <f>'Rekapitulace stavby'!AN8</f>
        <v>7. 1. 2019</v>
      </c>
      <c r="K12" s="38"/>
    </row>
    <row r="13" spans="1:70" s="1" customFormat="1" ht="10.75" customHeight="1">
      <c r="B13" s="34"/>
      <c r="C13" s="35"/>
      <c r="D13" s="35"/>
      <c r="E13" s="35"/>
      <c r="F13" s="35"/>
      <c r="G13" s="35"/>
      <c r="H13" s="35"/>
      <c r="I13" s="35"/>
      <c r="J13" s="35"/>
      <c r="K13" s="38"/>
    </row>
    <row r="14" spans="1:70" s="1" customFormat="1" ht="14.4" customHeight="1">
      <c r="B14" s="34"/>
      <c r="C14" s="35"/>
      <c r="D14" s="32" t="s">
        <v>26</v>
      </c>
      <c r="E14" s="35"/>
      <c r="F14" s="35"/>
      <c r="G14" s="35"/>
      <c r="H14" s="35"/>
      <c r="I14" s="32" t="s">
        <v>27</v>
      </c>
      <c r="J14" s="30" t="str">
        <f>IF('Rekapitulace stavby'!AN10="","",'Rekapitulace stavby'!AN10)</f>
        <v/>
      </c>
      <c r="K14" s="38"/>
    </row>
    <row r="15" spans="1:70" s="1" customFormat="1" ht="18" customHeight="1">
      <c r="B15" s="34"/>
      <c r="C15" s="35"/>
      <c r="D15" s="35"/>
      <c r="E15" s="30" t="str">
        <f>IF('Rekapitulace stavby'!E11="","",'Rekapitulace stavby'!E11)</f>
        <v xml:space="preserve"> </v>
      </c>
      <c r="F15" s="35"/>
      <c r="G15" s="35"/>
      <c r="H15" s="35"/>
      <c r="I15" s="32" t="s">
        <v>28</v>
      </c>
      <c r="J15" s="30" t="str">
        <f>IF('Rekapitulace stavby'!AN11="","",'Rekapitulace stavby'!AN11)</f>
        <v/>
      </c>
      <c r="K15" s="38"/>
    </row>
    <row r="16" spans="1:70" s="1" customFormat="1" ht="7" customHeight="1">
      <c r="B16" s="34"/>
      <c r="C16" s="35"/>
      <c r="D16" s="35"/>
      <c r="E16" s="35"/>
      <c r="F16" s="35"/>
      <c r="G16" s="35"/>
      <c r="H16" s="35"/>
      <c r="I16" s="35"/>
      <c r="J16" s="35"/>
      <c r="K16" s="38"/>
    </row>
    <row r="17" spans="2:11" s="1" customFormat="1" ht="14.4" customHeight="1">
      <c r="B17" s="34"/>
      <c r="C17" s="35"/>
      <c r="D17" s="32" t="s">
        <v>29</v>
      </c>
      <c r="E17" s="35"/>
      <c r="F17" s="35"/>
      <c r="G17" s="35"/>
      <c r="H17" s="35"/>
      <c r="I17" s="32" t="s">
        <v>27</v>
      </c>
      <c r="J17" s="30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30" t="str">
        <f>IF('Rekapitulace stavby'!E14="Vyplň údaj","",IF('Rekapitulace stavby'!E14="","",'Rekapitulace stavby'!E14))</f>
        <v xml:space="preserve"> </v>
      </c>
      <c r="F18" s="35"/>
      <c r="G18" s="35"/>
      <c r="H18" s="35"/>
      <c r="I18" s="32" t="s">
        <v>28</v>
      </c>
      <c r="J18" s="30" t="str">
        <f>IF('Rekapitulace stavby'!AN14="Vyplň údaj","",IF('Rekapitulace stavby'!AN14="","",'Rekapitulace stavby'!AN14))</f>
        <v/>
      </c>
      <c r="K18" s="38"/>
    </row>
    <row r="19" spans="2:11" s="1" customFormat="1" ht="7" customHeight="1">
      <c r="B19" s="34"/>
      <c r="C19" s="35"/>
      <c r="D19" s="35"/>
      <c r="E19" s="35"/>
      <c r="F19" s="35"/>
      <c r="G19" s="35"/>
      <c r="H19" s="35"/>
      <c r="I19" s="35"/>
      <c r="J19" s="35"/>
      <c r="K19" s="38"/>
    </row>
    <row r="20" spans="2:11" s="1" customFormat="1" ht="14.4" customHeight="1">
      <c r="B20" s="34"/>
      <c r="C20" s="35"/>
      <c r="D20" s="32" t="s">
        <v>31</v>
      </c>
      <c r="E20" s="35"/>
      <c r="F20" s="35"/>
      <c r="G20" s="35"/>
      <c r="H20" s="35"/>
      <c r="I20" s="32" t="s">
        <v>27</v>
      </c>
      <c r="J20" s="30" t="str">
        <f>IF('Rekapitulace stavby'!AN16="","",'Rekapitulace stavby'!AN16)</f>
        <v/>
      </c>
      <c r="K20" s="38"/>
    </row>
    <row r="21" spans="2:11" s="1" customFormat="1" ht="18" customHeight="1">
      <c r="B21" s="34"/>
      <c r="C21" s="35"/>
      <c r="D21" s="35"/>
      <c r="E21" s="30" t="str">
        <f>IF('Rekapitulace stavby'!E17="","",'Rekapitulace stavby'!E17)</f>
        <v xml:space="preserve"> </v>
      </c>
      <c r="F21" s="35"/>
      <c r="G21" s="35"/>
      <c r="H21" s="35"/>
      <c r="I21" s="32" t="s">
        <v>28</v>
      </c>
      <c r="J21" s="30" t="str">
        <f>IF('Rekapitulace stavby'!AN17="","",'Rekapitulace stavby'!AN17)</f>
        <v/>
      </c>
      <c r="K21" s="38"/>
    </row>
    <row r="22" spans="2:11" s="1" customFormat="1" ht="7" customHeight="1">
      <c r="B22" s="34"/>
      <c r="C22" s="35"/>
      <c r="D22" s="35"/>
      <c r="E22" s="35"/>
      <c r="F22" s="35"/>
      <c r="G22" s="35"/>
      <c r="H22" s="35"/>
      <c r="I22" s="35"/>
      <c r="J22" s="35"/>
      <c r="K22" s="38"/>
    </row>
    <row r="23" spans="2:11" s="1" customFormat="1" ht="14.4" customHeight="1">
      <c r="B23" s="34"/>
      <c r="C23" s="35"/>
      <c r="D23" s="32" t="s">
        <v>32</v>
      </c>
      <c r="E23" s="35"/>
      <c r="F23" s="35"/>
      <c r="G23" s="35"/>
      <c r="H23" s="35"/>
      <c r="I23" s="35"/>
      <c r="J23" s="35"/>
      <c r="K23" s="38"/>
    </row>
    <row r="24" spans="2:11" s="6" customFormat="1" ht="14.4" customHeight="1">
      <c r="B24" s="104"/>
      <c r="C24" s="105"/>
      <c r="D24" s="105"/>
      <c r="E24" s="275" t="s">
        <v>19</v>
      </c>
      <c r="F24" s="275"/>
      <c r="G24" s="275"/>
      <c r="H24" s="275"/>
      <c r="I24" s="105"/>
      <c r="J24" s="105"/>
      <c r="K24" s="106"/>
    </row>
    <row r="25" spans="2:11" s="1" customFormat="1" ht="7" customHeight="1">
      <c r="B25" s="34"/>
      <c r="C25" s="35"/>
      <c r="D25" s="35"/>
      <c r="E25" s="35"/>
      <c r="F25" s="35"/>
      <c r="G25" s="35"/>
      <c r="H25" s="35"/>
      <c r="I25" s="35"/>
      <c r="J25" s="35"/>
      <c r="K25" s="38"/>
    </row>
    <row r="26" spans="2:11" s="1" customFormat="1" ht="7" customHeight="1">
      <c r="B26" s="34"/>
      <c r="C26" s="35"/>
      <c r="D26" s="78"/>
      <c r="E26" s="78"/>
      <c r="F26" s="78"/>
      <c r="G26" s="78"/>
      <c r="H26" s="78"/>
      <c r="I26" s="78"/>
      <c r="J26" s="78"/>
      <c r="K26" s="107"/>
    </row>
    <row r="27" spans="2:11" s="1" customFormat="1" ht="25.5" customHeight="1">
      <c r="B27" s="34"/>
      <c r="C27" s="35"/>
      <c r="D27" s="108" t="s">
        <v>34</v>
      </c>
      <c r="E27" s="35"/>
      <c r="F27" s="35"/>
      <c r="G27" s="35"/>
      <c r="H27" s="35"/>
      <c r="I27" s="35"/>
      <c r="J27" s="109">
        <f>ROUND(J84,2)</f>
        <v>0</v>
      </c>
      <c r="K27" s="38"/>
    </row>
    <row r="28" spans="2:11" s="1" customFormat="1" ht="7" customHeight="1">
      <c r="B28" s="34"/>
      <c r="C28" s="35"/>
      <c r="D28" s="78"/>
      <c r="E28" s="78"/>
      <c r="F28" s="78"/>
      <c r="G28" s="78"/>
      <c r="H28" s="78"/>
      <c r="I28" s="78"/>
      <c r="J28" s="78"/>
      <c r="K28" s="107"/>
    </row>
    <row r="29" spans="2:11" s="1" customFormat="1" ht="14.4" customHeight="1">
      <c r="B29" s="34"/>
      <c r="C29" s="35"/>
      <c r="D29" s="35"/>
      <c r="E29" s="35"/>
      <c r="F29" s="39" t="s">
        <v>36</v>
      </c>
      <c r="G29" s="35"/>
      <c r="H29" s="35"/>
      <c r="I29" s="39" t="s">
        <v>35</v>
      </c>
      <c r="J29" s="39" t="s">
        <v>37</v>
      </c>
      <c r="K29" s="38"/>
    </row>
    <row r="30" spans="2:11" s="1" customFormat="1" ht="14.4" customHeight="1">
      <c r="B30" s="34"/>
      <c r="C30" s="35"/>
      <c r="D30" s="42" t="s">
        <v>38</v>
      </c>
      <c r="E30" s="42" t="s">
        <v>39</v>
      </c>
      <c r="F30" s="110">
        <f>ROUND(SUM(BE84:BE192), 2)</f>
        <v>0</v>
      </c>
      <c r="G30" s="35"/>
      <c r="H30" s="35"/>
      <c r="I30" s="111">
        <v>0.21</v>
      </c>
      <c r="J30" s="110">
        <f>ROUND(ROUND((SUM(BE84:BE192)), 2)*I30, 0)</f>
        <v>0</v>
      </c>
      <c r="K30" s="38"/>
    </row>
    <row r="31" spans="2:11" s="1" customFormat="1" ht="14.4" customHeight="1">
      <c r="B31" s="34"/>
      <c r="C31" s="35"/>
      <c r="D31" s="35"/>
      <c r="E31" s="42" t="s">
        <v>40</v>
      </c>
      <c r="F31" s="110">
        <f>ROUND(SUM(BF84:BF192), 2)</f>
        <v>0</v>
      </c>
      <c r="G31" s="35"/>
      <c r="H31" s="35"/>
      <c r="I31" s="111">
        <v>0.15</v>
      </c>
      <c r="J31" s="110">
        <f>ROUND(ROUND((SUM(BF84:BF192)), 2)*I31, 0)</f>
        <v>0</v>
      </c>
      <c r="K31" s="38"/>
    </row>
    <row r="32" spans="2:11" s="1" customFormat="1" ht="14.4" hidden="1" customHeight="1">
      <c r="B32" s="34"/>
      <c r="C32" s="35"/>
      <c r="D32" s="35"/>
      <c r="E32" s="42" t="s">
        <v>41</v>
      </c>
      <c r="F32" s="110">
        <f>ROUND(SUM(BG84:BG192), 2)</f>
        <v>0</v>
      </c>
      <c r="G32" s="35"/>
      <c r="H32" s="35"/>
      <c r="I32" s="111">
        <v>0.21</v>
      </c>
      <c r="J32" s="110">
        <v>0</v>
      </c>
      <c r="K32" s="38"/>
    </row>
    <row r="33" spans="2:11" s="1" customFormat="1" ht="14.4" hidden="1" customHeight="1">
      <c r="B33" s="34"/>
      <c r="C33" s="35"/>
      <c r="D33" s="35"/>
      <c r="E33" s="42" t="s">
        <v>42</v>
      </c>
      <c r="F33" s="110">
        <f>ROUND(SUM(BH84:BH192), 2)</f>
        <v>0</v>
      </c>
      <c r="G33" s="35"/>
      <c r="H33" s="35"/>
      <c r="I33" s="111">
        <v>0.15</v>
      </c>
      <c r="J33" s="110">
        <v>0</v>
      </c>
      <c r="K33" s="38"/>
    </row>
    <row r="34" spans="2:11" s="1" customFormat="1" ht="14.4" hidden="1" customHeight="1">
      <c r="B34" s="34"/>
      <c r="C34" s="35"/>
      <c r="D34" s="35"/>
      <c r="E34" s="42" t="s">
        <v>43</v>
      </c>
      <c r="F34" s="110">
        <f>ROUND(SUM(BI84:BI192), 2)</f>
        <v>0</v>
      </c>
      <c r="G34" s="35"/>
      <c r="H34" s="35"/>
      <c r="I34" s="111">
        <v>0</v>
      </c>
      <c r="J34" s="110">
        <v>0</v>
      </c>
      <c r="K34" s="38"/>
    </row>
    <row r="35" spans="2:11" s="1" customFormat="1" ht="7" customHeight="1">
      <c r="B35" s="34"/>
      <c r="C35" s="35"/>
      <c r="D35" s="35"/>
      <c r="E35" s="35"/>
      <c r="F35" s="35"/>
      <c r="G35" s="35"/>
      <c r="H35" s="35"/>
      <c r="I35" s="35"/>
      <c r="J35" s="35"/>
      <c r="K35" s="38"/>
    </row>
    <row r="36" spans="2:11" s="1" customFormat="1" ht="25.5" customHeight="1">
      <c r="B36" s="34"/>
      <c r="C36" s="112"/>
      <c r="D36" s="113" t="s">
        <v>44</v>
      </c>
      <c r="E36" s="72"/>
      <c r="F36" s="72"/>
      <c r="G36" s="114" t="s">
        <v>45</v>
      </c>
      <c r="H36" s="115" t="s">
        <v>46</v>
      </c>
      <c r="I36" s="72"/>
      <c r="J36" s="116">
        <f>SUM(J27:J34)</f>
        <v>0</v>
      </c>
      <c r="K36" s="117"/>
    </row>
    <row r="37" spans="2:11" s="1" customFormat="1" ht="14.4" customHeight="1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41" spans="2:11" s="1" customFormat="1" ht="7" customHeight="1">
      <c r="B41" s="118"/>
      <c r="C41" s="119"/>
      <c r="D41" s="119"/>
      <c r="E41" s="119"/>
      <c r="F41" s="119"/>
      <c r="G41" s="119"/>
      <c r="H41" s="119"/>
      <c r="I41" s="119"/>
      <c r="J41" s="119"/>
      <c r="K41" s="120"/>
    </row>
    <row r="42" spans="2:11" s="1" customFormat="1" ht="37" customHeight="1">
      <c r="B42" s="34"/>
      <c r="C42" s="26" t="s">
        <v>86</v>
      </c>
      <c r="D42" s="35"/>
      <c r="E42" s="35"/>
      <c r="F42" s="35"/>
      <c r="G42" s="35"/>
      <c r="H42" s="35"/>
      <c r="I42" s="35"/>
      <c r="J42" s="35"/>
      <c r="K42" s="38"/>
    </row>
    <row r="43" spans="2:11" s="1" customFormat="1" ht="7" customHeight="1">
      <c r="B43" s="34"/>
      <c r="C43" s="35"/>
      <c r="D43" s="35"/>
      <c r="E43" s="35"/>
      <c r="F43" s="35"/>
      <c r="G43" s="35"/>
      <c r="H43" s="35"/>
      <c r="I43" s="35"/>
      <c r="J43" s="35"/>
      <c r="K43" s="38"/>
    </row>
    <row r="44" spans="2:11" s="1" customFormat="1" ht="14.4" customHeight="1">
      <c r="B44" s="34"/>
      <c r="C44" s="32" t="s">
        <v>16</v>
      </c>
      <c r="D44" s="35"/>
      <c r="E44" s="35"/>
      <c r="F44" s="35"/>
      <c r="G44" s="35"/>
      <c r="H44" s="35"/>
      <c r="I44" s="35"/>
      <c r="J44" s="35"/>
      <c r="K44" s="38"/>
    </row>
    <row r="45" spans="2:11" s="1" customFormat="1" ht="14.4" customHeight="1">
      <c r="B45" s="34"/>
      <c r="C45" s="35"/>
      <c r="D45" s="35"/>
      <c r="E45" s="302" t="str">
        <f>E7</f>
        <v>Černá věž</v>
      </c>
      <c r="F45" s="303"/>
      <c r="G45" s="303"/>
      <c r="H45" s="303"/>
      <c r="I45" s="35"/>
      <c r="J45" s="35"/>
      <c r="K45" s="38"/>
    </row>
    <row r="46" spans="2:11" s="1" customFormat="1" ht="14.4" customHeight="1">
      <c r="B46" s="34"/>
      <c r="C46" s="32" t="s">
        <v>84</v>
      </c>
      <c r="D46" s="35"/>
      <c r="E46" s="35"/>
      <c r="F46" s="35"/>
      <c r="G46" s="35"/>
      <c r="H46" s="35"/>
      <c r="I46" s="35"/>
      <c r="J46" s="35"/>
      <c r="K46" s="38"/>
    </row>
    <row r="47" spans="2:11" s="1" customFormat="1" ht="16.25" customHeight="1">
      <c r="B47" s="34"/>
      <c r="C47" s="35"/>
      <c r="D47" s="35"/>
      <c r="E47" s="304" t="str">
        <f>E9</f>
        <v>01 - SO 01 Rozpočet</v>
      </c>
      <c r="F47" s="305"/>
      <c r="G47" s="305"/>
      <c r="H47" s="305"/>
      <c r="I47" s="35"/>
      <c r="J47" s="35"/>
      <c r="K47" s="38"/>
    </row>
    <row r="48" spans="2:11" s="1" customFormat="1" ht="7" customHeight="1">
      <c r="B48" s="34"/>
      <c r="C48" s="35"/>
      <c r="D48" s="35"/>
      <c r="E48" s="35"/>
      <c r="F48" s="35"/>
      <c r="G48" s="35"/>
      <c r="H48" s="35"/>
      <c r="I48" s="35"/>
      <c r="J48" s="35"/>
      <c r="K48" s="38"/>
    </row>
    <row r="49" spans="2:47" s="1" customFormat="1" ht="18" customHeight="1">
      <c r="B49" s="34"/>
      <c r="C49" s="32" t="s">
        <v>22</v>
      </c>
      <c r="D49" s="35"/>
      <c r="E49" s="35"/>
      <c r="F49" s="30" t="str">
        <f>F12</f>
        <v xml:space="preserve"> </v>
      </c>
      <c r="G49" s="35"/>
      <c r="H49" s="35"/>
      <c r="I49" s="32" t="s">
        <v>24</v>
      </c>
      <c r="J49" s="103" t="str">
        <f>IF(J12="","",J12)</f>
        <v>7. 1. 2019</v>
      </c>
      <c r="K49" s="38"/>
    </row>
    <row r="50" spans="2:47" s="1" customFormat="1" ht="7" customHeight="1">
      <c r="B50" s="34"/>
      <c r="C50" s="35"/>
      <c r="D50" s="35"/>
      <c r="E50" s="35"/>
      <c r="F50" s="35"/>
      <c r="G50" s="35"/>
      <c r="H50" s="35"/>
      <c r="I50" s="35"/>
      <c r="J50" s="35"/>
      <c r="K50" s="38"/>
    </row>
    <row r="51" spans="2:47" s="1" customFormat="1">
      <c r="B51" s="34"/>
      <c r="C51" s="32" t="s">
        <v>26</v>
      </c>
      <c r="D51" s="35"/>
      <c r="E51" s="35"/>
      <c r="F51" s="30" t="str">
        <f>E15</f>
        <v xml:space="preserve"> </v>
      </c>
      <c r="G51" s="35"/>
      <c r="H51" s="35"/>
      <c r="I51" s="32" t="s">
        <v>31</v>
      </c>
      <c r="J51" s="275" t="str">
        <f>E21</f>
        <v xml:space="preserve"> </v>
      </c>
      <c r="K51" s="38"/>
    </row>
    <row r="52" spans="2:47" s="1" customFormat="1" ht="14.4" customHeight="1">
      <c r="B52" s="34"/>
      <c r="C52" s="32" t="s">
        <v>29</v>
      </c>
      <c r="D52" s="35"/>
      <c r="E52" s="35"/>
      <c r="F52" s="30" t="str">
        <f>IF(E18="","",E18)</f>
        <v xml:space="preserve"> </v>
      </c>
      <c r="G52" s="35"/>
      <c r="H52" s="35"/>
      <c r="I52" s="35"/>
      <c r="J52" s="297"/>
      <c r="K52" s="38"/>
    </row>
    <row r="53" spans="2:47" s="1" customFormat="1" ht="10.25" customHeight="1">
      <c r="B53" s="34"/>
      <c r="C53" s="35"/>
      <c r="D53" s="35"/>
      <c r="E53" s="35"/>
      <c r="F53" s="35"/>
      <c r="G53" s="35"/>
      <c r="H53" s="35"/>
      <c r="I53" s="35"/>
      <c r="J53" s="35"/>
      <c r="K53" s="38"/>
    </row>
    <row r="54" spans="2:47" s="1" customFormat="1" ht="29.25" customHeight="1">
      <c r="B54" s="34"/>
      <c r="C54" s="121" t="s">
        <v>87</v>
      </c>
      <c r="D54" s="112"/>
      <c r="E54" s="112"/>
      <c r="F54" s="112"/>
      <c r="G54" s="112"/>
      <c r="H54" s="112"/>
      <c r="I54" s="112"/>
      <c r="J54" s="122" t="s">
        <v>88</v>
      </c>
      <c r="K54" s="123"/>
    </row>
    <row r="55" spans="2:47" s="1" customFormat="1" ht="10.25" customHeight="1">
      <c r="B55" s="34"/>
      <c r="C55" s="35"/>
      <c r="D55" s="35"/>
      <c r="E55" s="35"/>
      <c r="F55" s="35"/>
      <c r="G55" s="35"/>
      <c r="H55" s="35"/>
      <c r="I55" s="35"/>
      <c r="J55" s="35"/>
      <c r="K55" s="38"/>
    </row>
    <row r="56" spans="2:47" s="1" customFormat="1" ht="29.25" customHeight="1">
      <c r="B56" s="34"/>
      <c r="C56" s="124" t="s">
        <v>89</v>
      </c>
      <c r="D56" s="35"/>
      <c r="E56" s="35"/>
      <c r="F56" s="35"/>
      <c r="G56" s="35"/>
      <c r="H56" s="35"/>
      <c r="I56" s="35"/>
      <c r="J56" s="109">
        <f>J84</f>
        <v>0</v>
      </c>
      <c r="K56" s="38"/>
      <c r="AU56" s="20" t="s">
        <v>90</v>
      </c>
    </row>
    <row r="57" spans="2:47" s="7" customFormat="1" ht="25" customHeight="1">
      <c r="B57" s="125"/>
      <c r="C57" s="126"/>
      <c r="D57" s="127" t="s">
        <v>91</v>
      </c>
      <c r="E57" s="128"/>
      <c r="F57" s="128"/>
      <c r="G57" s="128"/>
      <c r="H57" s="128"/>
      <c r="I57" s="128"/>
      <c r="J57" s="129">
        <f>J85</f>
        <v>0</v>
      </c>
      <c r="K57" s="130"/>
    </row>
    <row r="58" spans="2:47" s="8" customFormat="1" ht="19.899999999999999" customHeight="1">
      <c r="B58" s="131"/>
      <c r="C58" s="132"/>
      <c r="D58" s="133" t="s">
        <v>92</v>
      </c>
      <c r="E58" s="134"/>
      <c r="F58" s="134"/>
      <c r="G58" s="134"/>
      <c r="H58" s="134"/>
      <c r="I58" s="134"/>
      <c r="J58" s="135">
        <f>J86</f>
        <v>0</v>
      </c>
      <c r="K58" s="136"/>
    </row>
    <row r="59" spans="2:47" s="8" customFormat="1" ht="19.899999999999999" customHeight="1">
      <c r="B59" s="131"/>
      <c r="C59" s="132"/>
      <c r="D59" s="133" t="s">
        <v>93</v>
      </c>
      <c r="E59" s="134"/>
      <c r="F59" s="134"/>
      <c r="G59" s="134"/>
      <c r="H59" s="134"/>
      <c r="I59" s="134"/>
      <c r="J59" s="135">
        <f>J97</f>
        <v>0</v>
      </c>
      <c r="K59" s="136"/>
    </row>
    <row r="60" spans="2:47" s="7" customFormat="1" ht="25" customHeight="1">
      <c r="B60" s="125"/>
      <c r="C60" s="126"/>
      <c r="D60" s="127" t="s">
        <v>94</v>
      </c>
      <c r="E60" s="128"/>
      <c r="F60" s="128"/>
      <c r="G60" s="128"/>
      <c r="H60" s="128"/>
      <c r="I60" s="128"/>
      <c r="J60" s="129">
        <f>J110</f>
        <v>0</v>
      </c>
      <c r="K60" s="130"/>
    </row>
    <row r="61" spans="2:47" s="8" customFormat="1" ht="19.899999999999999" customHeight="1">
      <c r="B61" s="131"/>
      <c r="C61" s="132"/>
      <c r="D61" s="133" t="s">
        <v>537</v>
      </c>
      <c r="E61" s="134"/>
      <c r="F61" s="134"/>
      <c r="G61" s="134"/>
      <c r="H61" s="134"/>
      <c r="I61" s="134"/>
      <c r="J61" s="135">
        <f>J111</f>
        <v>0</v>
      </c>
      <c r="K61" s="136"/>
    </row>
    <row r="62" spans="2:47" s="8" customFormat="1" ht="19.899999999999999" customHeight="1">
      <c r="B62" s="131"/>
      <c r="C62" s="132"/>
      <c r="D62" s="133" t="s">
        <v>536</v>
      </c>
      <c r="E62" s="134"/>
      <c r="F62" s="134"/>
      <c r="G62" s="134"/>
      <c r="H62" s="134"/>
      <c r="I62" s="134"/>
      <c r="J62" s="135">
        <f>J130</f>
        <v>0</v>
      </c>
      <c r="K62" s="136"/>
    </row>
    <row r="63" spans="2:47" s="8" customFormat="1" ht="19.899999999999999" customHeight="1">
      <c r="B63" s="131"/>
      <c r="C63" s="132"/>
      <c r="D63" s="133" t="s">
        <v>95</v>
      </c>
      <c r="E63" s="134"/>
      <c r="F63" s="134"/>
      <c r="G63" s="134"/>
      <c r="H63" s="134"/>
      <c r="I63" s="134"/>
      <c r="J63" s="135">
        <f>J163</f>
        <v>0</v>
      </c>
      <c r="K63" s="136"/>
    </row>
    <row r="64" spans="2:47" s="8" customFormat="1" ht="19.899999999999999" customHeight="1">
      <c r="B64" s="131"/>
      <c r="C64" s="132"/>
      <c r="D64" s="133" t="s">
        <v>96</v>
      </c>
      <c r="E64" s="134"/>
      <c r="F64" s="134"/>
      <c r="G64" s="134"/>
      <c r="H64" s="134"/>
      <c r="I64" s="134"/>
      <c r="J64" s="135">
        <f>J177</f>
        <v>0</v>
      </c>
      <c r="K64" s="136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35"/>
      <c r="J65" s="35"/>
      <c r="K65" s="38"/>
    </row>
    <row r="66" spans="2:12" s="1" customFormat="1" ht="7" customHeight="1">
      <c r="B66" s="49"/>
      <c r="C66" s="50"/>
      <c r="D66" s="50"/>
      <c r="E66" s="50"/>
      <c r="F66" s="50"/>
      <c r="G66" s="50"/>
      <c r="H66" s="50"/>
      <c r="I66" s="50"/>
      <c r="J66" s="50"/>
      <c r="K66" s="51"/>
    </row>
    <row r="70" spans="2:12" s="1" customFormat="1" ht="7" customHeight="1"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4"/>
    </row>
    <row r="71" spans="2:12" s="1" customFormat="1" ht="37" customHeight="1">
      <c r="B71" s="34"/>
      <c r="C71" s="55" t="s">
        <v>97</v>
      </c>
      <c r="D71" s="56"/>
      <c r="E71" s="56"/>
      <c r="F71" s="56"/>
      <c r="G71" s="56"/>
      <c r="H71" s="56"/>
      <c r="I71" s="56"/>
      <c r="J71" s="56"/>
      <c r="K71" s="56"/>
      <c r="L71" s="54"/>
    </row>
    <row r="72" spans="2:12" s="1" customFormat="1" ht="7" customHeight="1">
      <c r="B72" s="34"/>
      <c r="C72" s="56"/>
      <c r="D72" s="56"/>
      <c r="E72" s="56"/>
      <c r="F72" s="56"/>
      <c r="G72" s="56"/>
      <c r="H72" s="56"/>
      <c r="I72" s="56"/>
      <c r="J72" s="56"/>
      <c r="K72" s="56"/>
      <c r="L72" s="54"/>
    </row>
    <row r="73" spans="2:12" s="1" customFormat="1" ht="14.4" customHeight="1">
      <c r="B73" s="34"/>
      <c r="C73" s="58" t="s">
        <v>16</v>
      </c>
      <c r="D73" s="56"/>
      <c r="E73" s="56"/>
      <c r="F73" s="56"/>
      <c r="G73" s="56"/>
      <c r="H73" s="56"/>
      <c r="I73" s="56"/>
      <c r="J73" s="56"/>
      <c r="K73" s="56"/>
      <c r="L73" s="54"/>
    </row>
    <row r="74" spans="2:12" s="1" customFormat="1" ht="14.4" customHeight="1">
      <c r="B74" s="34"/>
      <c r="C74" s="56"/>
      <c r="D74" s="56"/>
      <c r="E74" s="298" t="str">
        <f>E7</f>
        <v>Černá věž</v>
      </c>
      <c r="F74" s="299"/>
      <c r="G74" s="299"/>
      <c r="H74" s="299"/>
      <c r="I74" s="56"/>
      <c r="J74" s="56"/>
      <c r="K74" s="56"/>
      <c r="L74" s="54"/>
    </row>
    <row r="75" spans="2:12" s="1" customFormat="1" ht="14.4" customHeight="1">
      <c r="B75" s="34"/>
      <c r="C75" s="58" t="s">
        <v>84</v>
      </c>
      <c r="D75" s="56"/>
      <c r="E75" s="56"/>
      <c r="F75" s="56"/>
      <c r="G75" s="56"/>
      <c r="H75" s="56"/>
      <c r="I75" s="56"/>
      <c r="J75" s="56"/>
      <c r="K75" s="56"/>
      <c r="L75" s="54"/>
    </row>
    <row r="76" spans="2:12" s="1" customFormat="1" ht="16.25" customHeight="1">
      <c r="B76" s="34"/>
      <c r="C76" s="56"/>
      <c r="D76" s="56"/>
      <c r="E76" s="270" t="str">
        <f>E9</f>
        <v>01 - SO 01 Rozpočet</v>
      </c>
      <c r="F76" s="300"/>
      <c r="G76" s="300"/>
      <c r="H76" s="300"/>
      <c r="I76" s="56"/>
      <c r="J76" s="56"/>
      <c r="K76" s="56"/>
      <c r="L76" s="54"/>
    </row>
    <row r="77" spans="2:12" s="1" customFormat="1" ht="7" customHeight="1">
      <c r="B77" s="34"/>
      <c r="C77" s="56"/>
      <c r="D77" s="56"/>
      <c r="E77" s="56"/>
      <c r="F77" s="56"/>
      <c r="G77" s="56"/>
      <c r="H77" s="56"/>
      <c r="I77" s="56"/>
      <c r="J77" s="56"/>
      <c r="K77" s="56"/>
      <c r="L77" s="54"/>
    </row>
    <row r="78" spans="2:12" s="1" customFormat="1" ht="18" customHeight="1">
      <c r="B78" s="34"/>
      <c r="C78" s="58" t="s">
        <v>22</v>
      </c>
      <c r="D78" s="56"/>
      <c r="E78" s="56"/>
      <c r="F78" s="137" t="str">
        <f>F12</f>
        <v xml:space="preserve"> </v>
      </c>
      <c r="G78" s="56"/>
      <c r="H78" s="56"/>
      <c r="I78" s="58" t="s">
        <v>24</v>
      </c>
      <c r="J78" s="66" t="str">
        <f>IF(J12="","",J12)</f>
        <v>7. 1. 2019</v>
      </c>
      <c r="K78" s="56"/>
      <c r="L78" s="54"/>
    </row>
    <row r="79" spans="2:12" s="1" customFormat="1" ht="7" customHeight="1">
      <c r="B79" s="34"/>
      <c r="C79" s="56"/>
      <c r="D79" s="56"/>
      <c r="E79" s="56"/>
      <c r="F79" s="56"/>
      <c r="G79" s="56"/>
      <c r="H79" s="56"/>
      <c r="I79" s="56"/>
      <c r="J79" s="56"/>
      <c r="K79" s="56"/>
      <c r="L79" s="54"/>
    </row>
    <row r="80" spans="2:12" s="1" customFormat="1">
      <c r="B80" s="34"/>
      <c r="C80" s="58" t="s">
        <v>26</v>
      </c>
      <c r="D80" s="56"/>
      <c r="E80" s="56"/>
      <c r="F80" s="137" t="str">
        <f>E15</f>
        <v xml:space="preserve"> </v>
      </c>
      <c r="G80" s="56"/>
      <c r="H80" s="56"/>
      <c r="I80" s="58" t="s">
        <v>31</v>
      </c>
      <c r="J80" s="137" t="str">
        <f>E21</f>
        <v xml:space="preserve"> </v>
      </c>
      <c r="K80" s="56"/>
      <c r="L80" s="54"/>
    </row>
    <row r="81" spans="2:65" s="1" customFormat="1" ht="14.4" customHeight="1">
      <c r="B81" s="34"/>
      <c r="C81" s="58" t="s">
        <v>29</v>
      </c>
      <c r="D81" s="56"/>
      <c r="E81" s="56"/>
      <c r="F81" s="137" t="str">
        <f>IF(E18="","",E18)</f>
        <v xml:space="preserve"> </v>
      </c>
      <c r="G81" s="56"/>
      <c r="H81" s="56"/>
      <c r="I81" s="56"/>
      <c r="J81" s="56"/>
      <c r="K81" s="56"/>
      <c r="L81" s="54"/>
    </row>
    <row r="82" spans="2:65" s="1" customFormat="1" ht="10.25" customHeight="1">
      <c r="B82" s="34"/>
      <c r="C82" s="56"/>
      <c r="D82" s="56"/>
      <c r="E82" s="56"/>
      <c r="F82" s="56"/>
      <c r="G82" s="56"/>
      <c r="H82" s="56"/>
      <c r="I82" s="56"/>
      <c r="J82" s="56"/>
      <c r="K82" s="56"/>
      <c r="L82" s="54"/>
    </row>
    <row r="83" spans="2:65" s="9" customFormat="1" ht="29.25" customHeight="1">
      <c r="B83" s="138"/>
      <c r="C83" s="139" t="s">
        <v>98</v>
      </c>
      <c r="D83" s="140" t="s">
        <v>53</v>
      </c>
      <c r="E83" s="140" t="s">
        <v>49</v>
      </c>
      <c r="F83" s="140" t="s">
        <v>99</v>
      </c>
      <c r="G83" s="140" t="s">
        <v>100</v>
      </c>
      <c r="H83" s="140" t="s">
        <v>101</v>
      </c>
      <c r="I83" s="140" t="s">
        <v>102</v>
      </c>
      <c r="J83" s="140" t="s">
        <v>88</v>
      </c>
      <c r="K83" s="141" t="s">
        <v>103</v>
      </c>
      <c r="L83" s="142"/>
      <c r="M83" s="74" t="s">
        <v>104</v>
      </c>
      <c r="N83" s="75" t="s">
        <v>38</v>
      </c>
      <c r="O83" s="75" t="s">
        <v>105</v>
      </c>
      <c r="P83" s="75" t="s">
        <v>106</v>
      </c>
      <c r="Q83" s="75" t="s">
        <v>107</v>
      </c>
      <c r="R83" s="75" t="s">
        <v>108</v>
      </c>
      <c r="S83" s="75" t="s">
        <v>109</v>
      </c>
      <c r="T83" s="76" t="s">
        <v>110</v>
      </c>
    </row>
    <row r="84" spans="2:65" s="1" customFormat="1" ht="29.25" customHeight="1">
      <c r="B84" s="34"/>
      <c r="C84" s="80" t="s">
        <v>89</v>
      </c>
      <c r="D84" s="56"/>
      <c r="E84" s="56"/>
      <c r="F84" s="56"/>
      <c r="G84" s="56"/>
      <c r="H84" s="56"/>
      <c r="I84" s="56"/>
      <c r="J84" s="143">
        <f>SUM(J85,J110)</f>
        <v>0</v>
      </c>
      <c r="K84" s="56"/>
      <c r="L84" s="54"/>
      <c r="M84" s="77"/>
      <c r="N84" s="78"/>
      <c r="O84" s="78"/>
      <c r="P84" s="144">
        <f>P85+P110</f>
        <v>0</v>
      </c>
      <c r="Q84" s="78"/>
      <c r="R84" s="144">
        <f>R85+R110</f>
        <v>0</v>
      </c>
      <c r="S84" s="78"/>
      <c r="T84" s="145">
        <f>T85+T110</f>
        <v>0</v>
      </c>
      <c r="AT84" s="20" t="s">
        <v>67</v>
      </c>
      <c r="AU84" s="20" t="s">
        <v>90</v>
      </c>
      <c r="BK84" s="146">
        <f>BK85+BK110</f>
        <v>0</v>
      </c>
    </row>
    <row r="85" spans="2:65" s="10" customFormat="1" ht="37.5" customHeight="1">
      <c r="B85" s="147"/>
      <c r="C85" s="148"/>
      <c r="D85" s="149" t="s">
        <v>67</v>
      </c>
      <c r="E85" s="150" t="s">
        <v>111</v>
      </c>
      <c r="F85" s="150" t="s">
        <v>111</v>
      </c>
      <c r="G85" s="148"/>
      <c r="H85" s="148"/>
      <c r="I85" s="148"/>
      <c r="J85" s="151">
        <f>SUM(J86,J97)</f>
        <v>0</v>
      </c>
      <c r="K85" s="148"/>
      <c r="L85" s="152"/>
      <c r="M85" s="153"/>
      <c r="N85" s="154"/>
      <c r="O85" s="154"/>
      <c r="P85" s="155">
        <f>P86+P97</f>
        <v>0</v>
      </c>
      <c r="Q85" s="154"/>
      <c r="R85" s="155">
        <f>R86+R97</f>
        <v>0</v>
      </c>
      <c r="S85" s="154"/>
      <c r="T85" s="156">
        <f>T86+T97</f>
        <v>0</v>
      </c>
      <c r="AR85" s="157" t="s">
        <v>77</v>
      </c>
      <c r="AT85" s="158" t="s">
        <v>67</v>
      </c>
      <c r="AU85" s="158" t="s">
        <v>68</v>
      </c>
      <c r="AY85" s="157" t="s">
        <v>112</v>
      </c>
      <c r="BK85" s="159">
        <f>BK86+BK97</f>
        <v>0</v>
      </c>
    </row>
    <row r="86" spans="2:65" s="10" customFormat="1" ht="19.899999999999999" customHeight="1">
      <c r="B86" s="147"/>
      <c r="C86" s="148"/>
      <c r="D86" s="149" t="s">
        <v>67</v>
      </c>
      <c r="E86" s="160" t="s">
        <v>113</v>
      </c>
      <c r="F86" s="160" t="s">
        <v>114</v>
      </c>
      <c r="G86" s="148"/>
      <c r="H86" s="148"/>
      <c r="I86" s="148"/>
      <c r="J86" s="161">
        <f>SUM(J87:J96)</f>
        <v>0</v>
      </c>
      <c r="K86" s="148"/>
      <c r="L86" s="152"/>
      <c r="M86" s="153"/>
      <c r="N86" s="154"/>
      <c r="O86" s="154"/>
      <c r="P86" s="155">
        <f>SUM(P87:P96)</f>
        <v>0</v>
      </c>
      <c r="Q86" s="154"/>
      <c r="R86" s="155">
        <f>SUM(R87:R96)</f>
        <v>0</v>
      </c>
      <c r="S86" s="154"/>
      <c r="T86" s="156">
        <f>SUM(T87:T96)</f>
        <v>0</v>
      </c>
      <c r="AR86" s="157" t="s">
        <v>77</v>
      </c>
      <c r="AT86" s="158" t="s">
        <v>67</v>
      </c>
      <c r="AU86" s="158" t="s">
        <v>10</v>
      </c>
      <c r="AY86" s="157" t="s">
        <v>112</v>
      </c>
      <c r="BK86" s="159">
        <f>SUM(BK87:BK96)</f>
        <v>0</v>
      </c>
    </row>
    <row r="87" spans="2:65" s="1" customFormat="1" ht="14.4" customHeight="1">
      <c r="B87" s="34"/>
      <c r="C87" s="162" t="s">
        <v>10</v>
      </c>
      <c r="D87" s="162" t="s">
        <v>115</v>
      </c>
      <c r="E87" s="163" t="s">
        <v>116</v>
      </c>
      <c r="F87" s="164" t="s">
        <v>117</v>
      </c>
      <c r="G87" s="165" t="s">
        <v>118</v>
      </c>
      <c r="H87" s="166">
        <v>8</v>
      </c>
      <c r="I87" s="353">
        <v>0</v>
      </c>
      <c r="J87" s="166">
        <f t="shared" ref="J87:J96" si="0">ROUND(I87*H87,0)</f>
        <v>0</v>
      </c>
      <c r="K87" s="164" t="s">
        <v>19</v>
      </c>
      <c r="L87" s="54"/>
      <c r="M87" s="167" t="s">
        <v>19</v>
      </c>
      <c r="N87" s="168" t="s">
        <v>39</v>
      </c>
      <c r="O87" s="169">
        <v>0</v>
      </c>
      <c r="P87" s="169">
        <f t="shared" ref="P87:P96" si="1">O87*H87</f>
        <v>0</v>
      </c>
      <c r="Q87" s="169">
        <v>0</v>
      </c>
      <c r="R87" s="169">
        <f t="shared" ref="R87:R96" si="2">Q87*H87</f>
        <v>0</v>
      </c>
      <c r="S87" s="169">
        <v>0</v>
      </c>
      <c r="T87" s="170">
        <f t="shared" ref="T87:T96" si="3">S87*H87</f>
        <v>0</v>
      </c>
      <c r="AR87" s="20" t="s">
        <v>119</v>
      </c>
      <c r="AT87" s="20" t="s">
        <v>115</v>
      </c>
      <c r="AU87" s="20" t="s">
        <v>77</v>
      </c>
      <c r="AY87" s="20" t="s">
        <v>112</v>
      </c>
      <c r="BE87" s="171">
        <f t="shared" ref="BE87:BE96" si="4">IF(N87="základní",J87,0)</f>
        <v>0</v>
      </c>
      <c r="BF87" s="171">
        <f t="shared" ref="BF87:BF96" si="5">IF(N87="snížená",J87,0)</f>
        <v>0</v>
      </c>
      <c r="BG87" s="171">
        <f t="shared" ref="BG87:BG96" si="6">IF(N87="zákl. přenesená",J87,0)</f>
        <v>0</v>
      </c>
      <c r="BH87" s="171">
        <f t="shared" ref="BH87:BH96" si="7">IF(N87="sníž. přenesená",J87,0)</f>
        <v>0</v>
      </c>
      <c r="BI87" s="171">
        <f t="shared" ref="BI87:BI96" si="8">IF(N87="nulová",J87,0)</f>
        <v>0</v>
      </c>
      <c r="BJ87" s="20" t="s">
        <v>10</v>
      </c>
      <c r="BK87" s="171">
        <f t="shared" ref="BK87:BK96" si="9">ROUND(I87*H87,0)</f>
        <v>0</v>
      </c>
      <c r="BL87" s="20" t="s">
        <v>119</v>
      </c>
      <c r="BM87" s="20" t="s">
        <v>120</v>
      </c>
    </row>
    <row r="88" spans="2:65" s="1" customFormat="1" ht="14.4" customHeight="1">
      <c r="B88" s="34"/>
      <c r="C88" s="162" t="s">
        <v>77</v>
      </c>
      <c r="D88" s="162" t="s">
        <v>115</v>
      </c>
      <c r="E88" s="163" t="s">
        <v>121</v>
      </c>
      <c r="F88" s="164" t="s">
        <v>122</v>
      </c>
      <c r="G88" s="165" t="s">
        <v>123</v>
      </c>
      <c r="H88" s="166">
        <v>1</v>
      </c>
      <c r="I88" s="353">
        <v>0</v>
      </c>
      <c r="J88" s="166">
        <f t="shared" si="0"/>
        <v>0</v>
      </c>
      <c r="K88" s="164" t="s">
        <v>19</v>
      </c>
      <c r="L88" s="54"/>
      <c r="M88" s="167" t="s">
        <v>19</v>
      </c>
      <c r="N88" s="168" t="s">
        <v>39</v>
      </c>
      <c r="O88" s="169">
        <v>0</v>
      </c>
      <c r="P88" s="169">
        <f t="shared" si="1"/>
        <v>0</v>
      </c>
      <c r="Q88" s="169">
        <v>0</v>
      </c>
      <c r="R88" s="169">
        <f t="shared" si="2"/>
        <v>0</v>
      </c>
      <c r="S88" s="169">
        <v>0</v>
      </c>
      <c r="T88" s="170">
        <f t="shared" si="3"/>
        <v>0</v>
      </c>
      <c r="AR88" s="20" t="s">
        <v>119</v>
      </c>
      <c r="AT88" s="20" t="s">
        <v>115</v>
      </c>
      <c r="AU88" s="20" t="s">
        <v>77</v>
      </c>
      <c r="AY88" s="20" t="s">
        <v>112</v>
      </c>
      <c r="BE88" s="171">
        <f t="shared" si="4"/>
        <v>0</v>
      </c>
      <c r="BF88" s="171">
        <f t="shared" si="5"/>
        <v>0</v>
      </c>
      <c r="BG88" s="171">
        <f t="shared" si="6"/>
        <v>0</v>
      </c>
      <c r="BH88" s="171">
        <f t="shared" si="7"/>
        <v>0</v>
      </c>
      <c r="BI88" s="171">
        <f t="shared" si="8"/>
        <v>0</v>
      </c>
      <c r="BJ88" s="20" t="s">
        <v>10</v>
      </c>
      <c r="BK88" s="171">
        <f t="shared" si="9"/>
        <v>0</v>
      </c>
      <c r="BL88" s="20" t="s">
        <v>119</v>
      </c>
      <c r="BM88" s="20" t="s">
        <v>124</v>
      </c>
    </row>
    <row r="89" spans="2:65" s="1" customFormat="1" ht="14.4" customHeight="1">
      <c r="B89" s="34"/>
      <c r="C89" s="162" t="s">
        <v>125</v>
      </c>
      <c r="D89" s="162" t="s">
        <v>115</v>
      </c>
      <c r="E89" s="163" t="s">
        <v>126</v>
      </c>
      <c r="F89" s="164" t="s">
        <v>127</v>
      </c>
      <c r="G89" s="165" t="s">
        <v>123</v>
      </c>
      <c r="H89" s="166">
        <v>1</v>
      </c>
      <c r="I89" s="353">
        <v>0</v>
      </c>
      <c r="J89" s="166">
        <f t="shared" si="0"/>
        <v>0</v>
      </c>
      <c r="K89" s="164" t="s">
        <v>19</v>
      </c>
      <c r="L89" s="54"/>
      <c r="M89" s="167" t="s">
        <v>19</v>
      </c>
      <c r="N89" s="168" t="s">
        <v>39</v>
      </c>
      <c r="O89" s="169">
        <v>0</v>
      </c>
      <c r="P89" s="169">
        <f t="shared" si="1"/>
        <v>0</v>
      </c>
      <c r="Q89" s="169">
        <v>0</v>
      </c>
      <c r="R89" s="169">
        <f t="shared" si="2"/>
        <v>0</v>
      </c>
      <c r="S89" s="169">
        <v>0</v>
      </c>
      <c r="T89" s="170">
        <f t="shared" si="3"/>
        <v>0</v>
      </c>
      <c r="AR89" s="20" t="s">
        <v>119</v>
      </c>
      <c r="AT89" s="20" t="s">
        <v>115</v>
      </c>
      <c r="AU89" s="20" t="s">
        <v>77</v>
      </c>
      <c r="AY89" s="20" t="s">
        <v>112</v>
      </c>
      <c r="BE89" s="171">
        <f t="shared" si="4"/>
        <v>0</v>
      </c>
      <c r="BF89" s="171">
        <f t="shared" si="5"/>
        <v>0</v>
      </c>
      <c r="BG89" s="171">
        <f t="shared" si="6"/>
        <v>0</v>
      </c>
      <c r="BH89" s="171">
        <f t="shared" si="7"/>
        <v>0</v>
      </c>
      <c r="BI89" s="171">
        <f t="shared" si="8"/>
        <v>0</v>
      </c>
      <c r="BJ89" s="20" t="s">
        <v>10</v>
      </c>
      <c r="BK89" s="171">
        <f t="shared" si="9"/>
        <v>0</v>
      </c>
      <c r="BL89" s="20" t="s">
        <v>119</v>
      </c>
      <c r="BM89" s="20" t="s">
        <v>128</v>
      </c>
    </row>
    <row r="90" spans="2:65" s="1" customFormat="1" ht="14.4" customHeight="1">
      <c r="B90" s="34"/>
      <c r="C90" s="162" t="s">
        <v>129</v>
      </c>
      <c r="D90" s="162" t="s">
        <v>115</v>
      </c>
      <c r="E90" s="163" t="s">
        <v>130</v>
      </c>
      <c r="F90" s="164" t="s">
        <v>515</v>
      </c>
      <c r="G90" s="165" t="s">
        <v>123</v>
      </c>
      <c r="H90" s="166">
        <v>1</v>
      </c>
      <c r="I90" s="353">
        <v>0</v>
      </c>
      <c r="J90" s="166">
        <f t="shared" si="0"/>
        <v>0</v>
      </c>
      <c r="K90" s="164" t="s">
        <v>19</v>
      </c>
      <c r="L90" s="54"/>
      <c r="M90" s="167" t="s">
        <v>19</v>
      </c>
      <c r="N90" s="168" t="s">
        <v>39</v>
      </c>
      <c r="O90" s="169">
        <v>0</v>
      </c>
      <c r="P90" s="169">
        <f t="shared" si="1"/>
        <v>0</v>
      </c>
      <c r="Q90" s="169">
        <v>0</v>
      </c>
      <c r="R90" s="169">
        <f t="shared" si="2"/>
        <v>0</v>
      </c>
      <c r="S90" s="169">
        <v>0</v>
      </c>
      <c r="T90" s="170">
        <f t="shared" si="3"/>
        <v>0</v>
      </c>
      <c r="AR90" s="20" t="s">
        <v>119</v>
      </c>
      <c r="AT90" s="20" t="s">
        <v>115</v>
      </c>
      <c r="AU90" s="20" t="s">
        <v>77</v>
      </c>
      <c r="AY90" s="20" t="s">
        <v>112</v>
      </c>
      <c r="BE90" s="171">
        <f t="shared" si="4"/>
        <v>0</v>
      </c>
      <c r="BF90" s="171">
        <f t="shared" si="5"/>
        <v>0</v>
      </c>
      <c r="BG90" s="171">
        <f t="shared" si="6"/>
        <v>0</v>
      </c>
      <c r="BH90" s="171">
        <f t="shared" si="7"/>
        <v>0</v>
      </c>
      <c r="BI90" s="171">
        <f t="shared" si="8"/>
        <v>0</v>
      </c>
      <c r="BJ90" s="20" t="s">
        <v>10</v>
      </c>
      <c r="BK90" s="171">
        <f t="shared" si="9"/>
        <v>0</v>
      </c>
      <c r="BL90" s="20" t="s">
        <v>119</v>
      </c>
      <c r="BM90" s="20" t="s">
        <v>131</v>
      </c>
    </row>
    <row r="91" spans="2:65" s="1" customFormat="1" ht="14.4" customHeight="1">
      <c r="B91" s="34"/>
      <c r="C91" s="162" t="s">
        <v>132</v>
      </c>
      <c r="D91" s="162" t="s">
        <v>115</v>
      </c>
      <c r="E91" s="163" t="s">
        <v>133</v>
      </c>
      <c r="F91" s="164" t="s">
        <v>134</v>
      </c>
      <c r="G91" s="165" t="s">
        <v>135</v>
      </c>
      <c r="H91" s="166">
        <v>20</v>
      </c>
      <c r="I91" s="353">
        <v>0</v>
      </c>
      <c r="J91" s="166">
        <f t="shared" si="0"/>
        <v>0</v>
      </c>
      <c r="K91" s="164" t="s">
        <v>19</v>
      </c>
      <c r="L91" s="54"/>
      <c r="M91" s="167" t="s">
        <v>19</v>
      </c>
      <c r="N91" s="168" t="s">
        <v>39</v>
      </c>
      <c r="O91" s="169">
        <v>0</v>
      </c>
      <c r="P91" s="169">
        <f t="shared" si="1"/>
        <v>0</v>
      </c>
      <c r="Q91" s="169">
        <v>0</v>
      </c>
      <c r="R91" s="169">
        <f t="shared" si="2"/>
        <v>0</v>
      </c>
      <c r="S91" s="169">
        <v>0</v>
      </c>
      <c r="T91" s="170">
        <f t="shared" si="3"/>
        <v>0</v>
      </c>
      <c r="AR91" s="20" t="s">
        <v>119</v>
      </c>
      <c r="AT91" s="20" t="s">
        <v>115</v>
      </c>
      <c r="AU91" s="20" t="s">
        <v>77</v>
      </c>
      <c r="AY91" s="20" t="s">
        <v>112</v>
      </c>
      <c r="BE91" s="171">
        <f t="shared" si="4"/>
        <v>0</v>
      </c>
      <c r="BF91" s="171">
        <f t="shared" si="5"/>
        <v>0</v>
      </c>
      <c r="BG91" s="171">
        <f t="shared" si="6"/>
        <v>0</v>
      </c>
      <c r="BH91" s="171">
        <f t="shared" si="7"/>
        <v>0</v>
      </c>
      <c r="BI91" s="171">
        <f t="shared" si="8"/>
        <v>0</v>
      </c>
      <c r="BJ91" s="20" t="s">
        <v>10</v>
      </c>
      <c r="BK91" s="171">
        <f t="shared" si="9"/>
        <v>0</v>
      </c>
      <c r="BL91" s="20" t="s">
        <v>119</v>
      </c>
      <c r="BM91" s="20" t="s">
        <v>136</v>
      </c>
    </row>
    <row r="92" spans="2:65" s="1" customFormat="1" ht="14.4" customHeight="1">
      <c r="B92" s="34"/>
      <c r="C92" s="162" t="s">
        <v>137</v>
      </c>
      <c r="D92" s="162" t="s">
        <v>115</v>
      </c>
      <c r="E92" s="163" t="s">
        <v>138</v>
      </c>
      <c r="F92" s="164" t="s">
        <v>139</v>
      </c>
      <c r="G92" s="165" t="s">
        <v>135</v>
      </c>
      <c r="H92" s="166">
        <v>50</v>
      </c>
      <c r="I92" s="353">
        <v>0</v>
      </c>
      <c r="J92" s="166">
        <f t="shared" si="0"/>
        <v>0</v>
      </c>
      <c r="K92" s="164" t="s">
        <v>19</v>
      </c>
      <c r="L92" s="54"/>
      <c r="M92" s="167" t="s">
        <v>19</v>
      </c>
      <c r="N92" s="168" t="s">
        <v>39</v>
      </c>
      <c r="O92" s="169">
        <v>0</v>
      </c>
      <c r="P92" s="169">
        <f t="shared" si="1"/>
        <v>0</v>
      </c>
      <c r="Q92" s="169">
        <v>0</v>
      </c>
      <c r="R92" s="169">
        <f t="shared" si="2"/>
        <v>0</v>
      </c>
      <c r="S92" s="169">
        <v>0</v>
      </c>
      <c r="T92" s="170">
        <f t="shared" si="3"/>
        <v>0</v>
      </c>
      <c r="AR92" s="20" t="s">
        <v>119</v>
      </c>
      <c r="AT92" s="20" t="s">
        <v>115</v>
      </c>
      <c r="AU92" s="20" t="s">
        <v>77</v>
      </c>
      <c r="AY92" s="20" t="s">
        <v>112</v>
      </c>
      <c r="BE92" s="171">
        <f t="shared" si="4"/>
        <v>0</v>
      </c>
      <c r="BF92" s="171">
        <f t="shared" si="5"/>
        <v>0</v>
      </c>
      <c r="BG92" s="171">
        <f t="shared" si="6"/>
        <v>0</v>
      </c>
      <c r="BH92" s="171">
        <f t="shared" si="7"/>
        <v>0</v>
      </c>
      <c r="BI92" s="171">
        <f t="shared" si="8"/>
        <v>0</v>
      </c>
      <c r="BJ92" s="20" t="s">
        <v>10</v>
      </c>
      <c r="BK92" s="171">
        <f t="shared" si="9"/>
        <v>0</v>
      </c>
      <c r="BL92" s="20" t="s">
        <v>119</v>
      </c>
      <c r="BM92" s="20" t="s">
        <v>140</v>
      </c>
    </row>
    <row r="93" spans="2:65" s="325" customFormat="1" ht="14.4" customHeight="1">
      <c r="B93" s="314"/>
      <c r="C93" s="315" t="s">
        <v>141</v>
      </c>
      <c r="D93" s="315" t="s">
        <v>115</v>
      </c>
      <c r="E93" s="316" t="s">
        <v>542</v>
      </c>
      <c r="F93" s="317" t="s">
        <v>541</v>
      </c>
      <c r="G93" s="318" t="s">
        <v>118</v>
      </c>
      <c r="H93" s="319">
        <v>1</v>
      </c>
      <c r="I93" s="353">
        <v>0</v>
      </c>
      <c r="J93" s="319">
        <f t="shared" ref="J93" si="10">ROUND(I93*H93,0)</f>
        <v>0</v>
      </c>
      <c r="K93" s="317"/>
      <c r="L93" s="320"/>
      <c r="M93" s="321"/>
      <c r="N93" s="322"/>
      <c r="O93" s="323"/>
      <c r="P93" s="323"/>
      <c r="Q93" s="323"/>
      <c r="R93" s="323"/>
      <c r="S93" s="323"/>
      <c r="T93" s="324"/>
      <c r="AR93" s="326"/>
      <c r="AT93" s="326"/>
      <c r="AU93" s="326"/>
      <c r="AY93" s="326"/>
      <c r="BE93" s="327"/>
      <c r="BF93" s="327"/>
      <c r="BG93" s="327"/>
      <c r="BH93" s="327"/>
      <c r="BI93" s="327"/>
      <c r="BJ93" s="326"/>
      <c r="BK93" s="327"/>
      <c r="BL93" s="326"/>
      <c r="BM93" s="326"/>
    </row>
    <row r="94" spans="2:65" s="325" customFormat="1" ht="14.4" customHeight="1">
      <c r="B94" s="314"/>
      <c r="C94" s="315" t="s">
        <v>145</v>
      </c>
      <c r="D94" s="315" t="s">
        <v>115</v>
      </c>
      <c r="E94" s="316" t="s">
        <v>142</v>
      </c>
      <c r="F94" s="317" t="s">
        <v>143</v>
      </c>
      <c r="G94" s="318" t="s">
        <v>135</v>
      </c>
      <c r="H94" s="319">
        <v>160</v>
      </c>
      <c r="I94" s="353">
        <v>0</v>
      </c>
      <c r="J94" s="319">
        <f t="shared" si="0"/>
        <v>0</v>
      </c>
      <c r="K94" s="317" t="s">
        <v>19</v>
      </c>
      <c r="L94" s="320"/>
      <c r="M94" s="321" t="s">
        <v>19</v>
      </c>
      <c r="N94" s="328" t="s">
        <v>39</v>
      </c>
      <c r="O94" s="329">
        <v>0</v>
      </c>
      <c r="P94" s="329">
        <f t="shared" si="1"/>
        <v>0</v>
      </c>
      <c r="Q94" s="329">
        <v>0</v>
      </c>
      <c r="R94" s="329">
        <f t="shared" si="2"/>
        <v>0</v>
      </c>
      <c r="S94" s="329">
        <v>0</v>
      </c>
      <c r="T94" s="324">
        <f t="shared" si="3"/>
        <v>0</v>
      </c>
      <c r="AR94" s="326" t="s">
        <v>119</v>
      </c>
      <c r="AT94" s="326" t="s">
        <v>115</v>
      </c>
      <c r="AU94" s="326" t="s">
        <v>77</v>
      </c>
      <c r="AY94" s="326" t="s">
        <v>112</v>
      </c>
      <c r="BE94" s="327">
        <f t="shared" si="4"/>
        <v>0</v>
      </c>
      <c r="BF94" s="327">
        <f t="shared" si="5"/>
        <v>0</v>
      </c>
      <c r="BG94" s="327">
        <f t="shared" si="6"/>
        <v>0</v>
      </c>
      <c r="BH94" s="327">
        <f t="shared" si="7"/>
        <v>0</v>
      </c>
      <c r="BI94" s="327">
        <f t="shared" si="8"/>
        <v>0</v>
      </c>
      <c r="BJ94" s="326" t="s">
        <v>10</v>
      </c>
      <c r="BK94" s="327">
        <f t="shared" si="9"/>
        <v>0</v>
      </c>
      <c r="BL94" s="326" t="s">
        <v>119</v>
      </c>
      <c r="BM94" s="326" t="s">
        <v>144</v>
      </c>
    </row>
    <row r="95" spans="2:65" s="325" customFormat="1" ht="14.4" customHeight="1">
      <c r="B95" s="314"/>
      <c r="C95" s="315" t="s">
        <v>151</v>
      </c>
      <c r="D95" s="315" t="s">
        <v>115</v>
      </c>
      <c r="E95" s="316" t="s">
        <v>539</v>
      </c>
      <c r="F95" s="317" t="s">
        <v>538</v>
      </c>
      <c r="G95" s="318" t="s">
        <v>135</v>
      </c>
      <c r="H95" s="319">
        <v>60</v>
      </c>
      <c r="I95" s="353">
        <v>0</v>
      </c>
      <c r="J95" s="319">
        <f t="shared" ref="J95" si="11">ROUND(I95*H95,0)</f>
        <v>0</v>
      </c>
      <c r="K95" s="317"/>
      <c r="L95" s="320"/>
      <c r="M95" s="321"/>
      <c r="N95" s="322"/>
      <c r="O95" s="323"/>
      <c r="P95" s="323"/>
      <c r="Q95" s="323"/>
      <c r="R95" s="323"/>
      <c r="S95" s="323"/>
      <c r="T95" s="324"/>
      <c r="AR95" s="326"/>
      <c r="AT95" s="326"/>
      <c r="AU95" s="326"/>
      <c r="AY95" s="326"/>
      <c r="BE95" s="327"/>
      <c r="BF95" s="327"/>
      <c r="BG95" s="327"/>
      <c r="BH95" s="327"/>
      <c r="BI95" s="327"/>
      <c r="BJ95" s="326"/>
      <c r="BK95" s="327"/>
      <c r="BL95" s="326"/>
      <c r="BM95" s="326"/>
    </row>
    <row r="96" spans="2:65" s="325" customFormat="1" ht="14.4" customHeight="1">
      <c r="B96" s="314"/>
      <c r="C96" s="315" t="s">
        <v>157</v>
      </c>
      <c r="D96" s="315" t="s">
        <v>115</v>
      </c>
      <c r="E96" s="316" t="s">
        <v>146</v>
      </c>
      <c r="F96" s="317" t="s">
        <v>147</v>
      </c>
      <c r="G96" s="318" t="s">
        <v>135</v>
      </c>
      <c r="H96" s="319">
        <v>70</v>
      </c>
      <c r="I96" s="353">
        <v>0</v>
      </c>
      <c r="J96" s="319">
        <f t="shared" si="0"/>
        <v>0</v>
      </c>
      <c r="K96" s="317" t="s">
        <v>19</v>
      </c>
      <c r="L96" s="320"/>
      <c r="M96" s="321" t="s">
        <v>19</v>
      </c>
      <c r="N96" s="328" t="s">
        <v>39</v>
      </c>
      <c r="O96" s="329">
        <v>0</v>
      </c>
      <c r="P96" s="329">
        <f t="shared" si="1"/>
        <v>0</v>
      </c>
      <c r="Q96" s="329">
        <v>0</v>
      </c>
      <c r="R96" s="329">
        <f t="shared" si="2"/>
        <v>0</v>
      </c>
      <c r="S96" s="329">
        <v>0</v>
      </c>
      <c r="T96" s="324">
        <f t="shared" si="3"/>
        <v>0</v>
      </c>
      <c r="AR96" s="326" t="s">
        <v>119</v>
      </c>
      <c r="AT96" s="326" t="s">
        <v>115</v>
      </c>
      <c r="AU96" s="326" t="s">
        <v>77</v>
      </c>
      <c r="AY96" s="326" t="s">
        <v>112</v>
      </c>
      <c r="BE96" s="327">
        <f t="shared" si="4"/>
        <v>0</v>
      </c>
      <c r="BF96" s="327">
        <f t="shared" si="5"/>
        <v>0</v>
      </c>
      <c r="BG96" s="327">
        <f t="shared" si="6"/>
        <v>0</v>
      </c>
      <c r="BH96" s="327">
        <f t="shared" si="7"/>
        <v>0</v>
      </c>
      <c r="BI96" s="327">
        <f t="shared" si="8"/>
        <v>0</v>
      </c>
      <c r="BJ96" s="326" t="s">
        <v>10</v>
      </c>
      <c r="BK96" s="327">
        <f t="shared" si="9"/>
        <v>0</v>
      </c>
      <c r="BL96" s="326" t="s">
        <v>119</v>
      </c>
      <c r="BM96" s="326" t="s">
        <v>148</v>
      </c>
    </row>
    <row r="97" spans="2:65" s="10" customFormat="1" ht="30" customHeight="1">
      <c r="B97" s="147"/>
      <c r="C97" s="148"/>
      <c r="D97" s="149" t="s">
        <v>67</v>
      </c>
      <c r="E97" s="160" t="s">
        <v>149</v>
      </c>
      <c r="F97" s="160" t="s">
        <v>150</v>
      </c>
      <c r="G97" s="148"/>
      <c r="H97" s="148"/>
      <c r="I97" s="148"/>
      <c r="J97" s="161">
        <f>SUM(J98:J109)</f>
        <v>0</v>
      </c>
      <c r="K97" s="148"/>
      <c r="L97" s="152"/>
      <c r="M97" s="153"/>
      <c r="N97" s="154"/>
      <c r="O97" s="154"/>
      <c r="P97" s="155">
        <f>SUM(P98:P109)</f>
        <v>0</v>
      </c>
      <c r="Q97" s="154"/>
      <c r="R97" s="155">
        <f>SUM(R98:R109)</f>
        <v>0</v>
      </c>
      <c r="S97" s="154"/>
      <c r="T97" s="156">
        <f>SUM(T98:T109)</f>
        <v>0</v>
      </c>
      <c r="AR97" s="157" t="s">
        <v>77</v>
      </c>
      <c r="AT97" s="158" t="s">
        <v>67</v>
      </c>
      <c r="AU97" s="158" t="s">
        <v>10</v>
      </c>
      <c r="AY97" s="157" t="s">
        <v>112</v>
      </c>
      <c r="BK97" s="159">
        <f>SUM(BK98:BK109)</f>
        <v>0</v>
      </c>
    </row>
    <row r="98" spans="2:65" s="1" customFormat="1" ht="14.4" customHeight="1">
      <c r="B98" s="34"/>
      <c r="C98" s="172">
        <v>11</v>
      </c>
      <c r="D98" s="172" t="s">
        <v>152</v>
      </c>
      <c r="E98" s="173" t="s">
        <v>153</v>
      </c>
      <c r="F98" s="174" t="s">
        <v>154</v>
      </c>
      <c r="G98" s="175" t="s">
        <v>135</v>
      </c>
      <c r="H98" s="176">
        <v>70</v>
      </c>
      <c r="I98" s="354">
        <v>0</v>
      </c>
      <c r="J98" s="176">
        <f t="shared" ref="J98:J109" si="12">ROUND(I98*H98,0)</f>
        <v>0</v>
      </c>
      <c r="K98" s="174" t="s">
        <v>19</v>
      </c>
      <c r="L98" s="177"/>
      <c r="M98" s="178" t="s">
        <v>19</v>
      </c>
      <c r="N98" s="179" t="s">
        <v>39</v>
      </c>
      <c r="O98" s="169">
        <v>0</v>
      </c>
      <c r="P98" s="169">
        <f t="shared" ref="P98:P109" si="13">O98*H98</f>
        <v>0</v>
      </c>
      <c r="Q98" s="169">
        <v>0</v>
      </c>
      <c r="R98" s="169">
        <f t="shared" ref="R98:R109" si="14">Q98*H98</f>
        <v>0</v>
      </c>
      <c r="S98" s="169">
        <v>0</v>
      </c>
      <c r="T98" s="170">
        <f t="shared" ref="T98:T109" si="15">S98*H98</f>
        <v>0</v>
      </c>
      <c r="AR98" s="20" t="s">
        <v>155</v>
      </c>
      <c r="AT98" s="20" t="s">
        <v>152</v>
      </c>
      <c r="AU98" s="20" t="s">
        <v>77</v>
      </c>
      <c r="AY98" s="20" t="s">
        <v>112</v>
      </c>
      <c r="BE98" s="171">
        <f t="shared" ref="BE98:BE109" si="16">IF(N98="základní",J98,0)</f>
        <v>0</v>
      </c>
      <c r="BF98" s="171">
        <f t="shared" ref="BF98:BF109" si="17">IF(N98="snížená",J98,0)</f>
        <v>0</v>
      </c>
      <c r="BG98" s="171">
        <f t="shared" ref="BG98:BG109" si="18">IF(N98="zákl. přenesená",J98,0)</f>
        <v>0</v>
      </c>
      <c r="BH98" s="171">
        <f t="shared" ref="BH98:BH109" si="19">IF(N98="sníž. přenesená",J98,0)</f>
        <v>0</v>
      </c>
      <c r="BI98" s="171">
        <f t="shared" ref="BI98:BI109" si="20">IF(N98="nulová",J98,0)</f>
        <v>0</v>
      </c>
      <c r="BJ98" s="20" t="s">
        <v>10</v>
      </c>
      <c r="BK98" s="171">
        <f t="shared" ref="BK98:BK109" si="21">ROUND(I98*H98,0)</f>
        <v>0</v>
      </c>
      <c r="BL98" s="20" t="s">
        <v>119</v>
      </c>
      <c r="BM98" s="20" t="s">
        <v>156</v>
      </c>
    </row>
    <row r="99" spans="2:65" s="1" customFormat="1" ht="14.4" customHeight="1">
      <c r="B99" s="34"/>
      <c r="C99" s="172">
        <v>12</v>
      </c>
      <c r="D99" s="172" t="s">
        <v>152</v>
      </c>
      <c r="E99" s="173" t="s">
        <v>158</v>
      </c>
      <c r="F99" s="174" t="s">
        <v>159</v>
      </c>
      <c r="G99" s="175" t="s">
        <v>135</v>
      </c>
      <c r="H99" s="176">
        <v>160</v>
      </c>
      <c r="I99" s="354">
        <v>0</v>
      </c>
      <c r="J99" s="176">
        <f t="shared" si="12"/>
        <v>0</v>
      </c>
      <c r="K99" s="174" t="s">
        <v>19</v>
      </c>
      <c r="L99" s="177"/>
      <c r="M99" s="178" t="s">
        <v>19</v>
      </c>
      <c r="N99" s="179" t="s">
        <v>39</v>
      </c>
      <c r="O99" s="169">
        <v>0</v>
      </c>
      <c r="P99" s="169">
        <f t="shared" si="13"/>
        <v>0</v>
      </c>
      <c r="Q99" s="169">
        <v>0</v>
      </c>
      <c r="R99" s="169">
        <f t="shared" si="14"/>
        <v>0</v>
      </c>
      <c r="S99" s="169">
        <v>0</v>
      </c>
      <c r="T99" s="170">
        <f t="shared" si="15"/>
        <v>0</v>
      </c>
      <c r="AR99" s="20" t="s">
        <v>155</v>
      </c>
      <c r="AT99" s="20" t="s">
        <v>152</v>
      </c>
      <c r="AU99" s="20" t="s">
        <v>77</v>
      </c>
      <c r="AY99" s="20" t="s">
        <v>112</v>
      </c>
      <c r="BE99" s="171">
        <f t="shared" si="16"/>
        <v>0</v>
      </c>
      <c r="BF99" s="171">
        <f t="shared" si="17"/>
        <v>0</v>
      </c>
      <c r="BG99" s="171">
        <f t="shared" si="18"/>
        <v>0</v>
      </c>
      <c r="BH99" s="171">
        <f t="shared" si="19"/>
        <v>0</v>
      </c>
      <c r="BI99" s="171">
        <f t="shared" si="20"/>
        <v>0</v>
      </c>
      <c r="BJ99" s="20" t="s">
        <v>10</v>
      </c>
      <c r="BK99" s="171">
        <f t="shared" si="21"/>
        <v>0</v>
      </c>
      <c r="BL99" s="20" t="s">
        <v>119</v>
      </c>
      <c r="BM99" s="20" t="s">
        <v>160</v>
      </c>
    </row>
    <row r="100" spans="2:65" s="325" customFormat="1" ht="14.4" customHeight="1">
      <c r="B100" s="314"/>
      <c r="C100" s="330">
        <v>13</v>
      </c>
      <c r="D100" s="330" t="s">
        <v>152</v>
      </c>
      <c r="E100" s="331" t="s">
        <v>540</v>
      </c>
      <c r="F100" s="332" t="s">
        <v>580</v>
      </c>
      <c r="G100" s="333" t="s">
        <v>135</v>
      </c>
      <c r="H100" s="334">
        <v>60</v>
      </c>
      <c r="I100" s="354">
        <v>0</v>
      </c>
      <c r="J100" s="334">
        <f t="shared" si="12"/>
        <v>0</v>
      </c>
      <c r="K100" s="332"/>
      <c r="L100" s="335"/>
      <c r="M100" s="336"/>
      <c r="N100" s="337"/>
      <c r="O100" s="323"/>
      <c r="P100" s="323"/>
      <c r="Q100" s="323"/>
      <c r="R100" s="323"/>
      <c r="S100" s="323"/>
      <c r="T100" s="324"/>
      <c r="AR100" s="326"/>
      <c r="AT100" s="326"/>
      <c r="AU100" s="326"/>
      <c r="AY100" s="326"/>
      <c r="BE100" s="327"/>
      <c r="BF100" s="327"/>
      <c r="BG100" s="327"/>
      <c r="BH100" s="327"/>
      <c r="BI100" s="327"/>
      <c r="BJ100" s="326"/>
      <c r="BK100" s="327"/>
      <c r="BL100" s="326"/>
      <c r="BM100" s="326"/>
    </row>
    <row r="101" spans="2:65" s="325" customFormat="1" ht="14.4" customHeight="1">
      <c r="B101" s="314"/>
      <c r="C101" s="330">
        <v>14</v>
      </c>
      <c r="D101" s="330" t="s">
        <v>152</v>
      </c>
      <c r="E101" s="331" t="s">
        <v>544</v>
      </c>
      <c r="F101" s="332" t="s">
        <v>543</v>
      </c>
      <c r="G101" s="333" t="s">
        <v>118</v>
      </c>
      <c r="H101" s="334">
        <v>1</v>
      </c>
      <c r="I101" s="354">
        <v>0</v>
      </c>
      <c r="J101" s="334">
        <f t="shared" ref="J101" si="22">ROUND(I101*H101,0)</f>
        <v>0</v>
      </c>
      <c r="K101" s="332"/>
      <c r="L101" s="335"/>
      <c r="M101" s="336"/>
      <c r="N101" s="337"/>
      <c r="O101" s="323"/>
      <c r="P101" s="323"/>
      <c r="Q101" s="323"/>
      <c r="R101" s="323"/>
      <c r="S101" s="323"/>
      <c r="T101" s="324"/>
      <c r="AR101" s="326"/>
      <c r="AT101" s="326"/>
      <c r="AU101" s="326"/>
      <c r="AY101" s="326"/>
      <c r="BE101" s="327"/>
      <c r="BF101" s="327"/>
      <c r="BG101" s="327"/>
      <c r="BH101" s="327"/>
      <c r="BI101" s="327"/>
      <c r="BJ101" s="326"/>
      <c r="BK101" s="327"/>
      <c r="BL101" s="326"/>
      <c r="BM101" s="326"/>
    </row>
    <row r="102" spans="2:65" s="325" customFormat="1" ht="14.4" customHeight="1">
      <c r="B102" s="314"/>
      <c r="C102" s="330">
        <v>15</v>
      </c>
      <c r="D102" s="330" t="s">
        <v>152</v>
      </c>
      <c r="E102" s="331" t="s">
        <v>161</v>
      </c>
      <c r="F102" s="332" t="s">
        <v>162</v>
      </c>
      <c r="G102" s="333" t="s">
        <v>135</v>
      </c>
      <c r="H102" s="334">
        <v>20</v>
      </c>
      <c r="I102" s="354">
        <v>0</v>
      </c>
      <c r="J102" s="334">
        <f t="shared" si="12"/>
        <v>0</v>
      </c>
      <c r="K102" s="332" t="s">
        <v>19</v>
      </c>
      <c r="L102" s="335"/>
      <c r="M102" s="336" t="s">
        <v>19</v>
      </c>
      <c r="N102" s="338" t="s">
        <v>39</v>
      </c>
      <c r="O102" s="329">
        <v>0</v>
      </c>
      <c r="P102" s="329">
        <f t="shared" si="13"/>
        <v>0</v>
      </c>
      <c r="Q102" s="329">
        <v>0</v>
      </c>
      <c r="R102" s="329">
        <f t="shared" si="14"/>
        <v>0</v>
      </c>
      <c r="S102" s="329">
        <v>0</v>
      </c>
      <c r="T102" s="324">
        <f t="shared" si="15"/>
        <v>0</v>
      </c>
      <c r="AR102" s="326" t="s">
        <v>155</v>
      </c>
      <c r="AT102" s="326" t="s">
        <v>152</v>
      </c>
      <c r="AU102" s="326" t="s">
        <v>77</v>
      </c>
      <c r="AY102" s="326" t="s">
        <v>112</v>
      </c>
      <c r="BE102" s="327">
        <f t="shared" si="16"/>
        <v>0</v>
      </c>
      <c r="BF102" s="327">
        <f t="shared" si="17"/>
        <v>0</v>
      </c>
      <c r="BG102" s="327">
        <f t="shared" si="18"/>
        <v>0</v>
      </c>
      <c r="BH102" s="327">
        <f t="shared" si="19"/>
        <v>0</v>
      </c>
      <c r="BI102" s="327">
        <f t="shared" si="20"/>
        <v>0</v>
      </c>
      <c r="BJ102" s="326" t="s">
        <v>10</v>
      </c>
      <c r="BK102" s="327">
        <f t="shared" si="21"/>
        <v>0</v>
      </c>
      <c r="BL102" s="326" t="s">
        <v>119</v>
      </c>
      <c r="BM102" s="326" t="s">
        <v>163</v>
      </c>
    </row>
    <row r="103" spans="2:65" s="1" customFormat="1" ht="14.4" customHeight="1">
      <c r="B103" s="34"/>
      <c r="C103" s="172">
        <v>16</v>
      </c>
      <c r="D103" s="172" t="s">
        <v>152</v>
      </c>
      <c r="E103" s="173" t="s">
        <v>164</v>
      </c>
      <c r="F103" s="174" t="s">
        <v>165</v>
      </c>
      <c r="G103" s="175" t="s">
        <v>135</v>
      </c>
      <c r="H103" s="176">
        <v>50</v>
      </c>
      <c r="I103" s="354">
        <v>0</v>
      </c>
      <c r="J103" s="176">
        <f t="shared" si="12"/>
        <v>0</v>
      </c>
      <c r="K103" s="174" t="s">
        <v>19</v>
      </c>
      <c r="L103" s="177"/>
      <c r="M103" s="178" t="s">
        <v>19</v>
      </c>
      <c r="N103" s="179" t="s">
        <v>39</v>
      </c>
      <c r="O103" s="169">
        <v>0</v>
      </c>
      <c r="P103" s="169">
        <f t="shared" si="13"/>
        <v>0</v>
      </c>
      <c r="Q103" s="169">
        <v>0</v>
      </c>
      <c r="R103" s="169">
        <f t="shared" si="14"/>
        <v>0</v>
      </c>
      <c r="S103" s="169">
        <v>0</v>
      </c>
      <c r="T103" s="170">
        <f t="shared" si="15"/>
        <v>0</v>
      </c>
      <c r="AR103" s="20" t="s">
        <v>155</v>
      </c>
      <c r="AT103" s="20" t="s">
        <v>152</v>
      </c>
      <c r="AU103" s="20" t="s">
        <v>77</v>
      </c>
      <c r="AY103" s="20" t="s">
        <v>112</v>
      </c>
      <c r="BE103" s="171">
        <f t="shared" si="16"/>
        <v>0</v>
      </c>
      <c r="BF103" s="171">
        <f t="shared" si="17"/>
        <v>0</v>
      </c>
      <c r="BG103" s="171">
        <f t="shared" si="18"/>
        <v>0</v>
      </c>
      <c r="BH103" s="171">
        <f t="shared" si="19"/>
        <v>0</v>
      </c>
      <c r="BI103" s="171">
        <f t="shared" si="20"/>
        <v>0</v>
      </c>
      <c r="BJ103" s="20" t="s">
        <v>10</v>
      </c>
      <c r="BK103" s="171">
        <f t="shared" si="21"/>
        <v>0</v>
      </c>
      <c r="BL103" s="20" t="s">
        <v>119</v>
      </c>
      <c r="BM103" s="20" t="s">
        <v>166</v>
      </c>
    </row>
    <row r="104" spans="2:65" s="1" customFormat="1" ht="14.4" customHeight="1">
      <c r="B104" s="34"/>
      <c r="C104" s="172">
        <v>17</v>
      </c>
      <c r="D104" s="172" t="s">
        <v>152</v>
      </c>
      <c r="E104" s="173" t="s">
        <v>167</v>
      </c>
      <c r="F104" s="174" t="s">
        <v>168</v>
      </c>
      <c r="G104" s="175" t="s">
        <v>169</v>
      </c>
      <c r="H104" s="176">
        <v>6</v>
      </c>
      <c r="I104" s="354">
        <v>0</v>
      </c>
      <c r="J104" s="176">
        <f t="shared" si="12"/>
        <v>0</v>
      </c>
      <c r="K104" s="174" t="s">
        <v>19</v>
      </c>
      <c r="L104" s="177"/>
      <c r="M104" s="178" t="s">
        <v>19</v>
      </c>
      <c r="N104" s="179" t="s">
        <v>39</v>
      </c>
      <c r="O104" s="169">
        <v>0</v>
      </c>
      <c r="P104" s="169">
        <f t="shared" si="13"/>
        <v>0</v>
      </c>
      <c r="Q104" s="169">
        <v>0</v>
      </c>
      <c r="R104" s="169">
        <f t="shared" si="14"/>
        <v>0</v>
      </c>
      <c r="S104" s="169">
        <v>0</v>
      </c>
      <c r="T104" s="170">
        <f t="shared" si="15"/>
        <v>0</v>
      </c>
      <c r="AR104" s="20" t="s">
        <v>155</v>
      </c>
      <c r="AT104" s="20" t="s">
        <v>152</v>
      </c>
      <c r="AU104" s="20" t="s">
        <v>77</v>
      </c>
      <c r="AY104" s="20" t="s">
        <v>112</v>
      </c>
      <c r="BE104" s="171">
        <f t="shared" si="16"/>
        <v>0</v>
      </c>
      <c r="BF104" s="171">
        <f t="shared" si="17"/>
        <v>0</v>
      </c>
      <c r="BG104" s="171">
        <f t="shared" si="18"/>
        <v>0</v>
      </c>
      <c r="BH104" s="171">
        <f t="shared" si="19"/>
        <v>0</v>
      </c>
      <c r="BI104" s="171">
        <f t="shared" si="20"/>
        <v>0</v>
      </c>
      <c r="BJ104" s="20" t="s">
        <v>10</v>
      </c>
      <c r="BK104" s="171">
        <f t="shared" si="21"/>
        <v>0</v>
      </c>
      <c r="BL104" s="20" t="s">
        <v>119</v>
      </c>
      <c r="BM104" s="20" t="s">
        <v>170</v>
      </c>
    </row>
    <row r="105" spans="2:65" s="1" customFormat="1" ht="14.4" customHeight="1">
      <c r="B105" s="34"/>
      <c r="C105" s="172">
        <v>18</v>
      </c>
      <c r="D105" s="172" t="s">
        <v>152</v>
      </c>
      <c r="E105" s="173" t="s">
        <v>171</v>
      </c>
      <c r="F105" s="174" t="s">
        <v>172</v>
      </c>
      <c r="G105" s="175" t="s">
        <v>118</v>
      </c>
      <c r="H105" s="176">
        <v>8</v>
      </c>
      <c r="I105" s="354">
        <v>0</v>
      </c>
      <c r="J105" s="176">
        <f t="shared" si="12"/>
        <v>0</v>
      </c>
      <c r="K105" s="174" t="s">
        <v>19</v>
      </c>
      <c r="L105" s="177"/>
      <c r="M105" s="178" t="s">
        <v>19</v>
      </c>
      <c r="N105" s="179" t="s">
        <v>39</v>
      </c>
      <c r="O105" s="169">
        <v>0</v>
      </c>
      <c r="P105" s="169">
        <f t="shared" si="13"/>
        <v>0</v>
      </c>
      <c r="Q105" s="169">
        <v>0</v>
      </c>
      <c r="R105" s="169">
        <f t="shared" si="14"/>
        <v>0</v>
      </c>
      <c r="S105" s="169">
        <v>0</v>
      </c>
      <c r="T105" s="170">
        <f t="shared" si="15"/>
        <v>0</v>
      </c>
      <c r="AR105" s="20" t="s">
        <v>155</v>
      </c>
      <c r="AT105" s="20" t="s">
        <v>152</v>
      </c>
      <c r="AU105" s="20" t="s">
        <v>77</v>
      </c>
      <c r="AY105" s="20" t="s">
        <v>112</v>
      </c>
      <c r="BE105" s="171">
        <f t="shared" si="16"/>
        <v>0</v>
      </c>
      <c r="BF105" s="171">
        <f t="shared" si="17"/>
        <v>0</v>
      </c>
      <c r="BG105" s="171">
        <f t="shared" si="18"/>
        <v>0</v>
      </c>
      <c r="BH105" s="171">
        <f t="shared" si="19"/>
        <v>0</v>
      </c>
      <c r="BI105" s="171">
        <f t="shared" si="20"/>
        <v>0</v>
      </c>
      <c r="BJ105" s="20" t="s">
        <v>10</v>
      </c>
      <c r="BK105" s="171">
        <f t="shared" si="21"/>
        <v>0</v>
      </c>
      <c r="BL105" s="20" t="s">
        <v>119</v>
      </c>
      <c r="BM105" s="20" t="s">
        <v>173</v>
      </c>
    </row>
    <row r="106" spans="2:65" s="1" customFormat="1" ht="14.4" customHeight="1">
      <c r="B106" s="34"/>
      <c r="C106" s="172">
        <v>19</v>
      </c>
      <c r="D106" s="172" t="s">
        <v>152</v>
      </c>
      <c r="E106" s="173" t="s">
        <v>174</v>
      </c>
      <c r="F106" s="174" t="s">
        <v>175</v>
      </c>
      <c r="G106" s="175" t="s">
        <v>523</v>
      </c>
      <c r="H106" s="176">
        <v>1</v>
      </c>
      <c r="I106" s="354">
        <v>0</v>
      </c>
      <c r="J106" s="176">
        <f t="shared" si="12"/>
        <v>0</v>
      </c>
      <c r="K106" s="174" t="s">
        <v>19</v>
      </c>
      <c r="L106" s="177"/>
      <c r="M106" s="178" t="s">
        <v>19</v>
      </c>
      <c r="N106" s="179" t="s">
        <v>39</v>
      </c>
      <c r="O106" s="169">
        <v>0</v>
      </c>
      <c r="P106" s="169">
        <f t="shared" si="13"/>
        <v>0</v>
      </c>
      <c r="Q106" s="169">
        <v>0</v>
      </c>
      <c r="R106" s="169">
        <f t="shared" si="14"/>
        <v>0</v>
      </c>
      <c r="S106" s="169">
        <v>0</v>
      </c>
      <c r="T106" s="170">
        <f t="shared" si="15"/>
        <v>0</v>
      </c>
      <c r="AR106" s="20" t="s">
        <v>155</v>
      </c>
      <c r="AT106" s="20" t="s">
        <v>152</v>
      </c>
      <c r="AU106" s="20" t="s">
        <v>77</v>
      </c>
      <c r="AY106" s="20" t="s">
        <v>112</v>
      </c>
      <c r="BE106" s="171">
        <f t="shared" si="16"/>
        <v>0</v>
      </c>
      <c r="BF106" s="171">
        <f t="shared" si="17"/>
        <v>0</v>
      </c>
      <c r="BG106" s="171">
        <f t="shared" si="18"/>
        <v>0</v>
      </c>
      <c r="BH106" s="171">
        <f t="shared" si="19"/>
        <v>0</v>
      </c>
      <c r="BI106" s="171">
        <f t="shared" si="20"/>
        <v>0</v>
      </c>
      <c r="BJ106" s="20" t="s">
        <v>10</v>
      </c>
      <c r="BK106" s="171">
        <f t="shared" si="21"/>
        <v>0</v>
      </c>
      <c r="BL106" s="20" t="s">
        <v>119</v>
      </c>
      <c r="BM106" s="20" t="s">
        <v>176</v>
      </c>
    </row>
    <row r="107" spans="2:65" s="1" customFormat="1" ht="14.4" customHeight="1">
      <c r="B107" s="34"/>
      <c r="C107" s="172">
        <v>20</v>
      </c>
      <c r="D107" s="172" t="s">
        <v>152</v>
      </c>
      <c r="E107" s="173" t="s">
        <v>177</v>
      </c>
      <c r="F107" s="174" t="s">
        <v>178</v>
      </c>
      <c r="G107" s="175" t="s">
        <v>523</v>
      </c>
      <c r="H107" s="176">
        <v>1</v>
      </c>
      <c r="I107" s="354">
        <v>0</v>
      </c>
      <c r="J107" s="176">
        <f t="shared" si="12"/>
        <v>0</v>
      </c>
      <c r="K107" s="174" t="s">
        <v>19</v>
      </c>
      <c r="L107" s="177"/>
      <c r="M107" s="178" t="s">
        <v>19</v>
      </c>
      <c r="N107" s="179" t="s">
        <v>39</v>
      </c>
      <c r="O107" s="169">
        <v>0</v>
      </c>
      <c r="P107" s="169">
        <f t="shared" si="13"/>
        <v>0</v>
      </c>
      <c r="Q107" s="169">
        <v>0</v>
      </c>
      <c r="R107" s="169">
        <f t="shared" si="14"/>
        <v>0</v>
      </c>
      <c r="S107" s="169">
        <v>0</v>
      </c>
      <c r="T107" s="170">
        <f t="shared" si="15"/>
        <v>0</v>
      </c>
      <c r="AR107" s="20" t="s">
        <v>155</v>
      </c>
      <c r="AT107" s="20" t="s">
        <v>152</v>
      </c>
      <c r="AU107" s="20" t="s">
        <v>77</v>
      </c>
      <c r="AY107" s="20" t="s">
        <v>112</v>
      </c>
      <c r="BE107" s="171">
        <f t="shared" si="16"/>
        <v>0</v>
      </c>
      <c r="BF107" s="171">
        <f t="shared" si="17"/>
        <v>0</v>
      </c>
      <c r="BG107" s="171">
        <f t="shared" si="18"/>
        <v>0</v>
      </c>
      <c r="BH107" s="171">
        <f t="shared" si="19"/>
        <v>0</v>
      </c>
      <c r="BI107" s="171">
        <f t="shared" si="20"/>
        <v>0</v>
      </c>
      <c r="BJ107" s="20" t="s">
        <v>10</v>
      </c>
      <c r="BK107" s="171">
        <f t="shared" si="21"/>
        <v>0</v>
      </c>
      <c r="BL107" s="20" t="s">
        <v>119</v>
      </c>
      <c r="BM107" s="20" t="s">
        <v>179</v>
      </c>
    </row>
    <row r="108" spans="2:65" s="1" customFormat="1" ht="14.4" customHeight="1">
      <c r="B108" s="34"/>
      <c r="C108" s="172">
        <v>21</v>
      </c>
      <c r="D108" s="172" t="s">
        <v>152</v>
      </c>
      <c r="E108" s="173" t="s">
        <v>180</v>
      </c>
      <c r="F108" s="174" t="s">
        <v>181</v>
      </c>
      <c r="G108" s="175" t="s">
        <v>523</v>
      </c>
      <c r="H108" s="176">
        <v>1</v>
      </c>
      <c r="I108" s="354">
        <v>0</v>
      </c>
      <c r="J108" s="176">
        <f t="shared" si="12"/>
        <v>0</v>
      </c>
      <c r="K108" s="174" t="s">
        <v>19</v>
      </c>
      <c r="L108" s="177"/>
      <c r="M108" s="178" t="s">
        <v>19</v>
      </c>
      <c r="N108" s="179" t="s">
        <v>39</v>
      </c>
      <c r="O108" s="169">
        <v>0</v>
      </c>
      <c r="P108" s="169">
        <f t="shared" si="13"/>
        <v>0</v>
      </c>
      <c r="Q108" s="169">
        <v>0</v>
      </c>
      <c r="R108" s="169">
        <f t="shared" si="14"/>
        <v>0</v>
      </c>
      <c r="S108" s="169">
        <v>0</v>
      </c>
      <c r="T108" s="170">
        <f t="shared" si="15"/>
        <v>0</v>
      </c>
      <c r="AR108" s="20" t="s">
        <v>155</v>
      </c>
      <c r="AT108" s="20" t="s">
        <v>152</v>
      </c>
      <c r="AU108" s="20" t="s">
        <v>77</v>
      </c>
      <c r="AY108" s="20" t="s">
        <v>112</v>
      </c>
      <c r="BE108" s="171">
        <f t="shared" si="16"/>
        <v>0</v>
      </c>
      <c r="BF108" s="171">
        <f t="shared" si="17"/>
        <v>0</v>
      </c>
      <c r="BG108" s="171">
        <f t="shared" si="18"/>
        <v>0</v>
      </c>
      <c r="BH108" s="171">
        <f t="shared" si="19"/>
        <v>0</v>
      </c>
      <c r="BI108" s="171">
        <f t="shared" si="20"/>
        <v>0</v>
      </c>
      <c r="BJ108" s="20" t="s">
        <v>10</v>
      </c>
      <c r="BK108" s="171">
        <f t="shared" si="21"/>
        <v>0</v>
      </c>
      <c r="BL108" s="20" t="s">
        <v>119</v>
      </c>
      <c r="BM108" s="20" t="s">
        <v>182</v>
      </c>
    </row>
    <row r="109" spans="2:65" s="1" customFormat="1" ht="14.4" customHeight="1">
      <c r="B109" s="34"/>
      <c r="C109" s="172">
        <v>22</v>
      </c>
      <c r="D109" s="172" t="s">
        <v>152</v>
      </c>
      <c r="E109" s="173" t="s">
        <v>183</v>
      </c>
      <c r="F109" s="174" t="s">
        <v>184</v>
      </c>
      <c r="G109" s="175" t="s">
        <v>123</v>
      </c>
      <c r="H109" s="176">
        <v>1</v>
      </c>
      <c r="I109" s="354">
        <v>0</v>
      </c>
      <c r="J109" s="176">
        <f t="shared" si="12"/>
        <v>0</v>
      </c>
      <c r="K109" s="174" t="s">
        <v>19</v>
      </c>
      <c r="L109" s="177"/>
      <c r="M109" s="178" t="s">
        <v>19</v>
      </c>
      <c r="N109" s="179" t="s">
        <v>39</v>
      </c>
      <c r="O109" s="169">
        <v>0</v>
      </c>
      <c r="P109" s="169">
        <f t="shared" si="13"/>
        <v>0</v>
      </c>
      <c r="Q109" s="169">
        <v>0</v>
      </c>
      <c r="R109" s="169">
        <f t="shared" si="14"/>
        <v>0</v>
      </c>
      <c r="S109" s="169">
        <v>0</v>
      </c>
      <c r="T109" s="170">
        <f t="shared" si="15"/>
        <v>0</v>
      </c>
      <c r="AR109" s="20" t="s">
        <v>155</v>
      </c>
      <c r="AT109" s="20" t="s">
        <v>152</v>
      </c>
      <c r="AU109" s="20" t="s">
        <v>77</v>
      </c>
      <c r="AY109" s="20" t="s">
        <v>112</v>
      </c>
      <c r="BE109" s="171">
        <f t="shared" si="16"/>
        <v>0</v>
      </c>
      <c r="BF109" s="171">
        <f t="shared" si="17"/>
        <v>0</v>
      </c>
      <c r="BG109" s="171">
        <f t="shared" si="18"/>
        <v>0</v>
      </c>
      <c r="BH109" s="171">
        <f t="shared" si="19"/>
        <v>0</v>
      </c>
      <c r="BI109" s="171">
        <f t="shared" si="20"/>
        <v>0</v>
      </c>
      <c r="BJ109" s="20" t="s">
        <v>10</v>
      </c>
      <c r="BK109" s="171">
        <f t="shared" si="21"/>
        <v>0</v>
      </c>
      <c r="BL109" s="20" t="s">
        <v>119</v>
      </c>
      <c r="BM109" s="20" t="s">
        <v>185</v>
      </c>
    </row>
    <row r="110" spans="2:65" s="10" customFormat="1" ht="37.5" customHeight="1">
      <c r="B110" s="147"/>
      <c r="C110" s="148"/>
      <c r="D110" s="149" t="s">
        <v>67</v>
      </c>
      <c r="E110" s="150" t="s">
        <v>152</v>
      </c>
      <c r="F110" s="150" t="s">
        <v>152</v>
      </c>
      <c r="G110" s="148"/>
      <c r="H110" s="148"/>
      <c r="I110" s="148"/>
      <c r="J110" s="151">
        <f>SUM(J111,J130,J163,J177)</f>
        <v>0</v>
      </c>
      <c r="K110" s="148"/>
      <c r="L110" s="152"/>
      <c r="M110" s="153"/>
      <c r="N110" s="154"/>
      <c r="O110" s="154"/>
      <c r="P110" s="155">
        <f>P111+P130+P163+P177</f>
        <v>0</v>
      </c>
      <c r="Q110" s="154"/>
      <c r="R110" s="155">
        <f>R111+R130+R163+R177</f>
        <v>0</v>
      </c>
      <c r="S110" s="154"/>
      <c r="T110" s="156">
        <f>T111+T130+T163+T177</f>
        <v>0</v>
      </c>
      <c r="AR110" s="157" t="s">
        <v>125</v>
      </c>
      <c r="AT110" s="158" t="s">
        <v>67</v>
      </c>
      <c r="AU110" s="158" t="s">
        <v>68</v>
      </c>
      <c r="AY110" s="157" t="s">
        <v>112</v>
      </c>
      <c r="BK110" s="159">
        <f>BK111+BK130+BK163+BK177</f>
        <v>0</v>
      </c>
    </row>
    <row r="111" spans="2:65" s="10" customFormat="1" ht="13.5">
      <c r="B111" s="147"/>
      <c r="C111" s="148"/>
      <c r="D111" s="149" t="s">
        <v>67</v>
      </c>
      <c r="E111" s="160" t="s">
        <v>186</v>
      </c>
      <c r="F111" s="160" t="s">
        <v>510</v>
      </c>
      <c r="G111" s="148"/>
      <c r="H111" s="148"/>
      <c r="I111" s="148"/>
      <c r="J111" s="161">
        <f>SUM(J112:J129)</f>
        <v>0</v>
      </c>
      <c r="K111" s="148"/>
      <c r="L111" s="152"/>
      <c r="M111" s="153"/>
      <c r="N111" s="154"/>
      <c r="O111" s="154"/>
      <c r="P111" s="155">
        <f>SUM(P112:P129)</f>
        <v>0</v>
      </c>
      <c r="Q111" s="154"/>
      <c r="R111" s="155">
        <f>SUM(R112:R129)</f>
        <v>0</v>
      </c>
      <c r="S111" s="154"/>
      <c r="T111" s="156">
        <f>SUM(T112:T129)</f>
        <v>0</v>
      </c>
      <c r="AR111" s="157" t="s">
        <v>125</v>
      </c>
      <c r="AT111" s="158" t="s">
        <v>67</v>
      </c>
      <c r="AU111" s="158" t="s">
        <v>10</v>
      </c>
      <c r="AY111" s="157" t="s">
        <v>112</v>
      </c>
      <c r="BK111" s="159">
        <f>SUM(BK112:BK129)</f>
        <v>0</v>
      </c>
    </row>
    <row r="112" spans="2:65" s="1" customFormat="1" ht="22.75" customHeight="1">
      <c r="B112" s="34"/>
      <c r="C112" s="162">
        <v>23</v>
      </c>
      <c r="D112" s="162" t="s">
        <v>115</v>
      </c>
      <c r="E112" s="163" t="s">
        <v>187</v>
      </c>
      <c r="F112" s="164" t="s">
        <v>188</v>
      </c>
      <c r="G112" s="165" t="s">
        <v>135</v>
      </c>
      <c r="H112" s="166">
        <v>80</v>
      </c>
      <c r="I112" s="353">
        <v>0</v>
      </c>
      <c r="J112" s="166">
        <f t="shared" ref="J112:J129" si="23">ROUND(I112*H112,0)</f>
        <v>0</v>
      </c>
      <c r="K112" s="164" t="s">
        <v>19</v>
      </c>
      <c r="L112" s="54"/>
      <c r="M112" s="167" t="s">
        <v>19</v>
      </c>
      <c r="N112" s="168" t="s">
        <v>39</v>
      </c>
      <c r="O112" s="169">
        <v>0</v>
      </c>
      <c r="P112" s="169">
        <f t="shared" ref="P112:P129" si="24">O112*H112</f>
        <v>0</v>
      </c>
      <c r="Q112" s="169">
        <v>0</v>
      </c>
      <c r="R112" s="169">
        <f t="shared" ref="R112:R129" si="25">Q112*H112</f>
        <v>0</v>
      </c>
      <c r="S112" s="169">
        <v>0</v>
      </c>
      <c r="T112" s="170">
        <f t="shared" ref="T112:T129" si="26">S112*H112</f>
        <v>0</v>
      </c>
      <c r="AR112" s="20" t="s">
        <v>189</v>
      </c>
      <c r="AT112" s="20" t="s">
        <v>115</v>
      </c>
      <c r="AU112" s="20" t="s">
        <v>77</v>
      </c>
      <c r="AY112" s="20" t="s">
        <v>112</v>
      </c>
      <c r="BE112" s="171">
        <f t="shared" ref="BE112:BE129" si="27">IF(N112="základní",J112,0)</f>
        <v>0</v>
      </c>
      <c r="BF112" s="171">
        <f t="shared" ref="BF112:BF129" si="28">IF(N112="snížená",J112,0)</f>
        <v>0</v>
      </c>
      <c r="BG112" s="171">
        <f t="shared" ref="BG112:BG129" si="29">IF(N112="zákl. přenesená",J112,0)</f>
        <v>0</v>
      </c>
      <c r="BH112" s="171">
        <f t="shared" ref="BH112:BH129" si="30">IF(N112="sníž. přenesená",J112,0)</f>
        <v>0</v>
      </c>
      <c r="BI112" s="171">
        <f t="shared" ref="BI112:BI129" si="31">IF(N112="nulová",J112,0)</f>
        <v>0</v>
      </c>
      <c r="BJ112" s="20" t="s">
        <v>10</v>
      </c>
      <c r="BK112" s="171">
        <f t="shared" ref="BK112:BK129" si="32">ROUND(I112*H112,0)</f>
        <v>0</v>
      </c>
      <c r="BL112" s="20" t="s">
        <v>189</v>
      </c>
      <c r="BM112" s="20" t="s">
        <v>190</v>
      </c>
    </row>
    <row r="113" spans="2:65" s="325" customFormat="1" ht="22.75" customHeight="1">
      <c r="B113" s="314"/>
      <c r="C113" s="315">
        <v>24</v>
      </c>
      <c r="D113" s="315" t="s">
        <v>115</v>
      </c>
      <c r="E113" s="316" t="s">
        <v>191</v>
      </c>
      <c r="F113" s="317" t="s">
        <v>192</v>
      </c>
      <c r="G113" s="318" t="s">
        <v>135</v>
      </c>
      <c r="H113" s="319">
        <v>160</v>
      </c>
      <c r="I113" s="353">
        <v>0</v>
      </c>
      <c r="J113" s="319">
        <f t="shared" si="23"/>
        <v>0</v>
      </c>
      <c r="K113" s="317" t="s">
        <v>19</v>
      </c>
      <c r="L113" s="320"/>
      <c r="M113" s="321" t="s">
        <v>19</v>
      </c>
      <c r="N113" s="328" t="s">
        <v>39</v>
      </c>
      <c r="O113" s="329">
        <v>0</v>
      </c>
      <c r="P113" s="329">
        <f t="shared" si="24"/>
        <v>0</v>
      </c>
      <c r="Q113" s="329">
        <v>0</v>
      </c>
      <c r="R113" s="329">
        <f t="shared" si="25"/>
        <v>0</v>
      </c>
      <c r="S113" s="329">
        <v>0</v>
      </c>
      <c r="T113" s="324">
        <f t="shared" si="26"/>
        <v>0</v>
      </c>
      <c r="AR113" s="326" t="s">
        <v>189</v>
      </c>
      <c r="AT113" s="326" t="s">
        <v>115</v>
      </c>
      <c r="AU113" s="326" t="s">
        <v>77</v>
      </c>
      <c r="AY113" s="326" t="s">
        <v>112</v>
      </c>
      <c r="BE113" s="327">
        <f t="shared" si="27"/>
        <v>0</v>
      </c>
      <c r="BF113" s="327">
        <f t="shared" si="28"/>
        <v>0</v>
      </c>
      <c r="BG113" s="327">
        <f t="shared" si="29"/>
        <v>0</v>
      </c>
      <c r="BH113" s="327">
        <f t="shared" si="30"/>
        <v>0</v>
      </c>
      <c r="BI113" s="327">
        <f t="shared" si="31"/>
        <v>0</v>
      </c>
      <c r="BJ113" s="326" t="s">
        <v>10</v>
      </c>
      <c r="BK113" s="327">
        <f t="shared" si="32"/>
        <v>0</v>
      </c>
      <c r="BL113" s="326" t="s">
        <v>189</v>
      </c>
      <c r="BM113" s="326" t="s">
        <v>193</v>
      </c>
    </row>
    <row r="114" spans="2:65" s="325" customFormat="1" ht="22.75" customHeight="1">
      <c r="B114" s="314"/>
      <c r="C114" s="315">
        <v>25</v>
      </c>
      <c r="D114" s="315" t="s">
        <v>115</v>
      </c>
      <c r="E114" s="316" t="s">
        <v>194</v>
      </c>
      <c r="F114" s="317" t="s">
        <v>195</v>
      </c>
      <c r="G114" s="318" t="s">
        <v>135</v>
      </c>
      <c r="H114" s="319">
        <v>590</v>
      </c>
      <c r="I114" s="353">
        <v>0</v>
      </c>
      <c r="J114" s="319">
        <f t="shared" si="23"/>
        <v>0</v>
      </c>
      <c r="K114" s="317" t="s">
        <v>19</v>
      </c>
      <c r="L114" s="320"/>
      <c r="M114" s="321" t="s">
        <v>19</v>
      </c>
      <c r="N114" s="328" t="s">
        <v>39</v>
      </c>
      <c r="O114" s="329">
        <v>0</v>
      </c>
      <c r="P114" s="329">
        <f t="shared" si="24"/>
        <v>0</v>
      </c>
      <c r="Q114" s="329">
        <v>0</v>
      </c>
      <c r="R114" s="329">
        <f t="shared" si="25"/>
        <v>0</v>
      </c>
      <c r="S114" s="329">
        <v>0</v>
      </c>
      <c r="T114" s="324">
        <f t="shared" si="26"/>
        <v>0</v>
      </c>
      <c r="AR114" s="326" t="s">
        <v>189</v>
      </c>
      <c r="AT114" s="326" t="s">
        <v>115</v>
      </c>
      <c r="AU114" s="326" t="s">
        <v>77</v>
      </c>
      <c r="AY114" s="326" t="s">
        <v>112</v>
      </c>
      <c r="BE114" s="327">
        <f t="shared" si="27"/>
        <v>0</v>
      </c>
      <c r="BF114" s="327">
        <f t="shared" si="28"/>
        <v>0</v>
      </c>
      <c r="BG114" s="327">
        <f t="shared" si="29"/>
        <v>0</v>
      </c>
      <c r="BH114" s="327">
        <f t="shared" si="30"/>
        <v>0</v>
      </c>
      <c r="BI114" s="327">
        <f t="shared" si="31"/>
        <v>0</v>
      </c>
      <c r="BJ114" s="326" t="s">
        <v>10</v>
      </c>
      <c r="BK114" s="327">
        <f t="shared" si="32"/>
        <v>0</v>
      </c>
      <c r="BL114" s="326" t="s">
        <v>189</v>
      </c>
      <c r="BM114" s="326" t="s">
        <v>196</v>
      </c>
    </row>
    <row r="115" spans="2:65" s="325" customFormat="1" ht="22.75" customHeight="1">
      <c r="B115" s="314"/>
      <c r="C115" s="315">
        <v>26</v>
      </c>
      <c r="D115" s="315" t="s">
        <v>115</v>
      </c>
      <c r="E115" s="316" t="s">
        <v>519</v>
      </c>
      <c r="F115" s="317" t="s">
        <v>520</v>
      </c>
      <c r="G115" s="318" t="s">
        <v>118</v>
      </c>
      <c r="H115" s="319">
        <v>1</v>
      </c>
      <c r="I115" s="353">
        <v>0</v>
      </c>
      <c r="J115" s="319">
        <f t="shared" si="23"/>
        <v>0</v>
      </c>
      <c r="K115" s="317" t="s">
        <v>19</v>
      </c>
      <c r="L115" s="320"/>
      <c r="M115" s="321" t="s">
        <v>19</v>
      </c>
      <c r="N115" s="328" t="s">
        <v>39</v>
      </c>
      <c r="O115" s="329">
        <v>0</v>
      </c>
      <c r="P115" s="329">
        <f t="shared" si="24"/>
        <v>0</v>
      </c>
      <c r="Q115" s="329">
        <v>0</v>
      </c>
      <c r="R115" s="329">
        <f t="shared" si="25"/>
        <v>0</v>
      </c>
      <c r="S115" s="329">
        <v>0</v>
      </c>
      <c r="T115" s="324">
        <f t="shared" si="26"/>
        <v>0</v>
      </c>
      <c r="AR115" s="326" t="s">
        <v>189</v>
      </c>
      <c r="AT115" s="326" t="s">
        <v>115</v>
      </c>
      <c r="AU115" s="326" t="s">
        <v>77</v>
      </c>
      <c r="AY115" s="326" t="s">
        <v>112</v>
      </c>
      <c r="BE115" s="327">
        <f t="shared" si="27"/>
        <v>0</v>
      </c>
      <c r="BF115" s="327">
        <f t="shared" si="28"/>
        <v>0</v>
      </c>
      <c r="BG115" s="327">
        <f t="shared" si="29"/>
        <v>0</v>
      </c>
      <c r="BH115" s="327">
        <f t="shared" si="30"/>
        <v>0</v>
      </c>
      <c r="BI115" s="327">
        <f t="shared" si="31"/>
        <v>0</v>
      </c>
      <c r="BJ115" s="326" t="s">
        <v>10</v>
      </c>
      <c r="BK115" s="327">
        <f t="shared" si="32"/>
        <v>0</v>
      </c>
      <c r="BL115" s="326" t="s">
        <v>189</v>
      </c>
      <c r="BM115" s="326" t="s">
        <v>197</v>
      </c>
    </row>
    <row r="116" spans="2:65" s="325" customFormat="1" ht="23" customHeight="1">
      <c r="B116" s="314"/>
      <c r="C116" s="315">
        <v>27</v>
      </c>
      <c r="D116" s="315" t="s">
        <v>115</v>
      </c>
      <c r="E116" s="316" t="s">
        <v>517</v>
      </c>
      <c r="F116" s="317" t="s">
        <v>518</v>
      </c>
      <c r="G116" s="318" t="s">
        <v>118</v>
      </c>
      <c r="H116" s="319">
        <v>20</v>
      </c>
      <c r="I116" s="353">
        <v>0</v>
      </c>
      <c r="J116" s="319">
        <f t="shared" si="23"/>
        <v>0</v>
      </c>
      <c r="K116" s="317" t="s">
        <v>19</v>
      </c>
      <c r="L116" s="320"/>
      <c r="M116" s="321" t="s">
        <v>19</v>
      </c>
      <c r="N116" s="328" t="s">
        <v>39</v>
      </c>
      <c r="O116" s="329">
        <v>0</v>
      </c>
      <c r="P116" s="329">
        <f t="shared" si="24"/>
        <v>0</v>
      </c>
      <c r="Q116" s="329">
        <v>0</v>
      </c>
      <c r="R116" s="329">
        <f t="shared" si="25"/>
        <v>0</v>
      </c>
      <c r="S116" s="329">
        <v>0</v>
      </c>
      <c r="T116" s="324">
        <f t="shared" si="26"/>
        <v>0</v>
      </c>
      <c r="AR116" s="326" t="s">
        <v>189</v>
      </c>
      <c r="AT116" s="326" t="s">
        <v>115</v>
      </c>
      <c r="AU116" s="326" t="s">
        <v>77</v>
      </c>
      <c r="AY116" s="326" t="s">
        <v>112</v>
      </c>
      <c r="BE116" s="327">
        <f t="shared" si="27"/>
        <v>0</v>
      </c>
      <c r="BF116" s="327">
        <f t="shared" si="28"/>
        <v>0</v>
      </c>
      <c r="BG116" s="327">
        <f t="shared" si="29"/>
        <v>0</v>
      </c>
      <c r="BH116" s="327">
        <f t="shared" si="30"/>
        <v>0</v>
      </c>
      <c r="BI116" s="327">
        <f t="shared" si="31"/>
        <v>0</v>
      </c>
      <c r="BJ116" s="326" t="s">
        <v>10</v>
      </c>
      <c r="BK116" s="327">
        <f t="shared" si="32"/>
        <v>0</v>
      </c>
      <c r="BL116" s="326" t="s">
        <v>189</v>
      </c>
      <c r="BM116" s="326" t="s">
        <v>198</v>
      </c>
    </row>
    <row r="117" spans="2:65" s="350" customFormat="1" ht="23" customHeight="1">
      <c r="B117" s="339"/>
      <c r="C117" s="315">
        <v>28</v>
      </c>
      <c r="D117" s="340" t="s">
        <v>115</v>
      </c>
      <c r="E117" s="341" t="s">
        <v>524</v>
      </c>
      <c r="F117" s="342" t="s">
        <v>525</v>
      </c>
      <c r="G117" s="343" t="s">
        <v>118</v>
      </c>
      <c r="H117" s="344">
        <v>20</v>
      </c>
      <c r="I117" s="355">
        <v>0</v>
      </c>
      <c r="J117" s="344">
        <f t="shared" si="23"/>
        <v>0</v>
      </c>
      <c r="K117" s="342" t="s">
        <v>19</v>
      </c>
      <c r="L117" s="345"/>
      <c r="M117" s="346" t="s">
        <v>19</v>
      </c>
      <c r="N117" s="347" t="s">
        <v>39</v>
      </c>
      <c r="O117" s="348">
        <v>0</v>
      </c>
      <c r="P117" s="348">
        <f t="shared" si="24"/>
        <v>0</v>
      </c>
      <c r="Q117" s="348">
        <v>0</v>
      </c>
      <c r="R117" s="348">
        <f t="shared" si="25"/>
        <v>0</v>
      </c>
      <c r="S117" s="348">
        <v>0</v>
      </c>
      <c r="T117" s="349">
        <f t="shared" si="26"/>
        <v>0</v>
      </c>
      <c r="AR117" s="351" t="s">
        <v>189</v>
      </c>
      <c r="AT117" s="351" t="s">
        <v>115</v>
      </c>
      <c r="AU117" s="351" t="s">
        <v>77</v>
      </c>
      <c r="AY117" s="351" t="s">
        <v>112</v>
      </c>
      <c r="BE117" s="352">
        <f t="shared" si="27"/>
        <v>0</v>
      </c>
      <c r="BF117" s="352">
        <f t="shared" si="28"/>
        <v>0</v>
      </c>
      <c r="BG117" s="352">
        <f t="shared" si="29"/>
        <v>0</v>
      </c>
      <c r="BH117" s="352">
        <f t="shared" si="30"/>
        <v>0</v>
      </c>
      <c r="BI117" s="352">
        <f t="shared" si="31"/>
        <v>0</v>
      </c>
      <c r="BJ117" s="351" t="s">
        <v>10</v>
      </c>
      <c r="BK117" s="352">
        <f t="shared" si="32"/>
        <v>0</v>
      </c>
      <c r="BL117" s="351" t="s">
        <v>189</v>
      </c>
      <c r="BM117" s="351" t="s">
        <v>199</v>
      </c>
    </row>
    <row r="118" spans="2:65" s="325" customFormat="1" ht="22.75" customHeight="1">
      <c r="B118" s="314"/>
      <c r="C118" s="315">
        <v>29</v>
      </c>
      <c r="D118" s="315" t="s">
        <v>115</v>
      </c>
      <c r="E118" s="316" t="s">
        <v>200</v>
      </c>
      <c r="F118" s="317" t="s">
        <v>512</v>
      </c>
      <c r="G118" s="318" t="s">
        <v>118</v>
      </c>
      <c r="H118" s="319">
        <v>1</v>
      </c>
      <c r="I118" s="353">
        <v>0</v>
      </c>
      <c r="J118" s="319">
        <f t="shared" si="23"/>
        <v>0</v>
      </c>
      <c r="K118" s="317" t="s">
        <v>19</v>
      </c>
      <c r="L118" s="320"/>
      <c r="M118" s="321" t="s">
        <v>19</v>
      </c>
      <c r="N118" s="328" t="s">
        <v>39</v>
      </c>
      <c r="O118" s="329">
        <v>0</v>
      </c>
      <c r="P118" s="329">
        <f t="shared" si="24"/>
        <v>0</v>
      </c>
      <c r="Q118" s="329">
        <v>0</v>
      </c>
      <c r="R118" s="329">
        <f t="shared" si="25"/>
        <v>0</v>
      </c>
      <c r="S118" s="329">
        <v>0</v>
      </c>
      <c r="T118" s="324">
        <f t="shared" si="26"/>
        <v>0</v>
      </c>
      <c r="AR118" s="326" t="s">
        <v>189</v>
      </c>
      <c r="AT118" s="326" t="s">
        <v>115</v>
      </c>
      <c r="AU118" s="326" t="s">
        <v>77</v>
      </c>
      <c r="AY118" s="326" t="s">
        <v>112</v>
      </c>
      <c r="BE118" s="327">
        <f t="shared" si="27"/>
        <v>0</v>
      </c>
      <c r="BF118" s="327">
        <f t="shared" si="28"/>
        <v>0</v>
      </c>
      <c r="BG118" s="327">
        <f t="shared" si="29"/>
        <v>0</v>
      </c>
      <c r="BH118" s="327">
        <f t="shared" si="30"/>
        <v>0</v>
      </c>
      <c r="BI118" s="327">
        <f t="shared" si="31"/>
        <v>0</v>
      </c>
      <c r="BJ118" s="326" t="s">
        <v>10</v>
      </c>
      <c r="BK118" s="327">
        <f t="shared" si="32"/>
        <v>0</v>
      </c>
      <c r="BL118" s="326" t="s">
        <v>189</v>
      </c>
      <c r="BM118" s="326" t="s">
        <v>201</v>
      </c>
    </row>
    <row r="119" spans="2:65" s="325" customFormat="1" ht="22.75" customHeight="1">
      <c r="B119" s="314"/>
      <c r="C119" s="315">
        <v>30</v>
      </c>
      <c r="D119" s="315" t="s">
        <v>115</v>
      </c>
      <c r="E119" s="316" t="s">
        <v>202</v>
      </c>
      <c r="F119" s="317" t="s">
        <v>203</v>
      </c>
      <c r="G119" s="318" t="s">
        <v>118</v>
      </c>
      <c r="H119" s="319">
        <v>1</v>
      </c>
      <c r="I119" s="353">
        <v>0</v>
      </c>
      <c r="J119" s="319">
        <f t="shared" si="23"/>
        <v>0</v>
      </c>
      <c r="K119" s="317" t="s">
        <v>19</v>
      </c>
      <c r="L119" s="320"/>
      <c r="M119" s="321" t="s">
        <v>19</v>
      </c>
      <c r="N119" s="328" t="s">
        <v>39</v>
      </c>
      <c r="O119" s="329">
        <v>0</v>
      </c>
      <c r="P119" s="329">
        <f t="shared" si="24"/>
        <v>0</v>
      </c>
      <c r="Q119" s="329">
        <v>0</v>
      </c>
      <c r="R119" s="329">
        <f t="shared" si="25"/>
        <v>0</v>
      </c>
      <c r="S119" s="329">
        <v>0</v>
      </c>
      <c r="T119" s="324">
        <f t="shared" si="26"/>
        <v>0</v>
      </c>
      <c r="AR119" s="326" t="s">
        <v>189</v>
      </c>
      <c r="AT119" s="326" t="s">
        <v>115</v>
      </c>
      <c r="AU119" s="326" t="s">
        <v>77</v>
      </c>
      <c r="AY119" s="326" t="s">
        <v>112</v>
      </c>
      <c r="BE119" s="327">
        <f t="shared" si="27"/>
        <v>0</v>
      </c>
      <c r="BF119" s="327">
        <f t="shared" si="28"/>
        <v>0</v>
      </c>
      <c r="BG119" s="327">
        <f t="shared" si="29"/>
        <v>0</v>
      </c>
      <c r="BH119" s="327">
        <f t="shared" si="30"/>
        <v>0</v>
      </c>
      <c r="BI119" s="327">
        <f t="shared" si="31"/>
        <v>0</v>
      </c>
      <c r="BJ119" s="326" t="s">
        <v>10</v>
      </c>
      <c r="BK119" s="327">
        <f t="shared" si="32"/>
        <v>0</v>
      </c>
      <c r="BL119" s="326" t="s">
        <v>189</v>
      </c>
      <c r="BM119" s="326" t="s">
        <v>204</v>
      </c>
    </row>
    <row r="120" spans="2:65" s="325" customFormat="1" ht="22.75" customHeight="1">
      <c r="B120" s="314"/>
      <c r="C120" s="315">
        <v>31</v>
      </c>
      <c r="D120" s="315" t="s">
        <v>115</v>
      </c>
      <c r="E120" s="316" t="s">
        <v>205</v>
      </c>
      <c r="F120" s="317" t="s">
        <v>206</v>
      </c>
      <c r="G120" s="318" t="s">
        <v>118</v>
      </c>
      <c r="H120" s="319">
        <v>9</v>
      </c>
      <c r="I120" s="353">
        <v>0</v>
      </c>
      <c r="J120" s="319">
        <f t="shared" si="23"/>
        <v>0</v>
      </c>
      <c r="K120" s="317" t="s">
        <v>19</v>
      </c>
      <c r="L120" s="320"/>
      <c r="M120" s="321" t="s">
        <v>19</v>
      </c>
      <c r="N120" s="328" t="s">
        <v>39</v>
      </c>
      <c r="O120" s="329">
        <v>0</v>
      </c>
      <c r="P120" s="329">
        <f t="shared" si="24"/>
        <v>0</v>
      </c>
      <c r="Q120" s="329">
        <v>0</v>
      </c>
      <c r="R120" s="329">
        <f t="shared" si="25"/>
        <v>0</v>
      </c>
      <c r="S120" s="329">
        <v>0</v>
      </c>
      <c r="T120" s="324">
        <f t="shared" si="26"/>
        <v>0</v>
      </c>
      <c r="AR120" s="326" t="s">
        <v>189</v>
      </c>
      <c r="AT120" s="326" t="s">
        <v>115</v>
      </c>
      <c r="AU120" s="326" t="s">
        <v>77</v>
      </c>
      <c r="AY120" s="326" t="s">
        <v>112</v>
      </c>
      <c r="BE120" s="327">
        <f t="shared" si="27"/>
        <v>0</v>
      </c>
      <c r="BF120" s="327">
        <f t="shared" si="28"/>
        <v>0</v>
      </c>
      <c r="BG120" s="327">
        <f t="shared" si="29"/>
        <v>0</v>
      </c>
      <c r="BH120" s="327">
        <f t="shared" si="30"/>
        <v>0</v>
      </c>
      <c r="BI120" s="327">
        <f t="shared" si="31"/>
        <v>0</v>
      </c>
      <c r="BJ120" s="326" t="s">
        <v>10</v>
      </c>
      <c r="BK120" s="327">
        <f t="shared" si="32"/>
        <v>0</v>
      </c>
      <c r="BL120" s="326" t="s">
        <v>189</v>
      </c>
      <c r="BM120" s="326" t="s">
        <v>207</v>
      </c>
    </row>
    <row r="121" spans="2:65" s="325" customFormat="1" ht="14.4" customHeight="1">
      <c r="B121" s="314"/>
      <c r="C121" s="315">
        <v>32</v>
      </c>
      <c r="D121" s="315" t="s">
        <v>115</v>
      </c>
      <c r="E121" s="316" t="s">
        <v>208</v>
      </c>
      <c r="F121" s="317" t="s">
        <v>209</v>
      </c>
      <c r="G121" s="318" t="s">
        <v>118</v>
      </c>
      <c r="H121" s="319">
        <v>32</v>
      </c>
      <c r="I121" s="353">
        <v>0</v>
      </c>
      <c r="J121" s="319">
        <f t="shared" si="23"/>
        <v>0</v>
      </c>
      <c r="K121" s="317" t="s">
        <v>19</v>
      </c>
      <c r="L121" s="320"/>
      <c r="M121" s="321" t="s">
        <v>19</v>
      </c>
      <c r="N121" s="328" t="s">
        <v>39</v>
      </c>
      <c r="O121" s="329">
        <v>0</v>
      </c>
      <c r="P121" s="329">
        <f t="shared" si="24"/>
        <v>0</v>
      </c>
      <c r="Q121" s="329">
        <v>0</v>
      </c>
      <c r="R121" s="329">
        <f t="shared" si="25"/>
        <v>0</v>
      </c>
      <c r="S121" s="329">
        <v>0</v>
      </c>
      <c r="T121" s="324">
        <f t="shared" si="26"/>
        <v>0</v>
      </c>
      <c r="AR121" s="326" t="s">
        <v>189</v>
      </c>
      <c r="AT121" s="326" t="s">
        <v>115</v>
      </c>
      <c r="AU121" s="326" t="s">
        <v>77</v>
      </c>
      <c r="AY121" s="326" t="s">
        <v>112</v>
      </c>
      <c r="BE121" s="327">
        <f t="shared" si="27"/>
        <v>0</v>
      </c>
      <c r="BF121" s="327">
        <f t="shared" si="28"/>
        <v>0</v>
      </c>
      <c r="BG121" s="327">
        <f t="shared" si="29"/>
        <v>0</v>
      </c>
      <c r="BH121" s="327">
        <f t="shared" si="30"/>
        <v>0</v>
      </c>
      <c r="BI121" s="327">
        <f t="shared" si="31"/>
        <v>0</v>
      </c>
      <c r="BJ121" s="326" t="s">
        <v>10</v>
      </c>
      <c r="BK121" s="327">
        <f t="shared" si="32"/>
        <v>0</v>
      </c>
      <c r="BL121" s="326" t="s">
        <v>189</v>
      </c>
      <c r="BM121" s="326" t="s">
        <v>210</v>
      </c>
    </row>
    <row r="122" spans="2:65" s="350" customFormat="1" ht="22.75" customHeight="1">
      <c r="B122" s="339"/>
      <c r="C122" s="315">
        <v>33</v>
      </c>
      <c r="D122" s="340" t="s">
        <v>115</v>
      </c>
      <c r="E122" s="341" t="s">
        <v>522</v>
      </c>
      <c r="F122" s="342" t="s">
        <v>516</v>
      </c>
      <c r="G122" s="343" t="s">
        <v>118</v>
      </c>
      <c r="H122" s="344">
        <v>1</v>
      </c>
      <c r="I122" s="355">
        <v>0</v>
      </c>
      <c r="J122" s="344">
        <f t="shared" si="23"/>
        <v>0</v>
      </c>
      <c r="K122" s="342" t="s">
        <v>19</v>
      </c>
      <c r="L122" s="345"/>
      <c r="M122" s="346" t="s">
        <v>19</v>
      </c>
      <c r="N122" s="347" t="s">
        <v>39</v>
      </c>
      <c r="O122" s="348">
        <v>0</v>
      </c>
      <c r="P122" s="348">
        <f t="shared" si="24"/>
        <v>0</v>
      </c>
      <c r="Q122" s="348">
        <v>0</v>
      </c>
      <c r="R122" s="348">
        <f t="shared" si="25"/>
        <v>0</v>
      </c>
      <c r="S122" s="348">
        <v>0</v>
      </c>
      <c r="T122" s="349">
        <f t="shared" si="26"/>
        <v>0</v>
      </c>
      <c r="AR122" s="351" t="s">
        <v>189</v>
      </c>
      <c r="AT122" s="351" t="s">
        <v>115</v>
      </c>
      <c r="AU122" s="351" t="s">
        <v>77</v>
      </c>
      <c r="AY122" s="351" t="s">
        <v>112</v>
      </c>
      <c r="BE122" s="352">
        <f t="shared" si="27"/>
        <v>0</v>
      </c>
      <c r="BF122" s="352">
        <f t="shared" si="28"/>
        <v>0</v>
      </c>
      <c r="BG122" s="352">
        <f t="shared" si="29"/>
        <v>0</v>
      </c>
      <c r="BH122" s="352">
        <f t="shared" si="30"/>
        <v>0</v>
      </c>
      <c r="BI122" s="352">
        <f t="shared" si="31"/>
        <v>0</v>
      </c>
      <c r="BJ122" s="351" t="s">
        <v>10</v>
      </c>
      <c r="BK122" s="352">
        <f t="shared" si="32"/>
        <v>0</v>
      </c>
      <c r="BL122" s="351" t="s">
        <v>189</v>
      </c>
      <c r="BM122" s="351" t="s">
        <v>211</v>
      </c>
    </row>
    <row r="123" spans="2:65" s="325" customFormat="1" ht="14.4" customHeight="1">
      <c r="B123" s="314"/>
      <c r="C123" s="315">
        <v>34</v>
      </c>
      <c r="D123" s="315" t="s">
        <v>115</v>
      </c>
      <c r="E123" s="316" t="s">
        <v>521</v>
      </c>
      <c r="F123" s="317" t="s">
        <v>212</v>
      </c>
      <c r="G123" s="318" t="s">
        <v>523</v>
      </c>
      <c r="H123" s="319">
        <v>1</v>
      </c>
      <c r="I123" s="353">
        <v>0</v>
      </c>
      <c r="J123" s="319">
        <f t="shared" si="23"/>
        <v>0</v>
      </c>
      <c r="K123" s="317" t="s">
        <v>19</v>
      </c>
      <c r="L123" s="320"/>
      <c r="M123" s="321" t="s">
        <v>19</v>
      </c>
      <c r="N123" s="328" t="s">
        <v>39</v>
      </c>
      <c r="O123" s="329">
        <v>0</v>
      </c>
      <c r="P123" s="329">
        <f t="shared" si="24"/>
        <v>0</v>
      </c>
      <c r="Q123" s="329">
        <v>0</v>
      </c>
      <c r="R123" s="329">
        <f t="shared" si="25"/>
        <v>0</v>
      </c>
      <c r="S123" s="329">
        <v>0</v>
      </c>
      <c r="T123" s="324">
        <f t="shared" si="26"/>
        <v>0</v>
      </c>
      <c r="AR123" s="326" t="s">
        <v>189</v>
      </c>
      <c r="AT123" s="326" t="s">
        <v>115</v>
      </c>
      <c r="AU123" s="326" t="s">
        <v>77</v>
      </c>
      <c r="AY123" s="326" t="s">
        <v>112</v>
      </c>
      <c r="BE123" s="327">
        <f t="shared" si="27"/>
        <v>0</v>
      </c>
      <c r="BF123" s="327">
        <f t="shared" si="28"/>
        <v>0</v>
      </c>
      <c r="BG123" s="327">
        <f t="shared" si="29"/>
        <v>0</v>
      </c>
      <c r="BH123" s="327">
        <f t="shared" si="30"/>
        <v>0</v>
      </c>
      <c r="BI123" s="327">
        <f t="shared" si="31"/>
        <v>0</v>
      </c>
      <c r="BJ123" s="326" t="s">
        <v>10</v>
      </c>
      <c r="BK123" s="327">
        <f t="shared" si="32"/>
        <v>0</v>
      </c>
      <c r="BL123" s="326" t="s">
        <v>189</v>
      </c>
      <c r="BM123" s="326" t="s">
        <v>214</v>
      </c>
    </row>
    <row r="124" spans="2:65" s="325" customFormat="1" ht="14.4" customHeight="1">
      <c r="B124" s="314"/>
      <c r="C124" s="315">
        <v>35</v>
      </c>
      <c r="D124" s="315" t="s">
        <v>115</v>
      </c>
      <c r="E124" s="316" t="s">
        <v>215</v>
      </c>
      <c r="F124" s="317" t="s">
        <v>127</v>
      </c>
      <c r="G124" s="318" t="s">
        <v>523</v>
      </c>
      <c r="H124" s="319">
        <v>1</v>
      </c>
      <c r="I124" s="353">
        <v>0</v>
      </c>
      <c r="J124" s="319">
        <f t="shared" ref="J124" si="33">ROUND(I124*H124,0)</f>
        <v>0</v>
      </c>
      <c r="K124" s="317" t="s">
        <v>19</v>
      </c>
      <c r="L124" s="320"/>
      <c r="M124" s="321" t="s">
        <v>19</v>
      </c>
      <c r="N124" s="328" t="s">
        <v>39</v>
      </c>
      <c r="O124" s="329">
        <v>0</v>
      </c>
      <c r="P124" s="329">
        <f t="shared" ref="P124" si="34">O124*H124</f>
        <v>0</v>
      </c>
      <c r="Q124" s="329">
        <v>0</v>
      </c>
      <c r="R124" s="329">
        <f t="shared" ref="R124" si="35">Q124*H124</f>
        <v>0</v>
      </c>
      <c r="S124" s="329">
        <v>0</v>
      </c>
      <c r="T124" s="324">
        <f t="shared" ref="T124" si="36">S124*H124</f>
        <v>0</v>
      </c>
      <c r="AR124" s="326" t="s">
        <v>189</v>
      </c>
      <c r="AT124" s="326" t="s">
        <v>115</v>
      </c>
      <c r="AU124" s="326" t="s">
        <v>77</v>
      </c>
      <c r="AY124" s="326" t="s">
        <v>112</v>
      </c>
      <c r="BE124" s="327">
        <f t="shared" ref="BE124" si="37">IF(N124="základní",J124,0)</f>
        <v>0</v>
      </c>
      <c r="BF124" s="327">
        <f t="shared" ref="BF124" si="38">IF(N124="snížená",J124,0)</f>
        <v>0</v>
      </c>
      <c r="BG124" s="327">
        <f t="shared" ref="BG124" si="39">IF(N124="zákl. přenesená",J124,0)</f>
        <v>0</v>
      </c>
      <c r="BH124" s="327">
        <f t="shared" ref="BH124" si="40">IF(N124="sníž. přenesená",J124,0)</f>
        <v>0</v>
      </c>
      <c r="BI124" s="327">
        <f t="shared" ref="BI124" si="41">IF(N124="nulová",J124,0)</f>
        <v>0</v>
      </c>
      <c r="BJ124" s="326" t="s">
        <v>10</v>
      </c>
      <c r="BK124" s="327">
        <f t="shared" ref="BK124" si="42">ROUND(I124*H124,0)</f>
        <v>0</v>
      </c>
      <c r="BL124" s="326" t="s">
        <v>189</v>
      </c>
      <c r="BM124" s="326" t="s">
        <v>216</v>
      </c>
    </row>
    <row r="125" spans="2:65" s="325" customFormat="1">
      <c r="B125" s="314"/>
      <c r="C125" s="315">
        <v>36</v>
      </c>
      <c r="D125" s="315" t="s">
        <v>115</v>
      </c>
      <c r="E125" s="316" t="s">
        <v>547</v>
      </c>
      <c r="F125" s="317" t="s">
        <v>548</v>
      </c>
      <c r="G125" s="318" t="s">
        <v>118</v>
      </c>
      <c r="H125" s="319">
        <v>14</v>
      </c>
      <c r="I125" s="353">
        <v>0</v>
      </c>
      <c r="J125" s="319">
        <f t="shared" si="23"/>
        <v>0</v>
      </c>
      <c r="K125" s="317" t="s">
        <v>19</v>
      </c>
      <c r="L125" s="320"/>
      <c r="M125" s="321" t="s">
        <v>19</v>
      </c>
      <c r="N125" s="328" t="s">
        <v>39</v>
      </c>
      <c r="O125" s="329">
        <v>0</v>
      </c>
      <c r="P125" s="329">
        <f t="shared" si="24"/>
        <v>0</v>
      </c>
      <c r="Q125" s="329">
        <v>0</v>
      </c>
      <c r="R125" s="329">
        <f t="shared" si="25"/>
        <v>0</v>
      </c>
      <c r="S125" s="329">
        <v>0</v>
      </c>
      <c r="T125" s="324">
        <f t="shared" si="26"/>
        <v>0</v>
      </c>
      <c r="AR125" s="326" t="s">
        <v>189</v>
      </c>
      <c r="AT125" s="326" t="s">
        <v>115</v>
      </c>
      <c r="AU125" s="326" t="s">
        <v>77</v>
      </c>
      <c r="AY125" s="326" t="s">
        <v>112</v>
      </c>
      <c r="BE125" s="327">
        <f t="shared" si="27"/>
        <v>0</v>
      </c>
      <c r="BF125" s="327">
        <f t="shared" si="28"/>
        <v>0</v>
      </c>
      <c r="BG125" s="327">
        <f t="shared" si="29"/>
        <v>0</v>
      </c>
      <c r="BH125" s="327">
        <f t="shared" si="30"/>
        <v>0</v>
      </c>
      <c r="BI125" s="327">
        <f t="shared" si="31"/>
        <v>0</v>
      </c>
      <c r="BJ125" s="326" t="s">
        <v>10</v>
      </c>
      <c r="BK125" s="327">
        <f t="shared" si="32"/>
        <v>0</v>
      </c>
      <c r="BL125" s="326" t="s">
        <v>189</v>
      </c>
      <c r="BM125" s="326" t="s">
        <v>216</v>
      </c>
    </row>
    <row r="126" spans="2:65" s="325" customFormat="1">
      <c r="B126" s="314"/>
      <c r="C126" s="315">
        <v>37</v>
      </c>
      <c r="D126" s="315" t="s">
        <v>115</v>
      </c>
      <c r="E126" s="316" t="s">
        <v>549</v>
      </c>
      <c r="F126" s="317" t="s">
        <v>551</v>
      </c>
      <c r="G126" s="318" t="s">
        <v>118</v>
      </c>
      <c r="H126" s="319">
        <v>6</v>
      </c>
      <c r="I126" s="353">
        <v>0</v>
      </c>
      <c r="J126" s="319">
        <f t="shared" ref="J126:J127" si="43">ROUND(I126*H126,0)</f>
        <v>0</v>
      </c>
      <c r="K126" s="317"/>
      <c r="L126" s="320"/>
      <c r="M126" s="321"/>
      <c r="N126" s="322"/>
      <c r="O126" s="323"/>
      <c r="P126" s="323"/>
      <c r="Q126" s="323"/>
      <c r="R126" s="323"/>
      <c r="S126" s="323"/>
      <c r="T126" s="324"/>
      <c r="AR126" s="326"/>
      <c r="AT126" s="326"/>
      <c r="AU126" s="326"/>
      <c r="AY126" s="326"/>
      <c r="BE126" s="327"/>
      <c r="BF126" s="327"/>
      <c r="BG126" s="327"/>
      <c r="BH126" s="327"/>
      <c r="BI126" s="327"/>
      <c r="BJ126" s="326"/>
      <c r="BK126" s="327"/>
      <c r="BL126" s="326"/>
      <c r="BM126" s="326"/>
    </row>
    <row r="127" spans="2:65" s="325" customFormat="1">
      <c r="B127" s="314"/>
      <c r="C127" s="315">
        <v>38</v>
      </c>
      <c r="D127" s="315" t="s">
        <v>115</v>
      </c>
      <c r="E127" s="316" t="s">
        <v>550</v>
      </c>
      <c r="F127" s="317" t="s">
        <v>552</v>
      </c>
      <c r="G127" s="318" t="s">
        <v>118</v>
      </c>
      <c r="H127" s="319">
        <v>2</v>
      </c>
      <c r="I127" s="353">
        <v>0</v>
      </c>
      <c r="J127" s="319">
        <f t="shared" si="43"/>
        <v>0</v>
      </c>
      <c r="K127" s="317"/>
      <c r="L127" s="320"/>
      <c r="M127" s="321"/>
      <c r="N127" s="322"/>
      <c r="O127" s="323"/>
      <c r="P127" s="323"/>
      <c r="Q127" s="323"/>
      <c r="R127" s="323"/>
      <c r="S127" s="323"/>
      <c r="T127" s="324"/>
      <c r="AR127" s="326"/>
      <c r="AT127" s="326"/>
      <c r="AU127" s="326"/>
      <c r="AY127" s="326"/>
      <c r="BE127" s="327"/>
      <c r="BF127" s="327"/>
      <c r="BG127" s="327"/>
      <c r="BH127" s="327"/>
      <c r="BI127" s="327"/>
      <c r="BJ127" s="326"/>
      <c r="BK127" s="327"/>
      <c r="BL127" s="326"/>
      <c r="BM127" s="326"/>
    </row>
    <row r="128" spans="2:65" s="325" customFormat="1" ht="24">
      <c r="B128" s="314"/>
      <c r="C128" s="315">
        <v>39</v>
      </c>
      <c r="D128" s="315" t="s">
        <v>115</v>
      </c>
      <c r="E128" s="316" t="s">
        <v>253</v>
      </c>
      <c r="F128" s="317" t="s">
        <v>188</v>
      </c>
      <c r="G128" s="318" t="s">
        <v>135</v>
      </c>
      <c r="H128" s="319">
        <v>180</v>
      </c>
      <c r="I128" s="353">
        <v>0</v>
      </c>
      <c r="J128" s="319">
        <f t="shared" ref="J128" si="44">ROUND(I128*H128,0)</f>
        <v>0</v>
      </c>
      <c r="K128" s="317"/>
      <c r="L128" s="320"/>
      <c r="M128" s="321"/>
      <c r="N128" s="322"/>
      <c r="O128" s="323"/>
      <c r="P128" s="323"/>
      <c r="Q128" s="323"/>
      <c r="R128" s="323"/>
      <c r="S128" s="323"/>
      <c r="T128" s="324"/>
      <c r="AR128" s="326"/>
      <c r="AT128" s="326"/>
      <c r="AU128" s="326"/>
      <c r="AY128" s="326"/>
      <c r="BE128" s="327"/>
      <c r="BF128" s="327"/>
      <c r="BG128" s="327"/>
      <c r="BH128" s="327"/>
      <c r="BI128" s="327"/>
      <c r="BJ128" s="326"/>
      <c r="BK128" s="327"/>
      <c r="BL128" s="326"/>
      <c r="BM128" s="326"/>
    </row>
    <row r="129" spans="2:65" s="1" customFormat="1" ht="14.4" customHeight="1">
      <c r="B129" s="34"/>
      <c r="C129" s="162">
        <v>40</v>
      </c>
      <c r="D129" s="162" t="s">
        <v>115</v>
      </c>
      <c r="E129" s="163" t="s">
        <v>217</v>
      </c>
      <c r="F129" s="164" t="s">
        <v>515</v>
      </c>
      <c r="G129" s="165" t="s">
        <v>523</v>
      </c>
      <c r="H129" s="166">
        <v>1</v>
      </c>
      <c r="I129" s="353">
        <v>0</v>
      </c>
      <c r="J129" s="166">
        <f t="shared" si="23"/>
        <v>0</v>
      </c>
      <c r="K129" s="164" t="s">
        <v>19</v>
      </c>
      <c r="L129" s="54"/>
      <c r="M129" s="167" t="s">
        <v>19</v>
      </c>
      <c r="N129" s="168" t="s">
        <v>39</v>
      </c>
      <c r="O129" s="169">
        <v>0</v>
      </c>
      <c r="P129" s="169">
        <f t="shared" si="24"/>
        <v>0</v>
      </c>
      <c r="Q129" s="169">
        <v>0</v>
      </c>
      <c r="R129" s="169">
        <f t="shared" si="25"/>
        <v>0</v>
      </c>
      <c r="S129" s="169">
        <v>0</v>
      </c>
      <c r="T129" s="170">
        <f t="shared" si="26"/>
        <v>0</v>
      </c>
      <c r="AR129" s="20" t="s">
        <v>189</v>
      </c>
      <c r="AT129" s="20" t="s">
        <v>115</v>
      </c>
      <c r="AU129" s="20" t="s">
        <v>77</v>
      </c>
      <c r="AY129" s="20" t="s">
        <v>112</v>
      </c>
      <c r="BE129" s="171">
        <f t="shared" si="27"/>
        <v>0</v>
      </c>
      <c r="BF129" s="171">
        <f t="shared" si="28"/>
        <v>0</v>
      </c>
      <c r="BG129" s="171">
        <f t="shared" si="29"/>
        <v>0</v>
      </c>
      <c r="BH129" s="171">
        <f t="shared" si="30"/>
        <v>0</v>
      </c>
      <c r="BI129" s="171">
        <f t="shared" si="31"/>
        <v>0</v>
      </c>
      <c r="BJ129" s="20" t="s">
        <v>10</v>
      </c>
      <c r="BK129" s="171">
        <f t="shared" si="32"/>
        <v>0</v>
      </c>
      <c r="BL129" s="20" t="s">
        <v>189</v>
      </c>
      <c r="BM129" s="20" t="s">
        <v>218</v>
      </c>
    </row>
    <row r="130" spans="2:65" s="10" customFormat="1" ht="30" customHeight="1">
      <c r="B130" s="147"/>
      <c r="C130" s="148"/>
      <c r="D130" s="149" t="s">
        <v>67</v>
      </c>
      <c r="E130" s="160" t="s">
        <v>219</v>
      </c>
      <c r="F130" s="160" t="s">
        <v>511</v>
      </c>
      <c r="G130" s="148"/>
      <c r="H130" s="148"/>
      <c r="I130" s="148"/>
      <c r="J130" s="161">
        <f>SUM(J131:J162)</f>
        <v>0</v>
      </c>
      <c r="K130" s="148"/>
      <c r="L130" s="152"/>
      <c r="M130" s="153"/>
      <c r="N130" s="154"/>
      <c r="O130" s="154"/>
      <c r="P130" s="155">
        <f>SUM(P131:P162)</f>
        <v>0</v>
      </c>
      <c r="Q130" s="154"/>
      <c r="R130" s="155">
        <f>SUM(R131:R162)</f>
        <v>0</v>
      </c>
      <c r="S130" s="154"/>
      <c r="T130" s="156">
        <f>SUM(T131:T162)</f>
        <v>0</v>
      </c>
      <c r="AR130" s="157" t="s">
        <v>125</v>
      </c>
      <c r="AT130" s="158" t="s">
        <v>67</v>
      </c>
      <c r="AU130" s="158" t="s">
        <v>10</v>
      </c>
      <c r="AY130" s="157" t="s">
        <v>112</v>
      </c>
      <c r="BK130" s="159">
        <f>SUM(BK131:BK162)</f>
        <v>0</v>
      </c>
    </row>
    <row r="131" spans="2:65" s="1" customFormat="1" ht="14.4" customHeight="1">
      <c r="B131" s="34"/>
      <c r="C131" s="172">
        <v>41</v>
      </c>
      <c r="D131" s="172" t="s">
        <v>152</v>
      </c>
      <c r="E131" s="173" t="s">
        <v>220</v>
      </c>
      <c r="F131" s="174" t="s">
        <v>527</v>
      </c>
      <c r="G131" s="175" t="s">
        <v>118</v>
      </c>
      <c r="H131" s="176">
        <v>1</v>
      </c>
      <c r="I131" s="354">
        <v>0</v>
      </c>
      <c r="J131" s="176">
        <f t="shared" ref="J131:J162" si="45">ROUND(I131*H131,0)</f>
        <v>0</v>
      </c>
      <c r="K131" s="174" t="s">
        <v>19</v>
      </c>
      <c r="L131" s="177"/>
      <c r="M131" s="178" t="s">
        <v>19</v>
      </c>
      <c r="N131" s="179" t="s">
        <v>39</v>
      </c>
      <c r="O131" s="169">
        <v>0</v>
      </c>
      <c r="P131" s="169">
        <f t="shared" ref="P131:P162" si="46">O131*H131</f>
        <v>0</v>
      </c>
      <c r="Q131" s="169">
        <v>0</v>
      </c>
      <c r="R131" s="169">
        <f t="shared" ref="R131:R162" si="47">Q131*H131</f>
        <v>0</v>
      </c>
      <c r="S131" s="169">
        <v>0</v>
      </c>
      <c r="T131" s="170">
        <f t="shared" ref="T131:T162" si="48">S131*H131</f>
        <v>0</v>
      </c>
      <c r="AR131" s="20" t="s">
        <v>155</v>
      </c>
      <c r="AT131" s="20" t="s">
        <v>152</v>
      </c>
      <c r="AU131" s="20" t="s">
        <v>77</v>
      </c>
      <c r="AY131" s="20" t="s">
        <v>112</v>
      </c>
      <c r="BE131" s="171">
        <f t="shared" ref="BE131:BE162" si="49">IF(N131="základní",J131,0)</f>
        <v>0</v>
      </c>
      <c r="BF131" s="171">
        <f t="shared" ref="BF131:BF162" si="50">IF(N131="snížená",J131,0)</f>
        <v>0</v>
      </c>
      <c r="BG131" s="171">
        <f t="shared" ref="BG131:BG162" si="51">IF(N131="zákl. přenesená",J131,0)</f>
        <v>0</v>
      </c>
      <c r="BH131" s="171">
        <f t="shared" ref="BH131:BH162" si="52">IF(N131="sníž. přenesená",J131,0)</f>
        <v>0</v>
      </c>
      <c r="BI131" s="171">
        <f t="shared" ref="BI131:BI162" si="53">IF(N131="nulová",J131,0)</f>
        <v>0</v>
      </c>
      <c r="BJ131" s="20" t="s">
        <v>10</v>
      </c>
      <c r="BK131" s="171">
        <f t="shared" ref="BK131:BK162" si="54">ROUND(I131*H131,0)</f>
        <v>0</v>
      </c>
      <c r="BL131" s="20" t="s">
        <v>119</v>
      </c>
      <c r="BM131" s="20" t="s">
        <v>221</v>
      </c>
    </row>
    <row r="132" spans="2:65" s="1" customFormat="1" ht="34.25" customHeight="1">
      <c r="B132" s="34"/>
      <c r="C132" s="172">
        <v>42</v>
      </c>
      <c r="D132" s="172" t="s">
        <v>152</v>
      </c>
      <c r="E132" s="173" t="s">
        <v>222</v>
      </c>
      <c r="F132" s="174" t="s">
        <v>223</v>
      </c>
      <c r="G132" s="175" t="s">
        <v>118</v>
      </c>
      <c r="H132" s="176">
        <v>9</v>
      </c>
      <c r="I132" s="354">
        <v>0</v>
      </c>
      <c r="J132" s="176">
        <f t="shared" si="45"/>
        <v>0</v>
      </c>
      <c r="K132" s="174" t="s">
        <v>19</v>
      </c>
      <c r="L132" s="177"/>
      <c r="M132" s="178" t="s">
        <v>19</v>
      </c>
      <c r="N132" s="179" t="s">
        <v>39</v>
      </c>
      <c r="O132" s="169">
        <v>0</v>
      </c>
      <c r="P132" s="169">
        <f t="shared" si="46"/>
        <v>0</v>
      </c>
      <c r="Q132" s="169">
        <v>0</v>
      </c>
      <c r="R132" s="169">
        <f t="shared" si="47"/>
        <v>0</v>
      </c>
      <c r="S132" s="169">
        <v>0</v>
      </c>
      <c r="T132" s="170">
        <f t="shared" si="48"/>
        <v>0</v>
      </c>
      <c r="AR132" s="20" t="s">
        <v>155</v>
      </c>
      <c r="AT132" s="20" t="s">
        <v>152</v>
      </c>
      <c r="AU132" s="20" t="s">
        <v>77</v>
      </c>
      <c r="AY132" s="20" t="s">
        <v>112</v>
      </c>
      <c r="BE132" s="171">
        <f t="shared" si="49"/>
        <v>0</v>
      </c>
      <c r="BF132" s="171">
        <f t="shared" si="50"/>
        <v>0</v>
      </c>
      <c r="BG132" s="171">
        <f t="shared" si="51"/>
        <v>0</v>
      </c>
      <c r="BH132" s="171">
        <f t="shared" si="52"/>
        <v>0</v>
      </c>
      <c r="BI132" s="171">
        <f t="shared" si="53"/>
        <v>0</v>
      </c>
      <c r="BJ132" s="20" t="s">
        <v>10</v>
      </c>
      <c r="BK132" s="171">
        <f t="shared" si="54"/>
        <v>0</v>
      </c>
      <c r="BL132" s="20" t="s">
        <v>119</v>
      </c>
      <c r="BM132" s="20" t="s">
        <v>224</v>
      </c>
    </row>
    <row r="133" spans="2:65" s="1" customFormat="1" ht="24">
      <c r="B133" s="34"/>
      <c r="C133" s="172">
        <v>43</v>
      </c>
      <c r="D133" s="172" t="s">
        <v>152</v>
      </c>
      <c r="E133" s="173" t="s">
        <v>528</v>
      </c>
      <c r="F133" s="174" t="s">
        <v>526</v>
      </c>
      <c r="G133" s="175" t="s">
        <v>118</v>
      </c>
      <c r="H133" s="176">
        <v>2</v>
      </c>
      <c r="I133" s="354">
        <v>0</v>
      </c>
      <c r="J133" s="176">
        <f t="shared" si="45"/>
        <v>0</v>
      </c>
      <c r="K133" s="174" t="s">
        <v>19</v>
      </c>
      <c r="L133" s="177"/>
      <c r="M133" s="178" t="s">
        <v>19</v>
      </c>
      <c r="N133" s="179" t="s">
        <v>39</v>
      </c>
      <c r="O133" s="169">
        <v>0</v>
      </c>
      <c r="P133" s="169">
        <f t="shared" si="46"/>
        <v>0</v>
      </c>
      <c r="Q133" s="169">
        <v>0</v>
      </c>
      <c r="R133" s="169">
        <f t="shared" si="47"/>
        <v>0</v>
      </c>
      <c r="S133" s="169">
        <v>0</v>
      </c>
      <c r="T133" s="170">
        <f t="shared" si="48"/>
        <v>0</v>
      </c>
      <c r="AR133" s="20" t="s">
        <v>155</v>
      </c>
      <c r="AT133" s="20" t="s">
        <v>152</v>
      </c>
      <c r="AU133" s="20" t="s">
        <v>77</v>
      </c>
      <c r="AY133" s="20" t="s">
        <v>112</v>
      </c>
      <c r="BE133" s="171">
        <f t="shared" si="49"/>
        <v>0</v>
      </c>
      <c r="BF133" s="171">
        <f t="shared" si="50"/>
        <v>0</v>
      </c>
      <c r="BG133" s="171">
        <f t="shared" si="51"/>
        <v>0</v>
      </c>
      <c r="BH133" s="171">
        <f t="shared" si="52"/>
        <v>0</v>
      </c>
      <c r="BI133" s="171">
        <f t="shared" si="53"/>
        <v>0</v>
      </c>
      <c r="BJ133" s="20" t="s">
        <v>10</v>
      </c>
      <c r="BK133" s="171">
        <f t="shared" si="54"/>
        <v>0</v>
      </c>
      <c r="BL133" s="20" t="s">
        <v>119</v>
      </c>
      <c r="BM133" s="20" t="s">
        <v>225</v>
      </c>
    </row>
    <row r="134" spans="2:65" s="1" customFormat="1" ht="14.5" customHeight="1">
      <c r="B134" s="34"/>
      <c r="C134" s="172">
        <v>44</v>
      </c>
      <c r="D134" s="172" t="s">
        <v>152</v>
      </c>
      <c r="E134" s="173" t="s">
        <v>533</v>
      </c>
      <c r="F134" s="174" t="s">
        <v>532</v>
      </c>
      <c r="G134" s="175" t="s">
        <v>118</v>
      </c>
      <c r="H134" s="176">
        <v>20</v>
      </c>
      <c r="I134" s="354">
        <v>0</v>
      </c>
      <c r="J134" s="176">
        <f t="shared" si="45"/>
        <v>0</v>
      </c>
      <c r="K134" s="174" t="s">
        <v>19</v>
      </c>
      <c r="L134" s="177"/>
      <c r="M134" s="178" t="s">
        <v>19</v>
      </c>
      <c r="N134" s="179" t="s">
        <v>39</v>
      </c>
      <c r="O134" s="169">
        <v>0</v>
      </c>
      <c r="P134" s="169">
        <f t="shared" si="46"/>
        <v>0</v>
      </c>
      <c r="Q134" s="169">
        <v>0</v>
      </c>
      <c r="R134" s="169">
        <f t="shared" si="47"/>
        <v>0</v>
      </c>
      <c r="S134" s="169">
        <v>0</v>
      </c>
      <c r="T134" s="170">
        <f t="shared" si="48"/>
        <v>0</v>
      </c>
      <c r="AR134" s="20" t="s">
        <v>155</v>
      </c>
      <c r="AT134" s="20" t="s">
        <v>152</v>
      </c>
      <c r="AU134" s="20" t="s">
        <v>77</v>
      </c>
      <c r="AY134" s="20" t="s">
        <v>112</v>
      </c>
      <c r="BE134" s="171">
        <f t="shared" si="49"/>
        <v>0</v>
      </c>
      <c r="BF134" s="171">
        <f t="shared" si="50"/>
        <v>0</v>
      </c>
      <c r="BG134" s="171">
        <f t="shared" si="51"/>
        <v>0</v>
      </c>
      <c r="BH134" s="171">
        <f t="shared" si="52"/>
        <v>0</v>
      </c>
      <c r="BI134" s="171">
        <f t="shared" si="53"/>
        <v>0</v>
      </c>
      <c r="BJ134" s="20" t="s">
        <v>10</v>
      </c>
      <c r="BK134" s="171">
        <f t="shared" si="54"/>
        <v>0</v>
      </c>
      <c r="BL134" s="20" t="s">
        <v>119</v>
      </c>
      <c r="BM134" s="20" t="s">
        <v>226</v>
      </c>
    </row>
    <row r="135" spans="2:65" s="1" customFormat="1" ht="14.4" customHeight="1">
      <c r="B135" s="34"/>
      <c r="C135" s="172">
        <v>45</v>
      </c>
      <c r="D135" s="172" t="s">
        <v>152</v>
      </c>
      <c r="E135" s="173" t="s">
        <v>227</v>
      </c>
      <c r="F135" s="174" t="s">
        <v>228</v>
      </c>
      <c r="G135" s="175" t="s">
        <v>135</v>
      </c>
      <c r="H135" s="176">
        <v>80</v>
      </c>
      <c r="I135" s="354">
        <v>0</v>
      </c>
      <c r="J135" s="176">
        <f t="shared" si="45"/>
        <v>0</v>
      </c>
      <c r="K135" s="174" t="s">
        <v>19</v>
      </c>
      <c r="L135" s="177"/>
      <c r="M135" s="178" t="s">
        <v>19</v>
      </c>
      <c r="N135" s="179" t="s">
        <v>39</v>
      </c>
      <c r="O135" s="169">
        <v>0</v>
      </c>
      <c r="P135" s="169">
        <f t="shared" si="46"/>
        <v>0</v>
      </c>
      <c r="Q135" s="169">
        <v>0</v>
      </c>
      <c r="R135" s="169">
        <f t="shared" si="47"/>
        <v>0</v>
      </c>
      <c r="S135" s="169">
        <v>0</v>
      </c>
      <c r="T135" s="170">
        <f t="shared" si="48"/>
        <v>0</v>
      </c>
      <c r="AR135" s="20" t="s">
        <v>155</v>
      </c>
      <c r="AT135" s="20" t="s">
        <v>152</v>
      </c>
      <c r="AU135" s="20" t="s">
        <v>77</v>
      </c>
      <c r="AY135" s="20" t="s">
        <v>112</v>
      </c>
      <c r="BE135" s="171">
        <f t="shared" si="49"/>
        <v>0</v>
      </c>
      <c r="BF135" s="171">
        <f t="shared" si="50"/>
        <v>0</v>
      </c>
      <c r="BG135" s="171">
        <f t="shared" si="51"/>
        <v>0</v>
      </c>
      <c r="BH135" s="171">
        <f t="shared" si="52"/>
        <v>0</v>
      </c>
      <c r="BI135" s="171">
        <f t="shared" si="53"/>
        <v>0</v>
      </c>
      <c r="BJ135" s="20" t="s">
        <v>10</v>
      </c>
      <c r="BK135" s="171">
        <f t="shared" si="54"/>
        <v>0</v>
      </c>
      <c r="BL135" s="20" t="s">
        <v>119</v>
      </c>
      <c r="BM135" s="20" t="s">
        <v>229</v>
      </c>
    </row>
    <row r="136" spans="2:65" s="325" customFormat="1" ht="14.4" customHeight="1">
      <c r="B136" s="314"/>
      <c r="C136" s="330">
        <v>46</v>
      </c>
      <c r="D136" s="330" t="s">
        <v>152</v>
      </c>
      <c r="E136" s="331" t="s">
        <v>230</v>
      </c>
      <c r="F136" s="332" t="s">
        <v>231</v>
      </c>
      <c r="G136" s="333" t="s">
        <v>135</v>
      </c>
      <c r="H136" s="334">
        <v>160</v>
      </c>
      <c r="I136" s="354">
        <v>0</v>
      </c>
      <c r="J136" s="334">
        <f t="shared" si="45"/>
        <v>0</v>
      </c>
      <c r="K136" s="332" t="s">
        <v>19</v>
      </c>
      <c r="L136" s="335"/>
      <c r="M136" s="336" t="s">
        <v>19</v>
      </c>
      <c r="N136" s="338" t="s">
        <v>39</v>
      </c>
      <c r="O136" s="329">
        <v>0</v>
      </c>
      <c r="P136" s="329">
        <f t="shared" si="46"/>
        <v>0</v>
      </c>
      <c r="Q136" s="329">
        <v>0</v>
      </c>
      <c r="R136" s="329">
        <f t="shared" si="47"/>
        <v>0</v>
      </c>
      <c r="S136" s="329">
        <v>0</v>
      </c>
      <c r="T136" s="324">
        <f t="shared" si="48"/>
        <v>0</v>
      </c>
      <c r="AR136" s="326" t="s">
        <v>155</v>
      </c>
      <c r="AT136" s="326" t="s">
        <v>152</v>
      </c>
      <c r="AU136" s="326" t="s">
        <v>77</v>
      </c>
      <c r="AY136" s="326" t="s">
        <v>112</v>
      </c>
      <c r="BE136" s="327">
        <f t="shared" si="49"/>
        <v>0</v>
      </c>
      <c r="BF136" s="327">
        <f t="shared" si="50"/>
        <v>0</v>
      </c>
      <c r="BG136" s="327">
        <f t="shared" si="51"/>
        <v>0</v>
      </c>
      <c r="BH136" s="327">
        <f t="shared" si="52"/>
        <v>0</v>
      </c>
      <c r="BI136" s="327">
        <f t="shared" si="53"/>
        <v>0</v>
      </c>
      <c r="BJ136" s="326" t="s">
        <v>10</v>
      </c>
      <c r="BK136" s="327">
        <f t="shared" si="54"/>
        <v>0</v>
      </c>
      <c r="BL136" s="326" t="s">
        <v>119</v>
      </c>
      <c r="BM136" s="326" t="s">
        <v>232</v>
      </c>
    </row>
    <row r="137" spans="2:65" s="1" customFormat="1" ht="14.4" customHeight="1">
      <c r="B137" s="34"/>
      <c r="C137" s="172">
        <v>47</v>
      </c>
      <c r="D137" s="172" t="s">
        <v>152</v>
      </c>
      <c r="E137" s="173" t="s">
        <v>233</v>
      </c>
      <c r="F137" s="174" t="s">
        <v>234</v>
      </c>
      <c r="G137" s="175" t="s">
        <v>135</v>
      </c>
      <c r="H137" s="176">
        <v>590</v>
      </c>
      <c r="I137" s="354">
        <v>0</v>
      </c>
      <c r="J137" s="176">
        <f t="shared" si="45"/>
        <v>0</v>
      </c>
      <c r="K137" s="174" t="s">
        <v>19</v>
      </c>
      <c r="L137" s="177"/>
      <c r="M137" s="178" t="s">
        <v>19</v>
      </c>
      <c r="N137" s="179" t="s">
        <v>39</v>
      </c>
      <c r="O137" s="169">
        <v>0</v>
      </c>
      <c r="P137" s="169">
        <f t="shared" si="46"/>
        <v>0</v>
      </c>
      <c r="Q137" s="169">
        <v>0</v>
      </c>
      <c r="R137" s="169">
        <f t="shared" si="47"/>
        <v>0</v>
      </c>
      <c r="S137" s="169">
        <v>0</v>
      </c>
      <c r="T137" s="170">
        <f t="shared" si="48"/>
        <v>0</v>
      </c>
      <c r="AR137" s="20" t="s">
        <v>155</v>
      </c>
      <c r="AT137" s="20" t="s">
        <v>152</v>
      </c>
      <c r="AU137" s="20" t="s">
        <v>77</v>
      </c>
      <c r="AY137" s="20" t="s">
        <v>112</v>
      </c>
      <c r="BE137" s="171">
        <f t="shared" si="49"/>
        <v>0</v>
      </c>
      <c r="BF137" s="171">
        <f t="shared" si="50"/>
        <v>0</v>
      </c>
      <c r="BG137" s="171">
        <f t="shared" si="51"/>
        <v>0</v>
      </c>
      <c r="BH137" s="171">
        <f t="shared" si="52"/>
        <v>0</v>
      </c>
      <c r="BI137" s="171">
        <f t="shared" si="53"/>
        <v>0</v>
      </c>
      <c r="BJ137" s="20" t="s">
        <v>10</v>
      </c>
      <c r="BK137" s="171">
        <f t="shared" si="54"/>
        <v>0</v>
      </c>
      <c r="BL137" s="20" t="s">
        <v>119</v>
      </c>
      <c r="BM137" s="20" t="s">
        <v>235</v>
      </c>
    </row>
    <row r="138" spans="2:65" s="1" customFormat="1" ht="14.5" customHeight="1">
      <c r="B138" s="34"/>
      <c r="C138" s="172">
        <v>48</v>
      </c>
      <c r="D138" s="172" t="s">
        <v>152</v>
      </c>
      <c r="E138" s="262" t="s">
        <v>513</v>
      </c>
      <c r="F138" s="261" t="s">
        <v>531</v>
      </c>
      <c r="G138" s="175" t="s">
        <v>118</v>
      </c>
      <c r="H138" s="176">
        <v>1</v>
      </c>
      <c r="I138" s="354">
        <v>0</v>
      </c>
      <c r="J138" s="176">
        <f t="shared" si="45"/>
        <v>0</v>
      </c>
      <c r="K138" s="174" t="s">
        <v>19</v>
      </c>
      <c r="L138" s="177"/>
      <c r="M138" s="178" t="s">
        <v>19</v>
      </c>
      <c r="N138" s="179" t="s">
        <v>39</v>
      </c>
      <c r="O138" s="169">
        <v>0</v>
      </c>
      <c r="P138" s="169">
        <f t="shared" si="46"/>
        <v>0</v>
      </c>
      <c r="Q138" s="169">
        <v>0</v>
      </c>
      <c r="R138" s="169">
        <f t="shared" si="47"/>
        <v>0</v>
      </c>
      <c r="S138" s="169">
        <v>0</v>
      </c>
      <c r="T138" s="170">
        <f t="shared" si="48"/>
        <v>0</v>
      </c>
      <c r="AR138" s="20" t="s">
        <v>155</v>
      </c>
      <c r="AT138" s="20" t="s">
        <v>152</v>
      </c>
      <c r="AU138" s="20" t="s">
        <v>77</v>
      </c>
      <c r="AY138" s="20" t="s">
        <v>112</v>
      </c>
      <c r="BE138" s="171">
        <f t="shared" si="49"/>
        <v>0</v>
      </c>
      <c r="BF138" s="171">
        <f t="shared" si="50"/>
        <v>0</v>
      </c>
      <c r="BG138" s="171">
        <f t="shared" si="51"/>
        <v>0</v>
      </c>
      <c r="BH138" s="171">
        <f t="shared" si="52"/>
        <v>0</v>
      </c>
      <c r="BI138" s="171">
        <f t="shared" si="53"/>
        <v>0</v>
      </c>
      <c r="BJ138" s="20" t="s">
        <v>10</v>
      </c>
      <c r="BK138" s="171">
        <f t="shared" si="54"/>
        <v>0</v>
      </c>
      <c r="BL138" s="20" t="s">
        <v>119</v>
      </c>
      <c r="BM138" s="20" t="s">
        <v>236</v>
      </c>
    </row>
    <row r="139" spans="2:65" s="1" customFormat="1" ht="14.5" customHeight="1">
      <c r="B139" s="34"/>
      <c r="C139" s="172">
        <v>49</v>
      </c>
      <c r="D139" s="172" t="s">
        <v>152</v>
      </c>
      <c r="E139" s="262" t="s">
        <v>514</v>
      </c>
      <c r="F139" s="261" t="s">
        <v>530</v>
      </c>
      <c r="G139" s="175" t="s">
        <v>118</v>
      </c>
      <c r="H139" s="176">
        <v>1</v>
      </c>
      <c r="I139" s="354">
        <v>0</v>
      </c>
      <c r="J139" s="176">
        <f t="shared" si="45"/>
        <v>0</v>
      </c>
      <c r="K139" s="174" t="s">
        <v>19</v>
      </c>
      <c r="L139" s="177"/>
      <c r="M139" s="178" t="s">
        <v>19</v>
      </c>
      <c r="N139" s="179" t="s">
        <v>39</v>
      </c>
      <c r="O139" s="169">
        <v>0</v>
      </c>
      <c r="P139" s="169">
        <f t="shared" si="46"/>
        <v>0</v>
      </c>
      <c r="Q139" s="169">
        <v>0</v>
      </c>
      <c r="R139" s="169">
        <f t="shared" si="47"/>
        <v>0</v>
      </c>
      <c r="S139" s="169">
        <v>0</v>
      </c>
      <c r="T139" s="170">
        <f t="shared" si="48"/>
        <v>0</v>
      </c>
      <c r="AR139" s="20" t="s">
        <v>155</v>
      </c>
      <c r="AT139" s="20" t="s">
        <v>152</v>
      </c>
      <c r="AU139" s="20" t="s">
        <v>77</v>
      </c>
      <c r="AY139" s="20" t="s">
        <v>112</v>
      </c>
      <c r="BE139" s="171">
        <f t="shared" si="49"/>
        <v>0</v>
      </c>
      <c r="BF139" s="171">
        <f t="shared" si="50"/>
        <v>0</v>
      </c>
      <c r="BG139" s="171">
        <f t="shared" si="51"/>
        <v>0</v>
      </c>
      <c r="BH139" s="171">
        <f t="shared" si="52"/>
        <v>0</v>
      </c>
      <c r="BI139" s="171">
        <f t="shared" si="53"/>
        <v>0</v>
      </c>
      <c r="BJ139" s="20" t="s">
        <v>10</v>
      </c>
      <c r="BK139" s="171">
        <f t="shared" si="54"/>
        <v>0</v>
      </c>
      <c r="BL139" s="20" t="s">
        <v>119</v>
      </c>
      <c r="BM139" s="20" t="s">
        <v>237</v>
      </c>
    </row>
    <row r="140" spans="2:65" s="1" customFormat="1" ht="14.5" customHeight="1">
      <c r="B140" s="34"/>
      <c r="C140" s="172">
        <v>50</v>
      </c>
      <c r="D140" s="172" t="s">
        <v>152</v>
      </c>
      <c r="E140" s="173" t="s">
        <v>238</v>
      </c>
      <c r="F140" s="174" t="s">
        <v>529</v>
      </c>
      <c r="G140" s="175" t="s">
        <v>118</v>
      </c>
      <c r="H140" s="176">
        <v>20</v>
      </c>
      <c r="I140" s="354">
        <v>0</v>
      </c>
      <c r="J140" s="176">
        <f t="shared" si="45"/>
        <v>0</v>
      </c>
      <c r="K140" s="174" t="s">
        <v>19</v>
      </c>
      <c r="L140" s="177"/>
      <c r="M140" s="178" t="s">
        <v>19</v>
      </c>
      <c r="N140" s="179" t="s">
        <v>39</v>
      </c>
      <c r="O140" s="169">
        <v>0</v>
      </c>
      <c r="P140" s="169">
        <f t="shared" si="46"/>
        <v>0</v>
      </c>
      <c r="Q140" s="169">
        <v>0</v>
      </c>
      <c r="R140" s="169">
        <f t="shared" si="47"/>
        <v>0</v>
      </c>
      <c r="S140" s="169">
        <v>0</v>
      </c>
      <c r="T140" s="170">
        <f t="shared" si="48"/>
        <v>0</v>
      </c>
      <c r="AR140" s="20" t="s">
        <v>155</v>
      </c>
      <c r="AT140" s="20" t="s">
        <v>152</v>
      </c>
      <c r="AU140" s="20" t="s">
        <v>77</v>
      </c>
      <c r="AY140" s="20" t="s">
        <v>112</v>
      </c>
      <c r="BE140" s="171">
        <f t="shared" si="49"/>
        <v>0</v>
      </c>
      <c r="BF140" s="171">
        <f t="shared" si="50"/>
        <v>0</v>
      </c>
      <c r="BG140" s="171">
        <f t="shared" si="51"/>
        <v>0</v>
      </c>
      <c r="BH140" s="171">
        <f t="shared" si="52"/>
        <v>0</v>
      </c>
      <c r="BI140" s="171">
        <f t="shared" si="53"/>
        <v>0</v>
      </c>
      <c r="BJ140" s="20" t="s">
        <v>10</v>
      </c>
      <c r="BK140" s="171">
        <f t="shared" si="54"/>
        <v>0</v>
      </c>
      <c r="BL140" s="20" t="s">
        <v>119</v>
      </c>
      <c r="BM140" s="20" t="s">
        <v>239</v>
      </c>
    </row>
    <row r="141" spans="2:65" s="1" customFormat="1" ht="14.4" customHeight="1">
      <c r="B141" s="34"/>
      <c r="C141" s="172">
        <v>51</v>
      </c>
      <c r="D141" s="172" t="s">
        <v>152</v>
      </c>
      <c r="E141" s="173" t="s">
        <v>240</v>
      </c>
      <c r="F141" s="174" t="s">
        <v>175</v>
      </c>
      <c r="G141" s="175" t="s">
        <v>523</v>
      </c>
      <c r="H141" s="176">
        <v>1</v>
      </c>
      <c r="I141" s="354">
        <v>0</v>
      </c>
      <c r="J141" s="176">
        <f t="shared" si="45"/>
        <v>0</v>
      </c>
      <c r="K141" s="174" t="s">
        <v>19</v>
      </c>
      <c r="L141" s="177"/>
      <c r="M141" s="178" t="s">
        <v>19</v>
      </c>
      <c r="N141" s="179" t="s">
        <v>39</v>
      </c>
      <c r="O141" s="169">
        <v>0</v>
      </c>
      <c r="P141" s="169">
        <f t="shared" si="46"/>
        <v>0</v>
      </c>
      <c r="Q141" s="169">
        <v>0</v>
      </c>
      <c r="R141" s="169">
        <f t="shared" si="47"/>
        <v>0</v>
      </c>
      <c r="S141" s="169">
        <v>0</v>
      </c>
      <c r="T141" s="170">
        <f t="shared" si="48"/>
        <v>0</v>
      </c>
      <c r="AR141" s="20" t="s">
        <v>155</v>
      </c>
      <c r="AT141" s="20" t="s">
        <v>152</v>
      </c>
      <c r="AU141" s="20" t="s">
        <v>77</v>
      </c>
      <c r="AY141" s="20" t="s">
        <v>112</v>
      </c>
      <c r="BE141" s="171">
        <f t="shared" si="49"/>
        <v>0</v>
      </c>
      <c r="BF141" s="171">
        <f t="shared" si="50"/>
        <v>0</v>
      </c>
      <c r="BG141" s="171">
        <f t="shared" si="51"/>
        <v>0</v>
      </c>
      <c r="BH141" s="171">
        <f t="shared" si="52"/>
        <v>0</v>
      </c>
      <c r="BI141" s="171">
        <f t="shared" si="53"/>
        <v>0</v>
      </c>
      <c r="BJ141" s="20" t="s">
        <v>10</v>
      </c>
      <c r="BK141" s="171">
        <f t="shared" si="54"/>
        <v>0</v>
      </c>
      <c r="BL141" s="20" t="s">
        <v>119</v>
      </c>
      <c r="BM141" s="20" t="s">
        <v>241</v>
      </c>
    </row>
    <row r="142" spans="2:65" s="1" customFormat="1" ht="240">
      <c r="B142" s="34"/>
      <c r="C142" s="172">
        <v>52</v>
      </c>
      <c r="D142" s="172" t="s">
        <v>152</v>
      </c>
      <c r="E142" s="173" t="s">
        <v>242</v>
      </c>
      <c r="F142" s="174" t="s">
        <v>582</v>
      </c>
      <c r="G142" s="175" t="s">
        <v>123</v>
      </c>
      <c r="H142" s="176">
        <v>1</v>
      </c>
      <c r="I142" s="354">
        <v>0</v>
      </c>
      <c r="J142" s="176">
        <f t="shared" si="45"/>
        <v>0</v>
      </c>
      <c r="K142" s="174" t="s">
        <v>19</v>
      </c>
      <c r="L142" s="177"/>
      <c r="M142" s="178" t="s">
        <v>19</v>
      </c>
      <c r="N142" s="179" t="s">
        <v>39</v>
      </c>
      <c r="O142" s="169">
        <v>0</v>
      </c>
      <c r="P142" s="169">
        <f t="shared" si="46"/>
        <v>0</v>
      </c>
      <c r="Q142" s="169">
        <v>0</v>
      </c>
      <c r="R142" s="169">
        <f t="shared" si="47"/>
        <v>0</v>
      </c>
      <c r="S142" s="169">
        <v>0</v>
      </c>
      <c r="T142" s="170">
        <f t="shared" si="48"/>
        <v>0</v>
      </c>
      <c r="AR142" s="20" t="s">
        <v>155</v>
      </c>
      <c r="AT142" s="20" t="s">
        <v>152</v>
      </c>
      <c r="AU142" s="20" t="s">
        <v>77</v>
      </c>
      <c r="AY142" s="20" t="s">
        <v>112</v>
      </c>
      <c r="BE142" s="171">
        <f t="shared" si="49"/>
        <v>0</v>
      </c>
      <c r="BF142" s="171">
        <f t="shared" si="50"/>
        <v>0</v>
      </c>
      <c r="BG142" s="171">
        <f t="shared" si="51"/>
        <v>0</v>
      </c>
      <c r="BH142" s="171">
        <f t="shared" si="52"/>
        <v>0</v>
      </c>
      <c r="BI142" s="171">
        <f t="shared" si="53"/>
        <v>0</v>
      </c>
      <c r="BJ142" s="20" t="s">
        <v>10</v>
      </c>
      <c r="BK142" s="171">
        <f t="shared" si="54"/>
        <v>0</v>
      </c>
      <c r="BL142" s="20" t="s">
        <v>119</v>
      </c>
      <c r="BM142" s="20" t="s">
        <v>243</v>
      </c>
    </row>
    <row r="143" spans="2:65" s="1" customFormat="1" ht="14.4" customHeight="1">
      <c r="B143" s="34"/>
      <c r="C143" s="172">
        <v>53</v>
      </c>
      <c r="D143" s="172" t="s">
        <v>152</v>
      </c>
      <c r="E143" s="173" t="s">
        <v>244</v>
      </c>
      <c r="F143" s="174" t="s">
        <v>245</v>
      </c>
      <c r="G143" s="175" t="s">
        <v>523</v>
      </c>
      <c r="H143" s="176">
        <v>1</v>
      </c>
      <c r="I143" s="354">
        <v>0</v>
      </c>
      <c r="J143" s="176">
        <f t="shared" si="45"/>
        <v>0</v>
      </c>
      <c r="K143" s="174" t="s">
        <v>19</v>
      </c>
      <c r="L143" s="177"/>
      <c r="M143" s="178" t="s">
        <v>19</v>
      </c>
      <c r="N143" s="179" t="s">
        <v>39</v>
      </c>
      <c r="O143" s="169">
        <v>0</v>
      </c>
      <c r="P143" s="169">
        <f t="shared" si="46"/>
        <v>0</v>
      </c>
      <c r="Q143" s="169">
        <v>0</v>
      </c>
      <c r="R143" s="169">
        <f t="shared" si="47"/>
        <v>0</v>
      </c>
      <c r="S143" s="169">
        <v>0</v>
      </c>
      <c r="T143" s="170">
        <f t="shared" si="48"/>
        <v>0</v>
      </c>
      <c r="AR143" s="20" t="s">
        <v>155</v>
      </c>
      <c r="AT143" s="20" t="s">
        <v>152</v>
      </c>
      <c r="AU143" s="20" t="s">
        <v>77</v>
      </c>
      <c r="AY143" s="20" t="s">
        <v>112</v>
      </c>
      <c r="BE143" s="171">
        <f t="shared" si="49"/>
        <v>0</v>
      </c>
      <c r="BF143" s="171">
        <f t="shared" si="50"/>
        <v>0</v>
      </c>
      <c r="BG143" s="171">
        <f t="shared" si="51"/>
        <v>0</v>
      </c>
      <c r="BH143" s="171">
        <f t="shared" si="52"/>
        <v>0</v>
      </c>
      <c r="BI143" s="171">
        <f t="shared" si="53"/>
        <v>0</v>
      </c>
      <c r="BJ143" s="20" t="s">
        <v>10</v>
      </c>
      <c r="BK143" s="171">
        <f t="shared" si="54"/>
        <v>0</v>
      </c>
      <c r="BL143" s="20" t="s">
        <v>119</v>
      </c>
      <c r="BM143" s="20" t="s">
        <v>246</v>
      </c>
    </row>
    <row r="144" spans="2:65" s="325" customFormat="1" ht="14.4" customHeight="1">
      <c r="B144" s="314"/>
      <c r="C144" s="330">
        <v>54</v>
      </c>
      <c r="D144" s="330" t="s">
        <v>152</v>
      </c>
      <c r="E144" s="331" t="s">
        <v>545</v>
      </c>
      <c r="F144" s="332" t="s">
        <v>546</v>
      </c>
      <c r="G144" s="333" t="s">
        <v>118</v>
      </c>
      <c r="H144" s="334">
        <v>1</v>
      </c>
      <c r="I144" s="354">
        <v>0</v>
      </c>
      <c r="J144" s="334">
        <f t="shared" ref="J144:J160" si="55">ROUND(I144*H144,0)</f>
        <v>0</v>
      </c>
      <c r="K144" s="332" t="s">
        <v>19</v>
      </c>
      <c r="L144" s="335"/>
      <c r="M144" s="336" t="s">
        <v>19</v>
      </c>
      <c r="N144" s="338" t="s">
        <v>39</v>
      </c>
      <c r="O144" s="329">
        <v>0</v>
      </c>
      <c r="P144" s="329">
        <f t="shared" ref="P144" si="56">O144*H144</f>
        <v>0</v>
      </c>
      <c r="Q144" s="329">
        <v>0</v>
      </c>
      <c r="R144" s="329">
        <f t="shared" ref="R144" si="57">Q144*H144</f>
        <v>0</v>
      </c>
      <c r="S144" s="329">
        <v>0</v>
      </c>
      <c r="T144" s="324">
        <f t="shared" ref="T144" si="58">S144*H144</f>
        <v>0</v>
      </c>
      <c r="AR144" s="326" t="s">
        <v>155</v>
      </c>
      <c r="AT144" s="326" t="s">
        <v>152</v>
      </c>
      <c r="AU144" s="326" t="s">
        <v>77</v>
      </c>
      <c r="AY144" s="326" t="s">
        <v>112</v>
      </c>
      <c r="BE144" s="327">
        <f t="shared" ref="BE144" si="59">IF(N144="základní",J144,0)</f>
        <v>0</v>
      </c>
      <c r="BF144" s="327">
        <f t="shared" ref="BF144" si="60">IF(N144="snížená",J144,0)</f>
        <v>0</v>
      </c>
      <c r="BG144" s="327">
        <f t="shared" ref="BG144" si="61">IF(N144="zákl. přenesená",J144,0)</f>
        <v>0</v>
      </c>
      <c r="BH144" s="327">
        <f t="shared" ref="BH144" si="62">IF(N144="sníž. přenesená",J144,0)</f>
        <v>0</v>
      </c>
      <c r="BI144" s="327">
        <f t="shared" ref="BI144" si="63">IF(N144="nulová",J144,0)</f>
        <v>0</v>
      </c>
      <c r="BJ144" s="326" t="s">
        <v>10</v>
      </c>
      <c r="BK144" s="327">
        <f t="shared" ref="BK144:BK155" si="64">ROUND(I144*H144,0)</f>
        <v>0</v>
      </c>
      <c r="BL144" s="326" t="s">
        <v>119</v>
      </c>
      <c r="BM144" s="326" t="s">
        <v>246</v>
      </c>
    </row>
    <row r="145" spans="2:65" s="325" customFormat="1" ht="14.4" customHeight="1">
      <c r="B145" s="314"/>
      <c r="C145" s="330">
        <v>55</v>
      </c>
      <c r="D145" s="330" t="s">
        <v>152</v>
      </c>
      <c r="E145" s="331" t="s">
        <v>553</v>
      </c>
      <c r="F145" s="332" t="s">
        <v>558</v>
      </c>
      <c r="G145" s="333" t="s">
        <v>118</v>
      </c>
      <c r="H145" s="334">
        <v>1</v>
      </c>
      <c r="I145" s="354">
        <v>0</v>
      </c>
      <c r="J145" s="334">
        <f t="shared" si="55"/>
        <v>0</v>
      </c>
      <c r="K145" s="332"/>
      <c r="L145" s="335"/>
      <c r="M145" s="336"/>
      <c r="N145" s="337"/>
      <c r="O145" s="323"/>
      <c r="P145" s="323"/>
      <c r="Q145" s="323"/>
      <c r="R145" s="323"/>
      <c r="S145" s="323"/>
      <c r="T145" s="324"/>
      <c r="AR145" s="326"/>
      <c r="AT145" s="326"/>
      <c r="AU145" s="326"/>
      <c r="AY145" s="326"/>
      <c r="BE145" s="327"/>
      <c r="BF145" s="327"/>
      <c r="BG145" s="327"/>
      <c r="BH145" s="327"/>
      <c r="BI145" s="327"/>
      <c r="BJ145" s="326"/>
      <c r="BK145" s="327">
        <f t="shared" si="64"/>
        <v>0</v>
      </c>
      <c r="BL145" s="326"/>
      <c r="BM145" s="326"/>
    </row>
    <row r="146" spans="2:65" s="325" customFormat="1" ht="14.4" customHeight="1">
      <c r="B146" s="314"/>
      <c r="C146" s="330">
        <v>56</v>
      </c>
      <c r="D146" s="330" t="s">
        <v>152</v>
      </c>
      <c r="E146" s="331" t="s">
        <v>554</v>
      </c>
      <c r="F146" s="332" t="s">
        <v>559</v>
      </c>
      <c r="G146" s="333" t="s">
        <v>118</v>
      </c>
      <c r="H146" s="334">
        <v>1</v>
      </c>
      <c r="I146" s="354">
        <v>0</v>
      </c>
      <c r="J146" s="334">
        <f t="shared" si="55"/>
        <v>0</v>
      </c>
      <c r="K146" s="332"/>
      <c r="L146" s="335"/>
      <c r="M146" s="336"/>
      <c r="N146" s="337"/>
      <c r="O146" s="323"/>
      <c r="P146" s="323"/>
      <c r="Q146" s="323"/>
      <c r="R146" s="323"/>
      <c r="S146" s="323"/>
      <c r="T146" s="324"/>
      <c r="AR146" s="326"/>
      <c r="AT146" s="326"/>
      <c r="AU146" s="326"/>
      <c r="AY146" s="326"/>
      <c r="BE146" s="327"/>
      <c r="BF146" s="327"/>
      <c r="BG146" s="327"/>
      <c r="BH146" s="327"/>
      <c r="BI146" s="327"/>
      <c r="BJ146" s="326"/>
      <c r="BK146" s="327">
        <f t="shared" si="64"/>
        <v>0</v>
      </c>
      <c r="BL146" s="326"/>
      <c r="BM146" s="326"/>
    </row>
    <row r="147" spans="2:65" s="325" customFormat="1" ht="14.4" customHeight="1">
      <c r="B147" s="314"/>
      <c r="C147" s="330">
        <v>57</v>
      </c>
      <c r="D147" s="330" t="s">
        <v>152</v>
      </c>
      <c r="E147" s="331" t="s">
        <v>555</v>
      </c>
      <c r="F147" s="332" t="s">
        <v>560</v>
      </c>
      <c r="G147" s="333" t="s">
        <v>118</v>
      </c>
      <c r="H147" s="334">
        <v>1</v>
      </c>
      <c r="I147" s="354">
        <v>0</v>
      </c>
      <c r="J147" s="334">
        <f t="shared" si="55"/>
        <v>0</v>
      </c>
      <c r="K147" s="332"/>
      <c r="L147" s="335"/>
      <c r="M147" s="336"/>
      <c r="N147" s="337"/>
      <c r="O147" s="323"/>
      <c r="P147" s="323"/>
      <c r="Q147" s="323"/>
      <c r="R147" s="323"/>
      <c r="S147" s="323"/>
      <c r="T147" s="324"/>
      <c r="AR147" s="326"/>
      <c r="AT147" s="326"/>
      <c r="AU147" s="326"/>
      <c r="AY147" s="326"/>
      <c r="BE147" s="327"/>
      <c r="BF147" s="327"/>
      <c r="BG147" s="327"/>
      <c r="BH147" s="327"/>
      <c r="BI147" s="327"/>
      <c r="BJ147" s="326"/>
      <c r="BK147" s="327">
        <f t="shared" si="64"/>
        <v>0</v>
      </c>
      <c r="BL147" s="326"/>
      <c r="BM147" s="326"/>
    </row>
    <row r="148" spans="2:65" s="325" customFormat="1" ht="14.4" customHeight="1">
      <c r="B148" s="314"/>
      <c r="C148" s="330">
        <v>58</v>
      </c>
      <c r="D148" s="330" t="s">
        <v>152</v>
      </c>
      <c r="E148" s="331" t="s">
        <v>556</v>
      </c>
      <c r="F148" s="332" t="s">
        <v>561</v>
      </c>
      <c r="G148" s="333" t="s">
        <v>118</v>
      </c>
      <c r="H148" s="334">
        <v>1</v>
      </c>
      <c r="I148" s="354">
        <v>0</v>
      </c>
      <c r="J148" s="334">
        <f t="shared" si="55"/>
        <v>0</v>
      </c>
      <c r="K148" s="332"/>
      <c r="L148" s="335"/>
      <c r="M148" s="336"/>
      <c r="N148" s="337"/>
      <c r="O148" s="323"/>
      <c r="P148" s="323"/>
      <c r="Q148" s="323"/>
      <c r="R148" s="323"/>
      <c r="S148" s="323"/>
      <c r="T148" s="324"/>
      <c r="AR148" s="326"/>
      <c r="AT148" s="326"/>
      <c r="AU148" s="326"/>
      <c r="AY148" s="326"/>
      <c r="BE148" s="327"/>
      <c r="BF148" s="327"/>
      <c r="BG148" s="327"/>
      <c r="BH148" s="327"/>
      <c r="BI148" s="327"/>
      <c r="BJ148" s="326"/>
      <c r="BK148" s="327">
        <f t="shared" si="64"/>
        <v>0</v>
      </c>
      <c r="BL148" s="326"/>
      <c r="BM148" s="326"/>
    </row>
    <row r="149" spans="2:65" s="325" customFormat="1" ht="14.4" customHeight="1">
      <c r="B149" s="314"/>
      <c r="C149" s="330">
        <v>59</v>
      </c>
      <c r="D149" s="330" t="s">
        <v>152</v>
      </c>
      <c r="E149" s="331" t="s">
        <v>557</v>
      </c>
      <c r="F149" s="332" t="s">
        <v>562</v>
      </c>
      <c r="G149" s="333" t="s">
        <v>118</v>
      </c>
      <c r="H149" s="334">
        <v>1</v>
      </c>
      <c r="I149" s="354">
        <v>0</v>
      </c>
      <c r="J149" s="334">
        <f t="shared" si="55"/>
        <v>0</v>
      </c>
      <c r="K149" s="332"/>
      <c r="L149" s="335"/>
      <c r="M149" s="336"/>
      <c r="N149" s="337"/>
      <c r="O149" s="323"/>
      <c r="P149" s="323"/>
      <c r="Q149" s="323"/>
      <c r="R149" s="323"/>
      <c r="S149" s="323"/>
      <c r="T149" s="324"/>
      <c r="AR149" s="326"/>
      <c r="AT149" s="326"/>
      <c r="AU149" s="326"/>
      <c r="AY149" s="326"/>
      <c r="BE149" s="327"/>
      <c r="BF149" s="327"/>
      <c r="BG149" s="327"/>
      <c r="BH149" s="327"/>
      <c r="BI149" s="327"/>
      <c r="BJ149" s="326"/>
      <c r="BK149" s="327">
        <f t="shared" si="64"/>
        <v>0</v>
      </c>
      <c r="BL149" s="326"/>
      <c r="BM149" s="326"/>
    </row>
    <row r="150" spans="2:65" s="325" customFormat="1" ht="24">
      <c r="B150" s="314"/>
      <c r="C150" s="330">
        <v>60</v>
      </c>
      <c r="D150" s="330" t="s">
        <v>152</v>
      </c>
      <c r="E150" s="331" t="s">
        <v>563</v>
      </c>
      <c r="F150" s="332" t="s">
        <v>564</v>
      </c>
      <c r="G150" s="333" t="s">
        <v>118</v>
      </c>
      <c r="H150" s="334">
        <v>1</v>
      </c>
      <c r="I150" s="354">
        <v>0</v>
      </c>
      <c r="J150" s="334">
        <f t="shared" si="55"/>
        <v>0</v>
      </c>
      <c r="K150" s="332"/>
      <c r="L150" s="335"/>
      <c r="M150" s="336"/>
      <c r="N150" s="337"/>
      <c r="O150" s="323"/>
      <c r="P150" s="323"/>
      <c r="Q150" s="323"/>
      <c r="R150" s="323"/>
      <c r="S150" s="323"/>
      <c r="T150" s="324"/>
      <c r="AR150" s="326"/>
      <c r="AT150" s="326"/>
      <c r="AU150" s="326"/>
      <c r="AY150" s="326"/>
      <c r="BE150" s="327"/>
      <c r="BF150" s="327"/>
      <c r="BG150" s="327"/>
      <c r="BH150" s="327"/>
      <c r="BI150" s="327"/>
      <c r="BJ150" s="326"/>
      <c r="BK150" s="327">
        <f t="shared" si="64"/>
        <v>0</v>
      </c>
      <c r="BL150" s="326"/>
      <c r="BM150" s="326"/>
    </row>
    <row r="151" spans="2:65" s="325" customFormat="1" ht="14.4" customHeight="1">
      <c r="B151" s="314"/>
      <c r="C151" s="330"/>
      <c r="D151" s="330"/>
      <c r="E151" s="331"/>
      <c r="F151" s="332" t="s">
        <v>565</v>
      </c>
      <c r="G151" s="333" t="s">
        <v>118</v>
      </c>
      <c r="H151" s="334">
        <v>1</v>
      </c>
      <c r="I151" s="354">
        <v>0</v>
      </c>
      <c r="J151" s="334">
        <f t="shared" si="55"/>
        <v>0</v>
      </c>
      <c r="K151" s="332"/>
      <c r="L151" s="335"/>
      <c r="M151" s="336"/>
      <c r="N151" s="337"/>
      <c r="O151" s="323"/>
      <c r="P151" s="323"/>
      <c r="Q151" s="323"/>
      <c r="R151" s="323"/>
      <c r="S151" s="323"/>
      <c r="T151" s="324"/>
      <c r="AR151" s="326"/>
      <c r="AT151" s="326"/>
      <c r="AU151" s="326"/>
      <c r="AY151" s="326"/>
      <c r="BE151" s="327"/>
      <c r="BF151" s="327"/>
      <c r="BG151" s="327"/>
      <c r="BH151" s="327"/>
      <c r="BI151" s="327"/>
      <c r="BJ151" s="326"/>
      <c r="BK151" s="327">
        <f t="shared" si="64"/>
        <v>0</v>
      </c>
      <c r="BL151" s="326"/>
      <c r="BM151" s="326"/>
    </row>
    <row r="152" spans="2:65" s="325" customFormat="1" ht="14.4" customHeight="1">
      <c r="B152" s="314"/>
      <c r="C152" s="330"/>
      <c r="D152" s="330"/>
      <c r="E152" s="331"/>
      <c r="F152" s="332" t="s">
        <v>566</v>
      </c>
      <c r="G152" s="333" t="s">
        <v>118</v>
      </c>
      <c r="H152" s="334">
        <v>1</v>
      </c>
      <c r="I152" s="354">
        <v>0</v>
      </c>
      <c r="J152" s="334">
        <f t="shared" si="55"/>
        <v>0</v>
      </c>
      <c r="K152" s="332"/>
      <c r="L152" s="335"/>
      <c r="M152" s="336"/>
      <c r="N152" s="337"/>
      <c r="O152" s="323"/>
      <c r="P152" s="323"/>
      <c r="Q152" s="323"/>
      <c r="R152" s="323"/>
      <c r="S152" s="323"/>
      <c r="T152" s="324"/>
      <c r="AR152" s="326"/>
      <c r="AT152" s="326"/>
      <c r="AU152" s="326"/>
      <c r="AY152" s="326"/>
      <c r="BE152" s="327"/>
      <c r="BF152" s="327"/>
      <c r="BG152" s="327"/>
      <c r="BH152" s="327"/>
      <c r="BI152" s="327"/>
      <c r="BJ152" s="326"/>
      <c r="BK152" s="327">
        <f t="shared" si="64"/>
        <v>0</v>
      </c>
      <c r="BL152" s="326"/>
      <c r="BM152" s="326"/>
    </row>
    <row r="153" spans="2:65" s="325" customFormat="1" ht="14.4" customHeight="1">
      <c r="B153" s="314"/>
      <c r="C153" s="330"/>
      <c r="D153" s="330"/>
      <c r="E153" s="331"/>
      <c r="F153" s="332" t="s">
        <v>567</v>
      </c>
      <c r="G153" s="333" t="s">
        <v>118</v>
      </c>
      <c r="H153" s="334">
        <v>1</v>
      </c>
      <c r="I153" s="354">
        <v>0</v>
      </c>
      <c r="J153" s="334">
        <f t="shared" si="55"/>
        <v>0</v>
      </c>
      <c r="K153" s="332"/>
      <c r="L153" s="335"/>
      <c r="M153" s="336"/>
      <c r="N153" s="337"/>
      <c r="O153" s="323"/>
      <c r="P153" s="323"/>
      <c r="Q153" s="323"/>
      <c r="R153" s="323"/>
      <c r="S153" s="323"/>
      <c r="T153" s="324"/>
      <c r="AR153" s="326"/>
      <c r="AT153" s="326"/>
      <c r="AU153" s="326"/>
      <c r="AY153" s="326"/>
      <c r="BE153" s="327"/>
      <c r="BF153" s="327"/>
      <c r="BG153" s="327"/>
      <c r="BH153" s="327"/>
      <c r="BI153" s="327"/>
      <c r="BJ153" s="326"/>
      <c r="BK153" s="327">
        <f t="shared" si="64"/>
        <v>0</v>
      </c>
      <c r="BL153" s="326"/>
      <c r="BM153" s="326"/>
    </row>
    <row r="154" spans="2:65" s="325" customFormat="1" ht="14.4" customHeight="1">
      <c r="B154" s="314"/>
      <c r="C154" s="330"/>
      <c r="D154" s="330"/>
      <c r="E154" s="331"/>
      <c r="F154" s="332" t="s">
        <v>568</v>
      </c>
      <c r="G154" s="333" t="s">
        <v>118</v>
      </c>
      <c r="H154" s="334">
        <v>1</v>
      </c>
      <c r="I154" s="354">
        <v>0</v>
      </c>
      <c r="J154" s="334">
        <f t="shared" si="55"/>
        <v>0</v>
      </c>
      <c r="K154" s="332"/>
      <c r="L154" s="335"/>
      <c r="M154" s="336"/>
      <c r="N154" s="337"/>
      <c r="O154" s="323"/>
      <c r="P154" s="323"/>
      <c r="Q154" s="323"/>
      <c r="R154" s="323"/>
      <c r="S154" s="323"/>
      <c r="T154" s="324"/>
      <c r="AR154" s="326"/>
      <c r="AT154" s="326"/>
      <c r="AU154" s="326"/>
      <c r="AY154" s="326"/>
      <c r="BE154" s="327"/>
      <c r="BF154" s="327"/>
      <c r="BG154" s="327"/>
      <c r="BH154" s="327"/>
      <c r="BI154" s="327"/>
      <c r="BJ154" s="326"/>
      <c r="BK154" s="327">
        <f t="shared" si="64"/>
        <v>0</v>
      </c>
      <c r="BL154" s="326"/>
      <c r="BM154" s="326"/>
    </row>
    <row r="155" spans="2:65" s="325" customFormat="1" ht="14.4" customHeight="1">
      <c r="B155" s="314"/>
      <c r="C155" s="330"/>
      <c r="D155" s="330"/>
      <c r="E155" s="331"/>
      <c r="F155" s="332" t="s">
        <v>569</v>
      </c>
      <c r="G155" s="333" t="s">
        <v>118</v>
      </c>
      <c r="H155" s="334">
        <v>5</v>
      </c>
      <c r="I155" s="354">
        <v>0</v>
      </c>
      <c r="J155" s="334">
        <f t="shared" si="55"/>
        <v>0</v>
      </c>
      <c r="K155" s="332"/>
      <c r="L155" s="335"/>
      <c r="M155" s="336"/>
      <c r="N155" s="337"/>
      <c r="O155" s="323"/>
      <c r="P155" s="323"/>
      <c r="Q155" s="323"/>
      <c r="R155" s="323"/>
      <c r="S155" s="323"/>
      <c r="T155" s="324"/>
      <c r="AR155" s="326"/>
      <c r="AT155" s="326"/>
      <c r="AU155" s="326"/>
      <c r="AY155" s="326"/>
      <c r="BE155" s="327"/>
      <c r="BF155" s="327"/>
      <c r="BG155" s="327"/>
      <c r="BH155" s="327"/>
      <c r="BI155" s="327"/>
      <c r="BJ155" s="326"/>
      <c r="BK155" s="327">
        <f t="shared" si="64"/>
        <v>0</v>
      </c>
      <c r="BL155" s="326"/>
      <c r="BM155" s="326"/>
    </row>
    <row r="156" spans="2:65" s="325" customFormat="1" ht="14.4" customHeight="1">
      <c r="B156" s="314"/>
      <c r="C156" s="330">
        <v>61</v>
      </c>
      <c r="D156" s="330" t="s">
        <v>152</v>
      </c>
      <c r="E156" s="331" t="s">
        <v>570</v>
      </c>
      <c r="F156" s="332" t="s">
        <v>571</v>
      </c>
      <c r="G156" s="333" t="s">
        <v>118</v>
      </c>
      <c r="H156" s="334">
        <v>1</v>
      </c>
      <c r="I156" s="354">
        <v>0</v>
      </c>
      <c r="J156" s="334">
        <f t="shared" si="55"/>
        <v>0</v>
      </c>
      <c r="K156" s="332"/>
      <c r="L156" s="335"/>
      <c r="M156" s="336"/>
      <c r="N156" s="337"/>
      <c r="O156" s="323"/>
      <c r="P156" s="323"/>
      <c r="Q156" s="323"/>
      <c r="R156" s="323"/>
      <c r="S156" s="323"/>
      <c r="T156" s="324"/>
      <c r="AR156" s="326"/>
      <c r="AT156" s="326"/>
      <c r="AU156" s="326"/>
      <c r="AY156" s="326"/>
      <c r="BE156" s="327"/>
      <c r="BF156" s="327"/>
      <c r="BG156" s="327"/>
      <c r="BH156" s="327"/>
      <c r="BI156" s="327"/>
      <c r="BJ156" s="326"/>
      <c r="BK156" s="327"/>
      <c r="BL156" s="326"/>
      <c r="BM156" s="326"/>
    </row>
    <row r="157" spans="2:65" s="325" customFormat="1" ht="14.4" customHeight="1">
      <c r="B157" s="314"/>
      <c r="C157" s="330">
        <v>62</v>
      </c>
      <c r="D157" s="330" t="s">
        <v>152</v>
      </c>
      <c r="E157" s="331" t="s">
        <v>572</v>
      </c>
      <c r="F157" s="332" t="s">
        <v>573</v>
      </c>
      <c r="G157" s="333" t="s">
        <v>118</v>
      </c>
      <c r="H157" s="334">
        <v>1</v>
      </c>
      <c r="I157" s="354">
        <v>0</v>
      </c>
      <c r="J157" s="334">
        <f t="shared" si="55"/>
        <v>0</v>
      </c>
      <c r="K157" s="332"/>
      <c r="L157" s="335"/>
      <c r="M157" s="336"/>
      <c r="N157" s="337"/>
      <c r="O157" s="323"/>
      <c r="P157" s="323"/>
      <c r="Q157" s="323"/>
      <c r="R157" s="323"/>
      <c r="S157" s="323"/>
      <c r="T157" s="324"/>
      <c r="AR157" s="326"/>
      <c r="AT157" s="326"/>
      <c r="AU157" s="326"/>
      <c r="AY157" s="326"/>
      <c r="BE157" s="327"/>
      <c r="BF157" s="327"/>
      <c r="BG157" s="327"/>
      <c r="BH157" s="327"/>
      <c r="BI157" s="327"/>
      <c r="BJ157" s="326"/>
      <c r="BK157" s="327"/>
      <c r="BL157" s="326"/>
      <c r="BM157" s="326"/>
    </row>
    <row r="158" spans="2:65" s="325" customFormat="1" ht="14.4" customHeight="1">
      <c r="B158" s="314"/>
      <c r="C158" s="330">
        <v>63</v>
      </c>
      <c r="D158" s="330" t="s">
        <v>152</v>
      </c>
      <c r="E158" s="331" t="s">
        <v>576</v>
      </c>
      <c r="F158" s="332" t="s">
        <v>574</v>
      </c>
      <c r="G158" s="333" t="s">
        <v>118</v>
      </c>
      <c r="H158" s="334">
        <v>1</v>
      </c>
      <c r="I158" s="354">
        <v>0</v>
      </c>
      <c r="J158" s="334">
        <f t="shared" si="55"/>
        <v>0</v>
      </c>
      <c r="K158" s="332"/>
      <c r="L158" s="335"/>
      <c r="M158" s="336"/>
      <c r="N158" s="337"/>
      <c r="O158" s="323"/>
      <c r="P158" s="323"/>
      <c r="Q158" s="323"/>
      <c r="R158" s="323"/>
      <c r="S158" s="323"/>
      <c r="T158" s="324"/>
      <c r="AR158" s="326"/>
      <c r="AT158" s="326"/>
      <c r="AU158" s="326"/>
      <c r="AY158" s="326"/>
      <c r="BE158" s="327"/>
      <c r="BF158" s="327"/>
      <c r="BG158" s="327"/>
      <c r="BH158" s="327"/>
      <c r="BI158" s="327"/>
      <c r="BJ158" s="326"/>
      <c r="BK158" s="327"/>
      <c r="BL158" s="326"/>
      <c r="BM158" s="326"/>
    </row>
    <row r="159" spans="2:65" s="325" customFormat="1" ht="14.4" customHeight="1">
      <c r="B159" s="314"/>
      <c r="C159" s="330">
        <v>64</v>
      </c>
      <c r="D159" s="330" t="s">
        <v>152</v>
      </c>
      <c r="E159" s="331" t="s">
        <v>577</v>
      </c>
      <c r="F159" s="332" t="s">
        <v>575</v>
      </c>
      <c r="G159" s="333" t="s">
        <v>118</v>
      </c>
      <c r="H159" s="334">
        <v>1</v>
      </c>
      <c r="I159" s="354">
        <v>0</v>
      </c>
      <c r="J159" s="334">
        <f t="shared" si="55"/>
        <v>0</v>
      </c>
      <c r="K159" s="332"/>
      <c r="L159" s="335"/>
      <c r="M159" s="336"/>
      <c r="N159" s="337"/>
      <c r="O159" s="323"/>
      <c r="P159" s="323"/>
      <c r="Q159" s="323"/>
      <c r="R159" s="323"/>
      <c r="S159" s="323"/>
      <c r="T159" s="324"/>
      <c r="AR159" s="326"/>
      <c r="AT159" s="326"/>
      <c r="AU159" s="326"/>
      <c r="AY159" s="326"/>
      <c r="BE159" s="327"/>
      <c r="BF159" s="327"/>
      <c r="BG159" s="327"/>
      <c r="BH159" s="327"/>
      <c r="BI159" s="327"/>
      <c r="BJ159" s="326"/>
      <c r="BK159" s="327"/>
      <c r="BL159" s="326"/>
      <c r="BM159" s="326"/>
    </row>
    <row r="160" spans="2:65" s="325" customFormat="1" ht="14.4" customHeight="1">
      <c r="B160" s="314"/>
      <c r="C160" s="330">
        <v>65</v>
      </c>
      <c r="D160" s="330" t="s">
        <v>152</v>
      </c>
      <c r="E160" s="331" t="s">
        <v>579</v>
      </c>
      <c r="F160" s="332" t="s">
        <v>578</v>
      </c>
      <c r="G160" s="333" t="s">
        <v>118</v>
      </c>
      <c r="H160" s="334">
        <v>1</v>
      </c>
      <c r="I160" s="354">
        <v>0</v>
      </c>
      <c r="J160" s="334">
        <f t="shared" si="55"/>
        <v>0</v>
      </c>
      <c r="K160" s="332"/>
      <c r="L160" s="335"/>
      <c r="M160" s="336"/>
      <c r="N160" s="337"/>
      <c r="O160" s="323"/>
      <c r="P160" s="323"/>
      <c r="Q160" s="323"/>
      <c r="R160" s="323"/>
      <c r="S160" s="323"/>
      <c r="T160" s="324"/>
      <c r="AR160" s="326"/>
      <c r="AT160" s="326"/>
      <c r="AU160" s="326"/>
      <c r="AY160" s="326"/>
      <c r="BE160" s="327"/>
      <c r="BF160" s="327"/>
      <c r="BG160" s="327"/>
      <c r="BH160" s="327"/>
      <c r="BI160" s="327"/>
      <c r="BJ160" s="326"/>
      <c r="BK160" s="327"/>
      <c r="BL160" s="326"/>
      <c r="BM160" s="326"/>
    </row>
    <row r="161" spans="2:65" s="325" customFormat="1" ht="14.4" customHeight="1">
      <c r="B161" s="314"/>
      <c r="C161" s="330">
        <v>66</v>
      </c>
      <c r="D161" s="330" t="s">
        <v>152</v>
      </c>
      <c r="E161" s="331" t="s">
        <v>227</v>
      </c>
      <c r="F161" s="332" t="s">
        <v>228</v>
      </c>
      <c r="G161" s="333" t="s">
        <v>135</v>
      </c>
      <c r="H161" s="334">
        <v>180</v>
      </c>
      <c r="I161" s="354">
        <v>0</v>
      </c>
      <c r="J161" s="334">
        <f t="shared" ref="J161" si="65">ROUND(I161*H161,0)</f>
        <v>0</v>
      </c>
      <c r="K161" s="332"/>
      <c r="L161" s="335"/>
      <c r="M161" s="336"/>
      <c r="N161" s="337"/>
      <c r="O161" s="323"/>
      <c r="P161" s="323"/>
      <c r="Q161" s="323"/>
      <c r="R161" s="323"/>
      <c r="S161" s="323"/>
      <c r="T161" s="324"/>
      <c r="AR161" s="326"/>
      <c r="AT161" s="326"/>
      <c r="AU161" s="326"/>
      <c r="AY161" s="326"/>
      <c r="BE161" s="327"/>
      <c r="BF161" s="327"/>
      <c r="BG161" s="327"/>
      <c r="BH161" s="327"/>
      <c r="BI161" s="327"/>
      <c r="BJ161" s="326"/>
      <c r="BK161" s="327"/>
      <c r="BL161" s="326"/>
      <c r="BM161" s="326"/>
    </row>
    <row r="162" spans="2:65" s="1" customFormat="1" ht="14.4" customHeight="1">
      <c r="B162" s="34"/>
      <c r="C162" s="172">
        <v>67</v>
      </c>
      <c r="D162" s="172" t="s">
        <v>152</v>
      </c>
      <c r="E162" s="173" t="s">
        <v>247</v>
      </c>
      <c r="F162" s="174" t="s">
        <v>184</v>
      </c>
      <c r="G162" s="175" t="s">
        <v>123</v>
      </c>
      <c r="H162" s="176">
        <v>1</v>
      </c>
      <c r="I162" s="354">
        <v>0</v>
      </c>
      <c r="J162" s="176">
        <f t="shared" si="45"/>
        <v>0</v>
      </c>
      <c r="K162" s="174"/>
      <c r="L162" s="177"/>
      <c r="M162" s="178" t="s">
        <v>19</v>
      </c>
      <c r="N162" s="179" t="s">
        <v>39</v>
      </c>
      <c r="O162" s="169">
        <v>0</v>
      </c>
      <c r="P162" s="169">
        <f t="shared" si="46"/>
        <v>0</v>
      </c>
      <c r="Q162" s="169">
        <v>0</v>
      </c>
      <c r="R162" s="169">
        <f t="shared" si="47"/>
        <v>0</v>
      </c>
      <c r="S162" s="169">
        <v>0</v>
      </c>
      <c r="T162" s="170">
        <f t="shared" si="48"/>
        <v>0</v>
      </c>
      <c r="AR162" s="20" t="s">
        <v>155</v>
      </c>
      <c r="AT162" s="20" t="s">
        <v>152</v>
      </c>
      <c r="AU162" s="20" t="s">
        <v>77</v>
      </c>
      <c r="AY162" s="20" t="s">
        <v>112</v>
      </c>
      <c r="BE162" s="171">
        <f t="shared" si="49"/>
        <v>0</v>
      </c>
      <c r="BF162" s="171">
        <f t="shared" si="50"/>
        <v>0</v>
      </c>
      <c r="BG162" s="171">
        <f t="shared" si="51"/>
        <v>0</v>
      </c>
      <c r="BH162" s="171">
        <f t="shared" si="52"/>
        <v>0</v>
      </c>
      <c r="BI162" s="171">
        <f t="shared" si="53"/>
        <v>0</v>
      </c>
      <c r="BJ162" s="20" t="s">
        <v>10</v>
      </c>
      <c r="BK162" s="171">
        <f t="shared" si="54"/>
        <v>0</v>
      </c>
      <c r="BL162" s="20" t="s">
        <v>119</v>
      </c>
      <c r="BM162" s="20" t="s">
        <v>248</v>
      </c>
    </row>
    <row r="163" spans="2:65" s="10" customFormat="1" ht="30" customHeight="1">
      <c r="B163" s="147"/>
      <c r="C163" s="148"/>
      <c r="D163" s="149" t="s">
        <v>67</v>
      </c>
      <c r="E163" s="160" t="s">
        <v>249</v>
      </c>
      <c r="F163" s="160" t="s">
        <v>250</v>
      </c>
      <c r="G163" s="148"/>
      <c r="H163" s="148"/>
      <c r="I163" s="148"/>
      <c r="J163" s="161">
        <f>SUM(J164:J176)</f>
        <v>0</v>
      </c>
      <c r="K163" s="148"/>
      <c r="L163" s="152"/>
      <c r="M163" s="153"/>
      <c r="N163" s="154"/>
      <c r="O163" s="154"/>
      <c r="P163" s="155">
        <f>SUM(P164:P176)</f>
        <v>0</v>
      </c>
      <c r="Q163" s="154"/>
      <c r="R163" s="155">
        <f>SUM(R164:R176)</f>
        <v>0</v>
      </c>
      <c r="S163" s="154"/>
      <c r="T163" s="156">
        <f>SUM(T164:T176)</f>
        <v>0</v>
      </c>
      <c r="AR163" s="157" t="s">
        <v>125</v>
      </c>
      <c r="AT163" s="158" t="s">
        <v>67</v>
      </c>
      <c r="AU163" s="158" t="s">
        <v>10</v>
      </c>
      <c r="AY163" s="157" t="s">
        <v>112</v>
      </c>
      <c r="BK163" s="159">
        <f>SUM(BK164:BK176)</f>
        <v>0</v>
      </c>
    </row>
    <row r="164" spans="2:65" s="1" customFormat="1" ht="14.4" customHeight="1">
      <c r="B164" s="34"/>
      <c r="C164" s="162">
        <v>68</v>
      </c>
      <c r="D164" s="162" t="s">
        <v>115</v>
      </c>
      <c r="E164" s="163" t="s">
        <v>251</v>
      </c>
      <c r="F164" s="164" t="s">
        <v>515</v>
      </c>
      <c r="G164" s="165" t="s">
        <v>123</v>
      </c>
      <c r="H164" s="166">
        <v>1</v>
      </c>
      <c r="I164" s="353">
        <v>0</v>
      </c>
      <c r="J164" s="166">
        <f t="shared" ref="J164:J176" si="66">ROUND(I164*H164,0)</f>
        <v>0</v>
      </c>
      <c r="K164" s="164" t="s">
        <v>19</v>
      </c>
      <c r="L164" s="54"/>
      <c r="M164" s="167" t="s">
        <v>19</v>
      </c>
      <c r="N164" s="168" t="s">
        <v>39</v>
      </c>
      <c r="O164" s="169">
        <v>0</v>
      </c>
      <c r="P164" s="169">
        <f t="shared" ref="P164:P176" si="67">O164*H164</f>
        <v>0</v>
      </c>
      <c r="Q164" s="169">
        <v>0</v>
      </c>
      <c r="R164" s="169">
        <f t="shared" ref="R164:R176" si="68">Q164*H164</f>
        <v>0</v>
      </c>
      <c r="S164" s="169">
        <v>0</v>
      </c>
      <c r="T164" s="170">
        <f t="shared" ref="T164:T176" si="69">S164*H164</f>
        <v>0</v>
      </c>
      <c r="AR164" s="20" t="s">
        <v>189</v>
      </c>
      <c r="AT164" s="20" t="s">
        <v>115</v>
      </c>
      <c r="AU164" s="20" t="s">
        <v>77</v>
      </c>
      <c r="AY164" s="20" t="s">
        <v>112</v>
      </c>
      <c r="BE164" s="171">
        <f t="shared" ref="BE164:BE176" si="70">IF(N164="základní",J164,0)</f>
        <v>0</v>
      </c>
      <c r="BF164" s="171">
        <f t="shared" ref="BF164:BF176" si="71">IF(N164="snížená",J164,0)</f>
        <v>0</v>
      </c>
      <c r="BG164" s="171">
        <f t="shared" ref="BG164:BG176" si="72">IF(N164="zákl. přenesená",J164,0)</f>
        <v>0</v>
      </c>
      <c r="BH164" s="171">
        <f t="shared" ref="BH164:BH176" si="73">IF(N164="sníž. přenesená",J164,0)</f>
        <v>0</v>
      </c>
      <c r="BI164" s="171">
        <f t="shared" ref="BI164:BI176" si="74">IF(N164="nulová",J164,0)</f>
        <v>0</v>
      </c>
      <c r="BJ164" s="20" t="s">
        <v>10</v>
      </c>
      <c r="BK164" s="171">
        <f t="shared" ref="BK164:BK176" si="75">ROUND(I164*H164,0)</f>
        <v>0</v>
      </c>
      <c r="BL164" s="20" t="s">
        <v>189</v>
      </c>
      <c r="BM164" s="20" t="s">
        <v>252</v>
      </c>
    </row>
    <row r="165" spans="2:65" s="1" customFormat="1" ht="22.75" customHeight="1">
      <c r="B165" s="34"/>
      <c r="C165" s="162">
        <v>69</v>
      </c>
      <c r="D165" s="162" t="s">
        <v>115</v>
      </c>
      <c r="E165" s="163" t="s">
        <v>253</v>
      </c>
      <c r="F165" s="164" t="s">
        <v>188</v>
      </c>
      <c r="G165" s="165" t="s">
        <v>135</v>
      </c>
      <c r="H165" s="166">
        <v>580</v>
      </c>
      <c r="I165" s="353">
        <v>0</v>
      </c>
      <c r="J165" s="166">
        <f t="shared" si="66"/>
        <v>0</v>
      </c>
      <c r="K165" s="164" t="s">
        <v>19</v>
      </c>
      <c r="L165" s="54"/>
      <c r="M165" s="167" t="s">
        <v>19</v>
      </c>
      <c r="N165" s="168" t="s">
        <v>39</v>
      </c>
      <c r="O165" s="169">
        <v>0</v>
      </c>
      <c r="P165" s="169">
        <f t="shared" si="67"/>
        <v>0</v>
      </c>
      <c r="Q165" s="169">
        <v>0</v>
      </c>
      <c r="R165" s="169">
        <f t="shared" si="68"/>
        <v>0</v>
      </c>
      <c r="S165" s="169">
        <v>0</v>
      </c>
      <c r="T165" s="170">
        <f t="shared" si="69"/>
        <v>0</v>
      </c>
      <c r="AR165" s="20" t="s">
        <v>189</v>
      </c>
      <c r="AT165" s="20" t="s">
        <v>115</v>
      </c>
      <c r="AU165" s="20" t="s">
        <v>77</v>
      </c>
      <c r="AY165" s="20" t="s">
        <v>112</v>
      </c>
      <c r="BE165" s="171">
        <f t="shared" si="70"/>
        <v>0</v>
      </c>
      <c r="BF165" s="171">
        <f t="shared" si="71"/>
        <v>0</v>
      </c>
      <c r="BG165" s="171">
        <f t="shared" si="72"/>
        <v>0</v>
      </c>
      <c r="BH165" s="171">
        <f t="shared" si="73"/>
        <v>0</v>
      </c>
      <c r="BI165" s="171">
        <f t="shared" si="74"/>
        <v>0</v>
      </c>
      <c r="BJ165" s="20" t="s">
        <v>10</v>
      </c>
      <c r="BK165" s="171">
        <f t="shared" si="75"/>
        <v>0</v>
      </c>
      <c r="BL165" s="20" t="s">
        <v>189</v>
      </c>
      <c r="BM165" s="20" t="s">
        <v>254</v>
      </c>
    </row>
    <row r="166" spans="2:65" s="1" customFormat="1" ht="22.75" customHeight="1">
      <c r="B166" s="34"/>
      <c r="C166" s="162">
        <v>70</v>
      </c>
      <c r="D166" s="162" t="s">
        <v>115</v>
      </c>
      <c r="E166" s="163" t="s">
        <v>255</v>
      </c>
      <c r="F166" s="164" t="s">
        <v>256</v>
      </c>
      <c r="G166" s="165" t="s">
        <v>135</v>
      </c>
      <c r="H166" s="166">
        <v>100</v>
      </c>
      <c r="I166" s="353">
        <v>0</v>
      </c>
      <c r="J166" s="166">
        <f t="shared" si="66"/>
        <v>0</v>
      </c>
      <c r="K166" s="164" t="s">
        <v>19</v>
      </c>
      <c r="L166" s="54"/>
      <c r="M166" s="167" t="s">
        <v>19</v>
      </c>
      <c r="N166" s="168" t="s">
        <v>39</v>
      </c>
      <c r="O166" s="169">
        <v>0</v>
      </c>
      <c r="P166" s="169">
        <f t="shared" si="67"/>
        <v>0</v>
      </c>
      <c r="Q166" s="169">
        <v>0</v>
      </c>
      <c r="R166" s="169">
        <f t="shared" si="68"/>
        <v>0</v>
      </c>
      <c r="S166" s="169">
        <v>0</v>
      </c>
      <c r="T166" s="170">
        <f t="shared" si="69"/>
        <v>0</v>
      </c>
      <c r="AR166" s="20" t="s">
        <v>189</v>
      </c>
      <c r="AT166" s="20" t="s">
        <v>115</v>
      </c>
      <c r="AU166" s="20" t="s">
        <v>77</v>
      </c>
      <c r="AY166" s="20" t="s">
        <v>112</v>
      </c>
      <c r="BE166" s="171">
        <f t="shared" si="70"/>
        <v>0</v>
      </c>
      <c r="BF166" s="171">
        <f t="shared" si="71"/>
        <v>0</v>
      </c>
      <c r="BG166" s="171">
        <f t="shared" si="72"/>
        <v>0</v>
      </c>
      <c r="BH166" s="171">
        <f t="shared" si="73"/>
        <v>0</v>
      </c>
      <c r="BI166" s="171">
        <f t="shared" si="74"/>
        <v>0</v>
      </c>
      <c r="BJ166" s="20" t="s">
        <v>10</v>
      </c>
      <c r="BK166" s="171">
        <f t="shared" si="75"/>
        <v>0</v>
      </c>
      <c r="BL166" s="20" t="s">
        <v>189</v>
      </c>
      <c r="BM166" s="20" t="s">
        <v>257</v>
      </c>
    </row>
    <row r="167" spans="2:65" s="1" customFormat="1" ht="22.75" customHeight="1">
      <c r="B167" s="34"/>
      <c r="C167" s="162">
        <v>71</v>
      </c>
      <c r="D167" s="162" t="s">
        <v>115</v>
      </c>
      <c r="E167" s="163" t="s">
        <v>258</v>
      </c>
      <c r="F167" s="164" t="s">
        <v>259</v>
      </c>
      <c r="G167" s="165" t="s">
        <v>118</v>
      </c>
      <c r="H167" s="166">
        <v>2</v>
      </c>
      <c r="I167" s="353">
        <v>0</v>
      </c>
      <c r="J167" s="166">
        <f t="shared" si="66"/>
        <v>0</v>
      </c>
      <c r="K167" s="164" t="s">
        <v>19</v>
      </c>
      <c r="L167" s="54"/>
      <c r="M167" s="167" t="s">
        <v>19</v>
      </c>
      <c r="N167" s="168" t="s">
        <v>39</v>
      </c>
      <c r="O167" s="169">
        <v>0</v>
      </c>
      <c r="P167" s="169">
        <f t="shared" si="67"/>
        <v>0</v>
      </c>
      <c r="Q167" s="169">
        <v>0</v>
      </c>
      <c r="R167" s="169">
        <f t="shared" si="68"/>
        <v>0</v>
      </c>
      <c r="S167" s="169">
        <v>0</v>
      </c>
      <c r="T167" s="170">
        <f t="shared" si="69"/>
        <v>0</v>
      </c>
      <c r="AR167" s="20" t="s">
        <v>189</v>
      </c>
      <c r="AT167" s="20" t="s">
        <v>115</v>
      </c>
      <c r="AU167" s="20" t="s">
        <v>77</v>
      </c>
      <c r="AY167" s="20" t="s">
        <v>112</v>
      </c>
      <c r="BE167" s="171">
        <f t="shared" si="70"/>
        <v>0</v>
      </c>
      <c r="BF167" s="171">
        <f t="shared" si="71"/>
        <v>0</v>
      </c>
      <c r="BG167" s="171">
        <f t="shared" si="72"/>
        <v>0</v>
      </c>
      <c r="BH167" s="171">
        <f t="shared" si="73"/>
        <v>0</v>
      </c>
      <c r="BI167" s="171">
        <f t="shared" si="74"/>
        <v>0</v>
      </c>
      <c r="BJ167" s="20" t="s">
        <v>10</v>
      </c>
      <c r="BK167" s="171">
        <f t="shared" si="75"/>
        <v>0</v>
      </c>
      <c r="BL167" s="20" t="s">
        <v>189</v>
      </c>
      <c r="BM167" s="20" t="s">
        <v>260</v>
      </c>
    </row>
    <row r="168" spans="2:65" s="1" customFormat="1" ht="14.4" customHeight="1">
      <c r="B168" s="34"/>
      <c r="C168" s="162">
        <v>72</v>
      </c>
      <c r="D168" s="162" t="s">
        <v>115</v>
      </c>
      <c r="E168" s="163" t="s">
        <v>261</v>
      </c>
      <c r="F168" s="164" t="s">
        <v>262</v>
      </c>
      <c r="G168" s="165" t="s">
        <v>118</v>
      </c>
      <c r="H168" s="166">
        <v>20</v>
      </c>
      <c r="I168" s="353">
        <v>0</v>
      </c>
      <c r="J168" s="166">
        <f t="shared" si="66"/>
        <v>0</v>
      </c>
      <c r="K168" s="164" t="s">
        <v>19</v>
      </c>
      <c r="L168" s="54"/>
      <c r="M168" s="167" t="s">
        <v>19</v>
      </c>
      <c r="N168" s="168" t="s">
        <v>39</v>
      </c>
      <c r="O168" s="169">
        <v>0</v>
      </c>
      <c r="P168" s="169">
        <f t="shared" si="67"/>
        <v>0</v>
      </c>
      <c r="Q168" s="169">
        <v>0</v>
      </c>
      <c r="R168" s="169">
        <f t="shared" si="68"/>
        <v>0</v>
      </c>
      <c r="S168" s="169">
        <v>0</v>
      </c>
      <c r="T168" s="170">
        <f t="shared" si="69"/>
        <v>0</v>
      </c>
      <c r="AR168" s="20" t="s">
        <v>189</v>
      </c>
      <c r="AT168" s="20" t="s">
        <v>115</v>
      </c>
      <c r="AU168" s="20" t="s">
        <v>77</v>
      </c>
      <c r="AY168" s="20" t="s">
        <v>112</v>
      </c>
      <c r="BE168" s="171">
        <f t="shared" si="70"/>
        <v>0</v>
      </c>
      <c r="BF168" s="171">
        <f t="shared" si="71"/>
        <v>0</v>
      </c>
      <c r="BG168" s="171">
        <f t="shared" si="72"/>
        <v>0</v>
      </c>
      <c r="BH168" s="171">
        <f t="shared" si="73"/>
        <v>0</v>
      </c>
      <c r="BI168" s="171">
        <f t="shared" si="74"/>
        <v>0</v>
      </c>
      <c r="BJ168" s="20" t="s">
        <v>10</v>
      </c>
      <c r="BK168" s="171">
        <f t="shared" si="75"/>
        <v>0</v>
      </c>
      <c r="BL168" s="20" t="s">
        <v>189</v>
      </c>
      <c r="BM168" s="20" t="s">
        <v>263</v>
      </c>
    </row>
    <row r="169" spans="2:65" s="1" customFormat="1" ht="14.4" customHeight="1">
      <c r="B169" s="34"/>
      <c r="C169" s="162">
        <v>73</v>
      </c>
      <c r="D169" s="162" t="s">
        <v>115</v>
      </c>
      <c r="E169" s="163" t="s">
        <v>264</v>
      </c>
      <c r="F169" s="164" t="s">
        <v>265</v>
      </c>
      <c r="G169" s="165" t="s">
        <v>118</v>
      </c>
      <c r="H169" s="166">
        <v>20</v>
      </c>
      <c r="I169" s="353">
        <v>0</v>
      </c>
      <c r="J169" s="166">
        <f t="shared" si="66"/>
        <v>0</v>
      </c>
      <c r="K169" s="164" t="s">
        <v>19</v>
      </c>
      <c r="L169" s="54"/>
      <c r="M169" s="167" t="s">
        <v>19</v>
      </c>
      <c r="N169" s="168" t="s">
        <v>39</v>
      </c>
      <c r="O169" s="169">
        <v>0</v>
      </c>
      <c r="P169" s="169">
        <f t="shared" si="67"/>
        <v>0</v>
      </c>
      <c r="Q169" s="169">
        <v>0</v>
      </c>
      <c r="R169" s="169">
        <f t="shared" si="68"/>
        <v>0</v>
      </c>
      <c r="S169" s="169">
        <v>0</v>
      </c>
      <c r="T169" s="170">
        <f t="shared" si="69"/>
        <v>0</v>
      </c>
      <c r="AR169" s="20" t="s">
        <v>189</v>
      </c>
      <c r="AT169" s="20" t="s">
        <v>115</v>
      </c>
      <c r="AU169" s="20" t="s">
        <v>77</v>
      </c>
      <c r="AY169" s="20" t="s">
        <v>112</v>
      </c>
      <c r="BE169" s="171">
        <f t="shared" si="70"/>
        <v>0</v>
      </c>
      <c r="BF169" s="171">
        <f t="shared" si="71"/>
        <v>0</v>
      </c>
      <c r="BG169" s="171">
        <f t="shared" si="72"/>
        <v>0</v>
      </c>
      <c r="BH169" s="171">
        <f t="shared" si="73"/>
        <v>0</v>
      </c>
      <c r="BI169" s="171">
        <f t="shared" si="74"/>
        <v>0</v>
      </c>
      <c r="BJ169" s="20" t="s">
        <v>10</v>
      </c>
      <c r="BK169" s="171">
        <f t="shared" si="75"/>
        <v>0</v>
      </c>
      <c r="BL169" s="20" t="s">
        <v>189</v>
      </c>
      <c r="BM169" s="20" t="s">
        <v>266</v>
      </c>
    </row>
    <row r="170" spans="2:65" s="1" customFormat="1" ht="14.4" customHeight="1">
      <c r="B170" s="34"/>
      <c r="C170" s="162">
        <v>74</v>
      </c>
      <c r="D170" s="162" t="s">
        <v>115</v>
      </c>
      <c r="E170" s="163" t="s">
        <v>267</v>
      </c>
      <c r="F170" s="164" t="s">
        <v>268</v>
      </c>
      <c r="G170" s="165" t="s">
        <v>118</v>
      </c>
      <c r="H170" s="166">
        <v>3</v>
      </c>
      <c r="I170" s="353">
        <v>0</v>
      </c>
      <c r="J170" s="166">
        <f t="shared" si="66"/>
        <v>0</v>
      </c>
      <c r="K170" s="164" t="s">
        <v>19</v>
      </c>
      <c r="L170" s="54"/>
      <c r="M170" s="167" t="s">
        <v>19</v>
      </c>
      <c r="N170" s="168" t="s">
        <v>39</v>
      </c>
      <c r="O170" s="169">
        <v>0</v>
      </c>
      <c r="P170" s="169">
        <f t="shared" si="67"/>
        <v>0</v>
      </c>
      <c r="Q170" s="169">
        <v>0</v>
      </c>
      <c r="R170" s="169">
        <f t="shared" si="68"/>
        <v>0</v>
      </c>
      <c r="S170" s="169">
        <v>0</v>
      </c>
      <c r="T170" s="170">
        <f t="shared" si="69"/>
        <v>0</v>
      </c>
      <c r="AR170" s="20" t="s">
        <v>189</v>
      </c>
      <c r="AT170" s="20" t="s">
        <v>115</v>
      </c>
      <c r="AU170" s="20" t="s">
        <v>77</v>
      </c>
      <c r="AY170" s="20" t="s">
        <v>112</v>
      </c>
      <c r="BE170" s="171">
        <f t="shared" si="70"/>
        <v>0</v>
      </c>
      <c r="BF170" s="171">
        <f t="shared" si="71"/>
        <v>0</v>
      </c>
      <c r="BG170" s="171">
        <f t="shared" si="72"/>
        <v>0</v>
      </c>
      <c r="BH170" s="171">
        <f t="shared" si="73"/>
        <v>0</v>
      </c>
      <c r="BI170" s="171">
        <f t="shared" si="74"/>
        <v>0</v>
      </c>
      <c r="BJ170" s="20" t="s">
        <v>10</v>
      </c>
      <c r="BK170" s="171">
        <f t="shared" si="75"/>
        <v>0</v>
      </c>
      <c r="BL170" s="20" t="s">
        <v>189</v>
      </c>
      <c r="BM170" s="20" t="s">
        <v>269</v>
      </c>
    </row>
    <row r="171" spans="2:65" s="1" customFormat="1" ht="14.4" customHeight="1">
      <c r="B171" s="34"/>
      <c r="C171" s="162">
        <v>75</v>
      </c>
      <c r="D171" s="162" t="s">
        <v>115</v>
      </c>
      <c r="E171" s="163" t="s">
        <v>270</v>
      </c>
      <c r="F171" s="164" t="s">
        <v>271</v>
      </c>
      <c r="G171" s="165" t="s">
        <v>118</v>
      </c>
      <c r="H171" s="166">
        <v>1</v>
      </c>
      <c r="I171" s="353">
        <v>0</v>
      </c>
      <c r="J171" s="166">
        <f t="shared" si="66"/>
        <v>0</v>
      </c>
      <c r="K171" s="164" t="s">
        <v>19</v>
      </c>
      <c r="L171" s="54"/>
      <c r="M171" s="167" t="s">
        <v>19</v>
      </c>
      <c r="N171" s="168" t="s">
        <v>39</v>
      </c>
      <c r="O171" s="169">
        <v>0</v>
      </c>
      <c r="P171" s="169">
        <f t="shared" si="67"/>
        <v>0</v>
      </c>
      <c r="Q171" s="169">
        <v>0</v>
      </c>
      <c r="R171" s="169">
        <f t="shared" si="68"/>
        <v>0</v>
      </c>
      <c r="S171" s="169">
        <v>0</v>
      </c>
      <c r="T171" s="170">
        <f t="shared" si="69"/>
        <v>0</v>
      </c>
      <c r="AR171" s="20" t="s">
        <v>189</v>
      </c>
      <c r="AT171" s="20" t="s">
        <v>115</v>
      </c>
      <c r="AU171" s="20" t="s">
        <v>77</v>
      </c>
      <c r="AY171" s="20" t="s">
        <v>112</v>
      </c>
      <c r="BE171" s="171">
        <f t="shared" si="70"/>
        <v>0</v>
      </c>
      <c r="BF171" s="171">
        <f t="shared" si="71"/>
        <v>0</v>
      </c>
      <c r="BG171" s="171">
        <f t="shared" si="72"/>
        <v>0</v>
      </c>
      <c r="BH171" s="171">
        <f t="shared" si="73"/>
        <v>0</v>
      </c>
      <c r="BI171" s="171">
        <f t="shared" si="74"/>
        <v>0</v>
      </c>
      <c r="BJ171" s="20" t="s">
        <v>10</v>
      </c>
      <c r="BK171" s="171">
        <f t="shared" si="75"/>
        <v>0</v>
      </c>
      <c r="BL171" s="20" t="s">
        <v>189</v>
      </c>
      <c r="BM171" s="20" t="s">
        <v>272</v>
      </c>
    </row>
    <row r="172" spans="2:65" s="1" customFormat="1" ht="14.4" customHeight="1">
      <c r="B172" s="34"/>
      <c r="C172" s="162">
        <v>76</v>
      </c>
      <c r="D172" s="162" t="s">
        <v>115</v>
      </c>
      <c r="E172" s="163" t="s">
        <v>273</v>
      </c>
      <c r="F172" s="164" t="s">
        <v>274</v>
      </c>
      <c r="G172" s="165" t="s">
        <v>118</v>
      </c>
      <c r="H172" s="166">
        <v>24</v>
      </c>
      <c r="I172" s="353">
        <v>0</v>
      </c>
      <c r="J172" s="166">
        <f t="shared" si="66"/>
        <v>0</v>
      </c>
      <c r="K172" s="164" t="s">
        <v>19</v>
      </c>
      <c r="L172" s="54"/>
      <c r="M172" s="167" t="s">
        <v>19</v>
      </c>
      <c r="N172" s="168" t="s">
        <v>39</v>
      </c>
      <c r="O172" s="169">
        <v>0</v>
      </c>
      <c r="P172" s="169">
        <f t="shared" si="67"/>
        <v>0</v>
      </c>
      <c r="Q172" s="169">
        <v>0</v>
      </c>
      <c r="R172" s="169">
        <f t="shared" si="68"/>
        <v>0</v>
      </c>
      <c r="S172" s="169">
        <v>0</v>
      </c>
      <c r="T172" s="170">
        <f t="shared" si="69"/>
        <v>0</v>
      </c>
      <c r="AR172" s="20" t="s">
        <v>189</v>
      </c>
      <c r="AT172" s="20" t="s">
        <v>115</v>
      </c>
      <c r="AU172" s="20" t="s">
        <v>77</v>
      </c>
      <c r="AY172" s="20" t="s">
        <v>112</v>
      </c>
      <c r="BE172" s="171">
        <f t="shared" si="70"/>
        <v>0</v>
      </c>
      <c r="BF172" s="171">
        <f t="shared" si="71"/>
        <v>0</v>
      </c>
      <c r="BG172" s="171">
        <f t="shared" si="72"/>
        <v>0</v>
      </c>
      <c r="BH172" s="171">
        <f t="shared" si="73"/>
        <v>0</v>
      </c>
      <c r="BI172" s="171">
        <f t="shared" si="74"/>
        <v>0</v>
      </c>
      <c r="BJ172" s="20" t="s">
        <v>10</v>
      </c>
      <c r="BK172" s="171">
        <f t="shared" si="75"/>
        <v>0</v>
      </c>
      <c r="BL172" s="20" t="s">
        <v>189</v>
      </c>
      <c r="BM172" s="20" t="s">
        <v>275</v>
      </c>
    </row>
    <row r="173" spans="2:65" s="1" customFormat="1" ht="22.75" customHeight="1">
      <c r="B173" s="34"/>
      <c r="C173" s="162">
        <v>77</v>
      </c>
      <c r="D173" s="162" t="s">
        <v>115</v>
      </c>
      <c r="E173" s="163" t="s">
        <v>276</v>
      </c>
      <c r="F173" s="164" t="s">
        <v>277</v>
      </c>
      <c r="G173" s="165" t="s">
        <v>118</v>
      </c>
      <c r="H173" s="166">
        <v>12</v>
      </c>
      <c r="I173" s="353">
        <v>0</v>
      </c>
      <c r="J173" s="166">
        <f t="shared" si="66"/>
        <v>0</v>
      </c>
      <c r="K173" s="164" t="s">
        <v>19</v>
      </c>
      <c r="L173" s="54"/>
      <c r="M173" s="167" t="s">
        <v>19</v>
      </c>
      <c r="N173" s="168" t="s">
        <v>39</v>
      </c>
      <c r="O173" s="169">
        <v>0</v>
      </c>
      <c r="P173" s="169">
        <f t="shared" si="67"/>
        <v>0</v>
      </c>
      <c r="Q173" s="169">
        <v>0</v>
      </c>
      <c r="R173" s="169">
        <f t="shared" si="68"/>
        <v>0</v>
      </c>
      <c r="S173" s="169">
        <v>0</v>
      </c>
      <c r="T173" s="170">
        <f t="shared" si="69"/>
        <v>0</v>
      </c>
      <c r="AR173" s="20" t="s">
        <v>189</v>
      </c>
      <c r="AT173" s="20" t="s">
        <v>115</v>
      </c>
      <c r="AU173" s="20" t="s">
        <v>77</v>
      </c>
      <c r="AY173" s="20" t="s">
        <v>112</v>
      </c>
      <c r="BE173" s="171">
        <f t="shared" si="70"/>
        <v>0</v>
      </c>
      <c r="BF173" s="171">
        <f t="shared" si="71"/>
        <v>0</v>
      </c>
      <c r="BG173" s="171">
        <f t="shared" si="72"/>
        <v>0</v>
      </c>
      <c r="BH173" s="171">
        <f t="shared" si="73"/>
        <v>0</v>
      </c>
      <c r="BI173" s="171">
        <f t="shared" si="74"/>
        <v>0</v>
      </c>
      <c r="BJ173" s="20" t="s">
        <v>10</v>
      </c>
      <c r="BK173" s="171">
        <f t="shared" si="75"/>
        <v>0</v>
      </c>
      <c r="BL173" s="20" t="s">
        <v>189</v>
      </c>
      <c r="BM173" s="20" t="s">
        <v>278</v>
      </c>
    </row>
    <row r="174" spans="2:65" s="1" customFormat="1" ht="14.4" customHeight="1">
      <c r="B174" s="34"/>
      <c r="C174" s="162">
        <v>78</v>
      </c>
      <c r="D174" s="162" t="s">
        <v>115</v>
      </c>
      <c r="E174" s="163" t="s">
        <v>279</v>
      </c>
      <c r="F174" s="164" t="s">
        <v>280</v>
      </c>
      <c r="G174" s="165" t="s">
        <v>118</v>
      </c>
      <c r="H174" s="166">
        <v>0</v>
      </c>
      <c r="I174" s="353">
        <v>0</v>
      </c>
      <c r="J174" s="166">
        <f t="shared" si="66"/>
        <v>0</v>
      </c>
      <c r="K174" s="164" t="s">
        <v>19</v>
      </c>
      <c r="L174" s="54"/>
      <c r="M174" s="167" t="s">
        <v>19</v>
      </c>
      <c r="N174" s="168" t="s">
        <v>39</v>
      </c>
      <c r="O174" s="169">
        <v>0</v>
      </c>
      <c r="P174" s="169">
        <f t="shared" si="67"/>
        <v>0</v>
      </c>
      <c r="Q174" s="169">
        <v>0</v>
      </c>
      <c r="R174" s="169">
        <f t="shared" si="68"/>
        <v>0</v>
      </c>
      <c r="S174" s="169">
        <v>0</v>
      </c>
      <c r="T174" s="170">
        <f t="shared" si="69"/>
        <v>0</v>
      </c>
      <c r="AR174" s="20" t="s">
        <v>189</v>
      </c>
      <c r="AT174" s="20" t="s">
        <v>115</v>
      </c>
      <c r="AU174" s="20" t="s">
        <v>77</v>
      </c>
      <c r="AY174" s="20" t="s">
        <v>112</v>
      </c>
      <c r="BE174" s="171">
        <f t="shared" si="70"/>
        <v>0</v>
      </c>
      <c r="BF174" s="171">
        <f t="shared" si="71"/>
        <v>0</v>
      </c>
      <c r="BG174" s="171">
        <f t="shared" si="72"/>
        <v>0</v>
      </c>
      <c r="BH174" s="171">
        <f t="shared" si="73"/>
        <v>0</v>
      </c>
      <c r="BI174" s="171">
        <f t="shared" si="74"/>
        <v>0</v>
      </c>
      <c r="BJ174" s="20" t="s">
        <v>10</v>
      </c>
      <c r="BK174" s="171">
        <f t="shared" si="75"/>
        <v>0</v>
      </c>
      <c r="BL174" s="20" t="s">
        <v>189</v>
      </c>
      <c r="BM174" s="20" t="s">
        <v>281</v>
      </c>
    </row>
    <row r="175" spans="2:65" s="1" customFormat="1" ht="14.4" customHeight="1">
      <c r="B175" s="34"/>
      <c r="C175" s="162">
        <v>79</v>
      </c>
      <c r="D175" s="162" t="s">
        <v>115</v>
      </c>
      <c r="E175" s="163" t="s">
        <v>282</v>
      </c>
      <c r="F175" s="164" t="s">
        <v>283</v>
      </c>
      <c r="G175" s="165" t="s">
        <v>213</v>
      </c>
      <c r="H175" s="166">
        <v>6</v>
      </c>
      <c r="I175" s="353">
        <v>0</v>
      </c>
      <c r="J175" s="166">
        <f t="shared" si="66"/>
        <v>0</v>
      </c>
      <c r="K175" s="164" t="s">
        <v>19</v>
      </c>
      <c r="L175" s="54"/>
      <c r="M175" s="167" t="s">
        <v>19</v>
      </c>
      <c r="N175" s="168" t="s">
        <v>39</v>
      </c>
      <c r="O175" s="169">
        <v>0</v>
      </c>
      <c r="P175" s="169">
        <f t="shared" si="67"/>
        <v>0</v>
      </c>
      <c r="Q175" s="169">
        <v>0</v>
      </c>
      <c r="R175" s="169">
        <f t="shared" si="68"/>
        <v>0</v>
      </c>
      <c r="S175" s="169">
        <v>0</v>
      </c>
      <c r="T175" s="170">
        <f t="shared" si="69"/>
        <v>0</v>
      </c>
      <c r="AR175" s="20" t="s">
        <v>189</v>
      </c>
      <c r="AT175" s="20" t="s">
        <v>115</v>
      </c>
      <c r="AU175" s="20" t="s">
        <v>77</v>
      </c>
      <c r="AY175" s="20" t="s">
        <v>112</v>
      </c>
      <c r="BE175" s="171">
        <f t="shared" si="70"/>
        <v>0</v>
      </c>
      <c r="BF175" s="171">
        <f t="shared" si="71"/>
        <v>0</v>
      </c>
      <c r="BG175" s="171">
        <f t="shared" si="72"/>
        <v>0</v>
      </c>
      <c r="BH175" s="171">
        <f t="shared" si="73"/>
        <v>0</v>
      </c>
      <c r="BI175" s="171">
        <f t="shared" si="74"/>
        <v>0</v>
      </c>
      <c r="BJ175" s="20" t="s">
        <v>10</v>
      </c>
      <c r="BK175" s="171">
        <f t="shared" si="75"/>
        <v>0</v>
      </c>
      <c r="BL175" s="20" t="s">
        <v>189</v>
      </c>
      <c r="BM175" s="20" t="s">
        <v>284</v>
      </c>
    </row>
    <row r="176" spans="2:65" s="1" customFormat="1" ht="14.4" customHeight="1">
      <c r="B176" s="34"/>
      <c r="C176" s="162">
        <v>80</v>
      </c>
      <c r="D176" s="162" t="s">
        <v>115</v>
      </c>
      <c r="E176" s="163" t="s">
        <v>285</v>
      </c>
      <c r="F176" s="164" t="s">
        <v>286</v>
      </c>
      <c r="G176" s="165" t="s">
        <v>123</v>
      </c>
      <c r="H176" s="166">
        <v>1</v>
      </c>
      <c r="I176" s="353">
        <v>0</v>
      </c>
      <c r="J176" s="166">
        <f t="shared" si="66"/>
        <v>0</v>
      </c>
      <c r="K176" s="164" t="s">
        <v>19</v>
      </c>
      <c r="L176" s="54"/>
      <c r="M176" s="167" t="s">
        <v>19</v>
      </c>
      <c r="N176" s="168" t="s">
        <v>39</v>
      </c>
      <c r="O176" s="169">
        <v>0</v>
      </c>
      <c r="P176" s="169">
        <f t="shared" si="67"/>
        <v>0</v>
      </c>
      <c r="Q176" s="169">
        <v>0</v>
      </c>
      <c r="R176" s="169">
        <f t="shared" si="68"/>
        <v>0</v>
      </c>
      <c r="S176" s="169">
        <v>0</v>
      </c>
      <c r="T176" s="170">
        <f t="shared" si="69"/>
        <v>0</v>
      </c>
      <c r="AR176" s="20" t="s">
        <v>189</v>
      </c>
      <c r="AT176" s="20" t="s">
        <v>115</v>
      </c>
      <c r="AU176" s="20" t="s">
        <v>77</v>
      </c>
      <c r="AY176" s="20" t="s">
        <v>112</v>
      </c>
      <c r="BE176" s="171">
        <f t="shared" si="70"/>
        <v>0</v>
      </c>
      <c r="BF176" s="171">
        <f t="shared" si="71"/>
        <v>0</v>
      </c>
      <c r="BG176" s="171">
        <f t="shared" si="72"/>
        <v>0</v>
      </c>
      <c r="BH176" s="171">
        <f t="shared" si="73"/>
        <v>0</v>
      </c>
      <c r="BI176" s="171">
        <f t="shared" si="74"/>
        <v>0</v>
      </c>
      <c r="BJ176" s="20" t="s">
        <v>10</v>
      </c>
      <c r="BK176" s="171">
        <f t="shared" si="75"/>
        <v>0</v>
      </c>
      <c r="BL176" s="20" t="s">
        <v>189</v>
      </c>
      <c r="BM176" s="20" t="s">
        <v>287</v>
      </c>
    </row>
    <row r="177" spans="2:65" s="10" customFormat="1" ht="30" customHeight="1">
      <c r="B177" s="147"/>
      <c r="C177" s="148"/>
      <c r="D177" s="149" t="s">
        <v>67</v>
      </c>
      <c r="E177" s="160" t="s">
        <v>288</v>
      </c>
      <c r="F177" s="160" t="s">
        <v>289</v>
      </c>
      <c r="G177" s="148"/>
      <c r="H177" s="148"/>
      <c r="I177" s="148"/>
      <c r="J177" s="161">
        <f>SUM(J178:J192)</f>
        <v>0</v>
      </c>
      <c r="K177" s="148"/>
      <c r="L177" s="152"/>
      <c r="M177" s="153"/>
      <c r="N177" s="154"/>
      <c r="O177" s="154"/>
      <c r="P177" s="155">
        <f>SUM(P178:P192)</f>
        <v>0</v>
      </c>
      <c r="Q177" s="154"/>
      <c r="R177" s="155">
        <f>SUM(R178:R192)</f>
        <v>0</v>
      </c>
      <c r="S177" s="154"/>
      <c r="T177" s="156">
        <f>SUM(T178:T192)</f>
        <v>0</v>
      </c>
      <c r="AR177" s="157" t="s">
        <v>125</v>
      </c>
      <c r="AT177" s="158" t="s">
        <v>67</v>
      </c>
      <c r="AU177" s="158" t="s">
        <v>10</v>
      </c>
      <c r="AY177" s="157" t="s">
        <v>112</v>
      </c>
      <c r="BK177" s="159">
        <f>SUM(BK178:BK192)</f>
        <v>0</v>
      </c>
    </row>
    <row r="178" spans="2:65" s="1" customFormat="1" ht="22.75" customHeight="1">
      <c r="B178" s="34"/>
      <c r="C178" s="172">
        <v>81</v>
      </c>
      <c r="D178" s="172" t="s">
        <v>152</v>
      </c>
      <c r="E178" s="173" t="s">
        <v>290</v>
      </c>
      <c r="F178" s="174" t="s">
        <v>291</v>
      </c>
      <c r="G178" s="175" t="s">
        <v>118</v>
      </c>
      <c r="H178" s="176">
        <v>1</v>
      </c>
      <c r="I178" s="354">
        <v>0</v>
      </c>
      <c r="J178" s="176">
        <f t="shared" ref="J178:J192" si="76">ROUND(I178*H178,0)</f>
        <v>0</v>
      </c>
      <c r="K178" s="174" t="s">
        <v>19</v>
      </c>
      <c r="L178" s="177"/>
      <c r="M178" s="178" t="s">
        <v>19</v>
      </c>
      <c r="N178" s="179" t="s">
        <v>39</v>
      </c>
      <c r="O178" s="169">
        <v>0</v>
      </c>
      <c r="P178" s="169">
        <f t="shared" ref="P178:P192" si="77">O178*H178</f>
        <v>0</v>
      </c>
      <c r="Q178" s="169">
        <v>0</v>
      </c>
      <c r="R178" s="169">
        <f t="shared" ref="R178:R192" si="78">Q178*H178</f>
        <v>0</v>
      </c>
      <c r="S178" s="169">
        <v>0</v>
      </c>
      <c r="T178" s="170">
        <f t="shared" ref="T178:T192" si="79">S178*H178</f>
        <v>0</v>
      </c>
      <c r="AR178" s="20" t="s">
        <v>155</v>
      </c>
      <c r="AT178" s="20" t="s">
        <v>152</v>
      </c>
      <c r="AU178" s="20" t="s">
        <v>77</v>
      </c>
      <c r="AY178" s="20" t="s">
        <v>112</v>
      </c>
      <c r="BE178" s="171">
        <f t="shared" ref="BE178:BE192" si="80">IF(N178="základní",J178,0)</f>
        <v>0</v>
      </c>
      <c r="BF178" s="171">
        <f t="shared" ref="BF178:BF192" si="81">IF(N178="snížená",J178,0)</f>
        <v>0</v>
      </c>
      <c r="BG178" s="171">
        <f t="shared" ref="BG178:BG192" si="82">IF(N178="zákl. přenesená",J178,0)</f>
        <v>0</v>
      </c>
      <c r="BH178" s="171">
        <f t="shared" ref="BH178:BH192" si="83">IF(N178="sníž. přenesená",J178,0)</f>
        <v>0</v>
      </c>
      <c r="BI178" s="171">
        <f t="shared" ref="BI178:BI192" si="84">IF(N178="nulová",J178,0)</f>
        <v>0</v>
      </c>
      <c r="BJ178" s="20" t="s">
        <v>10</v>
      </c>
      <c r="BK178" s="171">
        <f t="shared" ref="BK178:BK192" si="85">ROUND(I178*H178,0)</f>
        <v>0</v>
      </c>
      <c r="BL178" s="20" t="s">
        <v>119</v>
      </c>
      <c r="BM178" s="20" t="s">
        <v>292</v>
      </c>
    </row>
    <row r="179" spans="2:65" s="1" customFormat="1" ht="24">
      <c r="B179" s="34"/>
      <c r="C179" s="172">
        <v>82</v>
      </c>
      <c r="D179" s="172" t="s">
        <v>152</v>
      </c>
      <c r="E179" s="173" t="s">
        <v>534</v>
      </c>
      <c r="F179" s="174" t="s">
        <v>535</v>
      </c>
      <c r="G179" s="175" t="s">
        <v>118</v>
      </c>
      <c r="H179" s="176">
        <v>12</v>
      </c>
      <c r="I179" s="354">
        <v>0</v>
      </c>
      <c r="J179" s="176">
        <f t="shared" si="76"/>
        <v>0</v>
      </c>
      <c r="K179" s="174" t="s">
        <v>19</v>
      </c>
      <c r="L179" s="177"/>
      <c r="M179" s="178" t="s">
        <v>19</v>
      </c>
      <c r="N179" s="179" t="s">
        <v>39</v>
      </c>
      <c r="O179" s="169">
        <v>0</v>
      </c>
      <c r="P179" s="169">
        <f t="shared" si="77"/>
        <v>0</v>
      </c>
      <c r="Q179" s="169">
        <v>0</v>
      </c>
      <c r="R179" s="169">
        <f t="shared" si="78"/>
        <v>0</v>
      </c>
      <c r="S179" s="169">
        <v>0</v>
      </c>
      <c r="T179" s="170">
        <f t="shared" si="79"/>
        <v>0</v>
      </c>
      <c r="AR179" s="20" t="s">
        <v>155</v>
      </c>
      <c r="AT179" s="20" t="s">
        <v>152</v>
      </c>
      <c r="AU179" s="20" t="s">
        <v>77</v>
      </c>
      <c r="AY179" s="20" t="s">
        <v>112</v>
      </c>
      <c r="BE179" s="171">
        <f t="shared" si="80"/>
        <v>0</v>
      </c>
      <c r="BF179" s="171">
        <f t="shared" si="81"/>
        <v>0</v>
      </c>
      <c r="BG179" s="171">
        <f t="shared" si="82"/>
        <v>0</v>
      </c>
      <c r="BH179" s="171">
        <f t="shared" si="83"/>
        <v>0</v>
      </c>
      <c r="BI179" s="171">
        <f t="shared" si="84"/>
        <v>0</v>
      </c>
      <c r="BJ179" s="20" t="s">
        <v>10</v>
      </c>
      <c r="BK179" s="171">
        <f t="shared" si="85"/>
        <v>0</v>
      </c>
      <c r="BL179" s="20" t="s">
        <v>119</v>
      </c>
      <c r="BM179" s="20" t="s">
        <v>293</v>
      </c>
    </row>
    <row r="180" spans="2:65" s="1" customFormat="1" ht="14.4" customHeight="1">
      <c r="B180" s="34"/>
      <c r="C180" s="172">
        <v>83</v>
      </c>
      <c r="D180" s="172" t="s">
        <v>152</v>
      </c>
      <c r="E180" s="173" t="s">
        <v>294</v>
      </c>
      <c r="F180" s="174" t="s">
        <v>295</v>
      </c>
      <c r="G180" s="175" t="s">
        <v>118</v>
      </c>
      <c r="H180" s="176">
        <v>2</v>
      </c>
      <c r="I180" s="354">
        <v>0</v>
      </c>
      <c r="J180" s="176">
        <f t="shared" si="76"/>
        <v>0</v>
      </c>
      <c r="K180" s="174" t="s">
        <v>19</v>
      </c>
      <c r="L180" s="177"/>
      <c r="M180" s="178" t="s">
        <v>19</v>
      </c>
      <c r="N180" s="179" t="s">
        <v>39</v>
      </c>
      <c r="O180" s="169">
        <v>0</v>
      </c>
      <c r="P180" s="169">
        <f t="shared" si="77"/>
        <v>0</v>
      </c>
      <c r="Q180" s="169">
        <v>0</v>
      </c>
      <c r="R180" s="169">
        <f t="shared" si="78"/>
        <v>0</v>
      </c>
      <c r="S180" s="169">
        <v>0</v>
      </c>
      <c r="T180" s="170">
        <f t="shared" si="79"/>
        <v>0</v>
      </c>
      <c r="AR180" s="20" t="s">
        <v>155</v>
      </c>
      <c r="AT180" s="20" t="s">
        <v>152</v>
      </c>
      <c r="AU180" s="20" t="s">
        <v>77</v>
      </c>
      <c r="AY180" s="20" t="s">
        <v>112</v>
      </c>
      <c r="BE180" s="171">
        <f t="shared" si="80"/>
        <v>0</v>
      </c>
      <c r="BF180" s="171">
        <f t="shared" si="81"/>
        <v>0</v>
      </c>
      <c r="BG180" s="171">
        <f t="shared" si="82"/>
        <v>0</v>
      </c>
      <c r="BH180" s="171">
        <f t="shared" si="83"/>
        <v>0</v>
      </c>
      <c r="BI180" s="171">
        <f t="shared" si="84"/>
        <v>0</v>
      </c>
      <c r="BJ180" s="20" t="s">
        <v>10</v>
      </c>
      <c r="BK180" s="171">
        <f t="shared" si="85"/>
        <v>0</v>
      </c>
      <c r="BL180" s="20" t="s">
        <v>119</v>
      </c>
      <c r="BM180" s="20" t="s">
        <v>296</v>
      </c>
    </row>
    <row r="181" spans="2:65" s="1" customFormat="1" ht="14.4" customHeight="1">
      <c r="B181" s="34"/>
      <c r="C181" s="172">
        <v>84</v>
      </c>
      <c r="D181" s="172" t="s">
        <v>152</v>
      </c>
      <c r="E181" s="173" t="s">
        <v>227</v>
      </c>
      <c r="F181" s="174" t="s">
        <v>228</v>
      </c>
      <c r="G181" s="175" t="s">
        <v>135</v>
      </c>
      <c r="H181" s="176">
        <v>580</v>
      </c>
      <c r="I181" s="354">
        <v>0</v>
      </c>
      <c r="J181" s="176">
        <f t="shared" si="76"/>
        <v>0</v>
      </c>
      <c r="K181" s="174" t="s">
        <v>19</v>
      </c>
      <c r="L181" s="177"/>
      <c r="M181" s="178" t="s">
        <v>19</v>
      </c>
      <c r="N181" s="179" t="s">
        <v>39</v>
      </c>
      <c r="O181" s="169">
        <v>0</v>
      </c>
      <c r="P181" s="169">
        <f t="shared" si="77"/>
        <v>0</v>
      </c>
      <c r="Q181" s="169">
        <v>0</v>
      </c>
      <c r="R181" s="169">
        <f t="shared" si="78"/>
        <v>0</v>
      </c>
      <c r="S181" s="169">
        <v>0</v>
      </c>
      <c r="T181" s="170">
        <f t="shared" si="79"/>
        <v>0</v>
      </c>
      <c r="AR181" s="20" t="s">
        <v>155</v>
      </c>
      <c r="AT181" s="20" t="s">
        <v>152</v>
      </c>
      <c r="AU181" s="20" t="s">
        <v>77</v>
      </c>
      <c r="AY181" s="20" t="s">
        <v>112</v>
      </c>
      <c r="BE181" s="171">
        <f t="shared" si="80"/>
        <v>0</v>
      </c>
      <c r="BF181" s="171">
        <f t="shared" si="81"/>
        <v>0</v>
      </c>
      <c r="BG181" s="171">
        <f t="shared" si="82"/>
        <v>0</v>
      </c>
      <c r="BH181" s="171">
        <f t="shared" si="83"/>
        <v>0</v>
      </c>
      <c r="BI181" s="171">
        <f t="shared" si="84"/>
        <v>0</v>
      </c>
      <c r="BJ181" s="20" t="s">
        <v>10</v>
      </c>
      <c r="BK181" s="171">
        <f t="shared" si="85"/>
        <v>0</v>
      </c>
      <c r="BL181" s="20" t="s">
        <v>119</v>
      </c>
      <c r="BM181" s="20" t="s">
        <v>297</v>
      </c>
    </row>
    <row r="182" spans="2:65" s="1" customFormat="1" ht="22.75" customHeight="1">
      <c r="B182" s="34"/>
      <c r="C182" s="172">
        <v>85</v>
      </c>
      <c r="D182" s="172" t="s">
        <v>152</v>
      </c>
      <c r="E182" s="173" t="s">
        <v>298</v>
      </c>
      <c r="F182" s="174" t="s">
        <v>299</v>
      </c>
      <c r="G182" s="175" t="s">
        <v>135</v>
      </c>
      <c r="H182" s="176">
        <v>100</v>
      </c>
      <c r="I182" s="354">
        <v>0</v>
      </c>
      <c r="J182" s="176">
        <f t="shared" si="76"/>
        <v>0</v>
      </c>
      <c r="K182" s="174" t="s">
        <v>19</v>
      </c>
      <c r="L182" s="177"/>
      <c r="M182" s="178" t="s">
        <v>19</v>
      </c>
      <c r="N182" s="179" t="s">
        <v>39</v>
      </c>
      <c r="O182" s="169">
        <v>0</v>
      </c>
      <c r="P182" s="169">
        <f t="shared" si="77"/>
        <v>0</v>
      </c>
      <c r="Q182" s="169">
        <v>0</v>
      </c>
      <c r="R182" s="169">
        <f t="shared" si="78"/>
        <v>0</v>
      </c>
      <c r="S182" s="169">
        <v>0</v>
      </c>
      <c r="T182" s="170">
        <f t="shared" si="79"/>
        <v>0</v>
      </c>
      <c r="AR182" s="20" t="s">
        <v>155</v>
      </c>
      <c r="AT182" s="20" t="s">
        <v>152</v>
      </c>
      <c r="AU182" s="20" t="s">
        <v>77</v>
      </c>
      <c r="AY182" s="20" t="s">
        <v>112</v>
      </c>
      <c r="BE182" s="171">
        <f t="shared" si="80"/>
        <v>0</v>
      </c>
      <c r="BF182" s="171">
        <f t="shared" si="81"/>
        <v>0</v>
      </c>
      <c r="BG182" s="171">
        <f t="shared" si="82"/>
        <v>0</v>
      </c>
      <c r="BH182" s="171">
        <f t="shared" si="83"/>
        <v>0</v>
      </c>
      <c r="BI182" s="171">
        <f t="shared" si="84"/>
        <v>0</v>
      </c>
      <c r="BJ182" s="20" t="s">
        <v>10</v>
      </c>
      <c r="BK182" s="171">
        <f t="shared" si="85"/>
        <v>0</v>
      </c>
      <c r="BL182" s="20" t="s">
        <v>119</v>
      </c>
      <c r="BM182" s="20" t="s">
        <v>300</v>
      </c>
    </row>
    <row r="183" spans="2:65" s="1" customFormat="1" ht="14.4" customHeight="1">
      <c r="B183" s="34"/>
      <c r="C183" s="172">
        <v>86</v>
      </c>
      <c r="D183" s="172" t="s">
        <v>152</v>
      </c>
      <c r="E183" s="173" t="s">
        <v>301</v>
      </c>
      <c r="F183" s="174" t="s">
        <v>302</v>
      </c>
      <c r="G183" s="175" t="s">
        <v>118</v>
      </c>
      <c r="H183" s="176">
        <v>1</v>
      </c>
      <c r="I183" s="354">
        <v>0</v>
      </c>
      <c r="J183" s="176">
        <f t="shared" si="76"/>
        <v>0</v>
      </c>
      <c r="K183" s="174" t="s">
        <v>19</v>
      </c>
      <c r="L183" s="177"/>
      <c r="M183" s="178" t="s">
        <v>19</v>
      </c>
      <c r="N183" s="179" t="s">
        <v>39</v>
      </c>
      <c r="O183" s="169">
        <v>0</v>
      </c>
      <c r="P183" s="169">
        <f t="shared" si="77"/>
        <v>0</v>
      </c>
      <c r="Q183" s="169">
        <v>0</v>
      </c>
      <c r="R183" s="169">
        <f t="shared" si="78"/>
        <v>0</v>
      </c>
      <c r="S183" s="169">
        <v>0</v>
      </c>
      <c r="T183" s="170">
        <f t="shared" si="79"/>
        <v>0</v>
      </c>
      <c r="AR183" s="20" t="s">
        <v>155</v>
      </c>
      <c r="AT183" s="20" t="s">
        <v>152</v>
      </c>
      <c r="AU183" s="20" t="s">
        <v>77</v>
      </c>
      <c r="AY183" s="20" t="s">
        <v>112</v>
      </c>
      <c r="BE183" s="171">
        <f t="shared" si="80"/>
        <v>0</v>
      </c>
      <c r="BF183" s="171">
        <f t="shared" si="81"/>
        <v>0</v>
      </c>
      <c r="BG183" s="171">
        <f t="shared" si="82"/>
        <v>0</v>
      </c>
      <c r="BH183" s="171">
        <f t="shared" si="83"/>
        <v>0</v>
      </c>
      <c r="BI183" s="171">
        <f t="shared" si="84"/>
        <v>0</v>
      </c>
      <c r="BJ183" s="20" t="s">
        <v>10</v>
      </c>
      <c r="BK183" s="171">
        <f t="shared" si="85"/>
        <v>0</v>
      </c>
      <c r="BL183" s="20" t="s">
        <v>119</v>
      </c>
      <c r="BM183" s="20" t="s">
        <v>303</v>
      </c>
    </row>
    <row r="184" spans="2:65" s="1" customFormat="1" ht="14.4" customHeight="1">
      <c r="B184" s="34"/>
      <c r="C184" s="172">
        <v>87</v>
      </c>
      <c r="D184" s="172" t="s">
        <v>152</v>
      </c>
      <c r="E184" s="173" t="s">
        <v>304</v>
      </c>
      <c r="F184" s="174" t="s">
        <v>305</v>
      </c>
      <c r="G184" s="175" t="s">
        <v>118</v>
      </c>
      <c r="H184" s="176">
        <v>1</v>
      </c>
      <c r="I184" s="354">
        <v>0</v>
      </c>
      <c r="J184" s="176">
        <f t="shared" si="76"/>
        <v>0</v>
      </c>
      <c r="K184" s="174" t="s">
        <v>19</v>
      </c>
      <c r="L184" s="177"/>
      <c r="M184" s="178" t="s">
        <v>19</v>
      </c>
      <c r="N184" s="179" t="s">
        <v>39</v>
      </c>
      <c r="O184" s="169">
        <v>0</v>
      </c>
      <c r="P184" s="169">
        <f t="shared" si="77"/>
        <v>0</v>
      </c>
      <c r="Q184" s="169">
        <v>0</v>
      </c>
      <c r="R184" s="169">
        <f t="shared" si="78"/>
        <v>0</v>
      </c>
      <c r="S184" s="169">
        <v>0</v>
      </c>
      <c r="T184" s="170">
        <f t="shared" si="79"/>
        <v>0</v>
      </c>
      <c r="AR184" s="20" t="s">
        <v>155</v>
      </c>
      <c r="AT184" s="20" t="s">
        <v>152</v>
      </c>
      <c r="AU184" s="20" t="s">
        <v>77</v>
      </c>
      <c r="AY184" s="20" t="s">
        <v>112</v>
      </c>
      <c r="BE184" s="171">
        <f t="shared" si="80"/>
        <v>0</v>
      </c>
      <c r="BF184" s="171">
        <f t="shared" si="81"/>
        <v>0</v>
      </c>
      <c r="BG184" s="171">
        <f t="shared" si="82"/>
        <v>0</v>
      </c>
      <c r="BH184" s="171">
        <f t="shared" si="83"/>
        <v>0</v>
      </c>
      <c r="BI184" s="171">
        <f t="shared" si="84"/>
        <v>0</v>
      </c>
      <c r="BJ184" s="20" t="s">
        <v>10</v>
      </c>
      <c r="BK184" s="171">
        <f t="shared" si="85"/>
        <v>0</v>
      </c>
      <c r="BL184" s="20" t="s">
        <v>119</v>
      </c>
      <c r="BM184" s="20" t="s">
        <v>306</v>
      </c>
    </row>
    <row r="185" spans="2:65" s="1" customFormat="1" ht="14.4" customHeight="1">
      <c r="B185" s="34"/>
      <c r="C185" s="172">
        <v>88</v>
      </c>
      <c r="D185" s="172" t="s">
        <v>152</v>
      </c>
      <c r="E185" s="173" t="s">
        <v>307</v>
      </c>
      <c r="F185" s="174" t="s">
        <v>308</v>
      </c>
      <c r="G185" s="175" t="s">
        <v>118</v>
      </c>
      <c r="H185" s="176">
        <v>24</v>
      </c>
      <c r="I185" s="354">
        <v>0</v>
      </c>
      <c r="J185" s="176">
        <f t="shared" si="76"/>
        <v>0</v>
      </c>
      <c r="K185" s="174" t="s">
        <v>19</v>
      </c>
      <c r="L185" s="177"/>
      <c r="M185" s="178" t="s">
        <v>19</v>
      </c>
      <c r="N185" s="179" t="s">
        <v>39</v>
      </c>
      <c r="O185" s="169">
        <v>0</v>
      </c>
      <c r="P185" s="169">
        <f t="shared" si="77"/>
        <v>0</v>
      </c>
      <c r="Q185" s="169">
        <v>0</v>
      </c>
      <c r="R185" s="169">
        <f t="shared" si="78"/>
        <v>0</v>
      </c>
      <c r="S185" s="169">
        <v>0</v>
      </c>
      <c r="T185" s="170">
        <f t="shared" si="79"/>
        <v>0</v>
      </c>
      <c r="AR185" s="20" t="s">
        <v>155</v>
      </c>
      <c r="AT185" s="20" t="s">
        <v>152</v>
      </c>
      <c r="AU185" s="20" t="s">
        <v>77</v>
      </c>
      <c r="AY185" s="20" t="s">
        <v>112</v>
      </c>
      <c r="BE185" s="171">
        <f t="shared" si="80"/>
        <v>0</v>
      </c>
      <c r="BF185" s="171">
        <f t="shared" si="81"/>
        <v>0</v>
      </c>
      <c r="BG185" s="171">
        <f t="shared" si="82"/>
        <v>0</v>
      </c>
      <c r="BH185" s="171">
        <f t="shared" si="83"/>
        <v>0</v>
      </c>
      <c r="BI185" s="171">
        <f t="shared" si="84"/>
        <v>0</v>
      </c>
      <c r="BJ185" s="20" t="s">
        <v>10</v>
      </c>
      <c r="BK185" s="171">
        <f t="shared" si="85"/>
        <v>0</v>
      </c>
      <c r="BL185" s="20" t="s">
        <v>119</v>
      </c>
      <c r="BM185" s="20" t="s">
        <v>309</v>
      </c>
    </row>
    <row r="186" spans="2:65" s="1" customFormat="1" ht="14.4" customHeight="1">
      <c r="B186" s="34"/>
      <c r="C186" s="172">
        <v>89</v>
      </c>
      <c r="D186" s="172" t="s">
        <v>152</v>
      </c>
      <c r="E186" s="173" t="s">
        <v>310</v>
      </c>
      <c r="F186" s="174" t="s">
        <v>311</v>
      </c>
      <c r="G186" s="175" t="s">
        <v>118</v>
      </c>
      <c r="H186" s="176">
        <v>2</v>
      </c>
      <c r="I186" s="354">
        <v>0</v>
      </c>
      <c r="J186" s="176">
        <f t="shared" si="76"/>
        <v>0</v>
      </c>
      <c r="K186" s="174" t="s">
        <v>19</v>
      </c>
      <c r="L186" s="177"/>
      <c r="M186" s="178" t="s">
        <v>19</v>
      </c>
      <c r="N186" s="179" t="s">
        <v>39</v>
      </c>
      <c r="O186" s="169">
        <v>0</v>
      </c>
      <c r="P186" s="169">
        <f t="shared" si="77"/>
        <v>0</v>
      </c>
      <c r="Q186" s="169">
        <v>0</v>
      </c>
      <c r="R186" s="169">
        <f t="shared" si="78"/>
        <v>0</v>
      </c>
      <c r="S186" s="169">
        <v>0</v>
      </c>
      <c r="T186" s="170">
        <f t="shared" si="79"/>
        <v>0</v>
      </c>
      <c r="AR186" s="20" t="s">
        <v>155</v>
      </c>
      <c r="AT186" s="20" t="s">
        <v>152</v>
      </c>
      <c r="AU186" s="20" t="s">
        <v>77</v>
      </c>
      <c r="AY186" s="20" t="s">
        <v>112</v>
      </c>
      <c r="BE186" s="171">
        <f t="shared" si="80"/>
        <v>0</v>
      </c>
      <c r="BF186" s="171">
        <f t="shared" si="81"/>
        <v>0</v>
      </c>
      <c r="BG186" s="171">
        <f t="shared" si="82"/>
        <v>0</v>
      </c>
      <c r="BH186" s="171">
        <f t="shared" si="83"/>
        <v>0</v>
      </c>
      <c r="BI186" s="171">
        <f t="shared" si="84"/>
        <v>0</v>
      </c>
      <c r="BJ186" s="20" t="s">
        <v>10</v>
      </c>
      <c r="BK186" s="171">
        <f t="shared" si="85"/>
        <v>0</v>
      </c>
      <c r="BL186" s="20" t="s">
        <v>119</v>
      </c>
      <c r="BM186" s="20" t="s">
        <v>312</v>
      </c>
    </row>
    <row r="187" spans="2:65" s="1" customFormat="1" ht="14.4" customHeight="1">
      <c r="B187" s="34"/>
      <c r="C187" s="172">
        <v>90</v>
      </c>
      <c r="D187" s="172" t="s">
        <v>152</v>
      </c>
      <c r="E187" s="173" t="s">
        <v>313</v>
      </c>
      <c r="F187" s="174" t="s">
        <v>314</v>
      </c>
      <c r="G187" s="175" t="s">
        <v>118</v>
      </c>
      <c r="H187" s="176">
        <v>2</v>
      </c>
      <c r="I187" s="354">
        <v>0</v>
      </c>
      <c r="J187" s="176">
        <f t="shared" si="76"/>
        <v>0</v>
      </c>
      <c r="K187" s="174" t="s">
        <v>19</v>
      </c>
      <c r="L187" s="177"/>
      <c r="M187" s="178" t="s">
        <v>19</v>
      </c>
      <c r="N187" s="179" t="s">
        <v>39</v>
      </c>
      <c r="O187" s="169">
        <v>0</v>
      </c>
      <c r="P187" s="169">
        <f t="shared" si="77"/>
        <v>0</v>
      </c>
      <c r="Q187" s="169">
        <v>0</v>
      </c>
      <c r="R187" s="169">
        <f t="shared" si="78"/>
        <v>0</v>
      </c>
      <c r="S187" s="169">
        <v>0</v>
      </c>
      <c r="T187" s="170">
        <f t="shared" si="79"/>
        <v>0</v>
      </c>
      <c r="AR187" s="20" t="s">
        <v>155</v>
      </c>
      <c r="AT187" s="20" t="s">
        <v>152</v>
      </c>
      <c r="AU187" s="20" t="s">
        <v>77</v>
      </c>
      <c r="AY187" s="20" t="s">
        <v>112</v>
      </c>
      <c r="BE187" s="171">
        <f t="shared" si="80"/>
        <v>0</v>
      </c>
      <c r="BF187" s="171">
        <f t="shared" si="81"/>
        <v>0</v>
      </c>
      <c r="BG187" s="171">
        <f t="shared" si="82"/>
        <v>0</v>
      </c>
      <c r="BH187" s="171">
        <f t="shared" si="83"/>
        <v>0</v>
      </c>
      <c r="BI187" s="171">
        <f t="shared" si="84"/>
        <v>0</v>
      </c>
      <c r="BJ187" s="20" t="s">
        <v>10</v>
      </c>
      <c r="BK187" s="171">
        <f t="shared" si="85"/>
        <v>0</v>
      </c>
      <c r="BL187" s="20" t="s">
        <v>119</v>
      </c>
      <c r="BM187" s="20" t="s">
        <v>315</v>
      </c>
    </row>
    <row r="188" spans="2:65" s="1" customFormat="1" ht="14.4" customHeight="1">
      <c r="B188" s="34"/>
      <c r="C188" s="172">
        <v>91</v>
      </c>
      <c r="D188" s="172" t="s">
        <v>152</v>
      </c>
      <c r="E188" s="173" t="s">
        <v>316</v>
      </c>
      <c r="F188" s="174" t="s">
        <v>317</v>
      </c>
      <c r="G188" s="175" t="s">
        <v>118</v>
      </c>
      <c r="H188" s="176">
        <v>3</v>
      </c>
      <c r="I188" s="354">
        <v>0</v>
      </c>
      <c r="J188" s="176">
        <f t="shared" si="76"/>
        <v>0</v>
      </c>
      <c r="K188" s="174" t="s">
        <v>19</v>
      </c>
      <c r="L188" s="177"/>
      <c r="M188" s="178" t="s">
        <v>19</v>
      </c>
      <c r="N188" s="179" t="s">
        <v>39</v>
      </c>
      <c r="O188" s="169">
        <v>0</v>
      </c>
      <c r="P188" s="169">
        <f t="shared" si="77"/>
        <v>0</v>
      </c>
      <c r="Q188" s="169">
        <v>0</v>
      </c>
      <c r="R188" s="169">
        <f t="shared" si="78"/>
        <v>0</v>
      </c>
      <c r="S188" s="169">
        <v>0</v>
      </c>
      <c r="T188" s="170">
        <f t="shared" si="79"/>
        <v>0</v>
      </c>
      <c r="AR188" s="20" t="s">
        <v>155</v>
      </c>
      <c r="AT188" s="20" t="s">
        <v>152</v>
      </c>
      <c r="AU188" s="20" t="s">
        <v>77</v>
      </c>
      <c r="AY188" s="20" t="s">
        <v>112</v>
      </c>
      <c r="BE188" s="171">
        <f t="shared" si="80"/>
        <v>0</v>
      </c>
      <c r="BF188" s="171">
        <f t="shared" si="81"/>
        <v>0</v>
      </c>
      <c r="BG188" s="171">
        <f t="shared" si="82"/>
        <v>0</v>
      </c>
      <c r="BH188" s="171">
        <f t="shared" si="83"/>
        <v>0</v>
      </c>
      <c r="BI188" s="171">
        <f t="shared" si="84"/>
        <v>0</v>
      </c>
      <c r="BJ188" s="20" t="s">
        <v>10</v>
      </c>
      <c r="BK188" s="171">
        <f t="shared" si="85"/>
        <v>0</v>
      </c>
      <c r="BL188" s="20" t="s">
        <v>119</v>
      </c>
      <c r="BM188" s="20" t="s">
        <v>318</v>
      </c>
    </row>
    <row r="189" spans="2:65" s="1" customFormat="1" ht="14.4" customHeight="1">
      <c r="B189" s="34"/>
      <c r="C189" s="172">
        <v>92</v>
      </c>
      <c r="D189" s="172" t="s">
        <v>152</v>
      </c>
      <c r="E189" s="173" t="s">
        <v>319</v>
      </c>
      <c r="F189" s="174" t="s">
        <v>175</v>
      </c>
      <c r="G189" s="175" t="s">
        <v>523</v>
      </c>
      <c r="H189" s="176">
        <v>1</v>
      </c>
      <c r="I189" s="354">
        <v>0</v>
      </c>
      <c r="J189" s="176">
        <f t="shared" si="76"/>
        <v>0</v>
      </c>
      <c r="K189" s="174" t="s">
        <v>19</v>
      </c>
      <c r="L189" s="177"/>
      <c r="M189" s="178" t="s">
        <v>19</v>
      </c>
      <c r="N189" s="179" t="s">
        <v>39</v>
      </c>
      <c r="O189" s="169">
        <v>0</v>
      </c>
      <c r="P189" s="169">
        <f t="shared" si="77"/>
        <v>0</v>
      </c>
      <c r="Q189" s="169">
        <v>0</v>
      </c>
      <c r="R189" s="169">
        <f t="shared" si="78"/>
        <v>0</v>
      </c>
      <c r="S189" s="169">
        <v>0</v>
      </c>
      <c r="T189" s="170">
        <f t="shared" si="79"/>
        <v>0</v>
      </c>
      <c r="AR189" s="20" t="s">
        <v>155</v>
      </c>
      <c r="AT189" s="20" t="s">
        <v>152</v>
      </c>
      <c r="AU189" s="20" t="s">
        <v>77</v>
      </c>
      <c r="AY189" s="20" t="s">
        <v>112</v>
      </c>
      <c r="BE189" s="171">
        <f t="shared" si="80"/>
        <v>0</v>
      </c>
      <c r="BF189" s="171">
        <f t="shared" si="81"/>
        <v>0</v>
      </c>
      <c r="BG189" s="171">
        <f t="shared" si="82"/>
        <v>0</v>
      </c>
      <c r="BH189" s="171">
        <f t="shared" si="83"/>
        <v>0</v>
      </c>
      <c r="BI189" s="171">
        <f t="shared" si="84"/>
        <v>0</v>
      </c>
      <c r="BJ189" s="20" t="s">
        <v>10</v>
      </c>
      <c r="BK189" s="171">
        <f t="shared" si="85"/>
        <v>0</v>
      </c>
      <c r="BL189" s="20" t="s">
        <v>119</v>
      </c>
      <c r="BM189" s="20" t="s">
        <v>320</v>
      </c>
    </row>
    <row r="190" spans="2:65" s="1" customFormat="1" ht="240">
      <c r="B190" s="34"/>
      <c r="C190" s="172">
        <v>93</v>
      </c>
      <c r="D190" s="172" t="s">
        <v>152</v>
      </c>
      <c r="E190" s="173" t="s">
        <v>321</v>
      </c>
      <c r="F190" s="174" t="s">
        <v>581</v>
      </c>
      <c r="G190" s="175" t="s">
        <v>523</v>
      </c>
      <c r="H190" s="176">
        <v>1</v>
      </c>
      <c r="I190" s="354">
        <v>0</v>
      </c>
      <c r="J190" s="176">
        <f t="shared" si="76"/>
        <v>0</v>
      </c>
      <c r="K190" s="174" t="s">
        <v>19</v>
      </c>
      <c r="L190" s="177"/>
      <c r="M190" s="178" t="s">
        <v>19</v>
      </c>
      <c r="N190" s="179" t="s">
        <v>39</v>
      </c>
      <c r="O190" s="169">
        <v>0</v>
      </c>
      <c r="P190" s="169">
        <f t="shared" si="77"/>
        <v>0</v>
      </c>
      <c r="Q190" s="169">
        <v>0</v>
      </c>
      <c r="R190" s="169">
        <f t="shared" si="78"/>
        <v>0</v>
      </c>
      <c r="S190" s="169">
        <v>0</v>
      </c>
      <c r="T190" s="170">
        <f t="shared" si="79"/>
        <v>0</v>
      </c>
      <c r="AR190" s="20" t="s">
        <v>155</v>
      </c>
      <c r="AT190" s="20" t="s">
        <v>152</v>
      </c>
      <c r="AU190" s="20" t="s">
        <v>77</v>
      </c>
      <c r="AY190" s="20" t="s">
        <v>112</v>
      </c>
      <c r="BE190" s="171">
        <f t="shared" si="80"/>
        <v>0</v>
      </c>
      <c r="BF190" s="171">
        <f t="shared" si="81"/>
        <v>0</v>
      </c>
      <c r="BG190" s="171">
        <f t="shared" si="82"/>
        <v>0</v>
      </c>
      <c r="BH190" s="171">
        <f t="shared" si="83"/>
        <v>0</v>
      </c>
      <c r="BI190" s="171">
        <f t="shared" si="84"/>
        <v>0</v>
      </c>
      <c r="BJ190" s="20" t="s">
        <v>10</v>
      </c>
      <c r="BK190" s="171">
        <f t="shared" si="85"/>
        <v>0</v>
      </c>
      <c r="BL190" s="20" t="s">
        <v>119</v>
      </c>
      <c r="BM190" s="20" t="s">
        <v>322</v>
      </c>
    </row>
    <row r="191" spans="2:65" s="1" customFormat="1" ht="14.4" customHeight="1">
      <c r="B191" s="34"/>
      <c r="C191" s="172">
        <v>94</v>
      </c>
      <c r="D191" s="172" t="s">
        <v>152</v>
      </c>
      <c r="E191" s="173" t="s">
        <v>323</v>
      </c>
      <c r="F191" s="174" t="s">
        <v>245</v>
      </c>
      <c r="G191" s="175" t="s">
        <v>523</v>
      </c>
      <c r="H191" s="176">
        <v>1</v>
      </c>
      <c r="I191" s="354">
        <v>0</v>
      </c>
      <c r="J191" s="176">
        <f t="shared" si="76"/>
        <v>0</v>
      </c>
      <c r="K191" s="174" t="s">
        <v>19</v>
      </c>
      <c r="L191" s="177"/>
      <c r="M191" s="178" t="s">
        <v>19</v>
      </c>
      <c r="N191" s="179" t="s">
        <v>39</v>
      </c>
      <c r="O191" s="169">
        <v>0</v>
      </c>
      <c r="P191" s="169">
        <f t="shared" si="77"/>
        <v>0</v>
      </c>
      <c r="Q191" s="169">
        <v>0</v>
      </c>
      <c r="R191" s="169">
        <f t="shared" si="78"/>
        <v>0</v>
      </c>
      <c r="S191" s="169">
        <v>0</v>
      </c>
      <c r="T191" s="170">
        <f t="shared" si="79"/>
        <v>0</v>
      </c>
      <c r="AR191" s="20" t="s">
        <v>155</v>
      </c>
      <c r="AT191" s="20" t="s">
        <v>152</v>
      </c>
      <c r="AU191" s="20" t="s">
        <v>77</v>
      </c>
      <c r="AY191" s="20" t="s">
        <v>112</v>
      </c>
      <c r="BE191" s="171">
        <f t="shared" si="80"/>
        <v>0</v>
      </c>
      <c r="BF191" s="171">
        <f t="shared" si="81"/>
        <v>0</v>
      </c>
      <c r="BG191" s="171">
        <f t="shared" si="82"/>
        <v>0</v>
      </c>
      <c r="BH191" s="171">
        <f t="shared" si="83"/>
        <v>0</v>
      </c>
      <c r="BI191" s="171">
        <f t="shared" si="84"/>
        <v>0</v>
      </c>
      <c r="BJ191" s="20" t="s">
        <v>10</v>
      </c>
      <c r="BK191" s="171">
        <f t="shared" si="85"/>
        <v>0</v>
      </c>
      <c r="BL191" s="20" t="s">
        <v>119</v>
      </c>
      <c r="BM191" s="20" t="s">
        <v>324</v>
      </c>
    </row>
    <row r="192" spans="2:65" s="1" customFormat="1" ht="14.4" customHeight="1">
      <c r="B192" s="34"/>
      <c r="C192" s="172">
        <v>95</v>
      </c>
      <c r="D192" s="172" t="s">
        <v>152</v>
      </c>
      <c r="E192" s="173" t="s">
        <v>325</v>
      </c>
      <c r="F192" s="174" t="s">
        <v>184</v>
      </c>
      <c r="G192" s="175" t="s">
        <v>123</v>
      </c>
      <c r="H192" s="176">
        <v>1</v>
      </c>
      <c r="I192" s="354">
        <v>0</v>
      </c>
      <c r="J192" s="176">
        <f t="shared" si="76"/>
        <v>0</v>
      </c>
      <c r="K192" s="174" t="s">
        <v>19</v>
      </c>
      <c r="L192" s="177"/>
      <c r="M192" s="178" t="s">
        <v>19</v>
      </c>
      <c r="N192" s="180" t="s">
        <v>39</v>
      </c>
      <c r="O192" s="181">
        <v>0</v>
      </c>
      <c r="P192" s="181">
        <f t="shared" si="77"/>
        <v>0</v>
      </c>
      <c r="Q192" s="181">
        <v>0</v>
      </c>
      <c r="R192" s="181">
        <f t="shared" si="78"/>
        <v>0</v>
      </c>
      <c r="S192" s="181">
        <v>0</v>
      </c>
      <c r="T192" s="182">
        <f t="shared" si="79"/>
        <v>0</v>
      </c>
      <c r="AR192" s="20" t="s">
        <v>155</v>
      </c>
      <c r="AT192" s="20" t="s">
        <v>152</v>
      </c>
      <c r="AU192" s="20" t="s">
        <v>77</v>
      </c>
      <c r="AY192" s="20" t="s">
        <v>112</v>
      </c>
      <c r="BE192" s="171">
        <f t="shared" si="80"/>
        <v>0</v>
      </c>
      <c r="BF192" s="171">
        <f t="shared" si="81"/>
        <v>0</v>
      </c>
      <c r="BG192" s="171">
        <f t="shared" si="82"/>
        <v>0</v>
      </c>
      <c r="BH192" s="171">
        <f t="shared" si="83"/>
        <v>0</v>
      </c>
      <c r="BI192" s="171">
        <f t="shared" si="84"/>
        <v>0</v>
      </c>
      <c r="BJ192" s="20" t="s">
        <v>10</v>
      </c>
      <c r="BK192" s="171">
        <f t="shared" si="85"/>
        <v>0</v>
      </c>
      <c r="BL192" s="20" t="s">
        <v>119</v>
      </c>
      <c r="BM192" s="20" t="s">
        <v>326</v>
      </c>
    </row>
    <row r="193" spans="2:12" s="1" customFormat="1" ht="7" customHeight="1"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4"/>
    </row>
  </sheetData>
  <autoFilter ref="C83:K192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5" style="183" customWidth="1"/>
    <col min="2" max="2" width="1.625" style="183" customWidth="1"/>
    <col min="3" max="4" width="5" style="183" customWidth="1"/>
    <col min="5" max="5" width="11.75" style="183" customWidth="1"/>
    <col min="6" max="6" width="9.125" style="183" customWidth="1"/>
    <col min="7" max="7" width="5" style="183" customWidth="1"/>
    <col min="8" max="8" width="77.875" style="183" customWidth="1"/>
    <col min="9" max="10" width="20" style="183" customWidth="1"/>
    <col min="11" max="11" width="1.625" style="183" customWidth="1"/>
  </cols>
  <sheetData>
    <row r="1" spans="2:11" ht="37.5" customHeight="1"/>
    <row r="2" spans="2:1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1" customFormat="1" ht="45" customHeight="1">
      <c r="B3" s="187"/>
      <c r="C3" s="309" t="s">
        <v>327</v>
      </c>
      <c r="D3" s="309"/>
      <c r="E3" s="309"/>
      <c r="F3" s="309"/>
      <c r="G3" s="309"/>
      <c r="H3" s="309"/>
      <c r="I3" s="309"/>
      <c r="J3" s="309"/>
      <c r="K3" s="188"/>
    </row>
    <row r="4" spans="2:11" ht="25.5" customHeight="1">
      <c r="B4" s="189"/>
      <c r="C4" s="313" t="s">
        <v>328</v>
      </c>
      <c r="D4" s="313"/>
      <c r="E4" s="313"/>
      <c r="F4" s="313"/>
      <c r="G4" s="313"/>
      <c r="H4" s="313"/>
      <c r="I4" s="313"/>
      <c r="J4" s="313"/>
      <c r="K4" s="190"/>
    </row>
    <row r="5" spans="2:1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ht="15" customHeight="1">
      <c r="B6" s="189"/>
      <c r="C6" s="311" t="s">
        <v>329</v>
      </c>
      <c r="D6" s="311"/>
      <c r="E6" s="311"/>
      <c r="F6" s="311"/>
      <c r="G6" s="311"/>
      <c r="H6" s="311"/>
      <c r="I6" s="311"/>
      <c r="J6" s="311"/>
      <c r="K6" s="190"/>
    </row>
    <row r="7" spans="2:11" ht="15" customHeight="1">
      <c r="B7" s="193"/>
      <c r="C7" s="311" t="s">
        <v>330</v>
      </c>
      <c r="D7" s="311"/>
      <c r="E7" s="311"/>
      <c r="F7" s="311"/>
      <c r="G7" s="311"/>
      <c r="H7" s="311"/>
      <c r="I7" s="311"/>
      <c r="J7" s="311"/>
      <c r="K7" s="190"/>
    </row>
    <row r="8" spans="2:1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ht="15" customHeight="1">
      <c r="B9" s="193"/>
      <c r="C9" s="311" t="s">
        <v>331</v>
      </c>
      <c r="D9" s="311"/>
      <c r="E9" s="311"/>
      <c r="F9" s="311"/>
      <c r="G9" s="311"/>
      <c r="H9" s="311"/>
      <c r="I9" s="311"/>
      <c r="J9" s="311"/>
      <c r="K9" s="190"/>
    </row>
    <row r="10" spans="2:11" ht="15" customHeight="1">
      <c r="B10" s="193"/>
      <c r="C10" s="192"/>
      <c r="D10" s="311" t="s">
        <v>332</v>
      </c>
      <c r="E10" s="311"/>
      <c r="F10" s="311"/>
      <c r="G10" s="311"/>
      <c r="H10" s="311"/>
      <c r="I10" s="311"/>
      <c r="J10" s="311"/>
      <c r="K10" s="190"/>
    </row>
    <row r="11" spans="2:11" ht="15" customHeight="1">
      <c r="B11" s="193"/>
      <c r="C11" s="194"/>
      <c r="D11" s="311" t="s">
        <v>333</v>
      </c>
      <c r="E11" s="311"/>
      <c r="F11" s="311"/>
      <c r="G11" s="311"/>
      <c r="H11" s="311"/>
      <c r="I11" s="311"/>
      <c r="J11" s="311"/>
      <c r="K11" s="190"/>
    </row>
    <row r="12" spans="2:11" ht="12.75" customHeight="1">
      <c r="B12" s="193"/>
      <c r="C12" s="194"/>
      <c r="D12" s="194"/>
      <c r="E12" s="194"/>
      <c r="F12" s="194"/>
      <c r="G12" s="194"/>
      <c r="H12" s="194"/>
      <c r="I12" s="194"/>
      <c r="J12" s="194"/>
      <c r="K12" s="190"/>
    </row>
    <row r="13" spans="2:11" ht="15" customHeight="1">
      <c r="B13" s="193"/>
      <c r="C13" s="194"/>
      <c r="D13" s="311" t="s">
        <v>334</v>
      </c>
      <c r="E13" s="311"/>
      <c r="F13" s="311"/>
      <c r="G13" s="311"/>
      <c r="H13" s="311"/>
      <c r="I13" s="311"/>
      <c r="J13" s="311"/>
      <c r="K13" s="190"/>
    </row>
    <row r="14" spans="2:11" ht="15" customHeight="1">
      <c r="B14" s="193"/>
      <c r="C14" s="194"/>
      <c r="D14" s="311" t="s">
        <v>335</v>
      </c>
      <c r="E14" s="311"/>
      <c r="F14" s="311"/>
      <c r="G14" s="311"/>
      <c r="H14" s="311"/>
      <c r="I14" s="311"/>
      <c r="J14" s="311"/>
      <c r="K14" s="190"/>
    </row>
    <row r="15" spans="2:11" ht="15" customHeight="1">
      <c r="B15" s="193"/>
      <c r="C15" s="194"/>
      <c r="D15" s="311" t="s">
        <v>336</v>
      </c>
      <c r="E15" s="311"/>
      <c r="F15" s="311"/>
      <c r="G15" s="311"/>
      <c r="H15" s="311"/>
      <c r="I15" s="311"/>
      <c r="J15" s="311"/>
      <c r="K15" s="190"/>
    </row>
    <row r="16" spans="2:11" ht="15" customHeight="1">
      <c r="B16" s="193"/>
      <c r="C16" s="194"/>
      <c r="D16" s="194"/>
      <c r="E16" s="195" t="s">
        <v>75</v>
      </c>
      <c r="F16" s="311" t="s">
        <v>337</v>
      </c>
      <c r="G16" s="311"/>
      <c r="H16" s="311"/>
      <c r="I16" s="311"/>
      <c r="J16" s="311"/>
      <c r="K16" s="190"/>
    </row>
    <row r="17" spans="2:11" ht="15" customHeight="1">
      <c r="B17" s="193"/>
      <c r="C17" s="194"/>
      <c r="D17" s="194"/>
      <c r="E17" s="195" t="s">
        <v>338</v>
      </c>
      <c r="F17" s="311" t="s">
        <v>339</v>
      </c>
      <c r="G17" s="311"/>
      <c r="H17" s="311"/>
      <c r="I17" s="311"/>
      <c r="J17" s="311"/>
      <c r="K17" s="190"/>
    </row>
    <row r="18" spans="2:11" ht="15" customHeight="1">
      <c r="B18" s="193"/>
      <c r="C18" s="194"/>
      <c r="D18" s="194"/>
      <c r="E18" s="195" t="s">
        <v>340</v>
      </c>
      <c r="F18" s="311" t="s">
        <v>341</v>
      </c>
      <c r="G18" s="311"/>
      <c r="H18" s="311"/>
      <c r="I18" s="311"/>
      <c r="J18" s="311"/>
      <c r="K18" s="190"/>
    </row>
    <row r="19" spans="2:11" ht="15" customHeight="1">
      <c r="B19" s="193"/>
      <c r="C19" s="194"/>
      <c r="D19" s="194"/>
      <c r="E19" s="195" t="s">
        <v>342</v>
      </c>
      <c r="F19" s="311" t="s">
        <v>343</v>
      </c>
      <c r="G19" s="311"/>
      <c r="H19" s="311"/>
      <c r="I19" s="311"/>
      <c r="J19" s="311"/>
      <c r="K19" s="190"/>
    </row>
    <row r="20" spans="2:11" ht="15" customHeight="1">
      <c r="B20" s="193"/>
      <c r="C20" s="194"/>
      <c r="D20" s="194"/>
      <c r="E20" s="195" t="s">
        <v>344</v>
      </c>
      <c r="F20" s="311" t="s">
        <v>345</v>
      </c>
      <c r="G20" s="311"/>
      <c r="H20" s="311"/>
      <c r="I20" s="311"/>
      <c r="J20" s="311"/>
      <c r="K20" s="190"/>
    </row>
    <row r="21" spans="2:11" ht="15" customHeight="1">
      <c r="B21" s="193"/>
      <c r="C21" s="194"/>
      <c r="D21" s="194"/>
      <c r="E21" s="195" t="s">
        <v>346</v>
      </c>
      <c r="F21" s="311" t="s">
        <v>347</v>
      </c>
      <c r="G21" s="311"/>
      <c r="H21" s="311"/>
      <c r="I21" s="311"/>
      <c r="J21" s="311"/>
      <c r="K21" s="190"/>
    </row>
    <row r="22" spans="2:11" ht="12.75" customHeight="1">
      <c r="B22" s="193"/>
      <c r="C22" s="194"/>
      <c r="D22" s="194"/>
      <c r="E22" s="194"/>
      <c r="F22" s="194"/>
      <c r="G22" s="194"/>
      <c r="H22" s="194"/>
      <c r="I22" s="194"/>
      <c r="J22" s="194"/>
      <c r="K22" s="190"/>
    </row>
    <row r="23" spans="2:11" ht="15" customHeight="1">
      <c r="B23" s="193"/>
      <c r="C23" s="311" t="s">
        <v>348</v>
      </c>
      <c r="D23" s="311"/>
      <c r="E23" s="311"/>
      <c r="F23" s="311"/>
      <c r="G23" s="311"/>
      <c r="H23" s="311"/>
      <c r="I23" s="311"/>
      <c r="J23" s="311"/>
      <c r="K23" s="190"/>
    </row>
    <row r="24" spans="2:11" ht="15" customHeight="1">
      <c r="B24" s="193"/>
      <c r="C24" s="311" t="s">
        <v>349</v>
      </c>
      <c r="D24" s="311"/>
      <c r="E24" s="311"/>
      <c r="F24" s="311"/>
      <c r="G24" s="311"/>
      <c r="H24" s="311"/>
      <c r="I24" s="311"/>
      <c r="J24" s="311"/>
      <c r="K24" s="190"/>
    </row>
    <row r="25" spans="2:11" ht="15" customHeight="1">
      <c r="B25" s="193"/>
      <c r="C25" s="192"/>
      <c r="D25" s="311" t="s">
        <v>350</v>
      </c>
      <c r="E25" s="311"/>
      <c r="F25" s="311"/>
      <c r="G25" s="311"/>
      <c r="H25" s="311"/>
      <c r="I25" s="311"/>
      <c r="J25" s="311"/>
      <c r="K25" s="190"/>
    </row>
    <row r="26" spans="2:11" ht="15" customHeight="1">
      <c r="B26" s="193"/>
      <c r="C26" s="194"/>
      <c r="D26" s="311" t="s">
        <v>351</v>
      </c>
      <c r="E26" s="311"/>
      <c r="F26" s="311"/>
      <c r="G26" s="311"/>
      <c r="H26" s="311"/>
      <c r="I26" s="311"/>
      <c r="J26" s="311"/>
      <c r="K26" s="190"/>
    </row>
    <row r="27" spans="2:11" ht="12.75" customHeight="1">
      <c r="B27" s="193"/>
      <c r="C27" s="194"/>
      <c r="D27" s="194"/>
      <c r="E27" s="194"/>
      <c r="F27" s="194"/>
      <c r="G27" s="194"/>
      <c r="H27" s="194"/>
      <c r="I27" s="194"/>
      <c r="J27" s="194"/>
      <c r="K27" s="190"/>
    </row>
    <row r="28" spans="2:11" ht="15" customHeight="1">
      <c r="B28" s="193"/>
      <c r="C28" s="194"/>
      <c r="D28" s="311" t="s">
        <v>352</v>
      </c>
      <c r="E28" s="311"/>
      <c r="F28" s="311"/>
      <c r="G28" s="311"/>
      <c r="H28" s="311"/>
      <c r="I28" s="311"/>
      <c r="J28" s="311"/>
      <c r="K28" s="190"/>
    </row>
    <row r="29" spans="2:11" ht="15" customHeight="1">
      <c r="B29" s="193"/>
      <c r="C29" s="194"/>
      <c r="D29" s="311" t="s">
        <v>353</v>
      </c>
      <c r="E29" s="311"/>
      <c r="F29" s="311"/>
      <c r="G29" s="311"/>
      <c r="H29" s="311"/>
      <c r="I29" s="311"/>
      <c r="J29" s="311"/>
      <c r="K29" s="190"/>
    </row>
    <row r="30" spans="2:11" ht="12.75" customHeight="1">
      <c r="B30" s="193"/>
      <c r="C30" s="194"/>
      <c r="D30" s="194"/>
      <c r="E30" s="194"/>
      <c r="F30" s="194"/>
      <c r="G30" s="194"/>
      <c r="H30" s="194"/>
      <c r="I30" s="194"/>
      <c r="J30" s="194"/>
      <c r="K30" s="190"/>
    </row>
    <row r="31" spans="2:11" ht="15" customHeight="1">
      <c r="B31" s="193"/>
      <c r="C31" s="194"/>
      <c r="D31" s="311" t="s">
        <v>354</v>
      </c>
      <c r="E31" s="311"/>
      <c r="F31" s="311"/>
      <c r="G31" s="311"/>
      <c r="H31" s="311"/>
      <c r="I31" s="311"/>
      <c r="J31" s="311"/>
      <c r="K31" s="190"/>
    </row>
    <row r="32" spans="2:11" ht="15" customHeight="1">
      <c r="B32" s="193"/>
      <c r="C32" s="194"/>
      <c r="D32" s="311" t="s">
        <v>355</v>
      </c>
      <c r="E32" s="311"/>
      <c r="F32" s="311"/>
      <c r="G32" s="311"/>
      <c r="H32" s="311"/>
      <c r="I32" s="311"/>
      <c r="J32" s="311"/>
      <c r="K32" s="190"/>
    </row>
    <row r="33" spans="2:11" ht="15" customHeight="1">
      <c r="B33" s="193"/>
      <c r="C33" s="194"/>
      <c r="D33" s="311" t="s">
        <v>356</v>
      </c>
      <c r="E33" s="311"/>
      <c r="F33" s="311"/>
      <c r="G33" s="311"/>
      <c r="H33" s="311"/>
      <c r="I33" s="311"/>
      <c r="J33" s="311"/>
      <c r="K33" s="190"/>
    </row>
    <row r="34" spans="2:11" ht="15" customHeight="1">
      <c r="B34" s="193"/>
      <c r="C34" s="194"/>
      <c r="D34" s="192"/>
      <c r="E34" s="196" t="s">
        <v>98</v>
      </c>
      <c r="F34" s="192"/>
      <c r="G34" s="311" t="s">
        <v>357</v>
      </c>
      <c r="H34" s="311"/>
      <c r="I34" s="311"/>
      <c r="J34" s="311"/>
      <c r="K34" s="190"/>
    </row>
    <row r="35" spans="2:11" ht="30.75" customHeight="1">
      <c r="B35" s="193"/>
      <c r="C35" s="194"/>
      <c r="D35" s="192"/>
      <c r="E35" s="196" t="s">
        <v>358</v>
      </c>
      <c r="F35" s="192"/>
      <c r="G35" s="311" t="s">
        <v>359</v>
      </c>
      <c r="H35" s="311"/>
      <c r="I35" s="311"/>
      <c r="J35" s="311"/>
      <c r="K35" s="190"/>
    </row>
    <row r="36" spans="2:11" ht="15" customHeight="1">
      <c r="B36" s="193"/>
      <c r="C36" s="194"/>
      <c r="D36" s="192"/>
      <c r="E36" s="196" t="s">
        <v>49</v>
      </c>
      <c r="F36" s="192"/>
      <c r="G36" s="311" t="s">
        <v>360</v>
      </c>
      <c r="H36" s="311"/>
      <c r="I36" s="311"/>
      <c r="J36" s="311"/>
      <c r="K36" s="190"/>
    </row>
    <row r="37" spans="2:11" ht="15" customHeight="1">
      <c r="B37" s="193"/>
      <c r="C37" s="194"/>
      <c r="D37" s="192"/>
      <c r="E37" s="196" t="s">
        <v>99</v>
      </c>
      <c r="F37" s="192"/>
      <c r="G37" s="311" t="s">
        <v>361</v>
      </c>
      <c r="H37" s="311"/>
      <c r="I37" s="311"/>
      <c r="J37" s="311"/>
      <c r="K37" s="190"/>
    </row>
    <row r="38" spans="2:11" ht="15" customHeight="1">
      <c r="B38" s="193"/>
      <c r="C38" s="194"/>
      <c r="D38" s="192"/>
      <c r="E38" s="196" t="s">
        <v>100</v>
      </c>
      <c r="F38" s="192"/>
      <c r="G38" s="311" t="s">
        <v>362</v>
      </c>
      <c r="H38" s="311"/>
      <c r="I38" s="311"/>
      <c r="J38" s="311"/>
      <c r="K38" s="190"/>
    </row>
    <row r="39" spans="2:11" ht="15" customHeight="1">
      <c r="B39" s="193"/>
      <c r="C39" s="194"/>
      <c r="D39" s="192"/>
      <c r="E39" s="196" t="s">
        <v>101</v>
      </c>
      <c r="F39" s="192"/>
      <c r="G39" s="311" t="s">
        <v>363</v>
      </c>
      <c r="H39" s="311"/>
      <c r="I39" s="311"/>
      <c r="J39" s="311"/>
      <c r="K39" s="190"/>
    </row>
    <row r="40" spans="2:11" ht="15" customHeight="1">
      <c r="B40" s="193"/>
      <c r="C40" s="194"/>
      <c r="D40" s="192"/>
      <c r="E40" s="196" t="s">
        <v>364</v>
      </c>
      <c r="F40" s="192"/>
      <c r="G40" s="311" t="s">
        <v>365</v>
      </c>
      <c r="H40" s="311"/>
      <c r="I40" s="311"/>
      <c r="J40" s="311"/>
      <c r="K40" s="190"/>
    </row>
    <row r="41" spans="2:11" ht="15" customHeight="1">
      <c r="B41" s="193"/>
      <c r="C41" s="194"/>
      <c r="D41" s="192"/>
      <c r="E41" s="196"/>
      <c r="F41" s="192"/>
      <c r="G41" s="311" t="s">
        <v>366</v>
      </c>
      <c r="H41" s="311"/>
      <c r="I41" s="311"/>
      <c r="J41" s="311"/>
      <c r="K41" s="190"/>
    </row>
    <row r="42" spans="2:11" ht="15" customHeight="1">
      <c r="B42" s="193"/>
      <c r="C42" s="194"/>
      <c r="D42" s="192"/>
      <c r="E42" s="196" t="s">
        <v>367</v>
      </c>
      <c r="F42" s="192"/>
      <c r="G42" s="311" t="s">
        <v>368</v>
      </c>
      <c r="H42" s="311"/>
      <c r="I42" s="311"/>
      <c r="J42" s="311"/>
      <c r="K42" s="190"/>
    </row>
    <row r="43" spans="2:11" ht="15" customHeight="1">
      <c r="B43" s="193"/>
      <c r="C43" s="194"/>
      <c r="D43" s="192"/>
      <c r="E43" s="196" t="s">
        <v>103</v>
      </c>
      <c r="F43" s="192"/>
      <c r="G43" s="311" t="s">
        <v>369</v>
      </c>
      <c r="H43" s="311"/>
      <c r="I43" s="311"/>
      <c r="J43" s="311"/>
      <c r="K43" s="190"/>
    </row>
    <row r="44" spans="2:11" ht="12.75" customHeight="1">
      <c r="B44" s="193"/>
      <c r="C44" s="194"/>
      <c r="D44" s="192"/>
      <c r="E44" s="192"/>
      <c r="F44" s="192"/>
      <c r="G44" s="192"/>
      <c r="H44" s="192"/>
      <c r="I44" s="192"/>
      <c r="J44" s="192"/>
      <c r="K44" s="190"/>
    </row>
    <row r="45" spans="2:11" ht="15" customHeight="1">
      <c r="B45" s="193"/>
      <c r="C45" s="194"/>
      <c r="D45" s="311" t="s">
        <v>370</v>
      </c>
      <c r="E45" s="311"/>
      <c r="F45" s="311"/>
      <c r="G45" s="311"/>
      <c r="H45" s="311"/>
      <c r="I45" s="311"/>
      <c r="J45" s="311"/>
      <c r="K45" s="190"/>
    </row>
    <row r="46" spans="2:11" ht="15" customHeight="1">
      <c r="B46" s="193"/>
      <c r="C46" s="194"/>
      <c r="D46" s="194"/>
      <c r="E46" s="311" t="s">
        <v>371</v>
      </c>
      <c r="F46" s="311"/>
      <c r="G46" s="311"/>
      <c r="H46" s="311"/>
      <c r="I46" s="311"/>
      <c r="J46" s="311"/>
      <c r="K46" s="190"/>
    </row>
    <row r="47" spans="2:11" ht="15" customHeight="1">
      <c r="B47" s="193"/>
      <c r="C47" s="194"/>
      <c r="D47" s="194"/>
      <c r="E47" s="311" t="s">
        <v>372</v>
      </c>
      <c r="F47" s="311"/>
      <c r="G47" s="311"/>
      <c r="H47" s="311"/>
      <c r="I47" s="311"/>
      <c r="J47" s="311"/>
      <c r="K47" s="190"/>
    </row>
    <row r="48" spans="2:11" ht="15" customHeight="1">
      <c r="B48" s="193"/>
      <c r="C48" s="194"/>
      <c r="D48" s="194"/>
      <c r="E48" s="311" t="s">
        <v>373</v>
      </c>
      <c r="F48" s="311"/>
      <c r="G48" s="311"/>
      <c r="H48" s="311"/>
      <c r="I48" s="311"/>
      <c r="J48" s="311"/>
      <c r="K48" s="190"/>
    </row>
    <row r="49" spans="2:11" ht="15" customHeight="1">
      <c r="B49" s="193"/>
      <c r="C49" s="194"/>
      <c r="D49" s="311" t="s">
        <v>374</v>
      </c>
      <c r="E49" s="311"/>
      <c r="F49" s="311"/>
      <c r="G49" s="311"/>
      <c r="H49" s="311"/>
      <c r="I49" s="311"/>
      <c r="J49" s="311"/>
      <c r="K49" s="190"/>
    </row>
    <row r="50" spans="2:11" ht="25.5" customHeight="1">
      <c r="B50" s="189"/>
      <c r="C50" s="313" t="s">
        <v>375</v>
      </c>
      <c r="D50" s="313"/>
      <c r="E50" s="313"/>
      <c r="F50" s="313"/>
      <c r="G50" s="313"/>
      <c r="H50" s="313"/>
      <c r="I50" s="313"/>
      <c r="J50" s="313"/>
      <c r="K50" s="190"/>
    </row>
    <row r="51" spans="2:11" ht="5.25" customHeight="1">
      <c r="B51" s="189"/>
      <c r="C51" s="191"/>
      <c r="D51" s="191"/>
      <c r="E51" s="191"/>
      <c r="F51" s="191"/>
      <c r="G51" s="191"/>
      <c r="H51" s="191"/>
      <c r="I51" s="191"/>
      <c r="J51" s="191"/>
      <c r="K51" s="190"/>
    </row>
    <row r="52" spans="2:11" ht="15" customHeight="1">
      <c r="B52" s="189"/>
      <c r="C52" s="311" t="s">
        <v>376</v>
      </c>
      <c r="D52" s="311"/>
      <c r="E52" s="311"/>
      <c r="F52" s="311"/>
      <c r="G52" s="311"/>
      <c r="H52" s="311"/>
      <c r="I52" s="311"/>
      <c r="J52" s="311"/>
      <c r="K52" s="190"/>
    </row>
    <row r="53" spans="2:11" ht="15" customHeight="1">
      <c r="B53" s="189"/>
      <c r="C53" s="311" t="s">
        <v>377</v>
      </c>
      <c r="D53" s="311"/>
      <c r="E53" s="311"/>
      <c r="F53" s="311"/>
      <c r="G53" s="311"/>
      <c r="H53" s="311"/>
      <c r="I53" s="311"/>
      <c r="J53" s="311"/>
      <c r="K53" s="190"/>
    </row>
    <row r="54" spans="2:11" ht="12.75" customHeight="1">
      <c r="B54" s="189"/>
      <c r="C54" s="192"/>
      <c r="D54" s="192"/>
      <c r="E54" s="192"/>
      <c r="F54" s="192"/>
      <c r="G54" s="192"/>
      <c r="H54" s="192"/>
      <c r="I54" s="192"/>
      <c r="J54" s="192"/>
      <c r="K54" s="190"/>
    </row>
    <row r="55" spans="2:11" ht="15" customHeight="1">
      <c r="B55" s="189"/>
      <c r="C55" s="311" t="s">
        <v>378</v>
      </c>
      <c r="D55" s="311"/>
      <c r="E55" s="311"/>
      <c r="F55" s="311"/>
      <c r="G55" s="311"/>
      <c r="H55" s="311"/>
      <c r="I55" s="311"/>
      <c r="J55" s="311"/>
      <c r="K55" s="190"/>
    </row>
    <row r="56" spans="2:11" ht="15" customHeight="1">
      <c r="B56" s="189"/>
      <c r="C56" s="194"/>
      <c r="D56" s="311" t="s">
        <v>379</v>
      </c>
      <c r="E56" s="311"/>
      <c r="F56" s="311"/>
      <c r="G56" s="311"/>
      <c r="H56" s="311"/>
      <c r="I56" s="311"/>
      <c r="J56" s="311"/>
      <c r="K56" s="190"/>
    </row>
    <row r="57" spans="2:11" ht="15" customHeight="1">
      <c r="B57" s="189"/>
      <c r="C57" s="194"/>
      <c r="D57" s="311" t="s">
        <v>380</v>
      </c>
      <c r="E57" s="311"/>
      <c r="F57" s="311"/>
      <c r="G57" s="311"/>
      <c r="H57" s="311"/>
      <c r="I57" s="311"/>
      <c r="J57" s="311"/>
      <c r="K57" s="190"/>
    </row>
    <row r="58" spans="2:11" ht="15" customHeight="1">
      <c r="B58" s="189"/>
      <c r="C58" s="194"/>
      <c r="D58" s="311" t="s">
        <v>381</v>
      </c>
      <c r="E58" s="311"/>
      <c r="F58" s="311"/>
      <c r="G58" s="311"/>
      <c r="H58" s="311"/>
      <c r="I58" s="311"/>
      <c r="J58" s="311"/>
      <c r="K58" s="190"/>
    </row>
    <row r="59" spans="2:11" ht="15" customHeight="1">
      <c r="B59" s="189"/>
      <c r="C59" s="194"/>
      <c r="D59" s="311" t="s">
        <v>382</v>
      </c>
      <c r="E59" s="311"/>
      <c r="F59" s="311"/>
      <c r="G59" s="311"/>
      <c r="H59" s="311"/>
      <c r="I59" s="311"/>
      <c r="J59" s="311"/>
      <c r="K59" s="190"/>
    </row>
    <row r="60" spans="2:11" ht="15" customHeight="1">
      <c r="B60" s="189"/>
      <c r="C60" s="194"/>
      <c r="D60" s="312" t="s">
        <v>383</v>
      </c>
      <c r="E60" s="312"/>
      <c r="F60" s="312"/>
      <c r="G60" s="312"/>
      <c r="H60" s="312"/>
      <c r="I60" s="312"/>
      <c r="J60" s="312"/>
      <c r="K60" s="190"/>
    </row>
    <row r="61" spans="2:11" ht="15" customHeight="1">
      <c r="B61" s="189"/>
      <c r="C61" s="194"/>
      <c r="D61" s="311" t="s">
        <v>384</v>
      </c>
      <c r="E61" s="311"/>
      <c r="F61" s="311"/>
      <c r="G61" s="311"/>
      <c r="H61" s="311"/>
      <c r="I61" s="311"/>
      <c r="J61" s="311"/>
      <c r="K61" s="190"/>
    </row>
    <row r="62" spans="2:11" ht="12.75" customHeight="1">
      <c r="B62" s="189"/>
      <c r="C62" s="194"/>
      <c r="D62" s="194"/>
      <c r="E62" s="197"/>
      <c r="F62" s="194"/>
      <c r="G62" s="194"/>
      <c r="H62" s="194"/>
      <c r="I62" s="194"/>
      <c r="J62" s="194"/>
      <c r="K62" s="190"/>
    </row>
    <row r="63" spans="2:11" ht="15" customHeight="1">
      <c r="B63" s="189"/>
      <c r="C63" s="194"/>
      <c r="D63" s="311" t="s">
        <v>385</v>
      </c>
      <c r="E63" s="311"/>
      <c r="F63" s="311"/>
      <c r="G63" s="311"/>
      <c r="H63" s="311"/>
      <c r="I63" s="311"/>
      <c r="J63" s="311"/>
      <c r="K63" s="190"/>
    </row>
    <row r="64" spans="2:11" ht="15" customHeight="1">
      <c r="B64" s="189"/>
      <c r="C64" s="194"/>
      <c r="D64" s="312" t="s">
        <v>386</v>
      </c>
      <c r="E64" s="312"/>
      <c r="F64" s="312"/>
      <c r="G64" s="312"/>
      <c r="H64" s="312"/>
      <c r="I64" s="312"/>
      <c r="J64" s="312"/>
      <c r="K64" s="190"/>
    </row>
    <row r="65" spans="2:11" ht="15" customHeight="1">
      <c r="B65" s="189"/>
      <c r="C65" s="194"/>
      <c r="D65" s="311" t="s">
        <v>387</v>
      </c>
      <c r="E65" s="311"/>
      <c r="F65" s="311"/>
      <c r="G65" s="311"/>
      <c r="H65" s="311"/>
      <c r="I65" s="311"/>
      <c r="J65" s="311"/>
      <c r="K65" s="190"/>
    </row>
    <row r="66" spans="2:11" ht="15" customHeight="1">
      <c r="B66" s="189"/>
      <c r="C66" s="194"/>
      <c r="D66" s="311" t="s">
        <v>388</v>
      </c>
      <c r="E66" s="311"/>
      <c r="F66" s="311"/>
      <c r="G66" s="311"/>
      <c r="H66" s="311"/>
      <c r="I66" s="311"/>
      <c r="J66" s="311"/>
      <c r="K66" s="190"/>
    </row>
    <row r="67" spans="2:11" ht="15" customHeight="1">
      <c r="B67" s="189"/>
      <c r="C67" s="194"/>
      <c r="D67" s="311" t="s">
        <v>389</v>
      </c>
      <c r="E67" s="311"/>
      <c r="F67" s="311"/>
      <c r="G67" s="311"/>
      <c r="H67" s="311"/>
      <c r="I67" s="311"/>
      <c r="J67" s="311"/>
      <c r="K67" s="190"/>
    </row>
    <row r="68" spans="2:11" ht="15" customHeight="1">
      <c r="B68" s="189"/>
      <c r="C68" s="194"/>
      <c r="D68" s="311" t="s">
        <v>390</v>
      </c>
      <c r="E68" s="311"/>
      <c r="F68" s="311"/>
      <c r="G68" s="311"/>
      <c r="H68" s="311"/>
      <c r="I68" s="311"/>
      <c r="J68" s="311"/>
      <c r="K68" s="190"/>
    </row>
    <row r="69" spans="2:11" ht="12.75" customHeight="1">
      <c r="B69" s="198"/>
      <c r="C69" s="199"/>
      <c r="D69" s="199"/>
      <c r="E69" s="199"/>
      <c r="F69" s="199"/>
      <c r="G69" s="199"/>
      <c r="H69" s="199"/>
      <c r="I69" s="199"/>
      <c r="J69" s="199"/>
      <c r="K69" s="200"/>
    </row>
    <row r="70" spans="2:11" ht="18.75" customHeight="1">
      <c r="B70" s="201"/>
      <c r="C70" s="201"/>
      <c r="D70" s="201"/>
      <c r="E70" s="201"/>
      <c r="F70" s="201"/>
      <c r="G70" s="201"/>
      <c r="H70" s="201"/>
      <c r="I70" s="201"/>
      <c r="J70" s="201"/>
      <c r="K70" s="202"/>
    </row>
    <row r="71" spans="2:11" ht="18.75" customHeight="1">
      <c r="B71" s="202"/>
      <c r="C71" s="202"/>
      <c r="D71" s="202"/>
      <c r="E71" s="202"/>
      <c r="F71" s="202"/>
      <c r="G71" s="202"/>
      <c r="H71" s="202"/>
      <c r="I71" s="202"/>
      <c r="J71" s="202"/>
      <c r="K71" s="202"/>
    </row>
    <row r="72" spans="2:11" ht="7.5" customHeight="1">
      <c r="B72" s="203"/>
      <c r="C72" s="204"/>
      <c r="D72" s="204"/>
      <c r="E72" s="204"/>
      <c r="F72" s="204"/>
      <c r="G72" s="204"/>
      <c r="H72" s="204"/>
      <c r="I72" s="204"/>
      <c r="J72" s="204"/>
      <c r="K72" s="205"/>
    </row>
    <row r="73" spans="2:11" ht="45" customHeight="1">
      <c r="B73" s="206"/>
      <c r="C73" s="310" t="s">
        <v>82</v>
      </c>
      <c r="D73" s="310"/>
      <c r="E73" s="310"/>
      <c r="F73" s="310"/>
      <c r="G73" s="310"/>
      <c r="H73" s="310"/>
      <c r="I73" s="310"/>
      <c r="J73" s="310"/>
      <c r="K73" s="207"/>
    </row>
    <row r="74" spans="2:11" ht="17.25" customHeight="1">
      <c r="B74" s="206"/>
      <c r="C74" s="208" t="s">
        <v>391</v>
      </c>
      <c r="D74" s="208"/>
      <c r="E74" s="208"/>
      <c r="F74" s="208" t="s">
        <v>392</v>
      </c>
      <c r="G74" s="209"/>
      <c r="H74" s="208" t="s">
        <v>99</v>
      </c>
      <c r="I74" s="208" t="s">
        <v>53</v>
      </c>
      <c r="J74" s="208" t="s">
        <v>393</v>
      </c>
      <c r="K74" s="207"/>
    </row>
    <row r="75" spans="2:11" ht="17.25" customHeight="1">
      <c r="B75" s="206"/>
      <c r="C75" s="210" t="s">
        <v>394</v>
      </c>
      <c r="D75" s="210"/>
      <c r="E75" s="210"/>
      <c r="F75" s="211" t="s">
        <v>395</v>
      </c>
      <c r="G75" s="212"/>
      <c r="H75" s="210"/>
      <c r="I75" s="210"/>
      <c r="J75" s="210" t="s">
        <v>396</v>
      </c>
      <c r="K75" s="207"/>
    </row>
    <row r="76" spans="2:11" ht="5.25" customHeight="1">
      <c r="B76" s="206"/>
      <c r="C76" s="213"/>
      <c r="D76" s="213"/>
      <c r="E76" s="213"/>
      <c r="F76" s="213"/>
      <c r="G76" s="214"/>
      <c r="H76" s="213"/>
      <c r="I76" s="213"/>
      <c r="J76" s="213"/>
      <c r="K76" s="207"/>
    </row>
    <row r="77" spans="2:11" ht="15" customHeight="1">
      <c r="B77" s="206"/>
      <c r="C77" s="196" t="s">
        <v>49</v>
      </c>
      <c r="D77" s="213"/>
      <c r="E77" s="213"/>
      <c r="F77" s="215" t="s">
        <v>397</v>
      </c>
      <c r="G77" s="214"/>
      <c r="H77" s="196" t="s">
        <v>398</v>
      </c>
      <c r="I77" s="196" t="s">
        <v>399</v>
      </c>
      <c r="J77" s="196">
        <v>20</v>
      </c>
      <c r="K77" s="207"/>
    </row>
    <row r="78" spans="2:11" ht="15" customHeight="1">
      <c r="B78" s="206"/>
      <c r="C78" s="196" t="s">
        <v>400</v>
      </c>
      <c r="D78" s="196"/>
      <c r="E78" s="196"/>
      <c r="F78" s="215" t="s">
        <v>397</v>
      </c>
      <c r="G78" s="214"/>
      <c r="H78" s="196" t="s">
        <v>401</v>
      </c>
      <c r="I78" s="196" t="s">
        <v>399</v>
      </c>
      <c r="J78" s="196">
        <v>120</v>
      </c>
      <c r="K78" s="207"/>
    </row>
    <row r="79" spans="2:11" ht="15" customHeight="1">
      <c r="B79" s="216"/>
      <c r="C79" s="196" t="s">
        <v>402</v>
      </c>
      <c r="D79" s="196"/>
      <c r="E79" s="196"/>
      <c r="F79" s="215" t="s">
        <v>403</v>
      </c>
      <c r="G79" s="214"/>
      <c r="H79" s="196" t="s">
        <v>404</v>
      </c>
      <c r="I79" s="196" t="s">
        <v>399</v>
      </c>
      <c r="J79" s="196">
        <v>50</v>
      </c>
      <c r="K79" s="207"/>
    </row>
    <row r="80" spans="2:11" ht="15" customHeight="1">
      <c r="B80" s="216"/>
      <c r="C80" s="196" t="s">
        <v>405</v>
      </c>
      <c r="D80" s="196"/>
      <c r="E80" s="196"/>
      <c r="F80" s="215" t="s">
        <v>397</v>
      </c>
      <c r="G80" s="214"/>
      <c r="H80" s="196" t="s">
        <v>406</v>
      </c>
      <c r="I80" s="196" t="s">
        <v>407</v>
      </c>
      <c r="J80" s="196"/>
      <c r="K80" s="207"/>
    </row>
    <row r="81" spans="2:11" ht="15" customHeight="1">
      <c r="B81" s="216"/>
      <c r="C81" s="217" t="s">
        <v>408</v>
      </c>
      <c r="D81" s="217"/>
      <c r="E81" s="217"/>
      <c r="F81" s="218" t="s">
        <v>403</v>
      </c>
      <c r="G81" s="217"/>
      <c r="H81" s="217" t="s">
        <v>409</v>
      </c>
      <c r="I81" s="217" t="s">
        <v>399</v>
      </c>
      <c r="J81" s="217">
        <v>15</v>
      </c>
      <c r="K81" s="207"/>
    </row>
    <row r="82" spans="2:11" ht="15" customHeight="1">
      <c r="B82" s="216"/>
      <c r="C82" s="217" t="s">
        <v>410</v>
      </c>
      <c r="D82" s="217"/>
      <c r="E82" s="217"/>
      <c r="F82" s="218" t="s">
        <v>403</v>
      </c>
      <c r="G82" s="217"/>
      <c r="H82" s="217" t="s">
        <v>411</v>
      </c>
      <c r="I82" s="217" t="s">
        <v>399</v>
      </c>
      <c r="J82" s="217">
        <v>15</v>
      </c>
      <c r="K82" s="207"/>
    </row>
    <row r="83" spans="2:11" ht="15" customHeight="1">
      <c r="B83" s="216"/>
      <c r="C83" s="217" t="s">
        <v>412</v>
      </c>
      <c r="D83" s="217"/>
      <c r="E83" s="217"/>
      <c r="F83" s="218" t="s">
        <v>403</v>
      </c>
      <c r="G83" s="217"/>
      <c r="H83" s="217" t="s">
        <v>413</v>
      </c>
      <c r="I83" s="217" t="s">
        <v>399</v>
      </c>
      <c r="J83" s="217">
        <v>20</v>
      </c>
      <c r="K83" s="207"/>
    </row>
    <row r="84" spans="2:11" ht="15" customHeight="1">
      <c r="B84" s="216"/>
      <c r="C84" s="217" t="s">
        <v>414</v>
      </c>
      <c r="D84" s="217"/>
      <c r="E84" s="217"/>
      <c r="F84" s="218" t="s">
        <v>403</v>
      </c>
      <c r="G84" s="217"/>
      <c r="H84" s="217" t="s">
        <v>415</v>
      </c>
      <c r="I84" s="217" t="s">
        <v>399</v>
      </c>
      <c r="J84" s="217">
        <v>20</v>
      </c>
      <c r="K84" s="207"/>
    </row>
    <row r="85" spans="2:11" ht="15" customHeight="1">
      <c r="B85" s="216"/>
      <c r="C85" s="196" t="s">
        <v>416</v>
      </c>
      <c r="D85" s="196"/>
      <c r="E85" s="196"/>
      <c r="F85" s="215" t="s">
        <v>403</v>
      </c>
      <c r="G85" s="214"/>
      <c r="H85" s="196" t="s">
        <v>417</v>
      </c>
      <c r="I85" s="196" t="s">
        <v>399</v>
      </c>
      <c r="J85" s="196">
        <v>50</v>
      </c>
      <c r="K85" s="207"/>
    </row>
    <row r="86" spans="2:11" ht="15" customHeight="1">
      <c r="B86" s="216"/>
      <c r="C86" s="196" t="s">
        <v>418</v>
      </c>
      <c r="D86" s="196"/>
      <c r="E86" s="196"/>
      <c r="F86" s="215" t="s">
        <v>403</v>
      </c>
      <c r="G86" s="214"/>
      <c r="H86" s="196" t="s">
        <v>419</v>
      </c>
      <c r="I86" s="196" t="s">
        <v>399</v>
      </c>
      <c r="J86" s="196">
        <v>20</v>
      </c>
      <c r="K86" s="207"/>
    </row>
    <row r="87" spans="2:11" ht="15" customHeight="1">
      <c r="B87" s="216"/>
      <c r="C87" s="196" t="s">
        <v>420</v>
      </c>
      <c r="D87" s="196"/>
      <c r="E87" s="196"/>
      <c r="F87" s="215" t="s">
        <v>403</v>
      </c>
      <c r="G87" s="214"/>
      <c r="H87" s="196" t="s">
        <v>421</v>
      </c>
      <c r="I87" s="196" t="s">
        <v>399</v>
      </c>
      <c r="J87" s="196">
        <v>20</v>
      </c>
      <c r="K87" s="207"/>
    </row>
    <row r="88" spans="2:11" ht="15" customHeight="1">
      <c r="B88" s="216"/>
      <c r="C88" s="196" t="s">
        <v>422</v>
      </c>
      <c r="D88" s="196"/>
      <c r="E88" s="196"/>
      <c r="F88" s="215" t="s">
        <v>403</v>
      </c>
      <c r="G88" s="214"/>
      <c r="H88" s="196" t="s">
        <v>423</v>
      </c>
      <c r="I88" s="196" t="s">
        <v>399</v>
      </c>
      <c r="J88" s="196">
        <v>50</v>
      </c>
      <c r="K88" s="207"/>
    </row>
    <row r="89" spans="2:11" ht="15" customHeight="1">
      <c r="B89" s="216"/>
      <c r="C89" s="196" t="s">
        <v>424</v>
      </c>
      <c r="D89" s="196"/>
      <c r="E89" s="196"/>
      <c r="F89" s="215" t="s">
        <v>403</v>
      </c>
      <c r="G89" s="214"/>
      <c r="H89" s="196" t="s">
        <v>424</v>
      </c>
      <c r="I89" s="196" t="s">
        <v>399</v>
      </c>
      <c r="J89" s="196">
        <v>50</v>
      </c>
      <c r="K89" s="207"/>
    </row>
    <row r="90" spans="2:11" ht="15" customHeight="1">
      <c r="B90" s="216"/>
      <c r="C90" s="196" t="s">
        <v>104</v>
      </c>
      <c r="D90" s="196"/>
      <c r="E90" s="196"/>
      <c r="F90" s="215" t="s">
        <v>403</v>
      </c>
      <c r="G90" s="214"/>
      <c r="H90" s="196" t="s">
        <v>425</v>
      </c>
      <c r="I90" s="196" t="s">
        <v>399</v>
      </c>
      <c r="J90" s="196">
        <v>255</v>
      </c>
      <c r="K90" s="207"/>
    </row>
    <row r="91" spans="2:11" ht="15" customHeight="1">
      <c r="B91" s="216"/>
      <c r="C91" s="196" t="s">
        <v>426</v>
      </c>
      <c r="D91" s="196"/>
      <c r="E91" s="196"/>
      <c r="F91" s="215" t="s">
        <v>397</v>
      </c>
      <c r="G91" s="214"/>
      <c r="H91" s="196" t="s">
        <v>427</v>
      </c>
      <c r="I91" s="196" t="s">
        <v>428</v>
      </c>
      <c r="J91" s="196"/>
      <c r="K91" s="207"/>
    </row>
    <row r="92" spans="2:11" ht="15" customHeight="1">
      <c r="B92" s="216"/>
      <c r="C92" s="196" t="s">
        <v>429</v>
      </c>
      <c r="D92" s="196"/>
      <c r="E92" s="196"/>
      <c r="F92" s="215" t="s">
        <v>397</v>
      </c>
      <c r="G92" s="214"/>
      <c r="H92" s="196" t="s">
        <v>430</v>
      </c>
      <c r="I92" s="196" t="s">
        <v>431</v>
      </c>
      <c r="J92" s="196"/>
      <c r="K92" s="207"/>
    </row>
    <row r="93" spans="2:11" ht="15" customHeight="1">
      <c r="B93" s="216"/>
      <c r="C93" s="196" t="s">
        <v>432</v>
      </c>
      <c r="D93" s="196"/>
      <c r="E93" s="196"/>
      <c r="F93" s="215" t="s">
        <v>397</v>
      </c>
      <c r="G93" s="214"/>
      <c r="H93" s="196" t="s">
        <v>432</v>
      </c>
      <c r="I93" s="196" t="s">
        <v>431</v>
      </c>
      <c r="J93" s="196"/>
      <c r="K93" s="207"/>
    </row>
    <row r="94" spans="2:11" ht="15" customHeight="1">
      <c r="B94" s="216"/>
      <c r="C94" s="196" t="s">
        <v>34</v>
      </c>
      <c r="D94" s="196"/>
      <c r="E94" s="196"/>
      <c r="F94" s="215" t="s">
        <v>397</v>
      </c>
      <c r="G94" s="214"/>
      <c r="H94" s="196" t="s">
        <v>433</v>
      </c>
      <c r="I94" s="196" t="s">
        <v>431</v>
      </c>
      <c r="J94" s="196"/>
      <c r="K94" s="207"/>
    </row>
    <row r="95" spans="2:11" ht="15" customHeight="1">
      <c r="B95" s="216"/>
      <c r="C95" s="196" t="s">
        <v>44</v>
      </c>
      <c r="D95" s="196"/>
      <c r="E95" s="196"/>
      <c r="F95" s="215" t="s">
        <v>397</v>
      </c>
      <c r="G95" s="214"/>
      <c r="H95" s="196" t="s">
        <v>434</v>
      </c>
      <c r="I95" s="196" t="s">
        <v>431</v>
      </c>
      <c r="J95" s="196"/>
      <c r="K95" s="207"/>
    </row>
    <row r="96" spans="2:11" ht="15" customHeight="1">
      <c r="B96" s="219"/>
      <c r="C96" s="220"/>
      <c r="D96" s="220"/>
      <c r="E96" s="220"/>
      <c r="F96" s="220"/>
      <c r="G96" s="220"/>
      <c r="H96" s="220"/>
      <c r="I96" s="220"/>
      <c r="J96" s="220"/>
      <c r="K96" s="221"/>
    </row>
    <row r="97" spans="2:11" ht="18.75" customHeight="1">
      <c r="B97" s="222"/>
      <c r="C97" s="223"/>
      <c r="D97" s="223"/>
      <c r="E97" s="223"/>
      <c r="F97" s="223"/>
      <c r="G97" s="223"/>
      <c r="H97" s="223"/>
      <c r="I97" s="223"/>
      <c r="J97" s="223"/>
      <c r="K97" s="222"/>
    </row>
    <row r="98" spans="2:11" ht="18.75" customHeight="1">
      <c r="B98" s="202"/>
      <c r="C98" s="202"/>
      <c r="D98" s="202"/>
      <c r="E98" s="202"/>
      <c r="F98" s="202"/>
      <c r="G98" s="202"/>
      <c r="H98" s="202"/>
      <c r="I98" s="202"/>
      <c r="J98" s="202"/>
      <c r="K98" s="202"/>
    </row>
    <row r="99" spans="2:11" ht="7.5" customHeight="1">
      <c r="B99" s="203"/>
      <c r="C99" s="204"/>
      <c r="D99" s="204"/>
      <c r="E99" s="204"/>
      <c r="F99" s="204"/>
      <c r="G99" s="204"/>
      <c r="H99" s="204"/>
      <c r="I99" s="204"/>
      <c r="J99" s="204"/>
      <c r="K99" s="205"/>
    </row>
    <row r="100" spans="2:11" ht="45" customHeight="1">
      <c r="B100" s="206"/>
      <c r="C100" s="310" t="s">
        <v>435</v>
      </c>
      <c r="D100" s="310"/>
      <c r="E100" s="310"/>
      <c r="F100" s="310"/>
      <c r="G100" s="310"/>
      <c r="H100" s="310"/>
      <c r="I100" s="310"/>
      <c r="J100" s="310"/>
      <c r="K100" s="207"/>
    </row>
    <row r="101" spans="2:11" ht="17.25" customHeight="1">
      <c r="B101" s="206"/>
      <c r="C101" s="208" t="s">
        <v>391</v>
      </c>
      <c r="D101" s="208"/>
      <c r="E101" s="208"/>
      <c r="F101" s="208" t="s">
        <v>392</v>
      </c>
      <c r="G101" s="209"/>
      <c r="H101" s="208" t="s">
        <v>99</v>
      </c>
      <c r="I101" s="208" t="s">
        <v>53</v>
      </c>
      <c r="J101" s="208" t="s">
        <v>393</v>
      </c>
      <c r="K101" s="207"/>
    </row>
    <row r="102" spans="2:11" ht="17.25" customHeight="1">
      <c r="B102" s="206"/>
      <c r="C102" s="210" t="s">
        <v>394</v>
      </c>
      <c r="D102" s="210"/>
      <c r="E102" s="210"/>
      <c r="F102" s="211" t="s">
        <v>395</v>
      </c>
      <c r="G102" s="212"/>
      <c r="H102" s="210"/>
      <c r="I102" s="210"/>
      <c r="J102" s="210" t="s">
        <v>396</v>
      </c>
      <c r="K102" s="207"/>
    </row>
    <row r="103" spans="2:11" ht="5.25" customHeight="1">
      <c r="B103" s="206"/>
      <c r="C103" s="208"/>
      <c r="D103" s="208"/>
      <c r="E103" s="208"/>
      <c r="F103" s="208"/>
      <c r="G103" s="224"/>
      <c r="H103" s="208"/>
      <c r="I103" s="208"/>
      <c r="J103" s="208"/>
      <c r="K103" s="207"/>
    </row>
    <row r="104" spans="2:11" ht="15" customHeight="1">
      <c r="B104" s="206"/>
      <c r="C104" s="196" t="s">
        <v>49</v>
      </c>
      <c r="D104" s="213"/>
      <c r="E104" s="213"/>
      <c r="F104" s="215" t="s">
        <v>397</v>
      </c>
      <c r="G104" s="224"/>
      <c r="H104" s="196" t="s">
        <v>436</v>
      </c>
      <c r="I104" s="196" t="s">
        <v>399</v>
      </c>
      <c r="J104" s="196">
        <v>20</v>
      </c>
      <c r="K104" s="207"/>
    </row>
    <row r="105" spans="2:11" ht="15" customHeight="1">
      <c r="B105" s="206"/>
      <c r="C105" s="196" t="s">
        <v>400</v>
      </c>
      <c r="D105" s="196"/>
      <c r="E105" s="196"/>
      <c r="F105" s="215" t="s">
        <v>397</v>
      </c>
      <c r="G105" s="196"/>
      <c r="H105" s="196" t="s">
        <v>436</v>
      </c>
      <c r="I105" s="196" t="s">
        <v>399</v>
      </c>
      <c r="J105" s="196">
        <v>120</v>
      </c>
      <c r="K105" s="207"/>
    </row>
    <row r="106" spans="2:11" ht="15" customHeight="1">
      <c r="B106" s="216"/>
      <c r="C106" s="196" t="s">
        <v>402</v>
      </c>
      <c r="D106" s="196"/>
      <c r="E106" s="196"/>
      <c r="F106" s="215" t="s">
        <v>403</v>
      </c>
      <c r="G106" s="196"/>
      <c r="H106" s="196" t="s">
        <v>436</v>
      </c>
      <c r="I106" s="196" t="s">
        <v>399</v>
      </c>
      <c r="J106" s="196">
        <v>50</v>
      </c>
      <c r="K106" s="207"/>
    </row>
    <row r="107" spans="2:11" ht="15" customHeight="1">
      <c r="B107" s="216"/>
      <c r="C107" s="196" t="s">
        <v>405</v>
      </c>
      <c r="D107" s="196"/>
      <c r="E107" s="196"/>
      <c r="F107" s="215" t="s">
        <v>397</v>
      </c>
      <c r="G107" s="196"/>
      <c r="H107" s="196" t="s">
        <v>436</v>
      </c>
      <c r="I107" s="196" t="s">
        <v>407</v>
      </c>
      <c r="J107" s="196"/>
      <c r="K107" s="207"/>
    </row>
    <row r="108" spans="2:11" ht="15" customHeight="1">
      <c r="B108" s="216"/>
      <c r="C108" s="196" t="s">
        <v>416</v>
      </c>
      <c r="D108" s="196"/>
      <c r="E108" s="196"/>
      <c r="F108" s="215" t="s">
        <v>403</v>
      </c>
      <c r="G108" s="196"/>
      <c r="H108" s="196" t="s">
        <v>436</v>
      </c>
      <c r="I108" s="196" t="s">
        <v>399</v>
      </c>
      <c r="J108" s="196">
        <v>50</v>
      </c>
      <c r="K108" s="207"/>
    </row>
    <row r="109" spans="2:11" ht="15" customHeight="1">
      <c r="B109" s="216"/>
      <c r="C109" s="196" t="s">
        <v>424</v>
      </c>
      <c r="D109" s="196"/>
      <c r="E109" s="196"/>
      <c r="F109" s="215" t="s">
        <v>403</v>
      </c>
      <c r="G109" s="196"/>
      <c r="H109" s="196" t="s">
        <v>436</v>
      </c>
      <c r="I109" s="196" t="s">
        <v>399</v>
      </c>
      <c r="J109" s="196">
        <v>50</v>
      </c>
      <c r="K109" s="207"/>
    </row>
    <row r="110" spans="2:11" ht="15" customHeight="1">
      <c r="B110" s="216"/>
      <c r="C110" s="196" t="s">
        <v>422</v>
      </c>
      <c r="D110" s="196"/>
      <c r="E110" s="196"/>
      <c r="F110" s="215" t="s">
        <v>403</v>
      </c>
      <c r="G110" s="196"/>
      <c r="H110" s="196" t="s">
        <v>436</v>
      </c>
      <c r="I110" s="196" t="s">
        <v>399</v>
      </c>
      <c r="J110" s="196">
        <v>50</v>
      </c>
      <c r="K110" s="207"/>
    </row>
    <row r="111" spans="2:11" ht="15" customHeight="1">
      <c r="B111" s="216"/>
      <c r="C111" s="196" t="s">
        <v>49</v>
      </c>
      <c r="D111" s="196"/>
      <c r="E111" s="196"/>
      <c r="F111" s="215" t="s">
        <v>397</v>
      </c>
      <c r="G111" s="196"/>
      <c r="H111" s="196" t="s">
        <v>437</v>
      </c>
      <c r="I111" s="196" t="s">
        <v>399</v>
      </c>
      <c r="J111" s="196">
        <v>20</v>
      </c>
      <c r="K111" s="207"/>
    </row>
    <row r="112" spans="2:11" ht="15" customHeight="1">
      <c r="B112" s="216"/>
      <c r="C112" s="196" t="s">
        <v>438</v>
      </c>
      <c r="D112" s="196"/>
      <c r="E112" s="196"/>
      <c r="F112" s="215" t="s">
        <v>397</v>
      </c>
      <c r="G112" s="196"/>
      <c r="H112" s="196" t="s">
        <v>439</v>
      </c>
      <c r="I112" s="196" t="s">
        <v>399</v>
      </c>
      <c r="J112" s="196">
        <v>120</v>
      </c>
      <c r="K112" s="207"/>
    </row>
    <row r="113" spans="2:11" ht="15" customHeight="1">
      <c r="B113" s="216"/>
      <c r="C113" s="196" t="s">
        <v>34</v>
      </c>
      <c r="D113" s="196"/>
      <c r="E113" s="196"/>
      <c r="F113" s="215" t="s">
        <v>397</v>
      </c>
      <c r="G113" s="196"/>
      <c r="H113" s="196" t="s">
        <v>440</v>
      </c>
      <c r="I113" s="196" t="s">
        <v>431</v>
      </c>
      <c r="J113" s="196"/>
      <c r="K113" s="207"/>
    </row>
    <row r="114" spans="2:11" ht="15" customHeight="1">
      <c r="B114" s="216"/>
      <c r="C114" s="196" t="s">
        <v>44</v>
      </c>
      <c r="D114" s="196"/>
      <c r="E114" s="196"/>
      <c r="F114" s="215" t="s">
        <v>397</v>
      </c>
      <c r="G114" s="196"/>
      <c r="H114" s="196" t="s">
        <v>441</v>
      </c>
      <c r="I114" s="196" t="s">
        <v>431</v>
      </c>
      <c r="J114" s="196"/>
      <c r="K114" s="207"/>
    </row>
    <row r="115" spans="2:11" ht="15" customHeight="1">
      <c r="B115" s="216"/>
      <c r="C115" s="196" t="s">
        <v>53</v>
      </c>
      <c r="D115" s="196"/>
      <c r="E115" s="196"/>
      <c r="F115" s="215" t="s">
        <v>397</v>
      </c>
      <c r="G115" s="196"/>
      <c r="H115" s="196" t="s">
        <v>442</v>
      </c>
      <c r="I115" s="196" t="s">
        <v>443</v>
      </c>
      <c r="J115" s="196"/>
      <c r="K115" s="207"/>
    </row>
    <row r="116" spans="2:11" ht="15" customHeight="1">
      <c r="B116" s="219"/>
      <c r="C116" s="225"/>
      <c r="D116" s="225"/>
      <c r="E116" s="225"/>
      <c r="F116" s="225"/>
      <c r="G116" s="225"/>
      <c r="H116" s="225"/>
      <c r="I116" s="225"/>
      <c r="J116" s="225"/>
      <c r="K116" s="221"/>
    </row>
    <row r="117" spans="2:11" ht="18.75" customHeight="1">
      <c r="B117" s="226"/>
      <c r="C117" s="192"/>
      <c r="D117" s="192"/>
      <c r="E117" s="192"/>
      <c r="F117" s="227"/>
      <c r="G117" s="192"/>
      <c r="H117" s="192"/>
      <c r="I117" s="192"/>
      <c r="J117" s="192"/>
      <c r="K117" s="226"/>
    </row>
    <row r="118" spans="2:11" ht="18.75" customHeight="1"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</row>
    <row r="119" spans="2:11" ht="7.5" customHeight="1">
      <c r="B119" s="228"/>
      <c r="C119" s="229"/>
      <c r="D119" s="229"/>
      <c r="E119" s="229"/>
      <c r="F119" s="229"/>
      <c r="G119" s="229"/>
      <c r="H119" s="229"/>
      <c r="I119" s="229"/>
      <c r="J119" s="229"/>
      <c r="K119" s="230"/>
    </row>
    <row r="120" spans="2:11" ht="45" customHeight="1">
      <c r="B120" s="231"/>
      <c r="C120" s="309" t="s">
        <v>444</v>
      </c>
      <c r="D120" s="309"/>
      <c r="E120" s="309"/>
      <c r="F120" s="309"/>
      <c r="G120" s="309"/>
      <c r="H120" s="309"/>
      <c r="I120" s="309"/>
      <c r="J120" s="309"/>
      <c r="K120" s="232"/>
    </row>
    <row r="121" spans="2:11" ht="17.25" customHeight="1">
      <c r="B121" s="233"/>
      <c r="C121" s="208" t="s">
        <v>391</v>
      </c>
      <c r="D121" s="208"/>
      <c r="E121" s="208"/>
      <c r="F121" s="208" t="s">
        <v>392</v>
      </c>
      <c r="G121" s="209"/>
      <c r="H121" s="208" t="s">
        <v>99</v>
      </c>
      <c r="I121" s="208" t="s">
        <v>53</v>
      </c>
      <c r="J121" s="208" t="s">
        <v>393</v>
      </c>
      <c r="K121" s="234"/>
    </row>
    <row r="122" spans="2:11" ht="17.25" customHeight="1">
      <c r="B122" s="233"/>
      <c r="C122" s="210" t="s">
        <v>394</v>
      </c>
      <c r="D122" s="210"/>
      <c r="E122" s="210"/>
      <c r="F122" s="211" t="s">
        <v>395</v>
      </c>
      <c r="G122" s="212"/>
      <c r="H122" s="210"/>
      <c r="I122" s="210"/>
      <c r="J122" s="210" t="s">
        <v>396</v>
      </c>
      <c r="K122" s="234"/>
    </row>
    <row r="123" spans="2:11" ht="5.25" customHeight="1">
      <c r="B123" s="235"/>
      <c r="C123" s="213"/>
      <c r="D123" s="213"/>
      <c r="E123" s="213"/>
      <c r="F123" s="213"/>
      <c r="G123" s="196"/>
      <c r="H123" s="213"/>
      <c r="I123" s="213"/>
      <c r="J123" s="213"/>
      <c r="K123" s="236"/>
    </row>
    <row r="124" spans="2:11" ht="15" customHeight="1">
      <c r="B124" s="235"/>
      <c r="C124" s="196" t="s">
        <v>400</v>
      </c>
      <c r="D124" s="213"/>
      <c r="E124" s="213"/>
      <c r="F124" s="215" t="s">
        <v>397</v>
      </c>
      <c r="G124" s="196"/>
      <c r="H124" s="196" t="s">
        <v>436</v>
      </c>
      <c r="I124" s="196" t="s">
        <v>399</v>
      </c>
      <c r="J124" s="196">
        <v>120</v>
      </c>
      <c r="K124" s="237"/>
    </row>
    <row r="125" spans="2:11" ht="15" customHeight="1">
      <c r="B125" s="235"/>
      <c r="C125" s="196" t="s">
        <v>445</v>
      </c>
      <c r="D125" s="196"/>
      <c r="E125" s="196"/>
      <c r="F125" s="215" t="s">
        <v>397</v>
      </c>
      <c r="G125" s="196"/>
      <c r="H125" s="196" t="s">
        <v>446</v>
      </c>
      <c r="I125" s="196" t="s">
        <v>399</v>
      </c>
      <c r="J125" s="196" t="s">
        <v>447</v>
      </c>
      <c r="K125" s="237"/>
    </row>
    <row r="126" spans="2:11" ht="15" customHeight="1">
      <c r="B126" s="235"/>
      <c r="C126" s="196" t="s">
        <v>346</v>
      </c>
      <c r="D126" s="196"/>
      <c r="E126" s="196"/>
      <c r="F126" s="215" t="s">
        <v>397</v>
      </c>
      <c r="G126" s="196"/>
      <c r="H126" s="196" t="s">
        <v>448</v>
      </c>
      <c r="I126" s="196" t="s">
        <v>399</v>
      </c>
      <c r="J126" s="196" t="s">
        <v>447</v>
      </c>
      <c r="K126" s="237"/>
    </row>
    <row r="127" spans="2:11" ht="15" customHeight="1">
      <c r="B127" s="235"/>
      <c r="C127" s="196" t="s">
        <v>408</v>
      </c>
      <c r="D127" s="196"/>
      <c r="E127" s="196"/>
      <c r="F127" s="215" t="s">
        <v>403</v>
      </c>
      <c r="G127" s="196"/>
      <c r="H127" s="196" t="s">
        <v>409</v>
      </c>
      <c r="I127" s="196" t="s">
        <v>399</v>
      </c>
      <c r="J127" s="196">
        <v>15</v>
      </c>
      <c r="K127" s="237"/>
    </row>
    <row r="128" spans="2:11" ht="15" customHeight="1">
      <c r="B128" s="235"/>
      <c r="C128" s="217" t="s">
        <v>410</v>
      </c>
      <c r="D128" s="217"/>
      <c r="E128" s="217"/>
      <c r="F128" s="218" t="s">
        <v>403</v>
      </c>
      <c r="G128" s="217"/>
      <c r="H128" s="217" t="s">
        <v>411</v>
      </c>
      <c r="I128" s="217" t="s">
        <v>399</v>
      </c>
      <c r="J128" s="217">
        <v>15</v>
      </c>
      <c r="K128" s="237"/>
    </row>
    <row r="129" spans="2:11" ht="15" customHeight="1">
      <c r="B129" s="235"/>
      <c r="C129" s="217" t="s">
        <v>412</v>
      </c>
      <c r="D129" s="217"/>
      <c r="E129" s="217"/>
      <c r="F129" s="218" t="s">
        <v>403</v>
      </c>
      <c r="G129" s="217"/>
      <c r="H129" s="217" t="s">
        <v>413</v>
      </c>
      <c r="I129" s="217" t="s">
        <v>399</v>
      </c>
      <c r="J129" s="217">
        <v>20</v>
      </c>
      <c r="K129" s="237"/>
    </row>
    <row r="130" spans="2:11" ht="15" customHeight="1">
      <c r="B130" s="235"/>
      <c r="C130" s="217" t="s">
        <v>414</v>
      </c>
      <c r="D130" s="217"/>
      <c r="E130" s="217"/>
      <c r="F130" s="218" t="s">
        <v>403</v>
      </c>
      <c r="G130" s="217"/>
      <c r="H130" s="217" t="s">
        <v>415</v>
      </c>
      <c r="I130" s="217" t="s">
        <v>399</v>
      </c>
      <c r="J130" s="217">
        <v>20</v>
      </c>
      <c r="K130" s="237"/>
    </row>
    <row r="131" spans="2:11" ht="15" customHeight="1">
      <c r="B131" s="235"/>
      <c r="C131" s="196" t="s">
        <v>402</v>
      </c>
      <c r="D131" s="196"/>
      <c r="E131" s="196"/>
      <c r="F131" s="215" t="s">
        <v>403</v>
      </c>
      <c r="G131" s="196"/>
      <c r="H131" s="196" t="s">
        <v>436</v>
      </c>
      <c r="I131" s="196" t="s">
        <v>399</v>
      </c>
      <c r="J131" s="196">
        <v>50</v>
      </c>
      <c r="K131" s="237"/>
    </row>
    <row r="132" spans="2:11" ht="15" customHeight="1">
      <c r="B132" s="235"/>
      <c r="C132" s="196" t="s">
        <v>416</v>
      </c>
      <c r="D132" s="196"/>
      <c r="E132" s="196"/>
      <c r="F132" s="215" t="s">
        <v>403</v>
      </c>
      <c r="G132" s="196"/>
      <c r="H132" s="196" t="s">
        <v>436</v>
      </c>
      <c r="I132" s="196" t="s">
        <v>399</v>
      </c>
      <c r="J132" s="196">
        <v>50</v>
      </c>
      <c r="K132" s="237"/>
    </row>
    <row r="133" spans="2:11" ht="15" customHeight="1">
      <c r="B133" s="235"/>
      <c r="C133" s="196" t="s">
        <v>422</v>
      </c>
      <c r="D133" s="196"/>
      <c r="E133" s="196"/>
      <c r="F133" s="215" t="s">
        <v>403</v>
      </c>
      <c r="G133" s="196"/>
      <c r="H133" s="196" t="s">
        <v>436</v>
      </c>
      <c r="I133" s="196" t="s">
        <v>399</v>
      </c>
      <c r="J133" s="196">
        <v>50</v>
      </c>
      <c r="K133" s="237"/>
    </row>
    <row r="134" spans="2:11" ht="15" customHeight="1">
      <c r="B134" s="235"/>
      <c r="C134" s="196" t="s">
        <v>424</v>
      </c>
      <c r="D134" s="196"/>
      <c r="E134" s="196"/>
      <c r="F134" s="215" t="s">
        <v>403</v>
      </c>
      <c r="G134" s="196"/>
      <c r="H134" s="196" t="s">
        <v>436</v>
      </c>
      <c r="I134" s="196" t="s">
        <v>399</v>
      </c>
      <c r="J134" s="196">
        <v>50</v>
      </c>
      <c r="K134" s="237"/>
    </row>
    <row r="135" spans="2:11" ht="15" customHeight="1">
      <c r="B135" s="235"/>
      <c r="C135" s="196" t="s">
        <v>104</v>
      </c>
      <c r="D135" s="196"/>
      <c r="E135" s="196"/>
      <c r="F135" s="215" t="s">
        <v>403</v>
      </c>
      <c r="G135" s="196"/>
      <c r="H135" s="196" t="s">
        <v>449</v>
      </c>
      <c r="I135" s="196" t="s">
        <v>399</v>
      </c>
      <c r="J135" s="196">
        <v>255</v>
      </c>
      <c r="K135" s="237"/>
    </row>
    <row r="136" spans="2:11" ht="15" customHeight="1">
      <c r="B136" s="235"/>
      <c r="C136" s="196" t="s">
        <v>426</v>
      </c>
      <c r="D136" s="196"/>
      <c r="E136" s="196"/>
      <c r="F136" s="215" t="s">
        <v>397</v>
      </c>
      <c r="G136" s="196"/>
      <c r="H136" s="196" t="s">
        <v>450</v>
      </c>
      <c r="I136" s="196" t="s">
        <v>428</v>
      </c>
      <c r="J136" s="196"/>
      <c r="K136" s="237"/>
    </row>
    <row r="137" spans="2:11" ht="15" customHeight="1">
      <c r="B137" s="235"/>
      <c r="C137" s="196" t="s">
        <v>429</v>
      </c>
      <c r="D137" s="196"/>
      <c r="E137" s="196"/>
      <c r="F137" s="215" t="s">
        <v>397</v>
      </c>
      <c r="G137" s="196"/>
      <c r="H137" s="196" t="s">
        <v>451</v>
      </c>
      <c r="I137" s="196" t="s">
        <v>431</v>
      </c>
      <c r="J137" s="196"/>
      <c r="K137" s="237"/>
    </row>
    <row r="138" spans="2:11" ht="15" customHeight="1">
      <c r="B138" s="235"/>
      <c r="C138" s="196" t="s">
        <v>432</v>
      </c>
      <c r="D138" s="196"/>
      <c r="E138" s="196"/>
      <c r="F138" s="215" t="s">
        <v>397</v>
      </c>
      <c r="G138" s="196"/>
      <c r="H138" s="196" t="s">
        <v>432</v>
      </c>
      <c r="I138" s="196" t="s">
        <v>431</v>
      </c>
      <c r="J138" s="196"/>
      <c r="K138" s="237"/>
    </row>
    <row r="139" spans="2:11" ht="15" customHeight="1">
      <c r="B139" s="235"/>
      <c r="C139" s="196" t="s">
        <v>34</v>
      </c>
      <c r="D139" s="196"/>
      <c r="E139" s="196"/>
      <c r="F139" s="215" t="s">
        <v>397</v>
      </c>
      <c r="G139" s="196"/>
      <c r="H139" s="196" t="s">
        <v>452</v>
      </c>
      <c r="I139" s="196" t="s">
        <v>431</v>
      </c>
      <c r="J139" s="196"/>
      <c r="K139" s="237"/>
    </row>
    <row r="140" spans="2:11" ht="15" customHeight="1">
      <c r="B140" s="235"/>
      <c r="C140" s="196" t="s">
        <v>453</v>
      </c>
      <c r="D140" s="196"/>
      <c r="E140" s="196"/>
      <c r="F140" s="215" t="s">
        <v>397</v>
      </c>
      <c r="G140" s="196"/>
      <c r="H140" s="196" t="s">
        <v>454</v>
      </c>
      <c r="I140" s="196" t="s">
        <v>431</v>
      </c>
      <c r="J140" s="196"/>
      <c r="K140" s="237"/>
    </row>
    <row r="141" spans="2:11" ht="15" customHeight="1">
      <c r="B141" s="238"/>
      <c r="C141" s="239"/>
      <c r="D141" s="239"/>
      <c r="E141" s="239"/>
      <c r="F141" s="239"/>
      <c r="G141" s="239"/>
      <c r="H141" s="239"/>
      <c r="I141" s="239"/>
      <c r="J141" s="239"/>
      <c r="K141" s="240"/>
    </row>
    <row r="142" spans="2:11" ht="18.75" customHeight="1">
      <c r="B142" s="192"/>
      <c r="C142" s="192"/>
      <c r="D142" s="192"/>
      <c r="E142" s="192"/>
      <c r="F142" s="227"/>
      <c r="G142" s="192"/>
      <c r="H142" s="192"/>
      <c r="I142" s="192"/>
      <c r="J142" s="192"/>
      <c r="K142" s="192"/>
    </row>
    <row r="143" spans="2:11" ht="18.75" customHeight="1"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</row>
    <row r="144" spans="2:11" ht="7.5" customHeight="1">
      <c r="B144" s="203"/>
      <c r="C144" s="204"/>
      <c r="D144" s="204"/>
      <c r="E144" s="204"/>
      <c r="F144" s="204"/>
      <c r="G144" s="204"/>
      <c r="H144" s="204"/>
      <c r="I144" s="204"/>
      <c r="J144" s="204"/>
      <c r="K144" s="205"/>
    </row>
    <row r="145" spans="2:11" ht="45" customHeight="1">
      <c r="B145" s="206"/>
      <c r="C145" s="310" t="s">
        <v>455</v>
      </c>
      <c r="D145" s="310"/>
      <c r="E145" s="310"/>
      <c r="F145" s="310"/>
      <c r="G145" s="310"/>
      <c r="H145" s="310"/>
      <c r="I145" s="310"/>
      <c r="J145" s="310"/>
      <c r="K145" s="207"/>
    </row>
    <row r="146" spans="2:11" ht="17.25" customHeight="1">
      <c r="B146" s="206"/>
      <c r="C146" s="208" t="s">
        <v>391</v>
      </c>
      <c r="D146" s="208"/>
      <c r="E146" s="208"/>
      <c r="F146" s="208" t="s">
        <v>392</v>
      </c>
      <c r="G146" s="209"/>
      <c r="H146" s="208" t="s">
        <v>99</v>
      </c>
      <c r="I146" s="208" t="s">
        <v>53</v>
      </c>
      <c r="J146" s="208" t="s">
        <v>393</v>
      </c>
      <c r="K146" s="207"/>
    </row>
    <row r="147" spans="2:11" ht="17.25" customHeight="1">
      <c r="B147" s="206"/>
      <c r="C147" s="210" t="s">
        <v>394</v>
      </c>
      <c r="D147" s="210"/>
      <c r="E147" s="210"/>
      <c r="F147" s="211" t="s">
        <v>395</v>
      </c>
      <c r="G147" s="212"/>
      <c r="H147" s="210"/>
      <c r="I147" s="210"/>
      <c r="J147" s="210" t="s">
        <v>396</v>
      </c>
      <c r="K147" s="207"/>
    </row>
    <row r="148" spans="2:11" ht="5.25" customHeight="1">
      <c r="B148" s="216"/>
      <c r="C148" s="213"/>
      <c r="D148" s="213"/>
      <c r="E148" s="213"/>
      <c r="F148" s="213"/>
      <c r="G148" s="214"/>
      <c r="H148" s="213"/>
      <c r="I148" s="213"/>
      <c r="J148" s="213"/>
      <c r="K148" s="237"/>
    </row>
    <row r="149" spans="2:11" ht="15" customHeight="1">
      <c r="B149" s="216"/>
      <c r="C149" s="241" t="s">
        <v>400</v>
      </c>
      <c r="D149" s="196"/>
      <c r="E149" s="196"/>
      <c r="F149" s="242" t="s">
        <v>397</v>
      </c>
      <c r="G149" s="196"/>
      <c r="H149" s="241" t="s">
        <v>436</v>
      </c>
      <c r="I149" s="241" t="s">
        <v>399</v>
      </c>
      <c r="J149" s="241">
        <v>120</v>
      </c>
      <c r="K149" s="237"/>
    </row>
    <row r="150" spans="2:11" ht="15" customHeight="1">
      <c r="B150" s="216"/>
      <c r="C150" s="241" t="s">
        <v>445</v>
      </c>
      <c r="D150" s="196"/>
      <c r="E150" s="196"/>
      <c r="F150" s="242" t="s">
        <v>397</v>
      </c>
      <c r="G150" s="196"/>
      <c r="H150" s="241" t="s">
        <v>456</v>
      </c>
      <c r="I150" s="241" t="s">
        <v>399</v>
      </c>
      <c r="J150" s="241" t="s">
        <v>447</v>
      </c>
      <c r="K150" s="237"/>
    </row>
    <row r="151" spans="2:11" ht="15" customHeight="1">
      <c r="B151" s="216"/>
      <c r="C151" s="241" t="s">
        <v>346</v>
      </c>
      <c r="D151" s="196"/>
      <c r="E151" s="196"/>
      <c r="F151" s="242" t="s">
        <v>397</v>
      </c>
      <c r="G151" s="196"/>
      <c r="H151" s="241" t="s">
        <v>457</v>
      </c>
      <c r="I151" s="241" t="s">
        <v>399</v>
      </c>
      <c r="J151" s="241" t="s">
        <v>447</v>
      </c>
      <c r="K151" s="237"/>
    </row>
    <row r="152" spans="2:11" ht="15" customHeight="1">
      <c r="B152" s="216"/>
      <c r="C152" s="241" t="s">
        <v>402</v>
      </c>
      <c r="D152" s="196"/>
      <c r="E152" s="196"/>
      <c r="F152" s="242" t="s">
        <v>403</v>
      </c>
      <c r="G152" s="196"/>
      <c r="H152" s="241" t="s">
        <v>436</v>
      </c>
      <c r="I152" s="241" t="s">
        <v>399</v>
      </c>
      <c r="J152" s="241">
        <v>50</v>
      </c>
      <c r="K152" s="237"/>
    </row>
    <row r="153" spans="2:11" ht="15" customHeight="1">
      <c r="B153" s="216"/>
      <c r="C153" s="241" t="s">
        <v>405</v>
      </c>
      <c r="D153" s="196"/>
      <c r="E153" s="196"/>
      <c r="F153" s="242" t="s">
        <v>397</v>
      </c>
      <c r="G153" s="196"/>
      <c r="H153" s="241" t="s">
        <v>436</v>
      </c>
      <c r="I153" s="241" t="s">
        <v>407</v>
      </c>
      <c r="J153" s="241"/>
      <c r="K153" s="237"/>
    </row>
    <row r="154" spans="2:11" ht="15" customHeight="1">
      <c r="B154" s="216"/>
      <c r="C154" s="241" t="s">
        <v>416</v>
      </c>
      <c r="D154" s="196"/>
      <c r="E154" s="196"/>
      <c r="F154" s="242" t="s">
        <v>403</v>
      </c>
      <c r="G154" s="196"/>
      <c r="H154" s="241" t="s">
        <v>436</v>
      </c>
      <c r="I154" s="241" t="s">
        <v>399</v>
      </c>
      <c r="J154" s="241">
        <v>50</v>
      </c>
      <c r="K154" s="237"/>
    </row>
    <row r="155" spans="2:11" ht="15" customHeight="1">
      <c r="B155" s="216"/>
      <c r="C155" s="241" t="s">
        <v>424</v>
      </c>
      <c r="D155" s="196"/>
      <c r="E155" s="196"/>
      <c r="F155" s="242" t="s">
        <v>403</v>
      </c>
      <c r="G155" s="196"/>
      <c r="H155" s="241" t="s">
        <v>436</v>
      </c>
      <c r="I155" s="241" t="s">
        <v>399</v>
      </c>
      <c r="J155" s="241">
        <v>50</v>
      </c>
      <c r="K155" s="237"/>
    </row>
    <row r="156" spans="2:11" ht="15" customHeight="1">
      <c r="B156" s="216"/>
      <c r="C156" s="241" t="s">
        <v>422</v>
      </c>
      <c r="D156" s="196"/>
      <c r="E156" s="196"/>
      <c r="F156" s="242" t="s">
        <v>403</v>
      </c>
      <c r="G156" s="196"/>
      <c r="H156" s="241" t="s">
        <v>436</v>
      </c>
      <c r="I156" s="241" t="s">
        <v>399</v>
      </c>
      <c r="J156" s="241">
        <v>50</v>
      </c>
      <c r="K156" s="237"/>
    </row>
    <row r="157" spans="2:11" ht="15" customHeight="1">
      <c r="B157" s="216"/>
      <c r="C157" s="241" t="s">
        <v>87</v>
      </c>
      <c r="D157" s="196"/>
      <c r="E157" s="196"/>
      <c r="F157" s="242" t="s">
        <v>397</v>
      </c>
      <c r="G157" s="196"/>
      <c r="H157" s="241" t="s">
        <v>458</v>
      </c>
      <c r="I157" s="241" t="s">
        <v>399</v>
      </c>
      <c r="J157" s="241" t="s">
        <v>459</v>
      </c>
      <c r="K157" s="237"/>
    </row>
    <row r="158" spans="2:11" ht="15" customHeight="1">
      <c r="B158" s="216"/>
      <c r="C158" s="241" t="s">
        <v>460</v>
      </c>
      <c r="D158" s="196"/>
      <c r="E158" s="196"/>
      <c r="F158" s="242" t="s">
        <v>397</v>
      </c>
      <c r="G158" s="196"/>
      <c r="H158" s="241" t="s">
        <v>461</v>
      </c>
      <c r="I158" s="241" t="s">
        <v>431</v>
      </c>
      <c r="J158" s="241"/>
      <c r="K158" s="237"/>
    </row>
    <row r="159" spans="2:11" ht="15" customHeight="1">
      <c r="B159" s="243"/>
      <c r="C159" s="225"/>
      <c r="D159" s="225"/>
      <c r="E159" s="225"/>
      <c r="F159" s="225"/>
      <c r="G159" s="225"/>
      <c r="H159" s="225"/>
      <c r="I159" s="225"/>
      <c r="J159" s="225"/>
      <c r="K159" s="244"/>
    </row>
    <row r="160" spans="2:11" ht="18.75" customHeight="1">
      <c r="B160" s="192"/>
      <c r="C160" s="196"/>
      <c r="D160" s="196"/>
      <c r="E160" s="196"/>
      <c r="F160" s="215"/>
      <c r="G160" s="196"/>
      <c r="H160" s="196"/>
      <c r="I160" s="196"/>
      <c r="J160" s="196"/>
      <c r="K160" s="192"/>
    </row>
    <row r="161" spans="2:11" ht="18.75" customHeight="1"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</row>
    <row r="162" spans="2:11" ht="7.5" customHeight="1">
      <c r="B162" s="184"/>
      <c r="C162" s="185"/>
      <c r="D162" s="185"/>
      <c r="E162" s="185"/>
      <c r="F162" s="185"/>
      <c r="G162" s="185"/>
      <c r="H162" s="185"/>
      <c r="I162" s="185"/>
      <c r="J162" s="185"/>
      <c r="K162" s="186"/>
    </row>
    <row r="163" spans="2:11" ht="45" customHeight="1">
      <c r="B163" s="187"/>
      <c r="C163" s="309" t="s">
        <v>462</v>
      </c>
      <c r="D163" s="309"/>
      <c r="E163" s="309"/>
      <c r="F163" s="309"/>
      <c r="G163" s="309"/>
      <c r="H163" s="309"/>
      <c r="I163" s="309"/>
      <c r="J163" s="309"/>
      <c r="K163" s="188"/>
    </row>
    <row r="164" spans="2:11" ht="17.25" customHeight="1">
      <c r="B164" s="187"/>
      <c r="C164" s="208" t="s">
        <v>391</v>
      </c>
      <c r="D164" s="208"/>
      <c r="E164" s="208"/>
      <c r="F164" s="208" t="s">
        <v>392</v>
      </c>
      <c r="G164" s="245"/>
      <c r="H164" s="246" t="s">
        <v>99</v>
      </c>
      <c r="I164" s="246" t="s">
        <v>53</v>
      </c>
      <c r="J164" s="208" t="s">
        <v>393</v>
      </c>
      <c r="K164" s="188"/>
    </row>
    <row r="165" spans="2:11" ht="17.25" customHeight="1">
      <c r="B165" s="189"/>
      <c r="C165" s="210" t="s">
        <v>394</v>
      </c>
      <c r="D165" s="210"/>
      <c r="E165" s="210"/>
      <c r="F165" s="211" t="s">
        <v>395</v>
      </c>
      <c r="G165" s="247"/>
      <c r="H165" s="248"/>
      <c r="I165" s="248"/>
      <c r="J165" s="210" t="s">
        <v>396</v>
      </c>
      <c r="K165" s="190"/>
    </row>
    <row r="166" spans="2:11" ht="5.25" customHeight="1">
      <c r="B166" s="216"/>
      <c r="C166" s="213"/>
      <c r="D166" s="213"/>
      <c r="E166" s="213"/>
      <c r="F166" s="213"/>
      <c r="G166" s="214"/>
      <c r="H166" s="213"/>
      <c r="I166" s="213"/>
      <c r="J166" s="213"/>
      <c r="K166" s="237"/>
    </row>
    <row r="167" spans="2:11" ht="15" customHeight="1">
      <c r="B167" s="216"/>
      <c r="C167" s="196" t="s">
        <v>400</v>
      </c>
      <c r="D167" s="196"/>
      <c r="E167" s="196"/>
      <c r="F167" s="215" t="s">
        <v>397</v>
      </c>
      <c r="G167" s="196"/>
      <c r="H167" s="196" t="s">
        <v>436</v>
      </c>
      <c r="I167" s="196" t="s">
        <v>399</v>
      </c>
      <c r="J167" s="196">
        <v>120</v>
      </c>
      <c r="K167" s="237"/>
    </row>
    <row r="168" spans="2:11" ht="15" customHeight="1">
      <c r="B168" s="216"/>
      <c r="C168" s="196" t="s">
        <v>445</v>
      </c>
      <c r="D168" s="196"/>
      <c r="E168" s="196"/>
      <c r="F168" s="215" t="s">
        <v>397</v>
      </c>
      <c r="G168" s="196"/>
      <c r="H168" s="196" t="s">
        <v>446</v>
      </c>
      <c r="I168" s="196" t="s">
        <v>399</v>
      </c>
      <c r="J168" s="196" t="s">
        <v>447</v>
      </c>
      <c r="K168" s="237"/>
    </row>
    <row r="169" spans="2:11" ht="15" customHeight="1">
      <c r="B169" s="216"/>
      <c r="C169" s="196" t="s">
        <v>346</v>
      </c>
      <c r="D169" s="196"/>
      <c r="E169" s="196"/>
      <c r="F169" s="215" t="s">
        <v>397</v>
      </c>
      <c r="G169" s="196"/>
      <c r="H169" s="196" t="s">
        <v>463</v>
      </c>
      <c r="I169" s="196" t="s">
        <v>399</v>
      </c>
      <c r="J169" s="196" t="s">
        <v>447</v>
      </c>
      <c r="K169" s="237"/>
    </row>
    <row r="170" spans="2:11" ht="15" customHeight="1">
      <c r="B170" s="216"/>
      <c r="C170" s="196" t="s">
        <v>402</v>
      </c>
      <c r="D170" s="196"/>
      <c r="E170" s="196"/>
      <c r="F170" s="215" t="s">
        <v>403</v>
      </c>
      <c r="G170" s="196"/>
      <c r="H170" s="196" t="s">
        <v>463</v>
      </c>
      <c r="I170" s="196" t="s">
        <v>399</v>
      </c>
      <c r="J170" s="196">
        <v>50</v>
      </c>
      <c r="K170" s="237"/>
    </row>
    <row r="171" spans="2:11" ht="15" customHeight="1">
      <c r="B171" s="216"/>
      <c r="C171" s="196" t="s">
        <v>405</v>
      </c>
      <c r="D171" s="196"/>
      <c r="E171" s="196"/>
      <c r="F171" s="215" t="s">
        <v>397</v>
      </c>
      <c r="G171" s="196"/>
      <c r="H171" s="196" t="s">
        <v>463</v>
      </c>
      <c r="I171" s="196" t="s">
        <v>407</v>
      </c>
      <c r="J171" s="196"/>
      <c r="K171" s="237"/>
    </row>
    <row r="172" spans="2:11" ht="15" customHeight="1">
      <c r="B172" s="216"/>
      <c r="C172" s="196" t="s">
        <v>416</v>
      </c>
      <c r="D172" s="196"/>
      <c r="E172" s="196"/>
      <c r="F172" s="215" t="s">
        <v>403</v>
      </c>
      <c r="G172" s="196"/>
      <c r="H172" s="196" t="s">
        <v>463</v>
      </c>
      <c r="I172" s="196" t="s">
        <v>399</v>
      </c>
      <c r="J172" s="196">
        <v>50</v>
      </c>
      <c r="K172" s="237"/>
    </row>
    <row r="173" spans="2:11" ht="15" customHeight="1">
      <c r="B173" s="216"/>
      <c r="C173" s="196" t="s">
        <v>424</v>
      </c>
      <c r="D173" s="196"/>
      <c r="E173" s="196"/>
      <c r="F173" s="215" t="s">
        <v>403</v>
      </c>
      <c r="G173" s="196"/>
      <c r="H173" s="196" t="s">
        <v>463</v>
      </c>
      <c r="I173" s="196" t="s">
        <v>399</v>
      </c>
      <c r="J173" s="196">
        <v>50</v>
      </c>
      <c r="K173" s="237"/>
    </row>
    <row r="174" spans="2:11" ht="15" customHeight="1">
      <c r="B174" s="216"/>
      <c r="C174" s="196" t="s">
        <v>422</v>
      </c>
      <c r="D174" s="196"/>
      <c r="E174" s="196"/>
      <c r="F174" s="215" t="s">
        <v>403</v>
      </c>
      <c r="G174" s="196"/>
      <c r="H174" s="196" t="s">
        <v>463</v>
      </c>
      <c r="I174" s="196" t="s">
        <v>399</v>
      </c>
      <c r="J174" s="196">
        <v>50</v>
      </c>
      <c r="K174" s="237"/>
    </row>
    <row r="175" spans="2:11" ht="15" customHeight="1">
      <c r="B175" s="216"/>
      <c r="C175" s="196" t="s">
        <v>98</v>
      </c>
      <c r="D175" s="196"/>
      <c r="E175" s="196"/>
      <c r="F175" s="215" t="s">
        <v>397</v>
      </c>
      <c r="G175" s="196"/>
      <c r="H175" s="196" t="s">
        <v>464</v>
      </c>
      <c r="I175" s="196" t="s">
        <v>465</v>
      </c>
      <c r="J175" s="196"/>
      <c r="K175" s="237"/>
    </row>
    <row r="176" spans="2:11" ht="15" customHeight="1">
      <c r="B176" s="216"/>
      <c r="C176" s="196" t="s">
        <v>53</v>
      </c>
      <c r="D176" s="196"/>
      <c r="E176" s="196"/>
      <c r="F176" s="215" t="s">
        <v>397</v>
      </c>
      <c r="G176" s="196"/>
      <c r="H176" s="196" t="s">
        <v>466</v>
      </c>
      <c r="I176" s="196" t="s">
        <v>467</v>
      </c>
      <c r="J176" s="196">
        <v>1</v>
      </c>
      <c r="K176" s="237"/>
    </row>
    <row r="177" spans="2:11" ht="15" customHeight="1">
      <c r="B177" s="216"/>
      <c r="C177" s="196" t="s">
        <v>49</v>
      </c>
      <c r="D177" s="196"/>
      <c r="E177" s="196"/>
      <c r="F177" s="215" t="s">
        <v>397</v>
      </c>
      <c r="G177" s="196"/>
      <c r="H177" s="196" t="s">
        <v>468</v>
      </c>
      <c r="I177" s="196" t="s">
        <v>399</v>
      </c>
      <c r="J177" s="196">
        <v>20</v>
      </c>
      <c r="K177" s="237"/>
    </row>
    <row r="178" spans="2:11" ht="15" customHeight="1">
      <c r="B178" s="216"/>
      <c r="C178" s="196" t="s">
        <v>99</v>
      </c>
      <c r="D178" s="196"/>
      <c r="E178" s="196"/>
      <c r="F178" s="215" t="s">
        <v>397</v>
      </c>
      <c r="G178" s="196"/>
      <c r="H178" s="196" t="s">
        <v>469</v>
      </c>
      <c r="I178" s="196" t="s">
        <v>399</v>
      </c>
      <c r="J178" s="196">
        <v>255</v>
      </c>
      <c r="K178" s="237"/>
    </row>
    <row r="179" spans="2:11" ht="15" customHeight="1">
      <c r="B179" s="216"/>
      <c r="C179" s="196" t="s">
        <v>100</v>
      </c>
      <c r="D179" s="196"/>
      <c r="E179" s="196"/>
      <c r="F179" s="215" t="s">
        <v>397</v>
      </c>
      <c r="G179" s="196"/>
      <c r="H179" s="196" t="s">
        <v>362</v>
      </c>
      <c r="I179" s="196" t="s">
        <v>399</v>
      </c>
      <c r="J179" s="196">
        <v>10</v>
      </c>
      <c r="K179" s="237"/>
    </row>
    <row r="180" spans="2:11" ht="15" customHeight="1">
      <c r="B180" s="216"/>
      <c r="C180" s="196" t="s">
        <v>101</v>
      </c>
      <c r="D180" s="196"/>
      <c r="E180" s="196"/>
      <c r="F180" s="215" t="s">
        <v>397</v>
      </c>
      <c r="G180" s="196"/>
      <c r="H180" s="196" t="s">
        <v>470</v>
      </c>
      <c r="I180" s="196" t="s">
        <v>431</v>
      </c>
      <c r="J180" s="196"/>
      <c r="K180" s="237"/>
    </row>
    <row r="181" spans="2:11" ht="15" customHeight="1">
      <c r="B181" s="216"/>
      <c r="C181" s="196" t="s">
        <v>471</v>
      </c>
      <c r="D181" s="196"/>
      <c r="E181" s="196"/>
      <c r="F181" s="215" t="s">
        <v>397</v>
      </c>
      <c r="G181" s="196"/>
      <c r="H181" s="196" t="s">
        <v>472</v>
      </c>
      <c r="I181" s="196" t="s">
        <v>431</v>
      </c>
      <c r="J181" s="196"/>
      <c r="K181" s="237"/>
    </row>
    <row r="182" spans="2:11" ht="15" customHeight="1">
      <c r="B182" s="216"/>
      <c r="C182" s="196" t="s">
        <v>460</v>
      </c>
      <c r="D182" s="196"/>
      <c r="E182" s="196"/>
      <c r="F182" s="215" t="s">
        <v>397</v>
      </c>
      <c r="G182" s="196"/>
      <c r="H182" s="196" t="s">
        <v>473</v>
      </c>
      <c r="I182" s="196" t="s">
        <v>431</v>
      </c>
      <c r="J182" s="196"/>
      <c r="K182" s="237"/>
    </row>
    <row r="183" spans="2:11" ht="15" customHeight="1">
      <c r="B183" s="216"/>
      <c r="C183" s="196" t="s">
        <v>103</v>
      </c>
      <c r="D183" s="196"/>
      <c r="E183" s="196"/>
      <c r="F183" s="215" t="s">
        <v>403</v>
      </c>
      <c r="G183" s="196"/>
      <c r="H183" s="196" t="s">
        <v>474</v>
      </c>
      <c r="I183" s="196" t="s">
        <v>399</v>
      </c>
      <c r="J183" s="196">
        <v>50</v>
      </c>
      <c r="K183" s="237"/>
    </row>
    <row r="184" spans="2:11" ht="15" customHeight="1">
      <c r="B184" s="216"/>
      <c r="C184" s="196" t="s">
        <v>475</v>
      </c>
      <c r="D184" s="196"/>
      <c r="E184" s="196"/>
      <c r="F184" s="215" t="s">
        <v>403</v>
      </c>
      <c r="G184" s="196"/>
      <c r="H184" s="196" t="s">
        <v>476</v>
      </c>
      <c r="I184" s="196" t="s">
        <v>477</v>
      </c>
      <c r="J184" s="196"/>
      <c r="K184" s="237"/>
    </row>
    <row r="185" spans="2:11" ht="15" customHeight="1">
      <c r="B185" s="216"/>
      <c r="C185" s="196" t="s">
        <v>478</v>
      </c>
      <c r="D185" s="196"/>
      <c r="E185" s="196"/>
      <c r="F185" s="215" t="s">
        <v>403</v>
      </c>
      <c r="G185" s="196"/>
      <c r="H185" s="196" t="s">
        <v>479</v>
      </c>
      <c r="I185" s="196" t="s">
        <v>477</v>
      </c>
      <c r="J185" s="196"/>
      <c r="K185" s="237"/>
    </row>
    <row r="186" spans="2:11" ht="15" customHeight="1">
      <c r="B186" s="216"/>
      <c r="C186" s="196" t="s">
        <v>480</v>
      </c>
      <c r="D186" s="196"/>
      <c r="E186" s="196"/>
      <c r="F186" s="215" t="s">
        <v>403</v>
      </c>
      <c r="G186" s="196"/>
      <c r="H186" s="196" t="s">
        <v>481</v>
      </c>
      <c r="I186" s="196" t="s">
        <v>477</v>
      </c>
      <c r="J186" s="196"/>
      <c r="K186" s="237"/>
    </row>
    <row r="187" spans="2:11" ht="15" customHeight="1">
      <c r="B187" s="216"/>
      <c r="C187" s="249" t="s">
        <v>482</v>
      </c>
      <c r="D187" s="196"/>
      <c r="E187" s="196"/>
      <c r="F187" s="215" t="s">
        <v>403</v>
      </c>
      <c r="G187" s="196"/>
      <c r="H187" s="196" t="s">
        <v>483</v>
      </c>
      <c r="I187" s="196" t="s">
        <v>484</v>
      </c>
      <c r="J187" s="250" t="s">
        <v>485</v>
      </c>
      <c r="K187" s="237"/>
    </row>
    <row r="188" spans="2:11" ht="15" customHeight="1">
      <c r="B188" s="216"/>
      <c r="C188" s="201" t="s">
        <v>38</v>
      </c>
      <c r="D188" s="196"/>
      <c r="E188" s="196"/>
      <c r="F188" s="215" t="s">
        <v>397</v>
      </c>
      <c r="G188" s="196"/>
      <c r="H188" s="192" t="s">
        <v>486</v>
      </c>
      <c r="I188" s="196" t="s">
        <v>487</v>
      </c>
      <c r="J188" s="196"/>
      <c r="K188" s="237"/>
    </row>
    <row r="189" spans="2:11" ht="15" customHeight="1">
      <c r="B189" s="216"/>
      <c r="C189" s="201" t="s">
        <v>488</v>
      </c>
      <c r="D189" s="196"/>
      <c r="E189" s="196"/>
      <c r="F189" s="215" t="s">
        <v>397</v>
      </c>
      <c r="G189" s="196"/>
      <c r="H189" s="196" t="s">
        <v>489</v>
      </c>
      <c r="I189" s="196" t="s">
        <v>431</v>
      </c>
      <c r="J189" s="196"/>
      <c r="K189" s="237"/>
    </row>
    <row r="190" spans="2:11" ht="15" customHeight="1">
      <c r="B190" s="216"/>
      <c r="C190" s="201" t="s">
        <v>490</v>
      </c>
      <c r="D190" s="196"/>
      <c r="E190" s="196"/>
      <c r="F190" s="215" t="s">
        <v>397</v>
      </c>
      <c r="G190" s="196"/>
      <c r="H190" s="196" t="s">
        <v>491</v>
      </c>
      <c r="I190" s="196" t="s">
        <v>431</v>
      </c>
      <c r="J190" s="196"/>
      <c r="K190" s="237"/>
    </row>
    <row r="191" spans="2:11" ht="15" customHeight="1">
      <c r="B191" s="216"/>
      <c r="C191" s="201" t="s">
        <v>492</v>
      </c>
      <c r="D191" s="196"/>
      <c r="E191" s="196"/>
      <c r="F191" s="215" t="s">
        <v>403</v>
      </c>
      <c r="G191" s="196"/>
      <c r="H191" s="196" t="s">
        <v>493</v>
      </c>
      <c r="I191" s="196" t="s">
        <v>431</v>
      </c>
      <c r="J191" s="196"/>
      <c r="K191" s="237"/>
    </row>
    <row r="192" spans="2:11" ht="15" customHeight="1">
      <c r="B192" s="243"/>
      <c r="C192" s="251"/>
      <c r="D192" s="225"/>
      <c r="E192" s="225"/>
      <c r="F192" s="225"/>
      <c r="G192" s="225"/>
      <c r="H192" s="225"/>
      <c r="I192" s="225"/>
      <c r="J192" s="225"/>
      <c r="K192" s="244"/>
    </row>
    <row r="193" spans="2:11" ht="18.75" customHeight="1">
      <c r="B193" s="192"/>
      <c r="C193" s="196"/>
      <c r="D193" s="196"/>
      <c r="E193" s="196"/>
      <c r="F193" s="215"/>
      <c r="G193" s="196"/>
      <c r="H193" s="196"/>
      <c r="I193" s="196"/>
      <c r="J193" s="196"/>
      <c r="K193" s="192"/>
    </row>
    <row r="194" spans="2:11" ht="18.75" customHeight="1">
      <c r="B194" s="192"/>
      <c r="C194" s="196"/>
      <c r="D194" s="196"/>
      <c r="E194" s="196"/>
      <c r="F194" s="215"/>
      <c r="G194" s="196"/>
      <c r="H194" s="196"/>
      <c r="I194" s="196"/>
      <c r="J194" s="196"/>
      <c r="K194" s="192"/>
    </row>
    <row r="195" spans="2:11" ht="18.75" customHeight="1"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</row>
    <row r="196" spans="2:11">
      <c r="B196" s="184"/>
      <c r="C196" s="185"/>
      <c r="D196" s="185"/>
      <c r="E196" s="185"/>
      <c r="F196" s="185"/>
      <c r="G196" s="185"/>
      <c r="H196" s="185"/>
      <c r="I196" s="185"/>
      <c r="J196" s="185"/>
      <c r="K196" s="186"/>
    </row>
    <row r="197" spans="2:11" ht="20.5">
      <c r="B197" s="187"/>
      <c r="C197" s="309" t="s">
        <v>494</v>
      </c>
      <c r="D197" s="309"/>
      <c r="E197" s="309"/>
      <c r="F197" s="309"/>
      <c r="G197" s="309"/>
      <c r="H197" s="309"/>
      <c r="I197" s="309"/>
      <c r="J197" s="309"/>
      <c r="K197" s="188"/>
    </row>
    <row r="198" spans="2:11" ht="25.5" customHeight="1">
      <c r="B198" s="187"/>
      <c r="C198" s="252" t="s">
        <v>495</v>
      </c>
      <c r="D198" s="252"/>
      <c r="E198" s="252"/>
      <c r="F198" s="252" t="s">
        <v>496</v>
      </c>
      <c r="G198" s="253"/>
      <c r="H198" s="308" t="s">
        <v>497</v>
      </c>
      <c r="I198" s="308"/>
      <c r="J198" s="308"/>
      <c r="K198" s="188"/>
    </row>
    <row r="199" spans="2:11" ht="5.25" customHeight="1">
      <c r="B199" s="216"/>
      <c r="C199" s="213"/>
      <c r="D199" s="213"/>
      <c r="E199" s="213"/>
      <c r="F199" s="213"/>
      <c r="G199" s="196"/>
      <c r="H199" s="213"/>
      <c r="I199" s="213"/>
      <c r="J199" s="213"/>
      <c r="K199" s="237"/>
    </row>
    <row r="200" spans="2:11" ht="15" customHeight="1">
      <c r="B200" s="216"/>
      <c r="C200" s="196" t="s">
        <v>487</v>
      </c>
      <c r="D200" s="196"/>
      <c r="E200" s="196"/>
      <c r="F200" s="215" t="s">
        <v>39</v>
      </c>
      <c r="G200" s="196"/>
      <c r="H200" s="307" t="s">
        <v>498</v>
      </c>
      <c r="I200" s="307"/>
      <c r="J200" s="307"/>
      <c r="K200" s="237"/>
    </row>
    <row r="201" spans="2:11" ht="15" customHeight="1">
      <c r="B201" s="216"/>
      <c r="C201" s="222"/>
      <c r="D201" s="196"/>
      <c r="E201" s="196"/>
      <c r="F201" s="215" t="s">
        <v>40</v>
      </c>
      <c r="G201" s="196"/>
      <c r="H201" s="307" t="s">
        <v>499</v>
      </c>
      <c r="I201" s="307"/>
      <c r="J201" s="307"/>
      <c r="K201" s="237"/>
    </row>
    <row r="202" spans="2:11" ht="15" customHeight="1">
      <c r="B202" s="216"/>
      <c r="C202" s="222"/>
      <c r="D202" s="196"/>
      <c r="E202" s="196"/>
      <c r="F202" s="215" t="s">
        <v>43</v>
      </c>
      <c r="G202" s="196"/>
      <c r="H202" s="307" t="s">
        <v>500</v>
      </c>
      <c r="I202" s="307"/>
      <c r="J202" s="307"/>
      <c r="K202" s="237"/>
    </row>
    <row r="203" spans="2:11" ht="15" customHeight="1">
      <c r="B203" s="216"/>
      <c r="C203" s="196"/>
      <c r="D203" s="196"/>
      <c r="E203" s="196"/>
      <c r="F203" s="215" t="s">
        <v>41</v>
      </c>
      <c r="G203" s="196"/>
      <c r="H203" s="307" t="s">
        <v>501</v>
      </c>
      <c r="I203" s="307"/>
      <c r="J203" s="307"/>
      <c r="K203" s="237"/>
    </row>
    <row r="204" spans="2:11" ht="15" customHeight="1">
      <c r="B204" s="216"/>
      <c r="C204" s="196"/>
      <c r="D204" s="196"/>
      <c r="E204" s="196"/>
      <c r="F204" s="215" t="s">
        <v>42</v>
      </c>
      <c r="G204" s="196"/>
      <c r="H204" s="307" t="s">
        <v>502</v>
      </c>
      <c r="I204" s="307"/>
      <c r="J204" s="307"/>
      <c r="K204" s="237"/>
    </row>
    <row r="205" spans="2:11" ht="15" customHeight="1">
      <c r="B205" s="216"/>
      <c r="C205" s="196"/>
      <c r="D205" s="196"/>
      <c r="E205" s="196"/>
      <c r="F205" s="215"/>
      <c r="G205" s="196"/>
      <c r="H205" s="196"/>
      <c r="I205" s="196"/>
      <c r="J205" s="196"/>
      <c r="K205" s="237"/>
    </row>
    <row r="206" spans="2:11" ht="15" customHeight="1">
      <c r="B206" s="216"/>
      <c r="C206" s="196" t="s">
        <v>443</v>
      </c>
      <c r="D206" s="196"/>
      <c r="E206" s="196"/>
      <c r="F206" s="215" t="s">
        <v>75</v>
      </c>
      <c r="G206" s="196"/>
      <c r="H206" s="307" t="s">
        <v>503</v>
      </c>
      <c r="I206" s="307"/>
      <c r="J206" s="307"/>
      <c r="K206" s="237"/>
    </row>
    <row r="207" spans="2:11" ht="15" customHeight="1">
      <c r="B207" s="216"/>
      <c r="C207" s="222"/>
      <c r="D207" s="196"/>
      <c r="E207" s="196"/>
      <c r="F207" s="215" t="s">
        <v>340</v>
      </c>
      <c r="G207" s="196"/>
      <c r="H207" s="307" t="s">
        <v>341</v>
      </c>
      <c r="I207" s="307"/>
      <c r="J207" s="307"/>
      <c r="K207" s="237"/>
    </row>
    <row r="208" spans="2:11" ht="15" customHeight="1">
      <c r="B208" s="216"/>
      <c r="C208" s="196"/>
      <c r="D208" s="196"/>
      <c r="E208" s="196"/>
      <c r="F208" s="215" t="s">
        <v>338</v>
      </c>
      <c r="G208" s="196"/>
      <c r="H208" s="307" t="s">
        <v>504</v>
      </c>
      <c r="I208" s="307"/>
      <c r="J208" s="307"/>
      <c r="K208" s="237"/>
    </row>
    <row r="209" spans="2:11" ht="15" customHeight="1">
      <c r="B209" s="254"/>
      <c r="C209" s="222"/>
      <c r="D209" s="222"/>
      <c r="E209" s="222"/>
      <c r="F209" s="215" t="s">
        <v>342</v>
      </c>
      <c r="G209" s="201"/>
      <c r="H209" s="306" t="s">
        <v>343</v>
      </c>
      <c r="I209" s="306"/>
      <c r="J209" s="306"/>
      <c r="K209" s="255"/>
    </row>
    <row r="210" spans="2:11" ht="15" customHeight="1">
      <c r="B210" s="254"/>
      <c r="C210" s="222"/>
      <c r="D210" s="222"/>
      <c r="E210" s="222"/>
      <c r="F210" s="215" t="s">
        <v>344</v>
      </c>
      <c r="G210" s="201"/>
      <c r="H210" s="306" t="s">
        <v>505</v>
      </c>
      <c r="I210" s="306"/>
      <c r="J210" s="306"/>
      <c r="K210" s="255"/>
    </row>
    <row r="211" spans="2:11" ht="15" customHeight="1">
      <c r="B211" s="254"/>
      <c r="C211" s="222"/>
      <c r="D211" s="222"/>
      <c r="E211" s="222"/>
      <c r="F211" s="256"/>
      <c r="G211" s="201"/>
      <c r="H211" s="257"/>
      <c r="I211" s="257"/>
      <c r="J211" s="257"/>
      <c r="K211" s="255"/>
    </row>
    <row r="212" spans="2:11" ht="15" customHeight="1">
      <c r="B212" s="254"/>
      <c r="C212" s="196" t="s">
        <v>467</v>
      </c>
      <c r="D212" s="222"/>
      <c r="E212" s="222"/>
      <c r="F212" s="215">
        <v>1</v>
      </c>
      <c r="G212" s="201"/>
      <c r="H212" s="306" t="s">
        <v>506</v>
      </c>
      <c r="I212" s="306"/>
      <c r="J212" s="306"/>
      <c r="K212" s="255"/>
    </row>
    <row r="213" spans="2:11" ht="15" customHeight="1">
      <c r="B213" s="254"/>
      <c r="C213" s="222"/>
      <c r="D213" s="222"/>
      <c r="E213" s="222"/>
      <c r="F213" s="215">
        <v>2</v>
      </c>
      <c r="G213" s="201"/>
      <c r="H213" s="306" t="s">
        <v>507</v>
      </c>
      <c r="I213" s="306"/>
      <c r="J213" s="306"/>
      <c r="K213" s="255"/>
    </row>
    <row r="214" spans="2:11" ht="15" customHeight="1">
      <c r="B214" s="254"/>
      <c r="C214" s="222"/>
      <c r="D214" s="222"/>
      <c r="E214" s="222"/>
      <c r="F214" s="215">
        <v>3</v>
      </c>
      <c r="G214" s="201"/>
      <c r="H214" s="306" t="s">
        <v>508</v>
      </c>
      <c r="I214" s="306"/>
      <c r="J214" s="306"/>
      <c r="K214" s="255"/>
    </row>
    <row r="215" spans="2:11" ht="15" customHeight="1">
      <c r="B215" s="254"/>
      <c r="C215" s="222"/>
      <c r="D215" s="222"/>
      <c r="E215" s="222"/>
      <c r="F215" s="215">
        <v>4</v>
      </c>
      <c r="G215" s="201"/>
      <c r="H215" s="306" t="s">
        <v>509</v>
      </c>
      <c r="I215" s="306"/>
      <c r="J215" s="306"/>
      <c r="K215" s="255"/>
    </row>
    <row r="216" spans="2:11" ht="12.75" customHeight="1">
      <c r="B216" s="258"/>
      <c r="C216" s="259"/>
      <c r="D216" s="259"/>
      <c r="E216" s="259"/>
      <c r="F216" s="259"/>
      <c r="G216" s="259"/>
      <c r="H216" s="259"/>
      <c r="I216" s="259"/>
      <c r="J216" s="259"/>
      <c r="K216" s="260"/>
    </row>
  </sheetData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SO 01 Rozpočet</vt:lpstr>
      <vt:lpstr>Pokyny pro vyplnění</vt:lpstr>
      <vt:lpstr>'01 - SO 01 Rozpočet'!Názvy_tisku</vt:lpstr>
      <vt:lpstr>'Rekapitulace stavby'!Názvy_tisku</vt:lpstr>
      <vt:lpstr>'01 - SO 01 Rozpočet'!Oblast_tisku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Core5\lukes</dc:creator>
  <cp:lastModifiedBy>Václav Šíma</cp:lastModifiedBy>
  <cp:lastPrinted>2019-07-01T05:39:22Z</cp:lastPrinted>
  <dcterms:created xsi:type="dcterms:W3CDTF">2019-01-12T00:07:06Z</dcterms:created>
  <dcterms:modified xsi:type="dcterms:W3CDTF">2019-07-18T11:34:47Z</dcterms:modified>
</cp:coreProperties>
</file>