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9720" windowHeight="12015"/>
  </bookViews>
  <sheets>
    <sheet name="Rekapitulace stavby" sheetId="1" r:id="rId1"/>
    <sheet name="PS 01 - Oprava vrchlíku m..." sheetId="2" r:id="rId2"/>
    <sheet name="PS 02 - Výměna aeračních ..." sheetId="3" r:id="rId3"/>
  </sheets>
  <definedNames>
    <definedName name="_xlnm._FilterDatabase" localSheetId="1" hidden="1">'PS 01 - Oprava vrchlíku m...'!$C$79:$K$117</definedName>
    <definedName name="_xlnm._FilterDatabase" localSheetId="2" hidden="1">'PS 02 - Výměna aeračních ...'!$C$79:$K$90</definedName>
    <definedName name="_xlnm.Print_Titles" localSheetId="1">'PS 01 - Oprava vrchlíku m...'!$79:$79</definedName>
    <definedName name="_xlnm.Print_Titles" localSheetId="2">'PS 02 - Výměna aeračních ...'!$79:$79</definedName>
    <definedName name="_xlnm.Print_Titles" localSheetId="0">'Rekapitulace stavby'!$52:$52</definedName>
    <definedName name="_xlnm.Print_Area" localSheetId="1">'PS 01 - Oprava vrchlíku m...'!$C$4:$J$39,'PS 01 - Oprava vrchlíku m...'!$C$45:$J$61,'PS 01 - Oprava vrchlíku m...'!$C$67:$K$117</definedName>
    <definedName name="_xlnm.Print_Area" localSheetId="2">'PS 02 - Výměna aeračních ...'!$C$4:$J$39,'PS 02 - Výměna aeračních ...'!$C$45:$J$61,'PS 02 - Výměna aeračních ...'!$C$67:$K$90</definedName>
    <definedName name="_xlnm.Print_Area" localSheetId="0">'Rekapitulace stavby'!$D$4:$AO$36,'Rekapitulace stavby'!$C$42:$AQ$57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 s="1"/>
  <c r="BI85" i="3"/>
  <c r="BH85" i="3"/>
  <c r="BG85" i="3"/>
  <c r="BF85" i="3"/>
  <c r="T85" i="3"/>
  <c r="R85" i="3"/>
  <c r="P85" i="3"/>
  <c r="BK85" i="3"/>
  <c r="J85" i="3"/>
  <c r="BE85" i="3" s="1"/>
  <c r="BI84" i="3"/>
  <c r="BH84" i="3"/>
  <c r="BG84" i="3"/>
  <c r="BF84" i="3"/>
  <c r="T84" i="3"/>
  <c r="R84" i="3"/>
  <c r="P84" i="3"/>
  <c r="BK84" i="3"/>
  <c r="J84" i="3"/>
  <c r="BE84" i="3" s="1"/>
  <c r="BI83" i="3"/>
  <c r="BH83" i="3"/>
  <c r="F36" i="3" s="1"/>
  <c r="BC56" i="1" s="1"/>
  <c r="BG83" i="3"/>
  <c r="BF83" i="3"/>
  <c r="T83" i="3"/>
  <c r="T81" i="3" s="1"/>
  <c r="T80" i="3" s="1"/>
  <c r="R83" i="3"/>
  <c r="P83" i="3"/>
  <c r="BK83" i="3"/>
  <c r="J83" i="3"/>
  <c r="BE83" i="3"/>
  <c r="BI82" i="3"/>
  <c r="F37" i="3" s="1"/>
  <c r="BD56" i="1" s="1"/>
  <c r="BH82" i="3"/>
  <c r="BG82" i="3"/>
  <c r="BF82" i="3"/>
  <c r="F34" i="3" s="1"/>
  <c r="BA56" i="1" s="1"/>
  <c r="T82" i="3"/>
  <c r="R82" i="3"/>
  <c r="R81" i="3"/>
  <c r="R80" i="3" s="1"/>
  <c r="P82" i="3"/>
  <c r="P81" i="3" s="1"/>
  <c r="P80" i="3" s="1"/>
  <c r="AU56" i="1" s="1"/>
  <c r="BK82" i="3"/>
  <c r="BK81" i="3" s="1"/>
  <c r="J82" i="3"/>
  <c r="BE82" i="3" s="1"/>
  <c r="J77" i="3"/>
  <c r="F76" i="3"/>
  <c r="F74" i="3"/>
  <c r="E72" i="3"/>
  <c r="J55" i="3"/>
  <c r="F54" i="3"/>
  <c r="F52" i="3"/>
  <c r="E50" i="3"/>
  <c r="J21" i="3"/>
  <c r="E21" i="3"/>
  <c r="J76" i="3"/>
  <c r="J54" i="3"/>
  <c r="J20" i="3"/>
  <c r="J18" i="3"/>
  <c r="E18" i="3"/>
  <c r="F77" i="3" s="1"/>
  <c r="J17" i="3"/>
  <c r="J12" i="3"/>
  <c r="J52" i="3" s="1"/>
  <c r="J74" i="3"/>
  <c r="E7" i="3"/>
  <c r="E70" i="3" s="1"/>
  <c r="E48" i="3"/>
  <c r="J37" i="2"/>
  <c r="J36" i="2"/>
  <c r="AY55" i="1"/>
  <c r="J35" i="2"/>
  <c r="AX55" i="1" s="1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P81" i="2" s="1"/>
  <c r="P80" i="2" s="1"/>
  <c r="AU55" i="1" s="1"/>
  <c r="AU54" i="1" s="1"/>
  <c r="BK85" i="2"/>
  <c r="J85" i="2"/>
  <c r="BE85" i="2"/>
  <c r="BI84" i="2"/>
  <c r="BH84" i="2"/>
  <c r="BG84" i="2"/>
  <c r="BF84" i="2"/>
  <c r="T84" i="2"/>
  <c r="T81" i="2" s="1"/>
  <c r="T80" i="2" s="1"/>
  <c r="R84" i="2"/>
  <c r="P84" i="2"/>
  <c r="BK84" i="2"/>
  <c r="J84" i="2"/>
  <c r="BE84" i="2"/>
  <c r="BI83" i="2"/>
  <c r="BH83" i="2"/>
  <c r="F36" i="2" s="1"/>
  <c r="BC55" i="1" s="1"/>
  <c r="BG83" i="2"/>
  <c r="BF83" i="2"/>
  <c r="T83" i="2"/>
  <c r="R83" i="2"/>
  <c r="P83" i="2"/>
  <c r="BK83" i="2"/>
  <c r="J83" i="2"/>
  <c r="BE83" i="2"/>
  <c r="BI82" i="2"/>
  <c r="BH82" i="2"/>
  <c r="BG82" i="2"/>
  <c r="BF82" i="2"/>
  <c r="J34" i="2" s="1"/>
  <c r="AW55" i="1" s="1"/>
  <c r="T82" i="2"/>
  <c r="R82" i="2"/>
  <c r="R81" i="2" s="1"/>
  <c r="R80" i="2" s="1"/>
  <c r="P82" i="2"/>
  <c r="BK82" i="2"/>
  <c r="BK81" i="2" s="1"/>
  <c r="J82" i="2"/>
  <c r="BE82" i="2" s="1"/>
  <c r="J77" i="2"/>
  <c r="F76" i="2"/>
  <c r="F74" i="2"/>
  <c r="E72" i="2"/>
  <c r="J55" i="2"/>
  <c r="F54" i="2"/>
  <c r="F52" i="2"/>
  <c r="E50" i="2"/>
  <c r="J21" i="2"/>
  <c r="E21" i="2"/>
  <c r="J76" i="2" s="1"/>
  <c r="J20" i="2"/>
  <c r="J18" i="2"/>
  <c r="E18" i="2"/>
  <c r="F55" i="2" s="1"/>
  <c r="J17" i="2"/>
  <c r="J12" i="2"/>
  <c r="J74" i="2" s="1"/>
  <c r="J52" i="2"/>
  <c r="E7" i="2"/>
  <c r="E70" i="2" s="1"/>
  <c r="E48" i="2"/>
  <c r="AS54" i="1"/>
  <c r="L50" i="1"/>
  <c r="AM50" i="1"/>
  <c r="AM49" i="1"/>
  <c r="L49" i="1"/>
  <c r="AM47" i="1"/>
  <c r="L47" i="1"/>
  <c r="L45" i="1"/>
  <c r="L44" i="1"/>
  <c r="BC54" i="1" l="1"/>
  <c r="J34" i="3"/>
  <c r="AW56" i="1" s="1"/>
  <c r="F35" i="3"/>
  <c r="BB56" i="1" s="1"/>
  <c r="BB54" i="1" s="1"/>
  <c r="F37" i="2"/>
  <c r="BD55" i="1" s="1"/>
  <c r="BD54" i="1" s="1"/>
  <c r="W33" i="1" s="1"/>
  <c r="F35" i="2"/>
  <c r="BB55" i="1" s="1"/>
  <c r="F77" i="2"/>
  <c r="F55" i="3"/>
  <c r="F33" i="3"/>
  <c r="AZ56" i="1" s="1"/>
  <c r="J33" i="3"/>
  <c r="AV56" i="1" s="1"/>
  <c r="BK80" i="3"/>
  <c r="J80" i="3" s="1"/>
  <c r="J81" i="3"/>
  <c r="J60" i="3" s="1"/>
  <c r="J33" i="2"/>
  <c r="AV55" i="1" s="1"/>
  <c r="AT55" i="1" s="1"/>
  <c r="F33" i="2"/>
  <c r="AZ55" i="1" s="1"/>
  <c r="J81" i="2"/>
  <c r="J60" i="2" s="1"/>
  <c r="BK80" i="2"/>
  <c r="J80" i="2" s="1"/>
  <c r="AY54" i="1"/>
  <c r="W32" i="1"/>
  <c r="F34" i="2"/>
  <c r="BA55" i="1" s="1"/>
  <c r="BA54" i="1" s="1"/>
  <c r="J54" i="2"/>
  <c r="AT56" i="1" l="1"/>
  <c r="AZ54" i="1"/>
  <c r="W30" i="1"/>
  <c r="AW54" i="1"/>
  <c r="AK30" i="1" s="1"/>
  <c r="J59" i="3"/>
  <c r="J30" i="3"/>
  <c r="J59" i="2"/>
  <c r="J30" i="2"/>
  <c r="AX54" i="1"/>
  <c r="W31" i="1"/>
  <c r="J39" i="2" l="1"/>
  <c r="AG55" i="1"/>
  <c r="AG56" i="1"/>
  <c r="AN56" i="1" s="1"/>
  <c r="J39" i="3"/>
  <c r="W29" i="1"/>
  <c r="AV54" i="1"/>
  <c r="AT54" i="1" l="1"/>
  <c r="AK29" i="1"/>
  <c r="AG54" i="1"/>
  <c r="AN55" i="1"/>
  <c r="AN54" i="1" l="1"/>
  <c r="AK26" i="1"/>
  <c r="AK35" i="1" s="1"/>
</calcChain>
</file>

<file path=xl/sharedStrings.xml><?xml version="1.0" encoding="utf-8"?>
<sst xmlns="http://schemas.openxmlformats.org/spreadsheetml/2006/main" count="1010" uniqueCount="265">
  <si>
    <t>Export Komplet</t>
  </si>
  <si>
    <t/>
  </si>
  <si>
    <t>2.0</t>
  </si>
  <si>
    <t>ZAMOK</t>
  </si>
  <si>
    <t>False</t>
  </si>
  <si>
    <t>{86e64703-8244-48d5-8237-e53c9500fe66}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</si>
  <si>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</si>
  <si>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</si>
  <si>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</si>
  <si>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</si>
  <si>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</si>
  <si>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</si>
  <si>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</si>
  <si>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</si>
  <si>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1384-S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</si>
  <si>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</si>
  <si>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</si>
  <si>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ČOV Klatovy - Plánované opravy 2019</t>
  </si>
  <si>
    <t>KSO:</t>
  </si>
  <si>
    <t>CC-CZ:</t>
  </si>
  <si>
    <t>Místo:</t>
  </si>
  <si>
    <t>Klatovy</t>
  </si>
  <si>
    <t>Datum:</t>
  </si>
  <si>
    <t>12. 3. 2019</t>
  </si>
  <si>
    <t>Zadavatel:</t>
  </si>
  <si>
    <t>IČ:</t>
  </si>
  <si>
    <t>00255661</t>
  </si>
  <si>
    <t>Město Klatovy</t>
  </si>
  <si>
    <t>DIČ:</t>
  </si>
  <si>
    <t>CZ00255661</t>
  </si>
  <si>
    <t>Uchazeč:</t>
  </si>
  <si>
    <t>Projektant:</t>
  </si>
  <si>
    <t>64833186</t>
  </si>
  <si>
    <t>K&amp;K TECHNOLOGY  a.s.</t>
  </si>
  <si>
    <t>CZ64833186</t>
  </si>
  <si>
    <t>True</t>
  </si>
  <si>
    <t>Zpracovatel:</t>
  </si>
  <si>
    <t>25232100</t>
  </si>
  <si>
    <t>Šumavské vodovody a kanalizace, a.s.</t>
  </si>
  <si>
    <t>CZ25232100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</si>
  <si>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</si>
  <si>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</si>
  <si>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</si>
  <si>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</si>
  <si>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</si>
  <si>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</si>
  <si>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</si>
  <si>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</si>
  <si>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</si>
  <si>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</si>
  <si>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</si>
  <si>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</si>
  <si>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</si>
  <si>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</si>
  <si>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</si>
  <si>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</si>
  <si>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</si>
  <si>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</si>
  <si>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</si>
  <si>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</si>
  <si>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</si>
  <si>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</si>
  <si>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</si>
  <si>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</si>
  <si>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</si>
  <si>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</si>
  <si>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</si>
  <si>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</si>
  <si>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</si>
  <si>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</si>
  <si>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</si>
  <si>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</si>
  <si>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</si>
  <si>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</si>
  <si>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</si>
  <si>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</si>
  <si>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</si>
  <si>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</si>
  <si>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</si>
  <si>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</si>
  <si>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</si>
  <si>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Oprava vrchlíku metanizační nádrže MN I</t>
  </si>
  <si>
    <t>PRO</t>
  </si>
  <si>
    <t>1</t>
  </si>
  <si>
    <t>{98a5fb32-3e17-4a18-a7e2-41840ec7131a}</t>
  </si>
  <si>
    <t>2</t>
  </si>
  <si>
    <t>PS 02</t>
  </si>
  <si>
    <t>Výměna aeračních elementů v pravé aktivační lince</t>
  </si>
  <si>
    <t>{dd5656d0-5c57-49d2-8e54-e0acf203f3e9}</t>
  </si>
  <si>
    <t>KRYCÍ LIST SOUPISU PRACÍ</t>
  </si>
  <si>
    <t>Objekt:</t>
  </si>
  <si>
    <t>PS 01 - Oprava vrchlíku metanizační nádrže MN I</t>
  </si>
  <si>
    <t>ČOV Klatovy</t>
  </si>
  <si>
    <t>REKAPITULACE ČLENĚNÍ SOUPISU PRACÍ</t>
  </si>
  <si>
    <t>Kód dílu - Popis</t>
  </si>
  <si>
    <t>Cena celkem [CZK]</t>
  </si>
  <si>
    <t>Náklady ze soupisu prací</t>
  </si>
  <si>
    <t>-1</t>
  </si>
  <si>
    <t>D1 - Dodávky a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</si>
  <si>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</si>
  <si>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</si>
  <si>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</si>
  <si>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</si>
  <si>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</si>
  <si>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</si>
  <si>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</si>
  <si>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</si>
  <si>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</si>
  <si>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</si>
  <si>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</si>
  <si>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</si>
  <si>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</si>
  <si>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</si>
  <si>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Dodávky a montáže</t>
  </si>
  <si>
    <t>ROZPOCET</t>
  </si>
  <si>
    <t>K</t>
  </si>
  <si>
    <t>Pol1</t>
  </si>
  <si>
    <t>Odstavení a odplynění metanizační nádrže MN I _x000D_
- ve spolupráci s provozovatelem</t>
  </si>
  <si>
    <t>kpl</t>
  </si>
  <si>
    <t>4</t>
  </si>
  <si>
    <t>Pol2</t>
  </si>
  <si>
    <t>-715777258</t>
  </si>
  <si>
    <t>3</t>
  </si>
  <si>
    <t>Pol3</t>
  </si>
  <si>
    <t>Šetrná demontáž veškeré elektroinstalace a elektropřístrojů na vrchlíku _x000D_
- odpojení 2 ks vícežilového kabelu ve dvou krabicích umístěných na ochozu nádrže k čidlům na pneupohonech proplyňování MN I a rozpojení těchto kabelů na svorkách v nadřazeném rozvaděči _x000D_
- odpojení 4 ks kabelů od přístrojů a rozpojení těchto kabelů na svorkách v nadřazeném rozvaděči _x000D_
- demontáž kabelového plastového žlabu v prostoru vrchlíku a svinutí kabelů _x000D_
- odpojení 2 ks kabelů od pohonů zařízení a rozpojení těchto kabelů na svorkách v nadřazeném rozvaděči _x000D_
- rozpojení 4 ks svorek na zemnících drátech vrchlíku _x000D_
- demontáž stávajících přístrojů a uložení do skladu</t>
  </si>
  <si>
    <t>Pol4</t>
  </si>
  <si>
    <t>Odstranění opláštění vrchlíku _x000D_
- šetrná demontáž izolace a střešního plechu v rozsahu dle přílohy T.3556.04 v této zadávací dokumentaci</t>
  </si>
  <si>
    <t>6</t>
  </si>
  <si>
    <t>5</t>
  </si>
  <si>
    <t>Pol5</t>
  </si>
  <si>
    <t>Šetrná demontáž potrubí spojujícího vrchlík s vnitřkem nádrže _x000D_
- zaslepení potrubí kalového plynu do MN I v plynové kompresorovně _x000D_
- zaslepení potrubí havarijního přepadu k MN I _x000D_
- odřezání potrubí míchání kalovým plynem 1x DN100, 5x DN50 _x000D_
- odřezání potrubí havarijního přepadu DN200</t>
  </si>
  <si>
    <t>8</t>
  </si>
  <si>
    <t>Pol6</t>
  </si>
  <si>
    <t>Šetrná demontáž potrubí a zařízení umístěného na vnější části vrchlíku _x000D_
- odřezání potrubí míchání kalovým plynem DN100 _x000D_
- odřezání potrubí svodu kalového plynu DN200 z MN I _x000D_
- šetrné odstrojení technologického zařízení na vnější části vrchlíku</t>
  </si>
  <si>
    <t>10</t>
  </si>
  <si>
    <t>7</t>
  </si>
  <si>
    <t>Pol7</t>
  </si>
  <si>
    <t>Šetrná demontáž výstupního schodiště a ochozu vrchlíku</t>
  </si>
  <si>
    <t>12</t>
  </si>
  <si>
    <t>Pol8</t>
  </si>
  <si>
    <t>Odřezání vrchlíku _x000D_
- odřezání vrchlíku nad spodní kotevní přírubou cca 30 mm pod stávajícím U-profilem</t>
  </si>
  <si>
    <t>14</t>
  </si>
  <si>
    <t>9</t>
  </si>
  <si>
    <t>Pol9</t>
  </si>
  <si>
    <t>Přemístění odřezané vrchní části vrchlíku _x000D_
- příprava montážní plochy z ocelových profilů pro nosnost 15 t pro uložení demontovaného vrchlíku_x000D_
- přemístění vrchlíku jeřábem na předem připravenou manipulační plochu</t>
  </si>
  <si>
    <t>16</t>
  </si>
  <si>
    <t>Pol10</t>
  </si>
  <si>
    <t>Montáž a pronájem trubkového lešení uvnitř nádrže _x000D_
- průměr nádrže 10 m _x000D_
- výška nádrže po zhlaví 17 m _x000D_
- doba pronájmu lešení cca 10 týdnů</t>
  </si>
  <si>
    <t>18</t>
  </si>
  <si>
    <t>11</t>
  </si>
  <si>
    <t>Pol11</t>
  </si>
  <si>
    <t>Demontáž odřezané spodní příruby ukotvené do zhlaví nádrže</t>
  </si>
  <si>
    <t>20</t>
  </si>
  <si>
    <t>Pol12</t>
  </si>
  <si>
    <t>Odstranění stávající stěrky na zhlaví metanizační nádrže MN I _x000D_
- plocha cca 27 m2</t>
  </si>
  <si>
    <t>22</t>
  </si>
  <si>
    <t>13</t>
  </si>
  <si>
    <t>Pol13</t>
  </si>
  <si>
    <t>Kontrola MN I _x000D_
- kontrola stavu technologického vystrojení uvnitř nádrže _x000D_
- kontrola stavu betonové konstrukce uvnitř nádrže _x000D_
- kontrola stěnových prostupů technologického potrubí do metanizační nádrže  MN I a dotažení svěrných spojů</t>
  </si>
  <si>
    <t>24</t>
  </si>
  <si>
    <t>Pol14</t>
  </si>
  <si>
    <t>Očištění betonových ploch tlakovou vodou _x000D_
- od zhlaví po cca 0,5 m pod Hmin.hav. _x000D_
- plocha cca 94 m2</t>
  </si>
  <si>
    <t>26</t>
  </si>
  <si>
    <t>Pol15</t>
  </si>
  <si>
    <t>Plynotěsná sanace betonových konstrukcí od zhlaví po cca 0,5 m pod Hmin.hav., plocha cca 94 m2 _x000D_
- otryskání 100% plochy _x000D_
- odtrhová zkouška _x000D_
- hrubá reprofilace cca 10% plochy _x000D_
- jemná reprofilace 100% plochy _x000D_
- finální plynotěsný nátěr 100% plochy</t>
  </si>
  <si>
    <t>28</t>
  </si>
  <si>
    <t>Pol16</t>
  </si>
  <si>
    <t>Úprava řezné plochy vrchlíku_x000D_
- zaříznutí a zabroušení řezné plochy vrchlíku umístěného na manipulační ploše</t>
  </si>
  <si>
    <t>30</t>
  </si>
  <si>
    <t>17</t>
  </si>
  <si>
    <t>Pol17</t>
  </si>
  <si>
    <t>Dodávka a montáž předvyrobených ocelových dílů pro doplnění obvodového pláště vrchlíku včetně spodní příruby a výztuh _x000D_
- 24 ks segmentový plech P6-310x1326 mm pro doplnění obvodového pláště vrchlíku _x000D_
- 12 ks segmentový plech P16-395x2693 mm pro zhotovení spodní kotevní příruby vrchlíku _x000D_
- 120 ks výztuh (žeber) z plechu P6-120x200 mm _x000D_
- pomocný a kompletační materiál</t>
  </si>
  <si>
    <t>32</t>
  </si>
  <si>
    <t>Pol18</t>
  </si>
  <si>
    <t>Kontrola těsnosti nově instalovaných částí _x000D_
- kontrola bude provedena např. penetrační zkouškou</t>
  </si>
  <si>
    <t>34</t>
  </si>
  <si>
    <t>19</t>
  </si>
  <si>
    <t>Pol19</t>
  </si>
  <si>
    <t>Nátěrový systém vrchlíku MN I - nové díly vrchlíku MN I           _x000D_
- vnější část, plocha cca 30 m2          _x000D_
- vnitřní část, plocha cca 20 m2 _x000D_
- víko MN I, plocha cca 6 m2 _x000D_
- vnitřní část vrchlíku MN I, plocha cca 120 m2 _x000D_
- provedení nátěrového systému dle popisu v příloze T.3556.01 v této zadávací dokumentaci</t>
  </si>
  <si>
    <t>36</t>
  </si>
  <si>
    <t>Pol20</t>
  </si>
  <si>
    <t>Osazení vrchlíku na zhlaví MN I _x000D_
- osazení opraveného vrchlíku za pomocí jeřábu zpět na zhlaví nádrže _x000D_
- utěsnění dosedací plochy speciálním plynotěsným tmelem _x000D_
- ukotvení vrchlíku pomocí pozinkovaných kotevních šroubů M16 s hloubkou kotvení min. 190 mm, montované do lepených kotev (např. šroub kotevní (HAS M16x125/198 s kotvou HIT-RE 500 od fy. HILTI)</t>
  </si>
  <si>
    <t>38</t>
  </si>
  <si>
    <t>Pol21</t>
  </si>
  <si>
    <t>Oprava izolace a střešního plechu na demontované ploše vrchlíku _x000D_
- zpětná montáž izolace a střešního plechu v rozsahu demontované části _x000D_
- dodávka nové izolace na svislou část vrchlíku, plocha cca 20 m2 _x000D_
- doplnění střešní krytiny z pozinkovaného plechu tl. 0,8 mm, plocha cca 80 m2</t>
  </si>
  <si>
    <t>42</t>
  </si>
  <si>
    <t>Pol22</t>
  </si>
  <si>
    <t>Osazení výstupního schodiště a ochozu _x000D_
- zpětná montáž stávajícího výstupního schodiště a ochozu</t>
  </si>
  <si>
    <t>44</t>
  </si>
  <si>
    <t>23</t>
  </si>
  <si>
    <t>Pol23</t>
  </si>
  <si>
    <t>Hydroizolační stěrka/nátěr betonových povrchů na zhlaví _x000D_
- plocha cca 27 m2</t>
  </si>
  <si>
    <t>46</t>
  </si>
  <si>
    <t>Pol24</t>
  </si>
  <si>
    <t>Montáž potrubí a zařízení umístěného na vnější části vrchlíku _x000D_
- zpětná montáž potrubí míchání kalovým plynem DN100 _x000D_
- zpětná montáž potrubí svodu kalového plynu DN200 z MN I_x000D_
- zpětná montáž technologického zařízení na vnější části vrchlíku _x000D_
- odstranění zaslepení potrubí kalového plynu do MN I v plynové kompresorovně _x000D_
- odstranění zaslepení potrubí havarijního přepadu k MN I</t>
  </si>
  <si>
    <t>48</t>
  </si>
  <si>
    <t>25</t>
  </si>
  <si>
    <t>Pol25</t>
  </si>
  <si>
    <t>Montáž potrubí spojujícího vrchlík s vnitřkem nádrže _x000D_
- zpětná montáž potrubí míchání kalovým plynem 1x DN100, 5x DN50 uvnitř MN I _x000D_
- zpětná montáž potrubí havarijního přepadu DN200 uvnitř MN I</t>
  </si>
  <si>
    <t>50</t>
  </si>
  <si>
    <t>Pol26</t>
  </si>
  <si>
    <t>Oprava nátěrů na zpětně namontovaných stávajících potrubí z uhlíkové oceli _x000D_
- oprava nátěrů poškozených při zpětné montáži potrubí _x000D_
- odstín dle stávajícího potrubí</t>
  </si>
  <si>
    <t>52</t>
  </si>
  <si>
    <t>27</t>
  </si>
  <si>
    <t>Pol27</t>
  </si>
  <si>
    <t>Demontáž trubkovéko lešení, uzavření vstupní příruby nádrže</t>
  </si>
  <si>
    <t>-1847251780</t>
  </si>
  <si>
    <t>Pol28</t>
  </si>
  <si>
    <t>Oprava izolace na zpětně namontovaném stávajícím potrubí vzduchu _x000D_
- zpětná montáž demontované části izolace na stávajícím potrubí vzduchu _x000D_
- v případě poškození stávající izolace z minerální vlny bude v potřebném  rozsahu dodána izolace nová - tloušťka a typ izolace dle stávající</t>
  </si>
  <si>
    <t>54</t>
  </si>
  <si>
    <t>29</t>
  </si>
  <si>
    <t>Pol29</t>
  </si>
  <si>
    <t>Zpětná montáž veškeré elektroinstalace a elektropřístrojů na vrchlíku _x000D_
- zpětná montáž a připojení kabelů v rozsahu demontovaných přístrojů _x000D_
- úprava a připojení uzemnění _x000D_
- přenastavení a kontrola snímačů koncových poloh na 6 ks pneuarmatur</t>
  </si>
  <si>
    <t>56</t>
  </si>
  <si>
    <t>Pol30</t>
  </si>
  <si>
    <t>Zkouška vodotěsnosti a plynotěsnosti MN I _x000D_
- provedení zkoušky vodotěsnosti a plynotěsnosti metanizační nádrže MN I  dle ČSN 75 6415</t>
  </si>
  <si>
    <t>40</t>
  </si>
  <si>
    <t>31</t>
  </si>
  <si>
    <t>Pol31</t>
  </si>
  <si>
    <t>Revize elektro _x000D_
- provedení nové výchozí revize elektro</t>
  </si>
  <si>
    <t>58</t>
  </si>
  <si>
    <t>Pol32</t>
  </si>
  <si>
    <t>Instalace a oživení SW</t>
  </si>
  <si>
    <t>60</t>
  </si>
  <si>
    <t>33</t>
  </si>
  <si>
    <t>Pol33</t>
  </si>
  <si>
    <t>Odzkoušení zařízení instalovaného na vrchlíku _x000D_
- individuální odzkoušení jednotlivých zařízení _x000D_
- komplexní odzkoušení vzájemných technologických vazeb</t>
  </si>
  <si>
    <t>62</t>
  </si>
  <si>
    <t>Pol34</t>
  </si>
  <si>
    <t>Napuštění nádrže kalem, postupný ohřev a uvedení nádrže do zkušebního provozu</t>
  </si>
  <si>
    <t>64</t>
  </si>
  <si>
    <t>35</t>
  </si>
  <si>
    <t>Pol35</t>
  </si>
  <si>
    <t>Dokumentace skutečného provedení, podklady pro úpravu provozního řádu</t>
  </si>
  <si>
    <t>-1762086982</t>
  </si>
  <si>
    <t>Pol36</t>
  </si>
  <si>
    <t>Zařízení staveniště</t>
  </si>
  <si>
    <t>66</t>
  </si>
  <si>
    <t>PS 02 - Výměna aeračních elementů v pravé aktivační lince</t>
  </si>
  <si>
    <t>Pol. 1</t>
  </si>
  <si>
    <t>Odstavení pravé biologické linky z provozu</t>
  </si>
  <si>
    <t>soubor</t>
  </si>
  <si>
    <t>Pol. 2</t>
  </si>
  <si>
    <t>Přečerpání odpadní vody a kalu z pravé biologické linky</t>
  </si>
  <si>
    <t>m3</t>
  </si>
  <si>
    <t>Pol. 3</t>
  </si>
  <si>
    <t>Ostřik stěn nádrží a technologických zařízení aktivační nádrže tlakovou vodou, odčerpání oplachové vody, vyčištění dna nádrže</t>
  </si>
  <si>
    <t>m2</t>
  </si>
  <si>
    <t>Pol. 4</t>
  </si>
  <si>
    <t>Demontáž stávajících aeračních elementů</t>
  </si>
  <si>
    <t>ks</t>
  </si>
  <si>
    <t>Pol. 5</t>
  </si>
  <si>
    <t>Ekologická likvidace demontovaných aeračních elementů</t>
  </si>
  <si>
    <t>t</t>
  </si>
  <si>
    <t>Pol. 6</t>
  </si>
  <si>
    <t xml:space="preserve">Montáž nových aeračních elementů </t>
  </si>
  <si>
    <t>M</t>
  </si>
  <si>
    <t>Pol. 7</t>
  </si>
  <si>
    <t>aerační element AME-T750SR</t>
  </si>
  <si>
    <t>Pol. 8</t>
  </si>
  <si>
    <t>Částečné napuštění nádrže 20cm nad elementy, odzkoušení aeračního systému</t>
  </si>
  <si>
    <t>Pol. 9</t>
  </si>
  <si>
    <t>Dopuštění nádrží na provozní hladinu, zprovoznění a kontrola chodu celé biologické linky</t>
  </si>
  <si>
    <t>Vypuštění, vyčerpání a vyčištění nádrže od kalů a sedimentů vč. likvidace vytěžených hmot, demontáž vstupní příruby_x000D_
- celkový objem nádrže 1430 m3_x000D_
- objem kalu při max. provozní hladině 1337 m3_x000D_
- předpokládaný objem sedimentu 120 m3</t>
  </si>
  <si>
    <t>Šumavské vodovody a kanalizace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</si>
</sst>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2" borderId="0" xfId="0" applyFill="1" applyAlignment="1" applyProtection="1">
      <alignment horizontal="left" vertical="center"/>
      <protection locked="0"/>
    </xf>
    <xf numFmtId="49" fontId="0" fillId="2" borderId="0" xfId="0" applyNumberForma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5" fillId="4" borderId="0" xfId="0" applyFont="1" applyFill="1" applyAlignment="1">
      <alignment horizontal="left" vertical="center"/>
    </xf>
    <xf numFmtId="0" fontId="0" fillId="4" borderId="0" xfId="0" applyFill="1" applyAlignment="1" applyProtection="1">
      <alignment vertical="center"/>
      <protection locked="0"/>
    </xf>
    <xf numFmtId="0" fontId="15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4" fontId="17" fillId="0" borderId="0" xfId="0" applyNumberFormat="1" applyFont="1"/>
    <xf numFmtId="166" fontId="24" fillId="0" borderId="12" xfId="0" applyNumberFormat="1" applyFont="1" applyBorder="1"/>
    <xf numFmtId="166" fontId="24" fillId="0" borderId="13" xfId="0" applyNumberFormat="1" applyFont="1" applyBorder="1"/>
    <xf numFmtId="4" fontId="13" fillId="0" borderId="0" xfId="0" applyNumberFormat="1" applyFont="1" applyAlignment="1">
      <alignment vertical="center"/>
    </xf>
    <xf numFmtId="0" fontId="6" fillId="0" borderId="3" xfId="0" applyFont="1" applyBorder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Protection="1">
      <protection locked="0"/>
    </xf>
    <xf numFmtId="4" fontId="5" fillId="0" borderId="0" xfId="0" applyNumberFormat="1" applyFont="1"/>
    <xf numFmtId="0" fontId="6" fillId="0" borderId="14" xfId="0" applyFont="1" applyBorder="1"/>
    <xf numFmtId="166" fontId="6" fillId="0" borderId="0" xfId="0" applyNumberFormat="1" applyFont="1"/>
    <xf numFmtId="166" fontId="6" fillId="0" borderId="15" xfId="0" applyNumberFormat="1" applyFont="1" applyBorder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vertical="center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25" fillId="0" borderId="22" xfId="0" applyFont="1" applyBorder="1" applyAlignment="1">
      <alignment horizontal="center" vertical="center"/>
    </xf>
    <xf numFmtId="49" fontId="25" fillId="0" borderId="22" xfId="0" applyNumberFormat="1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 wrapText="1"/>
    </xf>
    <xf numFmtId="167" fontId="25" fillId="0" borderId="22" xfId="0" applyNumberFormat="1" applyFont="1" applyBorder="1" applyAlignment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4" fontId="1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/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2" borderId="0" xfId="0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AO11" sqref="AO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ht="36.950000000000003" customHeight="1"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1" t="s">
        <v>6</v>
      </c>
      <c r="BT2" s="11" t="s">
        <v>7</v>
      </c>
    </row>
    <row r="3" spans="1:74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5" customHeight="1">
      <c r="B4" s="14"/>
      <c r="D4" s="15" t="s">
        <v>9</v>
      </c>
      <c r="AR4" s="14"/>
      <c r="AS4" s="16" t="s">
        <v>10</v>
      </c>
      <c r="BE4" s="17" t="s">
        <v>11</v>
      </c>
      <c r="BS4" s="11" t="s">
        <v>12</v>
      </c>
    </row>
    <row r="5" spans="1:74" ht="12" customHeight="1">
      <c r="B5" s="14"/>
      <c r="D5" s="18" t="s">
        <v>13</v>
      </c>
      <c r="K5" s="171" t="s">
        <v>14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4"/>
      <c r="BE5" s="152" t="s">
        <v>15</v>
      </c>
      <c r="BS5" s="11" t="s">
        <v>6</v>
      </c>
    </row>
    <row r="6" spans="1:74" ht="36.950000000000003" customHeight="1">
      <c r="B6" s="14"/>
      <c r="D6" s="19" t="s">
        <v>16</v>
      </c>
      <c r="K6" s="172" t="s">
        <v>17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4"/>
      <c r="BE6" s="153"/>
      <c r="BS6" s="11" t="s">
        <v>6</v>
      </c>
    </row>
    <row r="7" spans="1:74" ht="12" customHeight="1">
      <c r="B7" s="14"/>
      <c r="D7" s="20" t="s">
        <v>18</v>
      </c>
      <c r="K7" s="11" t="s">
        <v>1</v>
      </c>
      <c r="AK7" s="20" t="s">
        <v>19</v>
      </c>
      <c r="AN7" s="11" t="s">
        <v>1</v>
      </c>
      <c r="AR7" s="14"/>
      <c r="BE7" s="153"/>
      <c r="BS7" s="11" t="s">
        <v>6</v>
      </c>
    </row>
    <row r="8" spans="1:74" ht="12" customHeight="1">
      <c r="B8" s="14"/>
      <c r="D8" s="20" t="s">
        <v>20</v>
      </c>
      <c r="K8" s="11" t="s">
        <v>21</v>
      </c>
      <c r="AK8" s="20" t="s">
        <v>22</v>
      </c>
      <c r="AN8" s="21" t="s">
        <v>23</v>
      </c>
      <c r="AR8" s="14"/>
      <c r="BE8" s="153"/>
      <c r="BS8" s="11" t="s">
        <v>6</v>
      </c>
    </row>
    <row r="9" spans="1:74" ht="14.45" customHeight="1">
      <c r="B9" s="14"/>
      <c r="AR9" s="14"/>
      <c r="BE9" s="153"/>
      <c r="BS9" s="11" t="s">
        <v>6</v>
      </c>
    </row>
    <row r="10" spans="1:74" ht="12" customHeight="1">
      <c r="B10" s="14"/>
      <c r="D10" s="20" t="s">
        <v>24</v>
      </c>
      <c r="AK10" s="20" t="s">
        <v>25</v>
      </c>
      <c r="AN10" s="11" t="s">
        <v>26</v>
      </c>
      <c r="AR10" s="14"/>
      <c r="BE10" s="153"/>
      <c r="BS10" s="11" t="s">
        <v>6</v>
      </c>
    </row>
    <row r="11" spans="1:74" ht="18.399999999999999" customHeight="1">
      <c r="B11" s="14"/>
      <c r="E11" s="11" t="s">
        <v>27</v>
      </c>
      <c r="AK11" s="20" t="s">
        <v>28</v>
      </c>
      <c r="AN11" s="11" t="s">
        <v>29</v>
      </c>
      <c r="AR11" s="14"/>
      <c r="BE11" s="153"/>
      <c r="BS11" s="11" t="s">
        <v>6</v>
      </c>
    </row>
    <row r="12" spans="1:74" ht="6.95" customHeight="1">
      <c r="B12" s="14"/>
      <c r="AR12" s="14"/>
      <c r="BE12" s="153"/>
      <c r="BS12" s="11" t="s">
        <v>6</v>
      </c>
    </row>
    <row r="13" spans="1:74" ht="12" customHeight="1">
      <c r="B13" s="14"/>
      <c r="D13" s="20" t="s">
        <v>30</v>
      </c>
      <c r="AK13" s="20" t="s">
        <v>25</v>
      </c>
      <c r="AN13" s="22" t="s">
        <v>37</v>
      </c>
      <c r="AR13" s="14"/>
      <c r="BE13" s="153"/>
      <c r="BS13" s="11" t="s">
        <v>6</v>
      </c>
    </row>
    <row r="14" spans="1:74">
      <c r="B14" s="14"/>
      <c r="E14" s="173" t="s">
        <v>264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0" t="s">
        <v>28</v>
      </c>
      <c r="AN14" s="22" t="s">
        <v>39</v>
      </c>
      <c r="AR14" s="14"/>
      <c r="BE14" s="153"/>
      <c r="BS14" s="11" t="s">
        <v>6</v>
      </c>
    </row>
    <row r="15" spans="1:74" ht="6.95" customHeight="1">
      <c r="B15" s="14"/>
      <c r="AR15" s="14"/>
      <c r="BE15" s="153"/>
      <c r="BS15" s="11" t="s">
        <v>4</v>
      </c>
    </row>
    <row r="16" spans="1:74" ht="12" customHeight="1">
      <c r="B16" s="14"/>
      <c r="D16" s="20" t="s">
        <v>31</v>
      </c>
      <c r="AK16" s="20" t="s">
        <v>25</v>
      </c>
      <c r="AN16" s="11" t="s">
        <v>32</v>
      </c>
      <c r="AR16" s="14"/>
      <c r="BE16" s="153"/>
      <c r="BS16" s="11" t="s">
        <v>4</v>
      </c>
    </row>
    <row r="17" spans="2:71" ht="18.399999999999999" customHeight="1">
      <c r="B17" s="14"/>
      <c r="E17" s="11" t="s">
        <v>33</v>
      </c>
      <c r="AK17" s="20" t="s">
        <v>28</v>
      </c>
      <c r="AN17" s="11" t="s">
        <v>34</v>
      </c>
      <c r="AR17" s="14"/>
      <c r="BE17" s="153"/>
      <c r="BS17" s="11" t="s">
        <v>35</v>
      </c>
    </row>
    <row r="18" spans="2:71" ht="6.95" customHeight="1">
      <c r="B18" s="14"/>
      <c r="AR18" s="14"/>
      <c r="BE18" s="153"/>
      <c r="BS18" s="11" t="s">
        <v>6</v>
      </c>
    </row>
    <row r="19" spans="2:71" ht="12" customHeight="1">
      <c r="B19" s="14"/>
      <c r="D19" s="20" t="s">
        <v>36</v>
      </c>
      <c r="AK19" s="20" t="s">
        <v>25</v>
      </c>
      <c r="AN19" s="11" t="s">
        <v>37</v>
      </c>
      <c r="AR19" s="14"/>
      <c r="BE19" s="153"/>
      <c r="BS19" s="11" t="s">
        <v>6</v>
      </c>
    </row>
    <row r="20" spans="2:71" ht="18.399999999999999" customHeight="1">
      <c r="B20" s="14"/>
      <c r="E20" s="11" t="s">
        <v>38</v>
      </c>
      <c r="AK20" s="20" t="s">
        <v>28</v>
      </c>
      <c r="AN20" s="11" t="s">
        <v>39</v>
      </c>
      <c r="AR20" s="14"/>
      <c r="BE20" s="153"/>
      <c r="BS20" s="11" t="s">
        <v>4</v>
      </c>
    </row>
    <row r="21" spans="2:71" ht="6.95" customHeight="1">
      <c r="B21" s="14"/>
      <c r="AR21" s="14"/>
      <c r="BE21" s="153"/>
    </row>
    <row r="22" spans="2:71" ht="12" customHeight="1">
      <c r="B22" s="14"/>
      <c r="D22" s="20" t="s">
        <v>40</v>
      </c>
      <c r="AR22" s="14"/>
      <c r="BE22" s="153"/>
    </row>
    <row r="23" spans="2:71" ht="16.5" customHeight="1">
      <c r="B23" s="14"/>
      <c r="E23" s="175" t="s">
        <v>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4"/>
      <c r="BE23" s="153"/>
    </row>
    <row r="24" spans="2:71" ht="6.95" customHeight="1">
      <c r="B24" s="14"/>
      <c r="AR24" s="14"/>
      <c r="BE24" s="153"/>
    </row>
    <row r="25" spans="2:71" ht="6.95" customHeight="1">
      <c r="B25" s="1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4"/>
      <c r="BE25" s="153"/>
    </row>
    <row r="26" spans="2:71" s="1" customFormat="1" ht="25.9" customHeight="1">
      <c r="B26" s="25"/>
      <c r="D26" s="26" t="s">
        <v>41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4">
        <f>ROUND(AG54,2)</f>
        <v>4697548</v>
      </c>
      <c r="AL26" s="155"/>
      <c r="AM26" s="155"/>
      <c r="AN26" s="155"/>
      <c r="AO26" s="155"/>
      <c r="AR26" s="25"/>
      <c r="BE26" s="153"/>
    </row>
    <row r="27" spans="2:71" s="1" customFormat="1" ht="6.95" customHeight="1">
      <c r="B27" s="25"/>
      <c r="AR27" s="25"/>
      <c r="BE27" s="153"/>
    </row>
    <row r="28" spans="2:71" s="1" customFormat="1">
      <c r="B28" s="25"/>
      <c r="L28" s="176" t="s">
        <v>42</v>
      </c>
      <c r="M28" s="176"/>
      <c r="N28" s="176"/>
      <c r="O28" s="176"/>
      <c r="P28" s="176"/>
      <c r="W28" s="176" t="s">
        <v>43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44</v>
      </c>
      <c r="AL28" s="176"/>
      <c r="AM28" s="176"/>
      <c r="AN28" s="176"/>
      <c r="AO28" s="176"/>
      <c r="AR28" s="25"/>
      <c r="BE28" s="153"/>
    </row>
    <row r="29" spans="2:71" s="2" customFormat="1" ht="14.45" customHeight="1">
      <c r="B29" s="29"/>
      <c r="D29" s="20" t="s">
        <v>45</v>
      </c>
      <c r="F29" s="20" t="s">
        <v>46</v>
      </c>
      <c r="L29" s="177">
        <v>0.21</v>
      </c>
      <c r="M29" s="157"/>
      <c r="N29" s="157"/>
      <c r="O29" s="157"/>
      <c r="P29" s="157"/>
      <c r="W29" s="156">
        <f>ROUND(AZ54, 2)</f>
        <v>4697548</v>
      </c>
      <c r="X29" s="157"/>
      <c r="Y29" s="157"/>
      <c r="Z29" s="157"/>
      <c r="AA29" s="157"/>
      <c r="AB29" s="157"/>
      <c r="AC29" s="157"/>
      <c r="AD29" s="157"/>
      <c r="AE29" s="157"/>
      <c r="AK29" s="156">
        <f>ROUND(AV54, 2)</f>
        <v>986485.08</v>
      </c>
      <c r="AL29" s="157"/>
      <c r="AM29" s="157"/>
      <c r="AN29" s="157"/>
      <c r="AO29" s="157"/>
      <c r="AR29" s="29"/>
      <c r="BE29" s="153"/>
    </row>
    <row r="30" spans="2:71" s="2" customFormat="1" ht="14.45" customHeight="1">
      <c r="B30" s="29"/>
      <c r="F30" s="20" t="s">
        <v>47</v>
      </c>
      <c r="L30" s="177">
        <v>0.15</v>
      </c>
      <c r="M30" s="157"/>
      <c r="N30" s="157"/>
      <c r="O30" s="157"/>
      <c r="P30" s="157"/>
      <c r="W30" s="156">
        <f>ROUND(BA54,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ROUND(AW54, 2)</f>
        <v>0</v>
      </c>
      <c r="AL30" s="157"/>
      <c r="AM30" s="157"/>
      <c r="AN30" s="157"/>
      <c r="AO30" s="157"/>
      <c r="AR30" s="29"/>
      <c r="BE30" s="153"/>
    </row>
    <row r="31" spans="2:71" s="2" customFormat="1" ht="14.45" hidden="1" customHeight="1">
      <c r="B31" s="29"/>
      <c r="F31" s="20" t="s">
        <v>48</v>
      </c>
      <c r="L31" s="177">
        <v>0.21</v>
      </c>
      <c r="M31" s="157"/>
      <c r="N31" s="157"/>
      <c r="O31" s="157"/>
      <c r="P31" s="157"/>
      <c r="W31" s="156">
        <f>ROUND(BB54,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29"/>
      <c r="BE31" s="153"/>
    </row>
    <row r="32" spans="2:71" s="2" customFormat="1" ht="14.45" hidden="1" customHeight="1">
      <c r="B32" s="29"/>
      <c r="F32" s="20" t="s">
        <v>49</v>
      </c>
      <c r="L32" s="177">
        <v>0.15</v>
      </c>
      <c r="M32" s="157"/>
      <c r="N32" s="157"/>
      <c r="O32" s="157"/>
      <c r="P32" s="157"/>
      <c r="W32" s="156">
        <f>ROUND(BC54,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29"/>
      <c r="BE32" s="153"/>
    </row>
    <row r="33" spans="2:57" s="2" customFormat="1" ht="14.45" hidden="1" customHeight="1">
      <c r="B33" s="29"/>
      <c r="F33" s="20" t="s">
        <v>50</v>
      </c>
      <c r="L33" s="177">
        <v>0</v>
      </c>
      <c r="M33" s="157"/>
      <c r="N33" s="157"/>
      <c r="O33" s="157"/>
      <c r="P33" s="157"/>
      <c r="W33" s="156">
        <f>ROUND(BD54,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29"/>
      <c r="BE33" s="153"/>
    </row>
    <row r="34" spans="2:57" s="1" customFormat="1" ht="6.95" customHeight="1">
      <c r="B34" s="25"/>
      <c r="AR34" s="25"/>
      <c r="BE34" s="153"/>
    </row>
    <row r="35" spans="2:57" s="1" customFormat="1" ht="25.9" customHeight="1">
      <c r="B35" s="25"/>
      <c r="C35" s="30"/>
      <c r="D35" s="31" t="s">
        <v>51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52</v>
      </c>
      <c r="U35" s="32"/>
      <c r="V35" s="32"/>
      <c r="W35" s="32"/>
      <c r="X35" s="181" t="s">
        <v>53</v>
      </c>
      <c r="Y35" s="159"/>
      <c r="Z35" s="159"/>
      <c r="AA35" s="159"/>
      <c r="AB35" s="159"/>
      <c r="AC35" s="32"/>
      <c r="AD35" s="32"/>
      <c r="AE35" s="32"/>
      <c r="AF35" s="32"/>
      <c r="AG35" s="32"/>
      <c r="AH35" s="32"/>
      <c r="AI35" s="32"/>
      <c r="AJ35" s="32"/>
      <c r="AK35" s="158">
        <f>SUM(AK26:AK33)</f>
        <v>5684033.0800000001</v>
      </c>
      <c r="AL35" s="159"/>
      <c r="AM35" s="159"/>
      <c r="AN35" s="159"/>
      <c r="AO35" s="160"/>
      <c r="AP35" s="30"/>
      <c r="AQ35" s="30"/>
      <c r="AR35" s="25"/>
    </row>
    <row r="36" spans="2:57" s="1" customFormat="1" ht="6.95" customHeight="1">
      <c r="B36" s="25"/>
      <c r="AR36" s="25"/>
    </row>
    <row r="37" spans="2:57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5"/>
    </row>
    <row r="41" spans="2:57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5"/>
    </row>
    <row r="42" spans="2:57" s="1" customFormat="1" ht="24.95" customHeight="1">
      <c r="B42" s="25"/>
      <c r="C42" s="15" t="s">
        <v>54</v>
      </c>
      <c r="AR42" s="25"/>
    </row>
    <row r="43" spans="2:57" s="1" customFormat="1" ht="6.95" customHeight="1">
      <c r="B43" s="25"/>
      <c r="AR43" s="25"/>
    </row>
    <row r="44" spans="2:57" s="1" customFormat="1" ht="12" customHeight="1">
      <c r="B44" s="25"/>
      <c r="C44" s="20" t="s">
        <v>13</v>
      </c>
      <c r="L44" s="1" t="str">
        <f>K5</f>
        <v>1384-S</v>
      </c>
      <c r="AR44" s="25"/>
    </row>
    <row r="45" spans="2:57" s="3" customFormat="1" ht="36.950000000000003" customHeight="1">
      <c r="B45" s="38"/>
      <c r="C45" s="39" t="s">
        <v>16</v>
      </c>
      <c r="L45" s="168" t="str">
        <f>K6</f>
        <v>ČOV Klatovy - Plánované opravy 2019</v>
      </c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R45" s="38"/>
    </row>
    <row r="46" spans="2:57" s="1" customFormat="1" ht="6.95" customHeight="1">
      <c r="B46" s="25"/>
      <c r="AR46" s="25"/>
    </row>
    <row r="47" spans="2:57" s="1" customFormat="1" ht="12" customHeight="1">
      <c r="B47" s="25"/>
      <c r="C47" s="20" t="s">
        <v>20</v>
      </c>
      <c r="L47" s="40" t="str">
        <f>IF(K8="","",K8)</f>
        <v>Klatovy</v>
      </c>
      <c r="AI47" s="20" t="s">
        <v>22</v>
      </c>
      <c r="AM47" s="170" t="str">
        <f>IF(AN8= "","",AN8)</f>
        <v>12. 3. 2019</v>
      </c>
      <c r="AN47" s="170"/>
      <c r="AR47" s="25"/>
    </row>
    <row r="48" spans="2:57" s="1" customFormat="1" ht="6.95" customHeight="1">
      <c r="B48" s="25"/>
      <c r="AR48" s="25"/>
    </row>
    <row r="49" spans="1:91" s="1" customFormat="1" ht="13.7" customHeight="1">
      <c r="B49" s="25"/>
      <c r="C49" s="20" t="s">
        <v>24</v>
      </c>
      <c r="L49" s="1" t="str">
        <f>IF(E11= "","",E11)</f>
        <v>Město Klatovy</v>
      </c>
      <c r="AI49" s="20" t="s">
        <v>31</v>
      </c>
      <c r="AM49" s="166" t="str">
        <f>IF(E17="","",E17)</f>
        <v>K&amp;K TECHNOLOGY  a.s.</v>
      </c>
      <c r="AN49" s="167"/>
      <c r="AO49" s="167"/>
      <c r="AP49" s="167"/>
      <c r="AR49" s="25"/>
      <c r="AS49" s="162" t="s">
        <v>55</v>
      </c>
      <c r="AT49" s="163"/>
      <c r="AU49" s="42"/>
      <c r="AV49" s="42"/>
      <c r="AW49" s="42"/>
      <c r="AX49" s="42"/>
      <c r="AY49" s="42"/>
      <c r="AZ49" s="42"/>
      <c r="BA49" s="42"/>
      <c r="BB49" s="42"/>
      <c r="BC49" s="42"/>
      <c r="BD49" s="43"/>
    </row>
    <row r="50" spans="1:91" s="1" customFormat="1" ht="24.95" customHeight="1">
      <c r="B50" s="25"/>
      <c r="C50" s="20" t="s">
        <v>30</v>
      </c>
      <c r="L50" s="1" t="str">
        <f>IF(E14= "Vyplň údaj","",E14)</f>
        <v>Šumavské vodovody a kanalizace a.s.</v>
      </c>
      <c r="AI50" s="20" t="s">
        <v>36</v>
      </c>
      <c r="AM50" s="166" t="str">
        <f>IF(E20="","",E20)</f>
        <v>Šumavské vodovody a kanalizace, a.s.</v>
      </c>
      <c r="AN50" s="167"/>
      <c r="AO50" s="167"/>
      <c r="AP50" s="167"/>
      <c r="AR50" s="25"/>
      <c r="AS50" s="164"/>
      <c r="AT50" s="165"/>
      <c r="BD50" s="44"/>
    </row>
    <row r="51" spans="1:91" s="1" customFormat="1" ht="10.9" customHeight="1">
      <c r="B51" s="25"/>
      <c r="AR51" s="25"/>
      <c r="AS51" s="164"/>
      <c r="AT51" s="165"/>
      <c r="BD51" s="44"/>
    </row>
    <row r="52" spans="1:91" s="1" customFormat="1" ht="29.25" customHeight="1">
      <c r="B52" s="25"/>
      <c r="C52" s="178" t="s">
        <v>56</v>
      </c>
      <c r="D52" s="179"/>
      <c r="E52" s="179"/>
      <c r="F52" s="179"/>
      <c r="G52" s="179"/>
      <c r="H52" s="45"/>
      <c r="I52" s="180" t="s">
        <v>57</v>
      </c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82" t="s">
        <v>58</v>
      </c>
      <c r="AH52" s="179"/>
      <c r="AI52" s="179"/>
      <c r="AJ52" s="179"/>
      <c r="AK52" s="179"/>
      <c r="AL52" s="179"/>
      <c r="AM52" s="179"/>
      <c r="AN52" s="180" t="s">
        <v>59</v>
      </c>
      <c r="AO52" s="179"/>
      <c r="AP52" s="183"/>
      <c r="AQ52" s="46" t="s">
        <v>60</v>
      </c>
      <c r="AR52" s="25"/>
      <c r="AS52" s="47" t="s">
        <v>61</v>
      </c>
      <c r="AT52" s="48" t="s">
        <v>62</v>
      </c>
      <c r="AU52" s="48" t="s">
        <v>63</v>
      </c>
      <c r="AV52" s="48" t="s">
        <v>64</v>
      </c>
      <c r="AW52" s="48" t="s">
        <v>65</v>
      </c>
      <c r="AX52" s="48" t="s">
        <v>66</v>
      </c>
      <c r="AY52" s="48" t="s">
        <v>67</v>
      </c>
      <c r="AZ52" s="48" t="s">
        <v>68</v>
      </c>
      <c r="BA52" s="48" t="s">
        <v>69</v>
      </c>
      <c r="BB52" s="48" t="s">
        <v>70</v>
      </c>
      <c r="BC52" s="48" t="s">
        <v>71</v>
      </c>
      <c r="BD52" s="49" t="s">
        <v>72</v>
      </c>
    </row>
    <row r="53" spans="1:91" s="1" customFormat="1" ht="10.9" customHeight="1">
      <c r="B53" s="25"/>
      <c r="AR53" s="25"/>
      <c r="AS53" s="50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3"/>
    </row>
    <row r="54" spans="1:91" s="4" customFormat="1" ht="32.450000000000003" customHeight="1">
      <c r="B54" s="51"/>
      <c r="C54" s="52" t="s">
        <v>73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187">
        <f>ROUND(SUM(AG55:AG56),2)</f>
        <v>4697548</v>
      </c>
      <c r="AH54" s="187"/>
      <c r="AI54" s="187"/>
      <c r="AJ54" s="187"/>
      <c r="AK54" s="187"/>
      <c r="AL54" s="187"/>
      <c r="AM54" s="187"/>
      <c r="AN54" s="188">
        <f>SUM(AG54,AT54)</f>
        <v>5684033.0800000001</v>
      </c>
      <c r="AO54" s="188"/>
      <c r="AP54" s="188"/>
      <c r="AQ54" s="55" t="s">
        <v>1</v>
      </c>
      <c r="AR54" s="51"/>
      <c r="AS54" s="56">
        <f>ROUND(SUM(AS55:AS56),2)</f>
        <v>0</v>
      </c>
      <c r="AT54" s="57">
        <f>ROUND(SUM(AV54:AW54),2)</f>
        <v>986485.08</v>
      </c>
      <c r="AU54" s="58">
        <f>ROUND(SUM(AU55:AU56),5)</f>
        <v>0</v>
      </c>
      <c r="AV54" s="57">
        <f>ROUND(AZ54*L29,2)</f>
        <v>986485.08</v>
      </c>
      <c r="AW54" s="57">
        <f>ROUND(BA54*L30,2)</f>
        <v>0</v>
      </c>
      <c r="AX54" s="57">
        <f>ROUND(BB54*L29,2)</f>
        <v>0</v>
      </c>
      <c r="AY54" s="57">
        <f>ROUND(BC54*L30,2)</f>
        <v>0</v>
      </c>
      <c r="AZ54" s="57">
        <f>ROUND(SUM(AZ55:AZ56),2)</f>
        <v>4697548</v>
      </c>
      <c r="BA54" s="57">
        <f>ROUND(SUM(BA55:BA56),2)</f>
        <v>0</v>
      </c>
      <c r="BB54" s="57">
        <f>ROUND(SUM(BB55:BB56),2)</f>
        <v>0</v>
      </c>
      <c r="BC54" s="57">
        <f>ROUND(SUM(BC55:BC56),2)</f>
        <v>0</v>
      </c>
      <c r="BD54" s="59">
        <f>ROUND(SUM(BD55:BD56),2)</f>
        <v>0</v>
      </c>
      <c r="BS54" s="60" t="s">
        <v>74</v>
      </c>
      <c r="BT54" s="60" t="s">
        <v>75</v>
      </c>
      <c r="BU54" s="61" t="s">
        <v>76</v>
      </c>
      <c r="BV54" s="60" t="s">
        <v>77</v>
      </c>
      <c r="BW54" s="60" t="s">
        <v>5</v>
      </c>
      <c r="BX54" s="60" t="s">
        <v>78</v>
      </c>
      <c r="CL54" s="60" t="s">
        <v>1</v>
      </c>
    </row>
    <row r="55" spans="1:91" s="5" customFormat="1" ht="27" customHeight="1">
      <c r="A55" s="62" t="s">
        <v>79</v>
      </c>
      <c r="B55" s="63"/>
      <c r="C55" s="64"/>
      <c r="D55" s="186" t="s">
        <v>80</v>
      </c>
      <c r="E55" s="186"/>
      <c r="F55" s="186"/>
      <c r="G55" s="186"/>
      <c r="H55" s="186"/>
      <c r="I55" s="65"/>
      <c r="J55" s="186" t="s">
        <v>81</v>
      </c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4">
        <f>'PS 01 - Oprava vrchlíku m...'!J30</f>
        <v>3741968</v>
      </c>
      <c r="AH55" s="185"/>
      <c r="AI55" s="185"/>
      <c r="AJ55" s="185"/>
      <c r="AK55" s="185"/>
      <c r="AL55" s="185"/>
      <c r="AM55" s="185"/>
      <c r="AN55" s="184">
        <f>SUM(AG55,AT55)</f>
        <v>4527781.28</v>
      </c>
      <c r="AO55" s="185"/>
      <c r="AP55" s="185"/>
      <c r="AQ55" s="66" t="s">
        <v>82</v>
      </c>
      <c r="AR55" s="63"/>
      <c r="AS55" s="67">
        <v>0</v>
      </c>
      <c r="AT55" s="68">
        <f>ROUND(SUM(AV55:AW55),2)</f>
        <v>785813.28</v>
      </c>
      <c r="AU55" s="69">
        <f>'PS 01 - Oprava vrchlíku m...'!P80</f>
        <v>0</v>
      </c>
      <c r="AV55" s="68">
        <f>'PS 01 - Oprava vrchlíku m...'!J33</f>
        <v>785813.28</v>
      </c>
      <c r="AW55" s="68">
        <f>'PS 01 - Oprava vrchlíku m...'!J34</f>
        <v>0</v>
      </c>
      <c r="AX55" s="68">
        <f>'PS 01 - Oprava vrchlíku m...'!J35</f>
        <v>0</v>
      </c>
      <c r="AY55" s="68">
        <f>'PS 01 - Oprava vrchlíku m...'!J36</f>
        <v>0</v>
      </c>
      <c r="AZ55" s="68">
        <f>'PS 01 - Oprava vrchlíku m...'!F33</f>
        <v>3741968</v>
      </c>
      <c r="BA55" s="68">
        <f>'PS 01 - Oprava vrchlíku m...'!F34</f>
        <v>0</v>
      </c>
      <c r="BB55" s="68">
        <f>'PS 01 - Oprava vrchlíku m...'!F35</f>
        <v>0</v>
      </c>
      <c r="BC55" s="68">
        <f>'PS 01 - Oprava vrchlíku m...'!F36</f>
        <v>0</v>
      </c>
      <c r="BD55" s="70">
        <f>'PS 01 - Oprava vrchlíku m...'!F37</f>
        <v>0</v>
      </c>
      <c r="BT55" s="71" t="s">
        <v>83</v>
      </c>
      <c r="BV55" s="71" t="s">
        <v>77</v>
      </c>
      <c r="BW55" s="71" t="s">
        <v>84</v>
      </c>
      <c r="BX55" s="71" t="s">
        <v>5</v>
      </c>
      <c r="CL55" s="71" t="s">
        <v>1</v>
      </c>
      <c r="CM55" s="71" t="s">
        <v>85</v>
      </c>
    </row>
    <row r="56" spans="1:91" s="5" customFormat="1" ht="27" customHeight="1">
      <c r="A56" s="62" t="s">
        <v>79</v>
      </c>
      <c r="B56" s="63"/>
      <c r="C56" s="64"/>
      <c r="D56" s="186" t="s">
        <v>86</v>
      </c>
      <c r="E56" s="186"/>
      <c r="F56" s="186"/>
      <c r="G56" s="186"/>
      <c r="H56" s="186"/>
      <c r="I56" s="65"/>
      <c r="J56" s="186" t="s">
        <v>87</v>
      </c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4">
        <f>'PS 02 - Výměna aeračních ...'!J30</f>
        <v>955580</v>
      </c>
      <c r="AH56" s="185"/>
      <c r="AI56" s="185"/>
      <c r="AJ56" s="185"/>
      <c r="AK56" s="185"/>
      <c r="AL56" s="185"/>
      <c r="AM56" s="185"/>
      <c r="AN56" s="184">
        <f>SUM(AG56,AT56)</f>
        <v>1156251.8</v>
      </c>
      <c r="AO56" s="185"/>
      <c r="AP56" s="185"/>
      <c r="AQ56" s="66" t="s">
        <v>82</v>
      </c>
      <c r="AR56" s="63"/>
      <c r="AS56" s="72">
        <v>0</v>
      </c>
      <c r="AT56" s="73">
        <f>ROUND(SUM(AV56:AW56),2)</f>
        <v>200671.8</v>
      </c>
      <c r="AU56" s="74">
        <f>'PS 02 - Výměna aeračních ...'!P80</f>
        <v>0</v>
      </c>
      <c r="AV56" s="73">
        <f>'PS 02 - Výměna aeračních ...'!J33</f>
        <v>200671.8</v>
      </c>
      <c r="AW56" s="73">
        <f>'PS 02 - Výměna aeračních ...'!J34</f>
        <v>0</v>
      </c>
      <c r="AX56" s="73">
        <f>'PS 02 - Výměna aeračních ...'!J35</f>
        <v>0</v>
      </c>
      <c r="AY56" s="73">
        <f>'PS 02 - Výměna aeračních ...'!J36</f>
        <v>0</v>
      </c>
      <c r="AZ56" s="73">
        <f>'PS 02 - Výměna aeračních ...'!F33</f>
        <v>955580</v>
      </c>
      <c r="BA56" s="73">
        <f>'PS 02 - Výměna aeračních ...'!F34</f>
        <v>0</v>
      </c>
      <c r="BB56" s="73">
        <f>'PS 02 - Výměna aeračních ...'!F35</f>
        <v>0</v>
      </c>
      <c r="BC56" s="73">
        <f>'PS 02 - Výměna aeračních ...'!F36</f>
        <v>0</v>
      </c>
      <c r="BD56" s="75">
        <f>'PS 02 - Výměna aeračních ...'!F37</f>
        <v>0</v>
      </c>
      <c r="BT56" s="71" t="s">
        <v>83</v>
      </c>
      <c r="BV56" s="71" t="s">
        <v>77</v>
      </c>
      <c r="BW56" s="71" t="s">
        <v>88</v>
      </c>
      <c r="BX56" s="71" t="s">
        <v>5</v>
      </c>
      <c r="CL56" s="71" t="s">
        <v>1</v>
      </c>
      <c r="CM56" s="71" t="s">
        <v>85</v>
      </c>
    </row>
    <row r="57" spans="1:91" s="1" customFormat="1" ht="30" customHeight="1">
      <c r="B57" s="25"/>
      <c r="AR57" s="25"/>
    </row>
    <row r="58" spans="1:91" s="1" customFormat="1" ht="6.95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25"/>
    </row>
  </sheetData>
  <sheetProtection algorithmName="SHA-512" hashValue="5q8dgZ67N071a9ajjgtZXCok/FvPKOg3DDK3ZFXGxOC357EOJYtuKhbjFWM1lkQgglZobGRXfSalFdfWiCHb4w==" saltValue="pn4W422kbIki+FYar0ArTbH2Ohhsyf7rgYzNBJYtFcjpX0z+z1Tj4K7yD6Uh1qtCSuVv0k1HNSscwmMsmwSYKQ==" spinCount="100000" sheet="1" objects="1" scenarios="1" formatColumns="0" formatRows="0"/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PS 01 - Oprava vrchlíku m...'!C2" display="/"/>
    <hyperlink ref="A56" location="'PS 02 - Výměna aeračních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8"/>
  <sheetViews>
    <sheetView showGridLines="0" workbookViewId="0">
      <selection activeCell="V84" sqref="V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1" t="s">
        <v>84</v>
      </c>
    </row>
    <row r="3" spans="2:46" ht="6.95" customHeight="1">
      <c r="B3" s="12"/>
      <c r="C3" s="13"/>
      <c r="D3" s="13"/>
      <c r="E3" s="13"/>
      <c r="F3" s="13"/>
      <c r="G3" s="13"/>
      <c r="H3" s="13"/>
      <c r="I3" s="77"/>
      <c r="J3" s="13"/>
      <c r="K3" s="13"/>
      <c r="L3" s="14"/>
      <c r="AT3" s="11" t="s">
        <v>85</v>
      </c>
    </row>
    <row r="4" spans="2:46" ht="24.95" customHeight="1">
      <c r="B4" s="14"/>
      <c r="D4" s="15" t="s">
        <v>89</v>
      </c>
      <c r="L4" s="14"/>
      <c r="M4" s="16" t="s">
        <v>10</v>
      </c>
      <c r="AT4" s="11" t="s">
        <v>4</v>
      </c>
    </row>
    <row r="5" spans="2:46" ht="6.95" customHeight="1">
      <c r="B5" s="14"/>
      <c r="L5" s="14"/>
    </row>
    <row r="6" spans="2:46" ht="12" customHeight="1">
      <c r="B6" s="14"/>
      <c r="D6" s="20" t="s">
        <v>16</v>
      </c>
      <c r="L6" s="14"/>
    </row>
    <row r="7" spans="2:46" ht="16.5" customHeight="1">
      <c r="B7" s="14"/>
      <c r="E7" s="189" t="str">
        <f>'Rekapitulace stavby'!K6</f>
        <v>ČOV Klatovy - Plánované opravy 2019</v>
      </c>
      <c r="F7" s="165"/>
      <c r="G7" s="165"/>
      <c r="H7" s="165"/>
      <c r="L7" s="14"/>
    </row>
    <row r="8" spans="2:46" s="1" customFormat="1" ht="12" customHeight="1">
      <c r="B8" s="25"/>
      <c r="D8" s="20" t="s">
        <v>90</v>
      </c>
      <c r="I8" s="78"/>
      <c r="L8" s="25"/>
    </row>
    <row r="9" spans="2:46" s="1" customFormat="1" ht="36.950000000000003" customHeight="1">
      <c r="B9" s="25"/>
      <c r="E9" s="168" t="s">
        <v>91</v>
      </c>
      <c r="F9" s="167"/>
      <c r="G9" s="167"/>
      <c r="H9" s="167"/>
      <c r="I9" s="78"/>
      <c r="L9" s="25"/>
    </row>
    <row r="10" spans="2:46" s="1" customFormat="1">
      <c r="B10" s="25"/>
      <c r="I10" s="78"/>
      <c r="L10" s="25"/>
    </row>
    <row r="11" spans="2:46" s="1" customFormat="1" ht="12" customHeight="1">
      <c r="B11" s="25"/>
      <c r="D11" s="20" t="s">
        <v>18</v>
      </c>
      <c r="F11" s="11" t="s">
        <v>1</v>
      </c>
      <c r="I11" s="79" t="s">
        <v>19</v>
      </c>
      <c r="J11" s="11" t="s">
        <v>1</v>
      </c>
      <c r="L11" s="25"/>
    </row>
    <row r="12" spans="2:46" s="1" customFormat="1" ht="12" customHeight="1">
      <c r="B12" s="25"/>
      <c r="D12" s="20" t="s">
        <v>20</v>
      </c>
      <c r="F12" s="11" t="s">
        <v>92</v>
      </c>
      <c r="I12" s="79" t="s">
        <v>22</v>
      </c>
      <c r="J12" s="41" t="str">
        <f>'Rekapitulace stavby'!AN8</f>
        <v>12. 3. 2019</v>
      </c>
      <c r="L12" s="25"/>
    </row>
    <row r="13" spans="2:46" s="1" customFormat="1" ht="10.9" customHeight="1">
      <c r="B13" s="25"/>
      <c r="I13" s="78"/>
      <c r="L13" s="25"/>
    </row>
    <row r="14" spans="2:46" s="1" customFormat="1" ht="12" customHeight="1">
      <c r="B14" s="25"/>
      <c r="D14" s="20" t="s">
        <v>24</v>
      </c>
      <c r="I14" s="79" t="s">
        <v>25</v>
      </c>
      <c r="J14" s="11" t="s">
        <v>26</v>
      </c>
      <c r="L14" s="25"/>
    </row>
    <row r="15" spans="2:46" s="1" customFormat="1" ht="18" customHeight="1">
      <c r="B15" s="25"/>
      <c r="E15" s="11" t="s">
        <v>27</v>
      </c>
      <c r="I15" s="79" t="s">
        <v>28</v>
      </c>
      <c r="J15" s="11" t="s">
        <v>29</v>
      </c>
      <c r="L15" s="25"/>
    </row>
    <row r="16" spans="2:46" s="1" customFormat="1" ht="6.95" customHeight="1">
      <c r="B16" s="25"/>
      <c r="I16" s="78"/>
      <c r="L16" s="25"/>
    </row>
    <row r="17" spans="2:12" s="1" customFormat="1" ht="12" customHeight="1">
      <c r="B17" s="25"/>
      <c r="D17" s="20" t="s">
        <v>30</v>
      </c>
      <c r="I17" s="79" t="s">
        <v>25</v>
      </c>
      <c r="J17" s="21" t="str">
        <f>'Rekapitulace stavby'!AN13</f>
        <v>25232100</v>
      </c>
      <c r="L17" s="25"/>
    </row>
    <row r="18" spans="2:12" s="1" customFormat="1" ht="18" customHeight="1">
      <c r="B18" s="25"/>
      <c r="E18" s="190" t="str">
        <f>'Rekapitulace stavby'!E14</f>
        <v>Šumavské vodovody a kanalizace a.s.</v>
      </c>
      <c r="F18" s="171"/>
      <c r="G18" s="171"/>
      <c r="H18" s="171"/>
      <c r="I18" s="79" t="s">
        <v>28</v>
      </c>
      <c r="J18" s="21" t="str">
        <f>'Rekapitulace stavby'!AN14</f>
        <v>CZ25232100</v>
      </c>
      <c r="L18" s="25"/>
    </row>
    <row r="19" spans="2:12" s="1" customFormat="1" ht="6.95" customHeight="1">
      <c r="B19" s="25"/>
      <c r="I19" s="78"/>
      <c r="L19" s="25"/>
    </row>
    <row r="20" spans="2:12" s="1" customFormat="1" ht="12" customHeight="1">
      <c r="B20" s="25"/>
      <c r="D20" s="20" t="s">
        <v>31</v>
      </c>
      <c r="I20" s="79" t="s">
        <v>25</v>
      </c>
      <c r="J20" s="11" t="str">
        <f>IF('Rekapitulace stavby'!AN16="","",'Rekapitulace stavby'!AN16)</f>
        <v>64833186</v>
      </c>
      <c r="L20" s="25"/>
    </row>
    <row r="21" spans="2:12" s="1" customFormat="1" ht="18" customHeight="1">
      <c r="B21" s="25"/>
      <c r="E21" s="11" t="str">
        <f>IF('Rekapitulace stavby'!E17="","",'Rekapitulace stavby'!E17)</f>
        <v>K&amp;K TECHNOLOGY  a.s.</v>
      </c>
      <c r="I21" s="79" t="s">
        <v>28</v>
      </c>
      <c r="J21" s="11" t="str">
        <f>IF('Rekapitulace stavby'!AN17="","",'Rekapitulace stavby'!AN17)</f>
        <v>CZ64833186</v>
      </c>
      <c r="L21" s="25"/>
    </row>
    <row r="22" spans="2:12" s="1" customFormat="1" ht="6.95" customHeight="1">
      <c r="B22" s="25"/>
      <c r="I22" s="78"/>
      <c r="L22" s="25"/>
    </row>
    <row r="23" spans="2:12" s="1" customFormat="1" ht="12" customHeight="1">
      <c r="B23" s="25"/>
      <c r="D23" s="20" t="s">
        <v>36</v>
      </c>
      <c r="I23" s="79" t="s">
        <v>25</v>
      </c>
      <c r="J23" s="11" t="s">
        <v>32</v>
      </c>
      <c r="L23" s="25"/>
    </row>
    <row r="24" spans="2:12" s="1" customFormat="1" ht="18" customHeight="1">
      <c r="B24" s="25"/>
      <c r="E24" s="11" t="s">
        <v>33</v>
      </c>
      <c r="I24" s="79" t="s">
        <v>28</v>
      </c>
      <c r="J24" s="11" t="s">
        <v>34</v>
      </c>
      <c r="L24" s="25"/>
    </row>
    <row r="25" spans="2:12" s="1" customFormat="1" ht="6.95" customHeight="1">
      <c r="B25" s="25"/>
      <c r="I25" s="78"/>
      <c r="L25" s="25"/>
    </row>
    <row r="26" spans="2:12" s="1" customFormat="1" ht="12" customHeight="1">
      <c r="B26" s="25"/>
      <c r="D26" s="20" t="s">
        <v>40</v>
      </c>
      <c r="I26" s="78"/>
      <c r="L26" s="25"/>
    </row>
    <row r="27" spans="2:12" s="6" customFormat="1" ht="16.5" customHeight="1">
      <c r="B27" s="80"/>
      <c r="E27" s="175" t="s">
        <v>1</v>
      </c>
      <c r="F27" s="175"/>
      <c r="G27" s="175"/>
      <c r="H27" s="175"/>
      <c r="I27" s="81"/>
      <c r="L27" s="80"/>
    </row>
    <row r="28" spans="2:12" s="1" customFormat="1" ht="6.95" customHeight="1">
      <c r="B28" s="25"/>
      <c r="I28" s="78"/>
      <c r="L28" s="25"/>
    </row>
    <row r="29" spans="2:12" s="1" customFormat="1" ht="6.95" customHeight="1">
      <c r="B29" s="25"/>
      <c r="D29" s="42"/>
      <c r="E29" s="42"/>
      <c r="F29" s="42"/>
      <c r="G29" s="42"/>
      <c r="H29" s="42"/>
      <c r="I29" s="82"/>
      <c r="J29" s="42"/>
      <c r="K29" s="42"/>
      <c r="L29" s="25"/>
    </row>
    <row r="30" spans="2:12" s="1" customFormat="1" ht="25.35" customHeight="1">
      <c r="B30" s="25"/>
      <c r="D30" s="83" t="s">
        <v>41</v>
      </c>
      <c r="I30" s="78"/>
      <c r="J30" s="54">
        <f>ROUND(J80, 2)</f>
        <v>3741968</v>
      </c>
      <c r="L30" s="25"/>
    </row>
    <row r="31" spans="2:12" s="1" customFormat="1" ht="6.95" customHeight="1">
      <c r="B31" s="25"/>
      <c r="D31" s="42"/>
      <c r="E31" s="42"/>
      <c r="F31" s="42"/>
      <c r="G31" s="42"/>
      <c r="H31" s="42"/>
      <c r="I31" s="82"/>
      <c r="J31" s="42"/>
      <c r="K31" s="42"/>
      <c r="L31" s="25"/>
    </row>
    <row r="32" spans="2:12" s="1" customFormat="1" ht="14.45" customHeight="1">
      <c r="B32" s="25"/>
      <c r="F32" s="28" t="s">
        <v>43</v>
      </c>
      <c r="I32" s="84" t="s">
        <v>42</v>
      </c>
      <c r="J32" s="28" t="s">
        <v>44</v>
      </c>
      <c r="L32" s="25"/>
    </row>
    <row r="33" spans="2:12" s="1" customFormat="1" ht="14.45" customHeight="1">
      <c r="B33" s="25"/>
      <c r="D33" s="20" t="s">
        <v>45</v>
      </c>
      <c r="E33" s="20" t="s">
        <v>46</v>
      </c>
      <c r="F33" s="85">
        <f>ROUND((SUM(BE80:BE117)),  2)</f>
        <v>3741968</v>
      </c>
      <c r="I33" s="86">
        <v>0.21</v>
      </c>
      <c r="J33" s="85">
        <f>ROUND(((SUM(BE80:BE117))*I33),  2)</f>
        <v>785813.28</v>
      </c>
      <c r="L33" s="25"/>
    </row>
    <row r="34" spans="2:12" s="1" customFormat="1" ht="14.45" customHeight="1">
      <c r="B34" s="25"/>
      <c r="E34" s="20" t="s">
        <v>47</v>
      </c>
      <c r="F34" s="85">
        <f>ROUND((SUM(BF80:BF117)),  2)</f>
        <v>0</v>
      </c>
      <c r="I34" s="86">
        <v>0.15</v>
      </c>
      <c r="J34" s="85">
        <f>ROUND(((SUM(BF80:BF117))*I34),  2)</f>
        <v>0</v>
      </c>
      <c r="L34" s="25"/>
    </row>
    <row r="35" spans="2:12" s="1" customFormat="1" ht="14.45" hidden="1" customHeight="1">
      <c r="B35" s="25"/>
      <c r="E35" s="20" t="s">
        <v>48</v>
      </c>
      <c r="F35" s="85">
        <f>ROUND((SUM(BG80:BG117)),  2)</f>
        <v>0</v>
      </c>
      <c r="I35" s="86">
        <v>0.21</v>
      </c>
      <c r="J35" s="85">
        <f>0</f>
        <v>0</v>
      </c>
      <c r="L35" s="25"/>
    </row>
    <row r="36" spans="2:12" s="1" customFormat="1" ht="14.45" hidden="1" customHeight="1">
      <c r="B36" s="25"/>
      <c r="E36" s="20" t="s">
        <v>49</v>
      </c>
      <c r="F36" s="85">
        <f>ROUND((SUM(BH80:BH117)),  2)</f>
        <v>0</v>
      </c>
      <c r="I36" s="86">
        <v>0.15</v>
      </c>
      <c r="J36" s="85">
        <f>0</f>
        <v>0</v>
      </c>
      <c r="L36" s="25"/>
    </row>
    <row r="37" spans="2:12" s="1" customFormat="1" ht="14.45" hidden="1" customHeight="1">
      <c r="B37" s="25"/>
      <c r="E37" s="20" t="s">
        <v>50</v>
      </c>
      <c r="F37" s="85">
        <f>ROUND((SUM(BI80:BI117)),  2)</f>
        <v>0</v>
      </c>
      <c r="I37" s="86">
        <v>0</v>
      </c>
      <c r="J37" s="85">
        <f>0</f>
        <v>0</v>
      </c>
      <c r="L37" s="25"/>
    </row>
    <row r="38" spans="2:12" s="1" customFormat="1" ht="6.95" customHeight="1">
      <c r="B38" s="25"/>
      <c r="I38" s="78"/>
      <c r="L38" s="25"/>
    </row>
    <row r="39" spans="2:12" s="1" customFormat="1" ht="25.35" customHeight="1">
      <c r="B39" s="25"/>
      <c r="C39" s="87"/>
      <c r="D39" s="88" t="s">
        <v>51</v>
      </c>
      <c r="E39" s="45"/>
      <c r="F39" s="45"/>
      <c r="G39" s="89" t="s">
        <v>52</v>
      </c>
      <c r="H39" s="90" t="s">
        <v>53</v>
      </c>
      <c r="I39" s="91"/>
      <c r="J39" s="92">
        <f>SUM(J30:J37)</f>
        <v>4527781.28</v>
      </c>
      <c r="K39" s="93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94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95"/>
      <c r="J44" s="37"/>
      <c r="K44" s="37"/>
      <c r="L44" s="25"/>
    </row>
    <row r="45" spans="2:12" s="1" customFormat="1" ht="24.95" customHeight="1">
      <c r="B45" s="25"/>
      <c r="C45" s="15" t="s">
        <v>93</v>
      </c>
      <c r="I45" s="78"/>
      <c r="L45" s="25"/>
    </row>
    <row r="46" spans="2:12" s="1" customFormat="1" ht="6.95" customHeight="1">
      <c r="B46" s="25"/>
      <c r="I46" s="78"/>
      <c r="L46" s="25"/>
    </row>
    <row r="47" spans="2:12" s="1" customFormat="1" ht="12" customHeight="1">
      <c r="B47" s="25"/>
      <c r="C47" s="20" t="s">
        <v>16</v>
      </c>
      <c r="I47" s="78"/>
      <c r="L47" s="25"/>
    </row>
    <row r="48" spans="2:12" s="1" customFormat="1" ht="16.5" customHeight="1">
      <c r="B48" s="25"/>
      <c r="E48" s="189" t="str">
        <f>E7</f>
        <v>ČOV Klatovy - Plánované opravy 2019</v>
      </c>
      <c r="F48" s="165"/>
      <c r="G48" s="165"/>
      <c r="H48" s="165"/>
      <c r="I48" s="78"/>
      <c r="L48" s="25"/>
    </row>
    <row r="49" spans="2:47" s="1" customFormat="1" ht="12" customHeight="1">
      <c r="B49" s="25"/>
      <c r="C49" s="20" t="s">
        <v>90</v>
      </c>
      <c r="I49" s="78"/>
      <c r="L49" s="25"/>
    </row>
    <row r="50" spans="2:47" s="1" customFormat="1" ht="16.5" customHeight="1">
      <c r="B50" s="25"/>
      <c r="E50" s="168" t="str">
        <f>E9</f>
        <v>PS 01 - Oprava vrchlíku metanizační nádrže MN I</v>
      </c>
      <c r="F50" s="167"/>
      <c r="G50" s="167"/>
      <c r="H50" s="167"/>
      <c r="I50" s="78"/>
      <c r="L50" s="25"/>
    </row>
    <row r="51" spans="2:47" s="1" customFormat="1" ht="6.95" customHeight="1">
      <c r="B51" s="25"/>
      <c r="I51" s="78"/>
      <c r="L51" s="25"/>
    </row>
    <row r="52" spans="2:47" s="1" customFormat="1" ht="12" customHeight="1">
      <c r="B52" s="25"/>
      <c r="C52" s="20" t="s">
        <v>20</v>
      </c>
      <c r="F52" s="11" t="str">
        <f>F12</f>
        <v>ČOV Klatovy</v>
      </c>
      <c r="I52" s="79" t="s">
        <v>22</v>
      </c>
      <c r="J52" s="41" t="str">
        <f>IF(J12="","",J12)</f>
        <v>12. 3. 2019</v>
      </c>
      <c r="L52" s="25"/>
    </row>
    <row r="53" spans="2:47" s="1" customFormat="1" ht="6.95" customHeight="1">
      <c r="B53" s="25"/>
      <c r="I53" s="78"/>
      <c r="L53" s="25"/>
    </row>
    <row r="54" spans="2:47" s="1" customFormat="1" ht="13.7" customHeight="1">
      <c r="B54" s="25"/>
      <c r="C54" s="20" t="s">
        <v>24</v>
      </c>
      <c r="F54" s="11" t="str">
        <f>E15</f>
        <v>Město Klatovy</v>
      </c>
      <c r="I54" s="79" t="s">
        <v>31</v>
      </c>
      <c r="J54" s="23" t="str">
        <f>E21</f>
        <v>K&amp;K TECHNOLOGY  a.s.</v>
      </c>
      <c r="L54" s="25"/>
    </row>
    <row r="55" spans="2:47" s="1" customFormat="1" ht="13.7" customHeight="1">
      <c r="B55" s="25"/>
      <c r="C55" s="20" t="s">
        <v>30</v>
      </c>
      <c r="F55" s="11" t="str">
        <f>IF(E18="","",E18)</f>
        <v>Šumavské vodovody a kanalizace a.s.</v>
      </c>
      <c r="I55" s="79" t="s">
        <v>36</v>
      </c>
      <c r="J55" s="23" t="str">
        <f>E24</f>
        <v>K&amp;K TECHNOLOGY  a.s.</v>
      </c>
      <c r="L55" s="25"/>
    </row>
    <row r="56" spans="2:47" s="1" customFormat="1" ht="10.35" customHeight="1">
      <c r="B56" s="25"/>
      <c r="I56" s="78"/>
      <c r="L56" s="25"/>
    </row>
    <row r="57" spans="2:47" s="1" customFormat="1" ht="29.25" customHeight="1">
      <c r="B57" s="25"/>
      <c r="C57" s="96" t="s">
        <v>94</v>
      </c>
      <c r="D57" s="87"/>
      <c r="E57" s="87"/>
      <c r="F57" s="87"/>
      <c r="G57" s="87"/>
      <c r="H57" s="87"/>
      <c r="I57" s="97"/>
      <c r="J57" s="98" t="s">
        <v>95</v>
      </c>
      <c r="K57" s="87"/>
      <c r="L57" s="25"/>
    </row>
    <row r="58" spans="2:47" s="1" customFormat="1" ht="10.35" customHeight="1">
      <c r="B58" s="25"/>
      <c r="I58" s="78"/>
      <c r="L58" s="25"/>
    </row>
    <row r="59" spans="2:47" s="1" customFormat="1" ht="22.9" customHeight="1">
      <c r="B59" s="25"/>
      <c r="C59" s="99" t="s">
        <v>96</v>
      </c>
      <c r="I59" s="78"/>
      <c r="J59" s="54">
        <f>J80</f>
        <v>3741968</v>
      </c>
      <c r="L59" s="25"/>
      <c r="AU59" s="11" t="s">
        <v>97</v>
      </c>
    </row>
    <row r="60" spans="2:47" s="7" customFormat="1" ht="24.95" customHeight="1">
      <c r="B60" s="100"/>
      <c r="D60" s="101" t="s">
        <v>98</v>
      </c>
      <c r="E60" s="102"/>
      <c r="F60" s="102"/>
      <c r="G60" s="102"/>
      <c r="H60" s="102"/>
      <c r="I60" s="103"/>
      <c r="J60" s="104">
        <f>J81</f>
        <v>3741968</v>
      </c>
      <c r="L60" s="100"/>
    </row>
    <row r="61" spans="2:47" s="1" customFormat="1" ht="21.75" customHeight="1">
      <c r="B61" s="25"/>
      <c r="I61" s="78"/>
      <c r="L61" s="25"/>
    </row>
    <row r="62" spans="2:47" s="1" customFormat="1" ht="6.95" customHeight="1">
      <c r="B62" s="34"/>
      <c r="C62" s="35"/>
      <c r="D62" s="35"/>
      <c r="E62" s="35"/>
      <c r="F62" s="35"/>
      <c r="G62" s="35"/>
      <c r="H62" s="35"/>
      <c r="I62" s="94"/>
      <c r="J62" s="35"/>
      <c r="K62" s="35"/>
      <c r="L62" s="25"/>
    </row>
    <row r="66" spans="2:63" s="1" customFormat="1" ht="6.95" customHeight="1">
      <c r="B66" s="36"/>
      <c r="C66" s="37"/>
      <c r="D66" s="37"/>
      <c r="E66" s="37"/>
      <c r="F66" s="37"/>
      <c r="G66" s="37"/>
      <c r="H66" s="37"/>
      <c r="I66" s="95"/>
      <c r="J66" s="37"/>
      <c r="K66" s="37"/>
      <c r="L66" s="25"/>
    </row>
    <row r="67" spans="2:63" s="1" customFormat="1" ht="24.95" customHeight="1">
      <c r="B67" s="25"/>
      <c r="C67" s="15" t="s">
        <v>99</v>
      </c>
      <c r="I67" s="78"/>
      <c r="L67" s="25"/>
    </row>
    <row r="68" spans="2:63" s="1" customFormat="1" ht="6.95" customHeight="1">
      <c r="B68" s="25"/>
      <c r="I68" s="78"/>
      <c r="L68" s="25"/>
    </row>
    <row r="69" spans="2:63" s="1" customFormat="1" ht="12" customHeight="1">
      <c r="B69" s="25"/>
      <c r="C69" s="20" t="s">
        <v>16</v>
      </c>
      <c r="I69" s="78"/>
      <c r="L69" s="25"/>
    </row>
    <row r="70" spans="2:63" s="1" customFormat="1" ht="16.5" customHeight="1">
      <c r="B70" s="25"/>
      <c r="E70" s="189" t="str">
        <f>E7</f>
        <v>ČOV Klatovy - Plánované opravy 2019</v>
      </c>
      <c r="F70" s="165"/>
      <c r="G70" s="165"/>
      <c r="H70" s="165"/>
      <c r="I70" s="78"/>
      <c r="L70" s="25"/>
    </row>
    <row r="71" spans="2:63" s="1" customFormat="1" ht="12" customHeight="1">
      <c r="B71" s="25"/>
      <c r="C71" s="20" t="s">
        <v>90</v>
      </c>
      <c r="I71" s="78"/>
      <c r="L71" s="25"/>
    </row>
    <row r="72" spans="2:63" s="1" customFormat="1" ht="16.5" customHeight="1">
      <c r="B72" s="25"/>
      <c r="E72" s="168" t="str">
        <f>E9</f>
        <v>PS 01 - Oprava vrchlíku metanizační nádrže MN I</v>
      </c>
      <c r="F72" s="167"/>
      <c r="G72" s="167"/>
      <c r="H72" s="167"/>
      <c r="I72" s="78"/>
      <c r="L72" s="25"/>
    </row>
    <row r="73" spans="2:63" s="1" customFormat="1" ht="6.95" customHeight="1">
      <c r="B73" s="25"/>
      <c r="I73" s="78"/>
      <c r="L73" s="25"/>
    </row>
    <row r="74" spans="2:63" s="1" customFormat="1" ht="12" customHeight="1">
      <c r="B74" s="25"/>
      <c r="C74" s="20" t="s">
        <v>20</v>
      </c>
      <c r="F74" s="11" t="str">
        <f>F12</f>
        <v>ČOV Klatovy</v>
      </c>
      <c r="I74" s="79" t="s">
        <v>22</v>
      </c>
      <c r="J74" s="41" t="str">
        <f>IF(J12="","",J12)</f>
        <v>12. 3. 2019</v>
      </c>
      <c r="L74" s="25"/>
    </row>
    <row r="75" spans="2:63" s="1" customFormat="1" ht="6.95" customHeight="1">
      <c r="B75" s="25"/>
      <c r="I75" s="78"/>
      <c r="L75" s="25"/>
    </row>
    <row r="76" spans="2:63" s="1" customFormat="1" ht="13.7" customHeight="1">
      <c r="B76" s="25"/>
      <c r="C76" s="20" t="s">
        <v>24</v>
      </c>
      <c r="F76" s="11" t="str">
        <f>E15</f>
        <v>Město Klatovy</v>
      </c>
      <c r="I76" s="79" t="s">
        <v>31</v>
      </c>
      <c r="J76" s="23" t="str">
        <f>E21</f>
        <v>K&amp;K TECHNOLOGY  a.s.</v>
      </c>
      <c r="L76" s="25"/>
    </row>
    <row r="77" spans="2:63" s="1" customFormat="1" ht="13.7" customHeight="1">
      <c r="B77" s="25"/>
      <c r="C77" s="20" t="s">
        <v>30</v>
      </c>
      <c r="F77" s="11" t="str">
        <f>IF(E18="","",E18)</f>
        <v>Šumavské vodovody a kanalizace a.s.</v>
      </c>
      <c r="I77" s="79" t="s">
        <v>36</v>
      </c>
      <c r="J77" s="23" t="str">
        <f>E24</f>
        <v>K&amp;K TECHNOLOGY  a.s.</v>
      </c>
      <c r="L77" s="25"/>
    </row>
    <row r="78" spans="2:63" s="1" customFormat="1" ht="10.35" customHeight="1">
      <c r="B78" s="25"/>
      <c r="I78" s="78"/>
      <c r="L78" s="25"/>
    </row>
    <row r="79" spans="2:63" s="8" customFormat="1" ht="29.25" customHeight="1">
      <c r="B79" s="105"/>
      <c r="C79" s="106" t="s">
        <v>100</v>
      </c>
      <c r="D79" s="107" t="s">
        <v>60</v>
      </c>
      <c r="E79" s="107" t="s">
        <v>56</v>
      </c>
      <c r="F79" s="107" t="s">
        <v>57</v>
      </c>
      <c r="G79" s="107" t="s">
        <v>101</v>
      </c>
      <c r="H79" s="107" t="s">
        <v>102</v>
      </c>
      <c r="I79" s="108" t="s">
        <v>103</v>
      </c>
      <c r="J79" s="109" t="s">
        <v>95</v>
      </c>
      <c r="K79" s="110" t="s">
        <v>104</v>
      </c>
      <c r="L79" s="105"/>
      <c r="M79" s="47" t="s">
        <v>1</v>
      </c>
      <c r="N79" s="48" t="s">
        <v>45</v>
      </c>
      <c r="O79" s="48" t="s">
        <v>105</v>
      </c>
      <c r="P79" s="48" t="s">
        <v>106</v>
      </c>
      <c r="Q79" s="48" t="s">
        <v>107</v>
      </c>
      <c r="R79" s="48" t="s">
        <v>108</v>
      </c>
      <c r="S79" s="48" t="s">
        <v>109</v>
      </c>
      <c r="T79" s="49" t="s">
        <v>110</v>
      </c>
    </row>
    <row r="80" spans="2:63" s="1" customFormat="1" ht="22.9" customHeight="1">
      <c r="B80" s="25"/>
      <c r="C80" s="52" t="s">
        <v>111</v>
      </c>
      <c r="I80" s="78"/>
      <c r="J80" s="111">
        <f>BK80</f>
        <v>3741968</v>
      </c>
      <c r="L80" s="25"/>
      <c r="M80" s="50"/>
      <c r="N80" s="42"/>
      <c r="O80" s="42"/>
      <c r="P80" s="112">
        <f>P81</f>
        <v>0</v>
      </c>
      <c r="Q80" s="42"/>
      <c r="R80" s="112">
        <f>R81</f>
        <v>0</v>
      </c>
      <c r="S80" s="42"/>
      <c r="T80" s="113">
        <f>T81</f>
        <v>0</v>
      </c>
      <c r="AT80" s="11" t="s">
        <v>74</v>
      </c>
      <c r="AU80" s="11" t="s">
        <v>97</v>
      </c>
      <c r="BK80" s="114">
        <f>BK81</f>
        <v>3741968</v>
      </c>
    </row>
    <row r="81" spans="2:65" s="9" customFormat="1" ht="25.9" customHeight="1">
      <c r="B81" s="115"/>
      <c r="D81" s="116" t="s">
        <v>74</v>
      </c>
      <c r="E81" s="117" t="s">
        <v>112</v>
      </c>
      <c r="F81" s="117" t="s">
        <v>113</v>
      </c>
      <c r="I81" s="118"/>
      <c r="J81" s="119">
        <f>BK81</f>
        <v>3741968</v>
      </c>
      <c r="L81" s="115"/>
      <c r="M81" s="120"/>
      <c r="P81" s="121">
        <f>SUM(P82:P117)</f>
        <v>0</v>
      </c>
      <c r="R81" s="121">
        <f>SUM(R82:R117)</f>
        <v>0</v>
      </c>
      <c r="T81" s="122">
        <f>SUM(T82:T117)</f>
        <v>0</v>
      </c>
      <c r="AR81" s="116" t="s">
        <v>83</v>
      </c>
      <c r="AT81" s="123" t="s">
        <v>74</v>
      </c>
      <c r="AU81" s="123" t="s">
        <v>75</v>
      </c>
      <c r="AY81" s="116" t="s">
        <v>114</v>
      </c>
      <c r="BK81" s="124">
        <f>SUM(BK82:BK117)</f>
        <v>3741968</v>
      </c>
    </row>
    <row r="82" spans="2:65" s="1" customFormat="1" ht="22.5" customHeight="1">
      <c r="B82" s="25"/>
      <c r="C82" s="125" t="s">
        <v>83</v>
      </c>
      <c r="D82" s="125" t="s">
        <v>115</v>
      </c>
      <c r="E82" s="126" t="s">
        <v>116</v>
      </c>
      <c r="F82" s="127" t="s">
        <v>117</v>
      </c>
      <c r="G82" s="128" t="s">
        <v>118</v>
      </c>
      <c r="H82" s="129">
        <v>1</v>
      </c>
      <c r="I82" s="130">
        <v>12025</v>
      </c>
      <c r="J82" s="131">
        <f t="shared" ref="J82:J117" si="0">ROUND(I82*H82,2)</f>
        <v>12025</v>
      </c>
      <c r="K82" s="127" t="s">
        <v>1</v>
      </c>
      <c r="L82" s="25"/>
      <c r="M82" s="132" t="s">
        <v>1</v>
      </c>
      <c r="N82" s="133" t="s">
        <v>46</v>
      </c>
      <c r="P82" s="134">
        <f t="shared" ref="P82:P117" si="1">O82*H82</f>
        <v>0</v>
      </c>
      <c r="Q82" s="134">
        <v>0</v>
      </c>
      <c r="R82" s="134">
        <f t="shared" ref="R82:R117" si="2">Q82*H82</f>
        <v>0</v>
      </c>
      <c r="S82" s="134">
        <v>0</v>
      </c>
      <c r="T82" s="135">
        <f t="shared" ref="T82:T117" si="3">S82*H82</f>
        <v>0</v>
      </c>
      <c r="AR82" s="11" t="s">
        <v>119</v>
      </c>
      <c r="AT82" s="11" t="s">
        <v>115</v>
      </c>
      <c r="AU82" s="11" t="s">
        <v>83</v>
      </c>
      <c r="AY82" s="11" t="s">
        <v>114</v>
      </c>
      <c r="BE82" s="136">
        <f t="shared" ref="BE82:BE117" si="4">IF(N82="základní",J82,0)</f>
        <v>12025</v>
      </c>
      <c r="BF82" s="136">
        <f t="shared" ref="BF82:BF117" si="5">IF(N82="snížená",J82,0)</f>
        <v>0</v>
      </c>
      <c r="BG82" s="136">
        <f t="shared" ref="BG82:BG117" si="6">IF(N82="zákl. přenesená",J82,0)</f>
        <v>0</v>
      </c>
      <c r="BH82" s="136">
        <f t="shared" ref="BH82:BH117" si="7">IF(N82="sníž. přenesená",J82,0)</f>
        <v>0</v>
      </c>
      <c r="BI82" s="136">
        <f t="shared" ref="BI82:BI117" si="8">IF(N82="nulová",J82,0)</f>
        <v>0</v>
      </c>
      <c r="BJ82" s="11" t="s">
        <v>83</v>
      </c>
      <c r="BK82" s="136">
        <f t="shared" ref="BK82:BK117" si="9">ROUND(I82*H82,2)</f>
        <v>12025</v>
      </c>
      <c r="BL82" s="11" t="s">
        <v>119</v>
      </c>
      <c r="BM82" s="11" t="s">
        <v>85</v>
      </c>
    </row>
    <row r="83" spans="2:65" s="1" customFormat="1" ht="45" customHeight="1">
      <c r="B83" s="25"/>
      <c r="C83" s="125" t="s">
        <v>85</v>
      </c>
      <c r="D83" s="125" t="s">
        <v>115</v>
      </c>
      <c r="E83" s="126" t="s">
        <v>120</v>
      </c>
      <c r="F83" s="127" t="s">
        <v>263</v>
      </c>
      <c r="G83" s="128" t="s">
        <v>118</v>
      </c>
      <c r="H83" s="129">
        <v>1</v>
      </c>
      <c r="I83" s="130">
        <v>130406</v>
      </c>
      <c r="J83" s="131">
        <f t="shared" si="0"/>
        <v>130406</v>
      </c>
      <c r="K83" s="127" t="s">
        <v>1</v>
      </c>
      <c r="L83" s="25"/>
      <c r="M83" s="132" t="s">
        <v>1</v>
      </c>
      <c r="N83" s="133" t="s">
        <v>46</v>
      </c>
      <c r="P83" s="134">
        <f t="shared" si="1"/>
        <v>0</v>
      </c>
      <c r="Q83" s="134">
        <v>0</v>
      </c>
      <c r="R83" s="134">
        <f t="shared" si="2"/>
        <v>0</v>
      </c>
      <c r="S83" s="134">
        <v>0</v>
      </c>
      <c r="T83" s="135">
        <f t="shared" si="3"/>
        <v>0</v>
      </c>
      <c r="AR83" s="11" t="s">
        <v>83</v>
      </c>
      <c r="AT83" s="11" t="s">
        <v>115</v>
      </c>
      <c r="AU83" s="11" t="s">
        <v>83</v>
      </c>
      <c r="AY83" s="11" t="s">
        <v>114</v>
      </c>
      <c r="BE83" s="136">
        <f t="shared" si="4"/>
        <v>130406</v>
      </c>
      <c r="BF83" s="136">
        <f t="shared" si="5"/>
        <v>0</v>
      </c>
      <c r="BG83" s="136">
        <f t="shared" si="6"/>
        <v>0</v>
      </c>
      <c r="BH83" s="136">
        <f t="shared" si="7"/>
        <v>0</v>
      </c>
      <c r="BI83" s="136">
        <f t="shared" si="8"/>
        <v>0</v>
      </c>
      <c r="BJ83" s="11" t="s">
        <v>83</v>
      </c>
      <c r="BK83" s="136">
        <f t="shared" si="9"/>
        <v>130406</v>
      </c>
      <c r="BL83" s="11" t="s">
        <v>83</v>
      </c>
      <c r="BM83" s="11" t="s">
        <v>121</v>
      </c>
    </row>
    <row r="84" spans="2:65" s="1" customFormat="1" ht="90" customHeight="1">
      <c r="B84" s="25"/>
      <c r="C84" s="125" t="s">
        <v>122</v>
      </c>
      <c r="D84" s="125" t="s">
        <v>115</v>
      </c>
      <c r="E84" s="126" t="s">
        <v>123</v>
      </c>
      <c r="F84" s="127" t="s">
        <v>124</v>
      </c>
      <c r="G84" s="128" t="s">
        <v>118</v>
      </c>
      <c r="H84" s="129">
        <v>1</v>
      </c>
      <c r="I84" s="130">
        <v>36885</v>
      </c>
      <c r="J84" s="131">
        <f t="shared" si="0"/>
        <v>36885</v>
      </c>
      <c r="K84" s="127" t="s">
        <v>1</v>
      </c>
      <c r="L84" s="25"/>
      <c r="M84" s="132" t="s">
        <v>1</v>
      </c>
      <c r="N84" s="133" t="s">
        <v>46</v>
      </c>
      <c r="P84" s="134">
        <f t="shared" si="1"/>
        <v>0</v>
      </c>
      <c r="Q84" s="134">
        <v>0</v>
      </c>
      <c r="R84" s="134">
        <f t="shared" si="2"/>
        <v>0</v>
      </c>
      <c r="S84" s="134">
        <v>0</v>
      </c>
      <c r="T84" s="135">
        <f t="shared" si="3"/>
        <v>0</v>
      </c>
      <c r="AR84" s="11" t="s">
        <v>119</v>
      </c>
      <c r="AT84" s="11" t="s">
        <v>115</v>
      </c>
      <c r="AU84" s="11" t="s">
        <v>83</v>
      </c>
      <c r="AY84" s="11" t="s">
        <v>114</v>
      </c>
      <c r="BE84" s="136">
        <f t="shared" si="4"/>
        <v>36885</v>
      </c>
      <c r="BF84" s="136">
        <f t="shared" si="5"/>
        <v>0</v>
      </c>
      <c r="BG84" s="136">
        <f t="shared" si="6"/>
        <v>0</v>
      </c>
      <c r="BH84" s="136">
        <f t="shared" si="7"/>
        <v>0</v>
      </c>
      <c r="BI84" s="136">
        <f t="shared" si="8"/>
        <v>0</v>
      </c>
      <c r="BJ84" s="11" t="s">
        <v>83</v>
      </c>
      <c r="BK84" s="136">
        <f t="shared" si="9"/>
        <v>36885</v>
      </c>
      <c r="BL84" s="11" t="s">
        <v>119</v>
      </c>
      <c r="BM84" s="11" t="s">
        <v>119</v>
      </c>
    </row>
    <row r="85" spans="2:65" s="1" customFormat="1" ht="22.5" customHeight="1">
      <c r="B85" s="25"/>
      <c r="C85" s="125" t="s">
        <v>119</v>
      </c>
      <c r="D85" s="125" t="s">
        <v>115</v>
      </c>
      <c r="E85" s="126" t="s">
        <v>125</v>
      </c>
      <c r="F85" s="127" t="s">
        <v>126</v>
      </c>
      <c r="G85" s="128" t="s">
        <v>118</v>
      </c>
      <c r="H85" s="129">
        <v>1</v>
      </c>
      <c r="I85" s="130">
        <v>90592</v>
      </c>
      <c r="J85" s="131">
        <f t="shared" si="0"/>
        <v>90592</v>
      </c>
      <c r="K85" s="127" t="s">
        <v>1</v>
      </c>
      <c r="L85" s="25"/>
      <c r="M85" s="132" t="s">
        <v>1</v>
      </c>
      <c r="N85" s="133" t="s">
        <v>46</v>
      </c>
      <c r="P85" s="134">
        <f t="shared" si="1"/>
        <v>0</v>
      </c>
      <c r="Q85" s="134">
        <v>0</v>
      </c>
      <c r="R85" s="134">
        <f t="shared" si="2"/>
        <v>0</v>
      </c>
      <c r="S85" s="134">
        <v>0</v>
      </c>
      <c r="T85" s="135">
        <f t="shared" si="3"/>
        <v>0</v>
      </c>
      <c r="AR85" s="11" t="s">
        <v>119</v>
      </c>
      <c r="AT85" s="11" t="s">
        <v>115</v>
      </c>
      <c r="AU85" s="11" t="s">
        <v>83</v>
      </c>
      <c r="AY85" s="11" t="s">
        <v>114</v>
      </c>
      <c r="BE85" s="136">
        <f t="shared" si="4"/>
        <v>90592</v>
      </c>
      <c r="BF85" s="136">
        <f t="shared" si="5"/>
        <v>0</v>
      </c>
      <c r="BG85" s="136">
        <f t="shared" si="6"/>
        <v>0</v>
      </c>
      <c r="BH85" s="136">
        <f t="shared" si="7"/>
        <v>0</v>
      </c>
      <c r="BI85" s="136">
        <f t="shared" si="8"/>
        <v>0</v>
      </c>
      <c r="BJ85" s="11" t="s">
        <v>83</v>
      </c>
      <c r="BK85" s="136">
        <f t="shared" si="9"/>
        <v>90592</v>
      </c>
      <c r="BL85" s="11" t="s">
        <v>119</v>
      </c>
      <c r="BM85" s="11" t="s">
        <v>127</v>
      </c>
    </row>
    <row r="86" spans="2:65" s="1" customFormat="1" ht="56.25" customHeight="1">
      <c r="B86" s="25"/>
      <c r="C86" s="125" t="s">
        <v>128</v>
      </c>
      <c r="D86" s="125" t="s">
        <v>115</v>
      </c>
      <c r="E86" s="126" t="s">
        <v>129</v>
      </c>
      <c r="F86" s="127" t="s">
        <v>130</v>
      </c>
      <c r="G86" s="128" t="s">
        <v>118</v>
      </c>
      <c r="H86" s="129">
        <v>1</v>
      </c>
      <c r="I86" s="130">
        <v>22696</v>
      </c>
      <c r="J86" s="131">
        <f t="shared" si="0"/>
        <v>22696</v>
      </c>
      <c r="K86" s="127" t="s">
        <v>1</v>
      </c>
      <c r="L86" s="25"/>
      <c r="M86" s="132" t="s">
        <v>1</v>
      </c>
      <c r="N86" s="133" t="s">
        <v>46</v>
      </c>
      <c r="P86" s="134">
        <f t="shared" si="1"/>
        <v>0</v>
      </c>
      <c r="Q86" s="134">
        <v>0</v>
      </c>
      <c r="R86" s="134">
        <f t="shared" si="2"/>
        <v>0</v>
      </c>
      <c r="S86" s="134">
        <v>0</v>
      </c>
      <c r="T86" s="135">
        <f t="shared" si="3"/>
        <v>0</v>
      </c>
      <c r="AR86" s="11" t="s">
        <v>119</v>
      </c>
      <c r="AT86" s="11" t="s">
        <v>115</v>
      </c>
      <c r="AU86" s="11" t="s">
        <v>83</v>
      </c>
      <c r="AY86" s="11" t="s">
        <v>114</v>
      </c>
      <c r="BE86" s="136">
        <f t="shared" si="4"/>
        <v>22696</v>
      </c>
      <c r="BF86" s="136">
        <f t="shared" si="5"/>
        <v>0</v>
      </c>
      <c r="BG86" s="136">
        <f t="shared" si="6"/>
        <v>0</v>
      </c>
      <c r="BH86" s="136">
        <f t="shared" si="7"/>
        <v>0</v>
      </c>
      <c r="BI86" s="136">
        <f t="shared" si="8"/>
        <v>0</v>
      </c>
      <c r="BJ86" s="11" t="s">
        <v>83</v>
      </c>
      <c r="BK86" s="136">
        <f t="shared" si="9"/>
        <v>22696</v>
      </c>
      <c r="BL86" s="11" t="s">
        <v>119</v>
      </c>
      <c r="BM86" s="11" t="s">
        <v>131</v>
      </c>
    </row>
    <row r="87" spans="2:65" s="1" customFormat="1" ht="45" customHeight="1">
      <c r="B87" s="25"/>
      <c r="C87" s="125" t="s">
        <v>127</v>
      </c>
      <c r="D87" s="125" t="s">
        <v>115</v>
      </c>
      <c r="E87" s="126" t="s">
        <v>132</v>
      </c>
      <c r="F87" s="127" t="s">
        <v>133</v>
      </c>
      <c r="G87" s="128" t="s">
        <v>118</v>
      </c>
      <c r="H87" s="129">
        <v>1</v>
      </c>
      <c r="I87" s="130">
        <v>36365</v>
      </c>
      <c r="J87" s="131">
        <f t="shared" si="0"/>
        <v>36365</v>
      </c>
      <c r="K87" s="127" t="s">
        <v>1</v>
      </c>
      <c r="L87" s="25"/>
      <c r="M87" s="132" t="s">
        <v>1</v>
      </c>
      <c r="N87" s="133" t="s">
        <v>46</v>
      </c>
      <c r="P87" s="134">
        <f t="shared" si="1"/>
        <v>0</v>
      </c>
      <c r="Q87" s="134">
        <v>0</v>
      </c>
      <c r="R87" s="134">
        <f t="shared" si="2"/>
        <v>0</v>
      </c>
      <c r="S87" s="134">
        <v>0</v>
      </c>
      <c r="T87" s="135">
        <f t="shared" si="3"/>
        <v>0</v>
      </c>
      <c r="AR87" s="11" t="s">
        <v>119</v>
      </c>
      <c r="AT87" s="11" t="s">
        <v>115</v>
      </c>
      <c r="AU87" s="11" t="s">
        <v>83</v>
      </c>
      <c r="AY87" s="11" t="s">
        <v>114</v>
      </c>
      <c r="BE87" s="136">
        <f t="shared" si="4"/>
        <v>36365</v>
      </c>
      <c r="BF87" s="136">
        <f t="shared" si="5"/>
        <v>0</v>
      </c>
      <c r="BG87" s="136">
        <f t="shared" si="6"/>
        <v>0</v>
      </c>
      <c r="BH87" s="136">
        <f t="shared" si="7"/>
        <v>0</v>
      </c>
      <c r="BI87" s="136">
        <f t="shared" si="8"/>
        <v>0</v>
      </c>
      <c r="BJ87" s="11" t="s">
        <v>83</v>
      </c>
      <c r="BK87" s="136">
        <f t="shared" si="9"/>
        <v>36365</v>
      </c>
      <c r="BL87" s="11" t="s">
        <v>119</v>
      </c>
      <c r="BM87" s="11" t="s">
        <v>134</v>
      </c>
    </row>
    <row r="88" spans="2:65" s="1" customFormat="1" ht="16.5" customHeight="1">
      <c r="B88" s="25"/>
      <c r="C88" s="125" t="s">
        <v>135</v>
      </c>
      <c r="D88" s="125" t="s">
        <v>115</v>
      </c>
      <c r="E88" s="126" t="s">
        <v>136</v>
      </c>
      <c r="F88" s="127" t="s">
        <v>137</v>
      </c>
      <c r="G88" s="128" t="s">
        <v>118</v>
      </c>
      <c r="H88" s="129">
        <v>1</v>
      </c>
      <c r="I88" s="130">
        <v>38798</v>
      </c>
      <c r="J88" s="131">
        <f t="shared" si="0"/>
        <v>38798</v>
      </c>
      <c r="K88" s="127" t="s">
        <v>1</v>
      </c>
      <c r="L88" s="25"/>
      <c r="M88" s="132" t="s">
        <v>1</v>
      </c>
      <c r="N88" s="133" t="s">
        <v>46</v>
      </c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11" t="s">
        <v>119</v>
      </c>
      <c r="AT88" s="11" t="s">
        <v>115</v>
      </c>
      <c r="AU88" s="11" t="s">
        <v>83</v>
      </c>
      <c r="AY88" s="11" t="s">
        <v>114</v>
      </c>
      <c r="BE88" s="136">
        <f t="shared" si="4"/>
        <v>38798</v>
      </c>
      <c r="BF88" s="136">
        <f t="shared" si="5"/>
        <v>0</v>
      </c>
      <c r="BG88" s="136">
        <f t="shared" si="6"/>
        <v>0</v>
      </c>
      <c r="BH88" s="136">
        <f t="shared" si="7"/>
        <v>0</v>
      </c>
      <c r="BI88" s="136">
        <f t="shared" si="8"/>
        <v>0</v>
      </c>
      <c r="BJ88" s="11" t="s">
        <v>83</v>
      </c>
      <c r="BK88" s="136">
        <f t="shared" si="9"/>
        <v>38798</v>
      </c>
      <c r="BL88" s="11" t="s">
        <v>119</v>
      </c>
      <c r="BM88" s="11" t="s">
        <v>138</v>
      </c>
    </row>
    <row r="89" spans="2:65" s="1" customFormat="1" ht="22.5" customHeight="1">
      <c r="B89" s="25"/>
      <c r="C89" s="125" t="s">
        <v>131</v>
      </c>
      <c r="D89" s="125" t="s">
        <v>115</v>
      </c>
      <c r="E89" s="126" t="s">
        <v>139</v>
      </c>
      <c r="F89" s="127" t="s">
        <v>140</v>
      </c>
      <c r="G89" s="128" t="s">
        <v>118</v>
      </c>
      <c r="H89" s="129">
        <v>1</v>
      </c>
      <c r="I89" s="130">
        <v>55786</v>
      </c>
      <c r="J89" s="131">
        <f t="shared" si="0"/>
        <v>55786</v>
      </c>
      <c r="K89" s="127" t="s">
        <v>1</v>
      </c>
      <c r="L89" s="25"/>
      <c r="M89" s="132" t="s">
        <v>1</v>
      </c>
      <c r="N89" s="133" t="s">
        <v>46</v>
      </c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11" t="s">
        <v>119</v>
      </c>
      <c r="AT89" s="11" t="s">
        <v>115</v>
      </c>
      <c r="AU89" s="11" t="s">
        <v>83</v>
      </c>
      <c r="AY89" s="11" t="s">
        <v>114</v>
      </c>
      <c r="BE89" s="136">
        <f t="shared" si="4"/>
        <v>55786</v>
      </c>
      <c r="BF89" s="136">
        <f t="shared" si="5"/>
        <v>0</v>
      </c>
      <c r="BG89" s="136">
        <f t="shared" si="6"/>
        <v>0</v>
      </c>
      <c r="BH89" s="136">
        <f t="shared" si="7"/>
        <v>0</v>
      </c>
      <c r="BI89" s="136">
        <f t="shared" si="8"/>
        <v>0</v>
      </c>
      <c r="BJ89" s="11" t="s">
        <v>83</v>
      </c>
      <c r="BK89" s="136">
        <f t="shared" si="9"/>
        <v>55786</v>
      </c>
      <c r="BL89" s="11" t="s">
        <v>119</v>
      </c>
      <c r="BM89" s="11" t="s">
        <v>141</v>
      </c>
    </row>
    <row r="90" spans="2:65" s="1" customFormat="1" ht="33.75" customHeight="1">
      <c r="B90" s="25"/>
      <c r="C90" s="125" t="s">
        <v>142</v>
      </c>
      <c r="D90" s="125" t="s">
        <v>115</v>
      </c>
      <c r="E90" s="126" t="s">
        <v>143</v>
      </c>
      <c r="F90" s="127" t="s">
        <v>144</v>
      </c>
      <c r="G90" s="128" t="s">
        <v>118</v>
      </c>
      <c r="H90" s="129">
        <v>1</v>
      </c>
      <c r="I90" s="130">
        <v>114115</v>
      </c>
      <c r="J90" s="131">
        <f t="shared" si="0"/>
        <v>114115</v>
      </c>
      <c r="K90" s="127" t="s">
        <v>1</v>
      </c>
      <c r="L90" s="25"/>
      <c r="M90" s="132" t="s">
        <v>1</v>
      </c>
      <c r="N90" s="133" t="s">
        <v>46</v>
      </c>
      <c r="P90" s="134">
        <f t="shared" si="1"/>
        <v>0</v>
      </c>
      <c r="Q90" s="134">
        <v>0</v>
      </c>
      <c r="R90" s="134">
        <f t="shared" si="2"/>
        <v>0</v>
      </c>
      <c r="S90" s="134">
        <v>0</v>
      </c>
      <c r="T90" s="135">
        <f t="shared" si="3"/>
        <v>0</v>
      </c>
      <c r="AR90" s="11" t="s">
        <v>119</v>
      </c>
      <c r="AT90" s="11" t="s">
        <v>115</v>
      </c>
      <c r="AU90" s="11" t="s">
        <v>83</v>
      </c>
      <c r="AY90" s="11" t="s">
        <v>114</v>
      </c>
      <c r="BE90" s="136">
        <f t="shared" si="4"/>
        <v>114115</v>
      </c>
      <c r="BF90" s="136">
        <f t="shared" si="5"/>
        <v>0</v>
      </c>
      <c r="BG90" s="136">
        <f t="shared" si="6"/>
        <v>0</v>
      </c>
      <c r="BH90" s="136">
        <f t="shared" si="7"/>
        <v>0</v>
      </c>
      <c r="BI90" s="136">
        <f t="shared" si="8"/>
        <v>0</v>
      </c>
      <c r="BJ90" s="11" t="s">
        <v>83</v>
      </c>
      <c r="BK90" s="136">
        <f t="shared" si="9"/>
        <v>114115</v>
      </c>
      <c r="BL90" s="11" t="s">
        <v>119</v>
      </c>
      <c r="BM90" s="11" t="s">
        <v>145</v>
      </c>
    </row>
    <row r="91" spans="2:65" s="1" customFormat="1" ht="45" customHeight="1">
      <c r="B91" s="25"/>
      <c r="C91" s="125" t="s">
        <v>134</v>
      </c>
      <c r="D91" s="125" t="s">
        <v>115</v>
      </c>
      <c r="E91" s="126" t="s">
        <v>146</v>
      </c>
      <c r="F91" s="127" t="s">
        <v>147</v>
      </c>
      <c r="G91" s="128" t="s">
        <v>118</v>
      </c>
      <c r="H91" s="129">
        <v>1</v>
      </c>
      <c r="I91" s="130">
        <v>215064</v>
      </c>
      <c r="J91" s="131">
        <f t="shared" si="0"/>
        <v>215064</v>
      </c>
      <c r="K91" s="127" t="s">
        <v>1</v>
      </c>
      <c r="L91" s="25"/>
      <c r="M91" s="132" t="s">
        <v>1</v>
      </c>
      <c r="N91" s="133" t="s">
        <v>46</v>
      </c>
      <c r="P91" s="134">
        <f t="shared" si="1"/>
        <v>0</v>
      </c>
      <c r="Q91" s="134">
        <v>0</v>
      </c>
      <c r="R91" s="134">
        <f t="shared" si="2"/>
        <v>0</v>
      </c>
      <c r="S91" s="134">
        <v>0</v>
      </c>
      <c r="T91" s="135">
        <f t="shared" si="3"/>
        <v>0</v>
      </c>
      <c r="AR91" s="11" t="s">
        <v>119</v>
      </c>
      <c r="AT91" s="11" t="s">
        <v>115</v>
      </c>
      <c r="AU91" s="11" t="s">
        <v>83</v>
      </c>
      <c r="AY91" s="11" t="s">
        <v>114</v>
      </c>
      <c r="BE91" s="136">
        <f t="shared" si="4"/>
        <v>215064</v>
      </c>
      <c r="BF91" s="136">
        <f t="shared" si="5"/>
        <v>0</v>
      </c>
      <c r="BG91" s="136">
        <f t="shared" si="6"/>
        <v>0</v>
      </c>
      <c r="BH91" s="136">
        <f t="shared" si="7"/>
        <v>0</v>
      </c>
      <c r="BI91" s="136">
        <f t="shared" si="8"/>
        <v>0</v>
      </c>
      <c r="BJ91" s="11" t="s">
        <v>83</v>
      </c>
      <c r="BK91" s="136">
        <f t="shared" si="9"/>
        <v>215064</v>
      </c>
      <c r="BL91" s="11" t="s">
        <v>119</v>
      </c>
      <c r="BM91" s="11" t="s">
        <v>148</v>
      </c>
    </row>
    <row r="92" spans="2:65" s="1" customFormat="1" ht="16.5" customHeight="1">
      <c r="B92" s="25"/>
      <c r="C92" s="125" t="s">
        <v>149</v>
      </c>
      <c r="D92" s="125" t="s">
        <v>115</v>
      </c>
      <c r="E92" s="126" t="s">
        <v>150</v>
      </c>
      <c r="F92" s="127" t="s">
        <v>151</v>
      </c>
      <c r="G92" s="128" t="s">
        <v>118</v>
      </c>
      <c r="H92" s="129">
        <v>1</v>
      </c>
      <c r="I92" s="130">
        <v>35265</v>
      </c>
      <c r="J92" s="131">
        <f t="shared" si="0"/>
        <v>35265</v>
      </c>
      <c r="K92" s="127" t="s">
        <v>1</v>
      </c>
      <c r="L92" s="25"/>
      <c r="M92" s="132" t="s">
        <v>1</v>
      </c>
      <c r="N92" s="133" t="s">
        <v>46</v>
      </c>
      <c r="P92" s="134">
        <f t="shared" si="1"/>
        <v>0</v>
      </c>
      <c r="Q92" s="134">
        <v>0</v>
      </c>
      <c r="R92" s="134">
        <f t="shared" si="2"/>
        <v>0</v>
      </c>
      <c r="S92" s="134">
        <v>0</v>
      </c>
      <c r="T92" s="135">
        <f t="shared" si="3"/>
        <v>0</v>
      </c>
      <c r="AR92" s="11" t="s">
        <v>119</v>
      </c>
      <c r="AT92" s="11" t="s">
        <v>115</v>
      </c>
      <c r="AU92" s="11" t="s">
        <v>83</v>
      </c>
      <c r="AY92" s="11" t="s">
        <v>114</v>
      </c>
      <c r="BE92" s="136">
        <f t="shared" si="4"/>
        <v>35265</v>
      </c>
      <c r="BF92" s="136">
        <f t="shared" si="5"/>
        <v>0</v>
      </c>
      <c r="BG92" s="136">
        <f t="shared" si="6"/>
        <v>0</v>
      </c>
      <c r="BH92" s="136">
        <f t="shared" si="7"/>
        <v>0</v>
      </c>
      <c r="BI92" s="136">
        <f t="shared" si="8"/>
        <v>0</v>
      </c>
      <c r="BJ92" s="11" t="s">
        <v>83</v>
      </c>
      <c r="BK92" s="136">
        <f t="shared" si="9"/>
        <v>35265</v>
      </c>
      <c r="BL92" s="11" t="s">
        <v>119</v>
      </c>
      <c r="BM92" s="11" t="s">
        <v>152</v>
      </c>
    </row>
    <row r="93" spans="2:65" s="1" customFormat="1" ht="22.5" customHeight="1">
      <c r="B93" s="25"/>
      <c r="C93" s="125" t="s">
        <v>138</v>
      </c>
      <c r="D93" s="125" t="s">
        <v>115</v>
      </c>
      <c r="E93" s="126" t="s">
        <v>153</v>
      </c>
      <c r="F93" s="127" t="s">
        <v>154</v>
      </c>
      <c r="G93" s="128" t="s">
        <v>118</v>
      </c>
      <c r="H93" s="129">
        <v>1</v>
      </c>
      <c r="I93" s="130">
        <v>22437</v>
      </c>
      <c r="J93" s="131">
        <f t="shared" si="0"/>
        <v>22437</v>
      </c>
      <c r="K93" s="127" t="s">
        <v>1</v>
      </c>
      <c r="L93" s="25"/>
      <c r="M93" s="132" t="s">
        <v>1</v>
      </c>
      <c r="N93" s="133" t="s">
        <v>46</v>
      </c>
      <c r="P93" s="134">
        <f t="shared" si="1"/>
        <v>0</v>
      </c>
      <c r="Q93" s="134">
        <v>0</v>
      </c>
      <c r="R93" s="134">
        <f t="shared" si="2"/>
        <v>0</v>
      </c>
      <c r="S93" s="134">
        <v>0</v>
      </c>
      <c r="T93" s="135">
        <f t="shared" si="3"/>
        <v>0</v>
      </c>
      <c r="AR93" s="11" t="s">
        <v>119</v>
      </c>
      <c r="AT93" s="11" t="s">
        <v>115</v>
      </c>
      <c r="AU93" s="11" t="s">
        <v>83</v>
      </c>
      <c r="AY93" s="11" t="s">
        <v>114</v>
      </c>
      <c r="BE93" s="136">
        <f t="shared" si="4"/>
        <v>22437</v>
      </c>
      <c r="BF93" s="136">
        <f t="shared" si="5"/>
        <v>0</v>
      </c>
      <c r="BG93" s="136">
        <f t="shared" si="6"/>
        <v>0</v>
      </c>
      <c r="BH93" s="136">
        <f t="shared" si="7"/>
        <v>0</v>
      </c>
      <c r="BI93" s="136">
        <f t="shared" si="8"/>
        <v>0</v>
      </c>
      <c r="BJ93" s="11" t="s">
        <v>83</v>
      </c>
      <c r="BK93" s="136">
        <f t="shared" si="9"/>
        <v>22437</v>
      </c>
      <c r="BL93" s="11" t="s">
        <v>119</v>
      </c>
      <c r="BM93" s="11" t="s">
        <v>155</v>
      </c>
    </row>
    <row r="94" spans="2:65" s="1" customFormat="1" ht="45" customHeight="1">
      <c r="B94" s="25"/>
      <c r="C94" s="125" t="s">
        <v>156</v>
      </c>
      <c r="D94" s="125" t="s">
        <v>115</v>
      </c>
      <c r="E94" s="126" t="s">
        <v>157</v>
      </c>
      <c r="F94" s="127" t="s">
        <v>158</v>
      </c>
      <c r="G94" s="128" t="s">
        <v>118</v>
      </c>
      <c r="H94" s="129">
        <v>1</v>
      </c>
      <c r="I94" s="130">
        <v>12098</v>
      </c>
      <c r="J94" s="131">
        <f t="shared" si="0"/>
        <v>12098</v>
      </c>
      <c r="K94" s="127" t="s">
        <v>1</v>
      </c>
      <c r="L94" s="25"/>
      <c r="M94" s="132" t="s">
        <v>1</v>
      </c>
      <c r="N94" s="133" t="s">
        <v>46</v>
      </c>
      <c r="P94" s="134">
        <f t="shared" si="1"/>
        <v>0</v>
      </c>
      <c r="Q94" s="134">
        <v>0</v>
      </c>
      <c r="R94" s="134">
        <f t="shared" si="2"/>
        <v>0</v>
      </c>
      <c r="S94" s="134">
        <v>0</v>
      </c>
      <c r="T94" s="135">
        <f t="shared" si="3"/>
        <v>0</v>
      </c>
      <c r="AR94" s="11" t="s">
        <v>119</v>
      </c>
      <c r="AT94" s="11" t="s">
        <v>115</v>
      </c>
      <c r="AU94" s="11" t="s">
        <v>83</v>
      </c>
      <c r="AY94" s="11" t="s">
        <v>114</v>
      </c>
      <c r="BE94" s="136">
        <f t="shared" si="4"/>
        <v>12098</v>
      </c>
      <c r="BF94" s="136">
        <f t="shared" si="5"/>
        <v>0</v>
      </c>
      <c r="BG94" s="136">
        <f t="shared" si="6"/>
        <v>0</v>
      </c>
      <c r="BH94" s="136">
        <f t="shared" si="7"/>
        <v>0</v>
      </c>
      <c r="BI94" s="136">
        <f t="shared" si="8"/>
        <v>0</v>
      </c>
      <c r="BJ94" s="11" t="s">
        <v>83</v>
      </c>
      <c r="BK94" s="136">
        <f t="shared" si="9"/>
        <v>12098</v>
      </c>
      <c r="BL94" s="11" t="s">
        <v>119</v>
      </c>
      <c r="BM94" s="11" t="s">
        <v>159</v>
      </c>
    </row>
    <row r="95" spans="2:65" s="1" customFormat="1" ht="33.75" customHeight="1">
      <c r="B95" s="25"/>
      <c r="C95" s="125" t="s">
        <v>141</v>
      </c>
      <c r="D95" s="125" t="s">
        <v>115</v>
      </c>
      <c r="E95" s="126" t="s">
        <v>160</v>
      </c>
      <c r="F95" s="127" t="s">
        <v>161</v>
      </c>
      <c r="G95" s="128" t="s">
        <v>118</v>
      </c>
      <c r="H95" s="129">
        <v>1</v>
      </c>
      <c r="I95" s="130">
        <v>8615</v>
      </c>
      <c r="J95" s="131">
        <f t="shared" si="0"/>
        <v>8615</v>
      </c>
      <c r="K95" s="127" t="s">
        <v>1</v>
      </c>
      <c r="L95" s="25"/>
      <c r="M95" s="132" t="s">
        <v>1</v>
      </c>
      <c r="N95" s="133" t="s">
        <v>46</v>
      </c>
      <c r="P95" s="134">
        <f t="shared" si="1"/>
        <v>0</v>
      </c>
      <c r="Q95" s="134">
        <v>0</v>
      </c>
      <c r="R95" s="134">
        <f t="shared" si="2"/>
        <v>0</v>
      </c>
      <c r="S95" s="134">
        <v>0</v>
      </c>
      <c r="T95" s="135">
        <f t="shared" si="3"/>
        <v>0</v>
      </c>
      <c r="AR95" s="11" t="s">
        <v>119</v>
      </c>
      <c r="AT95" s="11" t="s">
        <v>115</v>
      </c>
      <c r="AU95" s="11" t="s">
        <v>83</v>
      </c>
      <c r="AY95" s="11" t="s">
        <v>114</v>
      </c>
      <c r="BE95" s="136">
        <f t="shared" si="4"/>
        <v>8615</v>
      </c>
      <c r="BF95" s="136">
        <f t="shared" si="5"/>
        <v>0</v>
      </c>
      <c r="BG95" s="136">
        <f t="shared" si="6"/>
        <v>0</v>
      </c>
      <c r="BH95" s="136">
        <f t="shared" si="7"/>
        <v>0</v>
      </c>
      <c r="BI95" s="136">
        <f t="shared" si="8"/>
        <v>0</v>
      </c>
      <c r="BJ95" s="11" t="s">
        <v>83</v>
      </c>
      <c r="BK95" s="136">
        <f t="shared" si="9"/>
        <v>8615</v>
      </c>
      <c r="BL95" s="11" t="s">
        <v>119</v>
      </c>
      <c r="BM95" s="11" t="s">
        <v>162</v>
      </c>
    </row>
    <row r="96" spans="2:65" s="1" customFormat="1" ht="67.5" customHeight="1">
      <c r="B96" s="25"/>
      <c r="C96" s="125" t="s">
        <v>8</v>
      </c>
      <c r="D96" s="125" t="s">
        <v>115</v>
      </c>
      <c r="E96" s="126" t="s">
        <v>163</v>
      </c>
      <c r="F96" s="127" t="s">
        <v>164</v>
      </c>
      <c r="G96" s="128" t="s">
        <v>118</v>
      </c>
      <c r="H96" s="129">
        <v>1</v>
      </c>
      <c r="I96" s="130">
        <v>208870</v>
      </c>
      <c r="J96" s="131">
        <f t="shared" si="0"/>
        <v>208870</v>
      </c>
      <c r="K96" s="127" t="s">
        <v>1</v>
      </c>
      <c r="L96" s="25"/>
      <c r="M96" s="132" t="s">
        <v>1</v>
      </c>
      <c r="N96" s="133" t="s">
        <v>46</v>
      </c>
      <c r="P96" s="134">
        <f t="shared" si="1"/>
        <v>0</v>
      </c>
      <c r="Q96" s="134">
        <v>0</v>
      </c>
      <c r="R96" s="134">
        <f t="shared" si="2"/>
        <v>0</v>
      </c>
      <c r="S96" s="134">
        <v>0</v>
      </c>
      <c r="T96" s="135">
        <f t="shared" si="3"/>
        <v>0</v>
      </c>
      <c r="AR96" s="11" t="s">
        <v>119</v>
      </c>
      <c r="AT96" s="11" t="s">
        <v>115</v>
      </c>
      <c r="AU96" s="11" t="s">
        <v>83</v>
      </c>
      <c r="AY96" s="11" t="s">
        <v>114</v>
      </c>
      <c r="BE96" s="136">
        <f t="shared" si="4"/>
        <v>208870</v>
      </c>
      <c r="BF96" s="136">
        <f t="shared" si="5"/>
        <v>0</v>
      </c>
      <c r="BG96" s="136">
        <f t="shared" si="6"/>
        <v>0</v>
      </c>
      <c r="BH96" s="136">
        <f t="shared" si="7"/>
        <v>0</v>
      </c>
      <c r="BI96" s="136">
        <f t="shared" si="8"/>
        <v>0</v>
      </c>
      <c r="BJ96" s="11" t="s">
        <v>83</v>
      </c>
      <c r="BK96" s="136">
        <f t="shared" si="9"/>
        <v>208870</v>
      </c>
      <c r="BL96" s="11" t="s">
        <v>119</v>
      </c>
      <c r="BM96" s="11" t="s">
        <v>165</v>
      </c>
    </row>
    <row r="97" spans="2:65" s="1" customFormat="1" ht="22.5" customHeight="1">
      <c r="B97" s="25"/>
      <c r="C97" s="125" t="s">
        <v>145</v>
      </c>
      <c r="D97" s="125" t="s">
        <v>115</v>
      </c>
      <c r="E97" s="126" t="s">
        <v>166</v>
      </c>
      <c r="F97" s="127" t="s">
        <v>167</v>
      </c>
      <c r="G97" s="128" t="s">
        <v>118</v>
      </c>
      <c r="H97" s="129">
        <v>1</v>
      </c>
      <c r="I97" s="130">
        <v>17272</v>
      </c>
      <c r="J97" s="131">
        <f t="shared" si="0"/>
        <v>17272</v>
      </c>
      <c r="K97" s="127" t="s">
        <v>1</v>
      </c>
      <c r="L97" s="25"/>
      <c r="M97" s="132" t="s">
        <v>1</v>
      </c>
      <c r="N97" s="133" t="s">
        <v>46</v>
      </c>
      <c r="P97" s="134">
        <f t="shared" si="1"/>
        <v>0</v>
      </c>
      <c r="Q97" s="134">
        <v>0</v>
      </c>
      <c r="R97" s="134">
        <f t="shared" si="2"/>
        <v>0</v>
      </c>
      <c r="S97" s="134">
        <v>0</v>
      </c>
      <c r="T97" s="135">
        <f t="shared" si="3"/>
        <v>0</v>
      </c>
      <c r="AR97" s="11" t="s">
        <v>119</v>
      </c>
      <c r="AT97" s="11" t="s">
        <v>115</v>
      </c>
      <c r="AU97" s="11" t="s">
        <v>83</v>
      </c>
      <c r="AY97" s="11" t="s">
        <v>114</v>
      </c>
      <c r="BE97" s="136">
        <f t="shared" si="4"/>
        <v>17272</v>
      </c>
      <c r="BF97" s="136">
        <f t="shared" si="5"/>
        <v>0</v>
      </c>
      <c r="BG97" s="136">
        <f t="shared" si="6"/>
        <v>0</v>
      </c>
      <c r="BH97" s="136">
        <f t="shared" si="7"/>
        <v>0</v>
      </c>
      <c r="BI97" s="136">
        <f t="shared" si="8"/>
        <v>0</v>
      </c>
      <c r="BJ97" s="11" t="s">
        <v>83</v>
      </c>
      <c r="BK97" s="136">
        <f t="shared" si="9"/>
        <v>17272</v>
      </c>
      <c r="BL97" s="11" t="s">
        <v>119</v>
      </c>
      <c r="BM97" s="11" t="s">
        <v>168</v>
      </c>
    </row>
    <row r="98" spans="2:65" s="1" customFormat="1" ht="56.25" customHeight="1">
      <c r="B98" s="25"/>
      <c r="C98" s="125" t="s">
        <v>169</v>
      </c>
      <c r="D98" s="125" t="s">
        <v>115</v>
      </c>
      <c r="E98" s="126" t="s">
        <v>170</v>
      </c>
      <c r="F98" s="127" t="s">
        <v>171</v>
      </c>
      <c r="G98" s="128" t="s">
        <v>118</v>
      </c>
      <c r="H98" s="129">
        <v>1</v>
      </c>
      <c r="I98" s="130">
        <v>532005</v>
      </c>
      <c r="J98" s="131">
        <f t="shared" si="0"/>
        <v>532005</v>
      </c>
      <c r="K98" s="127" t="s">
        <v>1</v>
      </c>
      <c r="L98" s="25"/>
      <c r="M98" s="132" t="s">
        <v>1</v>
      </c>
      <c r="N98" s="133" t="s">
        <v>46</v>
      </c>
      <c r="P98" s="134">
        <f t="shared" si="1"/>
        <v>0</v>
      </c>
      <c r="Q98" s="134">
        <v>0</v>
      </c>
      <c r="R98" s="134">
        <f t="shared" si="2"/>
        <v>0</v>
      </c>
      <c r="S98" s="134">
        <v>0</v>
      </c>
      <c r="T98" s="135">
        <f t="shared" si="3"/>
        <v>0</v>
      </c>
      <c r="AR98" s="11" t="s">
        <v>119</v>
      </c>
      <c r="AT98" s="11" t="s">
        <v>115</v>
      </c>
      <c r="AU98" s="11" t="s">
        <v>83</v>
      </c>
      <c r="AY98" s="11" t="s">
        <v>114</v>
      </c>
      <c r="BE98" s="136">
        <f t="shared" si="4"/>
        <v>532005</v>
      </c>
      <c r="BF98" s="136">
        <f t="shared" si="5"/>
        <v>0</v>
      </c>
      <c r="BG98" s="136">
        <f t="shared" si="6"/>
        <v>0</v>
      </c>
      <c r="BH98" s="136">
        <f t="shared" si="7"/>
        <v>0</v>
      </c>
      <c r="BI98" s="136">
        <f t="shared" si="8"/>
        <v>0</v>
      </c>
      <c r="BJ98" s="11" t="s">
        <v>83</v>
      </c>
      <c r="BK98" s="136">
        <f t="shared" si="9"/>
        <v>532005</v>
      </c>
      <c r="BL98" s="11" t="s">
        <v>119</v>
      </c>
      <c r="BM98" s="11" t="s">
        <v>172</v>
      </c>
    </row>
    <row r="99" spans="2:65" s="1" customFormat="1" ht="22.5" customHeight="1">
      <c r="B99" s="25"/>
      <c r="C99" s="125" t="s">
        <v>148</v>
      </c>
      <c r="D99" s="125" t="s">
        <v>115</v>
      </c>
      <c r="E99" s="126" t="s">
        <v>173</v>
      </c>
      <c r="F99" s="127" t="s">
        <v>174</v>
      </c>
      <c r="G99" s="128" t="s">
        <v>118</v>
      </c>
      <c r="H99" s="129">
        <v>1</v>
      </c>
      <c r="I99" s="130">
        <v>15553</v>
      </c>
      <c r="J99" s="131">
        <f t="shared" si="0"/>
        <v>15553</v>
      </c>
      <c r="K99" s="127" t="s">
        <v>1</v>
      </c>
      <c r="L99" s="25"/>
      <c r="M99" s="132" t="s">
        <v>1</v>
      </c>
      <c r="N99" s="133" t="s">
        <v>46</v>
      </c>
      <c r="P99" s="134">
        <f t="shared" si="1"/>
        <v>0</v>
      </c>
      <c r="Q99" s="134">
        <v>0</v>
      </c>
      <c r="R99" s="134">
        <f t="shared" si="2"/>
        <v>0</v>
      </c>
      <c r="S99" s="134">
        <v>0</v>
      </c>
      <c r="T99" s="135">
        <f t="shared" si="3"/>
        <v>0</v>
      </c>
      <c r="AR99" s="11" t="s">
        <v>119</v>
      </c>
      <c r="AT99" s="11" t="s">
        <v>115</v>
      </c>
      <c r="AU99" s="11" t="s">
        <v>83</v>
      </c>
      <c r="AY99" s="11" t="s">
        <v>114</v>
      </c>
      <c r="BE99" s="136">
        <f t="shared" si="4"/>
        <v>15553</v>
      </c>
      <c r="BF99" s="136">
        <f t="shared" si="5"/>
        <v>0</v>
      </c>
      <c r="BG99" s="136">
        <f t="shared" si="6"/>
        <v>0</v>
      </c>
      <c r="BH99" s="136">
        <f t="shared" si="7"/>
        <v>0</v>
      </c>
      <c r="BI99" s="136">
        <f t="shared" si="8"/>
        <v>0</v>
      </c>
      <c r="BJ99" s="11" t="s">
        <v>83</v>
      </c>
      <c r="BK99" s="136">
        <f t="shared" si="9"/>
        <v>15553</v>
      </c>
      <c r="BL99" s="11" t="s">
        <v>119</v>
      </c>
      <c r="BM99" s="11" t="s">
        <v>175</v>
      </c>
    </row>
    <row r="100" spans="2:65" s="1" customFormat="1" ht="67.5" customHeight="1">
      <c r="B100" s="25"/>
      <c r="C100" s="125" t="s">
        <v>176</v>
      </c>
      <c r="D100" s="125" t="s">
        <v>115</v>
      </c>
      <c r="E100" s="126" t="s">
        <v>177</v>
      </c>
      <c r="F100" s="127" t="s">
        <v>178</v>
      </c>
      <c r="G100" s="128" t="s">
        <v>118</v>
      </c>
      <c r="H100" s="129">
        <v>1</v>
      </c>
      <c r="I100" s="130">
        <v>501166</v>
      </c>
      <c r="J100" s="131">
        <f t="shared" si="0"/>
        <v>501166</v>
      </c>
      <c r="K100" s="127" t="s">
        <v>1</v>
      </c>
      <c r="L100" s="25"/>
      <c r="M100" s="132" t="s">
        <v>1</v>
      </c>
      <c r="N100" s="133" t="s">
        <v>46</v>
      </c>
      <c r="P100" s="134">
        <f t="shared" si="1"/>
        <v>0</v>
      </c>
      <c r="Q100" s="134">
        <v>0</v>
      </c>
      <c r="R100" s="134">
        <f t="shared" si="2"/>
        <v>0</v>
      </c>
      <c r="S100" s="134">
        <v>0</v>
      </c>
      <c r="T100" s="135">
        <f t="shared" si="3"/>
        <v>0</v>
      </c>
      <c r="AR100" s="11" t="s">
        <v>119</v>
      </c>
      <c r="AT100" s="11" t="s">
        <v>115</v>
      </c>
      <c r="AU100" s="11" t="s">
        <v>83</v>
      </c>
      <c r="AY100" s="11" t="s">
        <v>114</v>
      </c>
      <c r="BE100" s="136">
        <f t="shared" si="4"/>
        <v>501166</v>
      </c>
      <c r="BF100" s="136">
        <f t="shared" si="5"/>
        <v>0</v>
      </c>
      <c r="BG100" s="136">
        <f t="shared" si="6"/>
        <v>0</v>
      </c>
      <c r="BH100" s="136">
        <f t="shared" si="7"/>
        <v>0</v>
      </c>
      <c r="BI100" s="136">
        <f t="shared" si="8"/>
        <v>0</v>
      </c>
      <c r="BJ100" s="11" t="s">
        <v>83</v>
      </c>
      <c r="BK100" s="136">
        <f t="shared" si="9"/>
        <v>501166</v>
      </c>
      <c r="BL100" s="11" t="s">
        <v>119</v>
      </c>
      <c r="BM100" s="11" t="s">
        <v>179</v>
      </c>
    </row>
    <row r="101" spans="2:65" s="1" customFormat="1" ht="56.25" customHeight="1">
      <c r="B101" s="25"/>
      <c r="C101" s="125" t="s">
        <v>152</v>
      </c>
      <c r="D101" s="125" t="s">
        <v>115</v>
      </c>
      <c r="E101" s="126" t="s">
        <v>180</v>
      </c>
      <c r="F101" s="127" t="s">
        <v>181</v>
      </c>
      <c r="G101" s="128" t="s">
        <v>118</v>
      </c>
      <c r="H101" s="129">
        <v>1</v>
      </c>
      <c r="I101" s="130">
        <v>463200</v>
      </c>
      <c r="J101" s="131">
        <f t="shared" si="0"/>
        <v>463200</v>
      </c>
      <c r="K101" s="127" t="s">
        <v>1</v>
      </c>
      <c r="L101" s="25"/>
      <c r="M101" s="132" t="s">
        <v>1</v>
      </c>
      <c r="N101" s="133" t="s">
        <v>46</v>
      </c>
      <c r="P101" s="134">
        <f t="shared" si="1"/>
        <v>0</v>
      </c>
      <c r="Q101" s="134">
        <v>0</v>
      </c>
      <c r="R101" s="134">
        <f t="shared" si="2"/>
        <v>0</v>
      </c>
      <c r="S101" s="134">
        <v>0</v>
      </c>
      <c r="T101" s="135">
        <f t="shared" si="3"/>
        <v>0</v>
      </c>
      <c r="AR101" s="11" t="s">
        <v>119</v>
      </c>
      <c r="AT101" s="11" t="s">
        <v>115</v>
      </c>
      <c r="AU101" s="11" t="s">
        <v>83</v>
      </c>
      <c r="AY101" s="11" t="s">
        <v>114</v>
      </c>
      <c r="BE101" s="136">
        <f t="shared" si="4"/>
        <v>463200</v>
      </c>
      <c r="BF101" s="136">
        <f t="shared" si="5"/>
        <v>0</v>
      </c>
      <c r="BG101" s="136">
        <f t="shared" si="6"/>
        <v>0</v>
      </c>
      <c r="BH101" s="136">
        <f t="shared" si="7"/>
        <v>0</v>
      </c>
      <c r="BI101" s="136">
        <f t="shared" si="8"/>
        <v>0</v>
      </c>
      <c r="BJ101" s="11" t="s">
        <v>83</v>
      </c>
      <c r="BK101" s="136">
        <f t="shared" si="9"/>
        <v>463200</v>
      </c>
      <c r="BL101" s="11" t="s">
        <v>119</v>
      </c>
      <c r="BM101" s="11" t="s">
        <v>182</v>
      </c>
    </row>
    <row r="102" spans="2:65" s="1" customFormat="1" ht="45" customHeight="1">
      <c r="B102" s="25"/>
      <c r="C102" s="125" t="s">
        <v>7</v>
      </c>
      <c r="D102" s="125" t="s">
        <v>115</v>
      </c>
      <c r="E102" s="126" t="s">
        <v>183</v>
      </c>
      <c r="F102" s="127" t="s">
        <v>184</v>
      </c>
      <c r="G102" s="128" t="s">
        <v>118</v>
      </c>
      <c r="H102" s="129">
        <v>1</v>
      </c>
      <c r="I102" s="130">
        <v>628350</v>
      </c>
      <c r="J102" s="131">
        <f t="shared" si="0"/>
        <v>628350</v>
      </c>
      <c r="K102" s="127" t="s">
        <v>1</v>
      </c>
      <c r="L102" s="25"/>
      <c r="M102" s="132" t="s">
        <v>1</v>
      </c>
      <c r="N102" s="133" t="s">
        <v>46</v>
      </c>
      <c r="P102" s="134">
        <f t="shared" si="1"/>
        <v>0</v>
      </c>
      <c r="Q102" s="134">
        <v>0</v>
      </c>
      <c r="R102" s="134">
        <f t="shared" si="2"/>
        <v>0</v>
      </c>
      <c r="S102" s="134">
        <v>0</v>
      </c>
      <c r="T102" s="135">
        <f t="shared" si="3"/>
        <v>0</v>
      </c>
      <c r="AR102" s="11" t="s">
        <v>119</v>
      </c>
      <c r="AT102" s="11" t="s">
        <v>115</v>
      </c>
      <c r="AU102" s="11" t="s">
        <v>83</v>
      </c>
      <c r="AY102" s="11" t="s">
        <v>114</v>
      </c>
      <c r="BE102" s="136">
        <f t="shared" si="4"/>
        <v>628350</v>
      </c>
      <c r="BF102" s="136">
        <f t="shared" si="5"/>
        <v>0</v>
      </c>
      <c r="BG102" s="136">
        <f t="shared" si="6"/>
        <v>0</v>
      </c>
      <c r="BH102" s="136">
        <f t="shared" si="7"/>
        <v>0</v>
      </c>
      <c r="BI102" s="136">
        <f t="shared" si="8"/>
        <v>0</v>
      </c>
      <c r="BJ102" s="11" t="s">
        <v>83</v>
      </c>
      <c r="BK102" s="136">
        <f t="shared" si="9"/>
        <v>628350</v>
      </c>
      <c r="BL102" s="11" t="s">
        <v>119</v>
      </c>
      <c r="BM102" s="11" t="s">
        <v>185</v>
      </c>
    </row>
    <row r="103" spans="2:65" s="1" customFormat="1" ht="22.5" customHeight="1">
      <c r="B103" s="25"/>
      <c r="C103" s="125" t="s">
        <v>155</v>
      </c>
      <c r="D103" s="125" t="s">
        <v>115</v>
      </c>
      <c r="E103" s="126" t="s">
        <v>186</v>
      </c>
      <c r="F103" s="127" t="s">
        <v>187</v>
      </c>
      <c r="G103" s="128" t="s">
        <v>118</v>
      </c>
      <c r="H103" s="129">
        <v>1</v>
      </c>
      <c r="I103" s="130">
        <v>34702</v>
      </c>
      <c r="J103" s="131">
        <f t="shared" si="0"/>
        <v>34702</v>
      </c>
      <c r="K103" s="127" t="s">
        <v>1</v>
      </c>
      <c r="L103" s="25"/>
      <c r="M103" s="132" t="s">
        <v>1</v>
      </c>
      <c r="N103" s="133" t="s">
        <v>46</v>
      </c>
      <c r="P103" s="134">
        <f t="shared" si="1"/>
        <v>0</v>
      </c>
      <c r="Q103" s="134">
        <v>0</v>
      </c>
      <c r="R103" s="134">
        <f t="shared" si="2"/>
        <v>0</v>
      </c>
      <c r="S103" s="134">
        <v>0</v>
      </c>
      <c r="T103" s="135">
        <f t="shared" si="3"/>
        <v>0</v>
      </c>
      <c r="AR103" s="11" t="s">
        <v>119</v>
      </c>
      <c r="AT103" s="11" t="s">
        <v>115</v>
      </c>
      <c r="AU103" s="11" t="s">
        <v>83</v>
      </c>
      <c r="AY103" s="11" t="s">
        <v>114</v>
      </c>
      <c r="BE103" s="136">
        <f t="shared" si="4"/>
        <v>34702</v>
      </c>
      <c r="BF103" s="136">
        <f t="shared" si="5"/>
        <v>0</v>
      </c>
      <c r="BG103" s="136">
        <f t="shared" si="6"/>
        <v>0</v>
      </c>
      <c r="BH103" s="136">
        <f t="shared" si="7"/>
        <v>0</v>
      </c>
      <c r="BI103" s="136">
        <f t="shared" si="8"/>
        <v>0</v>
      </c>
      <c r="BJ103" s="11" t="s">
        <v>83</v>
      </c>
      <c r="BK103" s="136">
        <f t="shared" si="9"/>
        <v>34702</v>
      </c>
      <c r="BL103" s="11" t="s">
        <v>119</v>
      </c>
      <c r="BM103" s="11" t="s">
        <v>188</v>
      </c>
    </row>
    <row r="104" spans="2:65" s="1" customFormat="1" ht="22.5" customHeight="1">
      <c r="B104" s="25"/>
      <c r="C104" s="125" t="s">
        <v>189</v>
      </c>
      <c r="D104" s="125" t="s">
        <v>115</v>
      </c>
      <c r="E104" s="126" t="s">
        <v>190</v>
      </c>
      <c r="F104" s="127" t="s">
        <v>191</v>
      </c>
      <c r="G104" s="128" t="s">
        <v>118</v>
      </c>
      <c r="H104" s="129">
        <v>1</v>
      </c>
      <c r="I104" s="130">
        <v>23924</v>
      </c>
      <c r="J104" s="131">
        <f t="shared" si="0"/>
        <v>23924</v>
      </c>
      <c r="K104" s="127" t="s">
        <v>1</v>
      </c>
      <c r="L104" s="25"/>
      <c r="M104" s="132" t="s">
        <v>1</v>
      </c>
      <c r="N104" s="133" t="s">
        <v>46</v>
      </c>
      <c r="P104" s="134">
        <f t="shared" si="1"/>
        <v>0</v>
      </c>
      <c r="Q104" s="134">
        <v>0</v>
      </c>
      <c r="R104" s="134">
        <f t="shared" si="2"/>
        <v>0</v>
      </c>
      <c r="S104" s="134">
        <v>0</v>
      </c>
      <c r="T104" s="135">
        <f t="shared" si="3"/>
        <v>0</v>
      </c>
      <c r="AR104" s="11" t="s">
        <v>119</v>
      </c>
      <c r="AT104" s="11" t="s">
        <v>115</v>
      </c>
      <c r="AU104" s="11" t="s">
        <v>83</v>
      </c>
      <c r="AY104" s="11" t="s">
        <v>114</v>
      </c>
      <c r="BE104" s="136">
        <f t="shared" si="4"/>
        <v>23924</v>
      </c>
      <c r="BF104" s="136">
        <f t="shared" si="5"/>
        <v>0</v>
      </c>
      <c r="BG104" s="136">
        <f t="shared" si="6"/>
        <v>0</v>
      </c>
      <c r="BH104" s="136">
        <f t="shared" si="7"/>
        <v>0</v>
      </c>
      <c r="BI104" s="136">
        <f t="shared" si="8"/>
        <v>0</v>
      </c>
      <c r="BJ104" s="11" t="s">
        <v>83</v>
      </c>
      <c r="BK104" s="136">
        <f t="shared" si="9"/>
        <v>23924</v>
      </c>
      <c r="BL104" s="11" t="s">
        <v>119</v>
      </c>
      <c r="BM104" s="11" t="s">
        <v>192</v>
      </c>
    </row>
    <row r="105" spans="2:65" s="1" customFormat="1" ht="67.5" customHeight="1">
      <c r="B105" s="25"/>
      <c r="C105" s="125" t="s">
        <v>159</v>
      </c>
      <c r="D105" s="125" t="s">
        <v>115</v>
      </c>
      <c r="E105" s="126" t="s">
        <v>193</v>
      </c>
      <c r="F105" s="127" t="s">
        <v>194</v>
      </c>
      <c r="G105" s="128" t="s">
        <v>118</v>
      </c>
      <c r="H105" s="129">
        <v>1</v>
      </c>
      <c r="I105" s="130">
        <v>55387</v>
      </c>
      <c r="J105" s="131">
        <f t="shared" si="0"/>
        <v>55387</v>
      </c>
      <c r="K105" s="127" t="s">
        <v>1</v>
      </c>
      <c r="L105" s="25"/>
      <c r="M105" s="132" t="s">
        <v>1</v>
      </c>
      <c r="N105" s="133" t="s">
        <v>46</v>
      </c>
      <c r="P105" s="134">
        <f t="shared" si="1"/>
        <v>0</v>
      </c>
      <c r="Q105" s="134">
        <v>0</v>
      </c>
      <c r="R105" s="134">
        <f t="shared" si="2"/>
        <v>0</v>
      </c>
      <c r="S105" s="134">
        <v>0</v>
      </c>
      <c r="T105" s="135">
        <f t="shared" si="3"/>
        <v>0</v>
      </c>
      <c r="AR105" s="11" t="s">
        <v>119</v>
      </c>
      <c r="AT105" s="11" t="s">
        <v>115</v>
      </c>
      <c r="AU105" s="11" t="s">
        <v>83</v>
      </c>
      <c r="AY105" s="11" t="s">
        <v>114</v>
      </c>
      <c r="BE105" s="136">
        <f t="shared" si="4"/>
        <v>55387</v>
      </c>
      <c r="BF105" s="136">
        <f t="shared" si="5"/>
        <v>0</v>
      </c>
      <c r="BG105" s="136">
        <f t="shared" si="6"/>
        <v>0</v>
      </c>
      <c r="BH105" s="136">
        <f t="shared" si="7"/>
        <v>0</v>
      </c>
      <c r="BI105" s="136">
        <f t="shared" si="8"/>
        <v>0</v>
      </c>
      <c r="BJ105" s="11" t="s">
        <v>83</v>
      </c>
      <c r="BK105" s="136">
        <f t="shared" si="9"/>
        <v>55387</v>
      </c>
      <c r="BL105" s="11" t="s">
        <v>119</v>
      </c>
      <c r="BM105" s="11" t="s">
        <v>195</v>
      </c>
    </row>
    <row r="106" spans="2:65" s="1" customFormat="1" ht="33.75" customHeight="1">
      <c r="B106" s="25"/>
      <c r="C106" s="125" t="s">
        <v>196</v>
      </c>
      <c r="D106" s="125" t="s">
        <v>115</v>
      </c>
      <c r="E106" s="126" t="s">
        <v>197</v>
      </c>
      <c r="F106" s="127" t="s">
        <v>198</v>
      </c>
      <c r="G106" s="128" t="s">
        <v>118</v>
      </c>
      <c r="H106" s="129">
        <v>1</v>
      </c>
      <c r="I106" s="130">
        <v>31993</v>
      </c>
      <c r="J106" s="131">
        <f t="shared" si="0"/>
        <v>31993</v>
      </c>
      <c r="K106" s="127" t="s">
        <v>1</v>
      </c>
      <c r="L106" s="25"/>
      <c r="M106" s="132" t="s">
        <v>1</v>
      </c>
      <c r="N106" s="133" t="s">
        <v>46</v>
      </c>
      <c r="P106" s="134">
        <f t="shared" si="1"/>
        <v>0</v>
      </c>
      <c r="Q106" s="134">
        <v>0</v>
      </c>
      <c r="R106" s="134">
        <f t="shared" si="2"/>
        <v>0</v>
      </c>
      <c r="S106" s="134">
        <v>0</v>
      </c>
      <c r="T106" s="135">
        <f t="shared" si="3"/>
        <v>0</v>
      </c>
      <c r="AR106" s="11" t="s">
        <v>119</v>
      </c>
      <c r="AT106" s="11" t="s">
        <v>115</v>
      </c>
      <c r="AU106" s="11" t="s">
        <v>83</v>
      </c>
      <c r="AY106" s="11" t="s">
        <v>114</v>
      </c>
      <c r="BE106" s="136">
        <f t="shared" si="4"/>
        <v>31993</v>
      </c>
      <c r="BF106" s="136">
        <f t="shared" si="5"/>
        <v>0</v>
      </c>
      <c r="BG106" s="136">
        <f t="shared" si="6"/>
        <v>0</v>
      </c>
      <c r="BH106" s="136">
        <f t="shared" si="7"/>
        <v>0</v>
      </c>
      <c r="BI106" s="136">
        <f t="shared" si="8"/>
        <v>0</v>
      </c>
      <c r="BJ106" s="11" t="s">
        <v>83</v>
      </c>
      <c r="BK106" s="136">
        <f t="shared" si="9"/>
        <v>31993</v>
      </c>
      <c r="BL106" s="11" t="s">
        <v>119</v>
      </c>
      <c r="BM106" s="11" t="s">
        <v>199</v>
      </c>
    </row>
    <row r="107" spans="2:65" s="1" customFormat="1" ht="33.75" customHeight="1">
      <c r="B107" s="25"/>
      <c r="C107" s="125" t="s">
        <v>162</v>
      </c>
      <c r="D107" s="125" t="s">
        <v>115</v>
      </c>
      <c r="E107" s="126" t="s">
        <v>200</v>
      </c>
      <c r="F107" s="127" t="s">
        <v>201</v>
      </c>
      <c r="G107" s="128" t="s">
        <v>118</v>
      </c>
      <c r="H107" s="129">
        <v>1</v>
      </c>
      <c r="I107" s="130">
        <v>14396</v>
      </c>
      <c r="J107" s="131">
        <f t="shared" si="0"/>
        <v>14396</v>
      </c>
      <c r="K107" s="127" t="s">
        <v>1</v>
      </c>
      <c r="L107" s="25"/>
      <c r="M107" s="132" t="s">
        <v>1</v>
      </c>
      <c r="N107" s="133" t="s">
        <v>46</v>
      </c>
      <c r="P107" s="134">
        <f t="shared" si="1"/>
        <v>0</v>
      </c>
      <c r="Q107" s="134">
        <v>0</v>
      </c>
      <c r="R107" s="134">
        <f t="shared" si="2"/>
        <v>0</v>
      </c>
      <c r="S107" s="134">
        <v>0</v>
      </c>
      <c r="T107" s="135">
        <f t="shared" si="3"/>
        <v>0</v>
      </c>
      <c r="AR107" s="11" t="s">
        <v>119</v>
      </c>
      <c r="AT107" s="11" t="s">
        <v>115</v>
      </c>
      <c r="AU107" s="11" t="s">
        <v>83</v>
      </c>
      <c r="AY107" s="11" t="s">
        <v>114</v>
      </c>
      <c r="BE107" s="136">
        <f t="shared" si="4"/>
        <v>14396</v>
      </c>
      <c r="BF107" s="136">
        <f t="shared" si="5"/>
        <v>0</v>
      </c>
      <c r="BG107" s="136">
        <f t="shared" si="6"/>
        <v>0</v>
      </c>
      <c r="BH107" s="136">
        <f t="shared" si="7"/>
        <v>0</v>
      </c>
      <c r="BI107" s="136">
        <f t="shared" si="8"/>
        <v>0</v>
      </c>
      <c r="BJ107" s="11" t="s">
        <v>83</v>
      </c>
      <c r="BK107" s="136">
        <f t="shared" si="9"/>
        <v>14396</v>
      </c>
      <c r="BL107" s="11" t="s">
        <v>119</v>
      </c>
      <c r="BM107" s="11" t="s">
        <v>202</v>
      </c>
    </row>
    <row r="108" spans="2:65" s="1" customFormat="1" ht="16.5" customHeight="1">
      <c r="B108" s="25"/>
      <c r="C108" s="125" t="s">
        <v>203</v>
      </c>
      <c r="D108" s="125" t="s">
        <v>115</v>
      </c>
      <c r="E108" s="126" t="s">
        <v>204</v>
      </c>
      <c r="F108" s="127" t="s">
        <v>205</v>
      </c>
      <c r="G108" s="128" t="s">
        <v>118</v>
      </c>
      <c r="H108" s="129">
        <v>1</v>
      </c>
      <c r="I108" s="130">
        <v>94711</v>
      </c>
      <c r="J108" s="131">
        <f t="shared" si="0"/>
        <v>94711</v>
      </c>
      <c r="K108" s="127" t="s">
        <v>1</v>
      </c>
      <c r="L108" s="25"/>
      <c r="M108" s="132" t="s">
        <v>1</v>
      </c>
      <c r="N108" s="133" t="s">
        <v>46</v>
      </c>
      <c r="P108" s="134">
        <f t="shared" si="1"/>
        <v>0</v>
      </c>
      <c r="Q108" s="134">
        <v>0</v>
      </c>
      <c r="R108" s="134">
        <f t="shared" si="2"/>
        <v>0</v>
      </c>
      <c r="S108" s="134">
        <v>0</v>
      </c>
      <c r="T108" s="135">
        <f t="shared" si="3"/>
        <v>0</v>
      </c>
      <c r="AR108" s="11" t="s">
        <v>83</v>
      </c>
      <c r="AT108" s="11" t="s">
        <v>115</v>
      </c>
      <c r="AU108" s="11" t="s">
        <v>83</v>
      </c>
      <c r="AY108" s="11" t="s">
        <v>114</v>
      </c>
      <c r="BE108" s="136">
        <f t="shared" si="4"/>
        <v>94711</v>
      </c>
      <c r="BF108" s="136">
        <f t="shared" si="5"/>
        <v>0</v>
      </c>
      <c r="BG108" s="136">
        <f t="shared" si="6"/>
        <v>0</v>
      </c>
      <c r="BH108" s="136">
        <f t="shared" si="7"/>
        <v>0</v>
      </c>
      <c r="BI108" s="136">
        <f t="shared" si="8"/>
        <v>0</v>
      </c>
      <c r="BJ108" s="11" t="s">
        <v>83</v>
      </c>
      <c r="BK108" s="136">
        <f t="shared" si="9"/>
        <v>94711</v>
      </c>
      <c r="BL108" s="11" t="s">
        <v>83</v>
      </c>
      <c r="BM108" s="11" t="s">
        <v>206</v>
      </c>
    </row>
    <row r="109" spans="2:65" s="1" customFormat="1" ht="45" customHeight="1">
      <c r="B109" s="25"/>
      <c r="C109" s="125" t="s">
        <v>165</v>
      </c>
      <c r="D109" s="125" t="s">
        <v>115</v>
      </c>
      <c r="E109" s="126" t="s">
        <v>207</v>
      </c>
      <c r="F109" s="127" t="s">
        <v>208</v>
      </c>
      <c r="G109" s="128" t="s">
        <v>118</v>
      </c>
      <c r="H109" s="129">
        <v>1</v>
      </c>
      <c r="I109" s="130">
        <v>15619</v>
      </c>
      <c r="J109" s="131">
        <f t="shared" si="0"/>
        <v>15619</v>
      </c>
      <c r="K109" s="127" t="s">
        <v>1</v>
      </c>
      <c r="L109" s="25"/>
      <c r="M109" s="132" t="s">
        <v>1</v>
      </c>
      <c r="N109" s="133" t="s">
        <v>46</v>
      </c>
      <c r="P109" s="134">
        <f t="shared" si="1"/>
        <v>0</v>
      </c>
      <c r="Q109" s="134">
        <v>0</v>
      </c>
      <c r="R109" s="134">
        <f t="shared" si="2"/>
        <v>0</v>
      </c>
      <c r="S109" s="134">
        <v>0</v>
      </c>
      <c r="T109" s="135">
        <f t="shared" si="3"/>
        <v>0</v>
      </c>
      <c r="AR109" s="11" t="s">
        <v>119</v>
      </c>
      <c r="AT109" s="11" t="s">
        <v>115</v>
      </c>
      <c r="AU109" s="11" t="s">
        <v>83</v>
      </c>
      <c r="AY109" s="11" t="s">
        <v>114</v>
      </c>
      <c r="BE109" s="136">
        <f t="shared" si="4"/>
        <v>15619</v>
      </c>
      <c r="BF109" s="136">
        <f t="shared" si="5"/>
        <v>0</v>
      </c>
      <c r="BG109" s="136">
        <f t="shared" si="6"/>
        <v>0</v>
      </c>
      <c r="BH109" s="136">
        <f t="shared" si="7"/>
        <v>0</v>
      </c>
      <c r="BI109" s="136">
        <f t="shared" si="8"/>
        <v>0</v>
      </c>
      <c r="BJ109" s="11" t="s">
        <v>83</v>
      </c>
      <c r="BK109" s="136">
        <f t="shared" si="9"/>
        <v>15619</v>
      </c>
      <c r="BL109" s="11" t="s">
        <v>119</v>
      </c>
      <c r="BM109" s="11" t="s">
        <v>209</v>
      </c>
    </row>
    <row r="110" spans="2:65" s="1" customFormat="1" ht="45" customHeight="1">
      <c r="B110" s="25"/>
      <c r="C110" s="125" t="s">
        <v>210</v>
      </c>
      <c r="D110" s="125" t="s">
        <v>115</v>
      </c>
      <c r="E110" s="126" t="s">
        <v>211</v>
      </c>
      <c r="F110" s="127" t="s">
        <v>212</v>
      </c>
      <c r="G110" s="128" t="s">
        <v>118</v>
      </c>
      <c r="H110" s="129">
        <v>1</v>
      </c>
      <c r="I110" s="130">
        <v>30227</v>
      </c>
      <c r="J110" s="131">
        <f t="shared" si="0"/>
        <v>30227</v>
      </c>
      <c r="K110" s="127" t="s">
        <v>1</v>
      </c>
      <c r="L110" s="25"/>
      <c r="M110" s="132" t="s">
        <v>1</v>
      </c>
      <c r="N110" s="133" t="s">
        <v>46</v>
      </c>
      <c r="P110" s="134">
        <f t="shared" si="1"/>
        <v>0</v>
      </c>
      <c r="Q110" s="134">
        <v>0</v>
      </c>
      <c r="R110" s="134">
        <f t="shared" si="2"/>
        <v>0</v>
      </c>
      <c r="S110" s="134">
        <v>0</v>
      </c>
      <c r="T110" s="135">
        <f t="shared" si="3"/>
        <v>0</v>
      </c>
      <c r="AR110" s="11" t="s">
        <v>119</v>
      </c>
      <c r="AT110" s="11" t="s">
        <v>115</v>
      </c>
      <c r="AU110" s="11" t="s">
        <v>83</v>
      </c>
      <c r="AY110" s="11" t="s">
        <v>114</v>
      </c>
      <c r="BE110" s="136">
        <f t="shared" si="4"/>
        <v>30227</v>
      </c>
      <c r="BF110" s="136">
        <f t="shared" si="5"/>
        <v>0</v>
      </c>
      <c r="BG110" s="136">
        <f t="shared" si="6"/>
        <v>0</v>
      </c>
      <c r="BH110" s="136">
        <f t="shared" si="7"/>
        <v>0</v>
      </c>
      <c r="BI110" s="136">
        <f t="shared" si="8"/>
        <v>0</v>
      </c>
      <c r="BJ110" s="11" t="s">
        <v>83</v>
      </c>
      <c r="BK110" s="136">
        <f t="shared" si="9"/>
        <v>30227</v>
      </c>
      <c r="BL110" s="11" t="s">
        <v>119</v>
      </c>
      <c r="BM110" s="11" t="s">
        <v>213</v>
      </c>
    </row>
    <row r="111" spans="2:65" s="1" customFormat="1" ht="22.5" customHeight="1">
      <c r="B111" s="25"/>
      <c r="C111" s="125" t="s">
        <v>168</v>
      </c>
      <c r="D111" s="125" t="s">
        <v>115</v>
      </c>
      <c r="E111" s="126" t="s">
        <v>214</v>
      </c>
      <c r="F111" s="127" t="s">
        <v>215</v>
      </c>
      <c r="G111" s="128" t="s">
        <v>118</v>
      </c>
      <c r="H111" s="129">
        <v>1</v>
      </c>
      <c r="I111" s="130">
        <v>73094</v>
      </c>
      <c r="J111" s="131">
        <f t="shared" si="0"/>
        <v>73094</v>
      </c>
      <c r="K111" s="127" t="s">
        <v>1</v>
      </c>
      <c r="L111" s="25"/>
      <c r="M111" s="132" t="s">
        <v>1</v>
      </c>
      <c r="N111" s="133" t="s">
        <v>46</v>
      </c>
      <c r="P111" s="134">
        <f t="shared" si="1"/>
        <v>0</v>
      </c>
      <c r="Q111" s="134">
        <v>0</v>
      </c>
      <c r="R111" s="134">
        <f t="shared" si="2"/>
        <v>0</v>
      </c>
      <c r="S111" s="134">
        <v>0</v>
      </c>
      <c r="T111" s="135">
        <f t="shared" si="3"/>
        <v>0</v>
      </c>
      <c r="AR111" s="11" t="s">
        <v>119</v>
      </c>
      <c r="AT111" s="11" t="s">
        <v>115</v>
      </c>
      <c r="AU111" s="11" t="s">
        <v>83</v>
      </c>
      <c r="AY111" s="11" t="s">
        <v>114</v>
      </c>
      <c r="BE111" s="136">
        <f t="shared" si="4"/>
        <v>73094</v>
      </c>
      <c r="BF111" s="136">
        <f t="shared" si="5"/>
        <v>0</v>
      </c>
      <c r="BG111" s="136">
        <f t="shared" si="6"/>
        <v>0</v>
      </c>
      <c r="BH111" s="136">
        <f t="shared" si="7"/>
        <v>0</v>
      </c>
      <c r="BI111" s="136">
        <f t="shared" si="8"/>
        <v>0</v>
      </c>
      <c r="BJ111" s="11" t="s">
        <v>83</v>
      </c>
      <c r="BK111" s="136">
        <f t="shared" si="9"/>
        <v>73094</v>
      </c>
      <c r="BL111" s="11" t="s">
        <v>119</v>
      </c>
      <c r="BM111" s="11" t="s">
        <v>216</v>
      </c>
    </row>
    <row r="112" spans="2:65" s="1" customFormat="1" ht="22.5" customHeight="1">
      <c r="B112" s="25"/>
      <c r="C112" s="125" t="s">
        <v>217</v>
      </c>
      <c r="D112" s="125" t="s">
        <v>115</v>
      </c>
      <c r="E112" s="126" t="s">
        <v>218</v>
      </c>
      <c r="F112" s="127" t="s">
        <v>219</v>
      </c>
      <c r="G112" s="128" t="s">
        <v>118</v>
      </c>
      <c r="H112" s="129">
        <v>1</v>
      </c>
      <c r="I112" s="130">
        <v>15526</v>
      </c>
      <c r="J112" s="131">
        <f t="shared" si="0"/>
        <v>15526</v>
      </c>
      <c r="K112" s="127" t="s">
        <v>1</v>
      </c>
      <c r="L112" s="25"/>
      <c r="M112" s="132" t="s">
        <v>1</v>
      </c>
      <c r="N112" s="133" t="s">
        <v>46</v>
      </c>
      <c r="P112" s="134">
        <f t="shared" si="1"/>
        <v>0</v>
      </c>
      <c r="Q112" s="134">
        <v>0</v>
      </c>
      <c r="R112" s="134">
        <f t="shared" si="2"/>
        <v>0</v>
      </c>
      <c r="S112" s="134">
        <v>0</v>
      </c>
      <c r="T112" s="135">
        <f t="shared" si="3"/>
        <v>0</v>
      </c>
      <c r="AR112" s="11" t="s">
        <v>119</v>
      </c>
      <c r="AT112" s="11" t="s">
        <v>115</v>
      </c>
      <c r="AU112" s="11" t="s">
        <v>83</v>
      </c>
      <c r="AY112" s="11" t="s">
        <v>114</v>
      </c>
      <c r="BE112" s="136">
        <f t="shared" si="4"/>
        <v>15526</v>
      </c>
      <c r="BF112" s="136">
        <f t="shared" si="5"/>
        <v>0</v>
      </c>
      <c r="BG112" s="136">
        <f t="shared" si="6"/>
        <v>0</v>
      </c>
      <c r="BH112" s="136">
        <f t="shared" si="7"/>
        <v>0</v>
      </c>
      <c r="BI112" s="136">
        <f t="shared" si="8"/>
        <v>0</v>
      </c>
      <c r="BJ112" s="11" t="s">
        <v>83</v>
      </c>
      <c r="BK112" s="136">
        <f t="shared" si="9"/>
        <v>15526</v>
      </c>
      <c r="BL112" s="11" t="s">
        <v>119</v>
      </c>
      <c r="BM112" s="11" t="s">
        <v>220</v>
      </c>
    </row>
    <row r="113" spans="2:65" s="1" customFormat="1" ht="16.5" customHeight="1">
      <c r="B113" s="25"/>
      <c r="C113" s="125" t="s">
        <v>172</v>
      </c>
      <c r="D113" s="125" t="s">
        <v>115</v>
      </c>
      <c r="E113" s="126" t="s">
        <v>221</v>
      </c>
      <c r="F113" s="127" t="s">
        <v>222</v>
      </c>
      <c r="G113" s="128" t="s">
        <v>118</v>
      </c>
      <c r="H113" s="129">
        <v>1</v>
      </c>
      <c r="I113" s="130">
        <v>45009</v>
      </c>
      <c r="J113" s="131">
        <f t="shared" si="0"/>
        <v>45009</v>
      </c>
      <c r="K113" s="127" t="s">
        <v>1</v>
      </c>
      <c r="L113" s="25"/>
      <c r="M113" s="132" t="s">
        <v>1</v>
      </c>
      <c r="N113" s="133" t="s">
        <v>46</v>
      </c>
      <c r="P113" s="134">
        <f t="shared" si="1"/>
        <v>0</v>
      </c>
      <c r="Q113" s="134">
        <v>0</v>
      </c>
      <c r="R113" s="134">
        <f t="shared" si="2"/>
        <v>0</v>
      </c>
      <c r="S113" s="134">
        <v>0</v>
      </c>
      <c r="T113" s="135">
        <f t="shared" si="3"/>
        <v>0</v>
      </c>
      <c r="AR113" s="11" t="s">
        <v>119</v>
      </c>
      <c r="AT113" s="11" t="s">
        <v>115</v>
      </c>
      <c r="AU113" s="11" t="s">
        <v>83</v>
      </c>
      <c r="AY113" s="11" t="s">
        <v>114</v>
      </c>
      <c r="BE113" s="136">
        <f t="shared" si="4"/>
        <v>45009</v>
      </c>
      <c r="BF113" s="136">
        <f t="shared" si="5"/>
        <v>0</v>
      </c>
      <c r="BG113" s="136">
        <f t="shared" si="6"/>
        <v>0</v>
      </c>
      <c r="BH113" s="136">
        <f t="shared" si="7"/>
        <v>0</v>
      </c>
      <c r="BI113" s="136">
        <f t="shared" si="8"/>
        <v>0</v>
      </c>
      <c r="BJ113" s="11" t="s">
        <v>83</v>
      </c>
      <c r="BK113" s="136">
        <f t="shared" si="9"/>
        <v>45009</v>
      </c>
      <c r="BL113" s="11" t="s">
        <v>119</v>
      </c>
      <c r="BM113" s="11" t="s">
        <v>223</v>
      </c>
    </row>
    <row r="114" spans="2:65" s="1" customFormat="1" ht="33.75" customHeight="1">
      <c r="B114" s="25"/>
      <c r="C114" s="125" t="s">
        <v>224</v>
      </c>
      <c r="D114" s="125" t="s">
        <v>115</v>
      </c>
      <c r="E114" s="126" t="s">
        <v>225</v>
      </c>
      <c r="F114" s="127" t="s">
        <v>226</v>
      </c>
      <c r="G114" s="128" t="s">
        <v>118</v>
      </c>
      <c r="H114" s="129">
        <v>1</v>
      </c>
      <c r="I114" s="130">
        <v>33131</v>
      </c>
      <c r="J114" s="131">
        <f t="shared" si="0"/>
        <v>33131</v>
      </c>
      <c r="K114" s="127" t="s">
        <v>1</v>
      </c>
      <c r="L114" s="25"/>
      <c r="M114" s="132" t="s">
        <v>1</v>
      </c>
      <c r="N114" s="133" t="s">
        <v>46</v>
      </c>
      <c r="P114" s="134">
        <f t="shared" si="1"/>
        <v>0</v>
      </c>
      <c r="Q114" s="134">
        <v>0</v>
      </c>
      <c r="R114" s="134">
        <f t="shared" si="2"/>
        <v>0</v>
      </c>
      <c r="S114" s="134">
        <v>0</v>
      </c>
      <c r="T114" s="135">
        <f t="shared" si="3"/>
        <v>0</v>
      </c>
      <c r="AR114" s="11" t="s">
        <v>119</v>
      </c>
      <c r="AT114" s="11" t="s">
        <v>115</v>
      </c>
      <c r="AU114" s="11" t="s">
        <v>83</v>
      </c>
      <c r="AY114" s="11" t="s">
        <v>114</v>
      </c>
      <c r="BE114" s="136">
        <f t="shared" si="4"/>
        <v>33131</v>
      </c>
      <c r="BF114" s="136">
        <f t="shared" si="5"/>
        <v>0</v>
      </c>
      <c r="BG114" s="136">
        <f t="shared" si="6"/>
        <v>0</v>
      </c>
      <c r="BH114" s="136">
        <f t="shared" si="7"/>
        <v>0</v>
      </c>
      <c r="BI114" s="136">
        <f t="shared" si="8"/>
        <v>0</v>
      </c>
      <c r="BJ114" s="11" t="s">
        <v>83</v>
      </c>
      <c r="BK114" s="136">
        <f t="shared" si="9"/>
        <v>33131</v>
      </c>
      <c r="BL114" s="11" t="s">
        <v>119</v>
      </c>
      <c r="BM114" s="11" t="s">
        <v>227</v>
      </c>
    </row>
    <row r="115" spans="2:65" s="1" customFormat="1" ht="16.5" customHeight="1">
      <c r="B115" s="25"/>
      <c r="C115" s="125" t="s">
        <v>175</v>
      </c>
      <c r="D115" s="125" t="s">
        <v>115</v>
      </c>
      <c r="E115" s="126" t="s">
        <v>228</v>
      </c>
      <c r="F115" s="127" t="s">
        <v>229</v>
      </c>
      <c r="G115" s="128" t="s">
        <v>118</v>
      </c>
      <c r="H115" s="129">
        <v>1</v>
      </c>
      <c r="I115" s="130">
        <v>40050</v>
      </c>
      <c r="J115" s="131">
        <f t="shared" si="0"/>
        <v>40050</v>
      </c>
      <c r="K115" s="127" t="s">
        <v>1</v>
      </c>
      <c r="L115" s="25"/>
      <c r="M115" s="132" t="s">
        <v>1</v>
      </c>
      <c r="N115" s="133" t="s">
        <v>46</v>
      </c>
      <c r="P115" s="134">
        <f t="shared" si="1"/>
        <v>0</v>
      </c>
      <c r="Q115" s="134">
        <v>0</v>
      </c>
      <c r="R115" s="134">
        <f t="shared" si="2"/>
        <v>0</v>
      </c>
      <c r="S115" s="134">
        <v>0</v>
      </c>
      <c r="T115" s="135">
        <f t="shared" si="3"/>
        <v>0</v>
      </c>
      <c r="AR115" s="11" t="s">
        <v>119</v>
      </c>
      <c r="AT115" s="11" t="s">
        <v>115</v>
      </c>
      <c r="AU115" s="11" t="s">
        <v>83</v>
      </c>
      <c r="AY115" s="11" t="s">
        <v>114</v>
      </c>
      <c r="BE115" s="136">
        <f t="shared" si="4"/>
        <v>40050</v>
      </c>
      <c r="BF115" s="136">
        <f t="shared" si="5"/>
        <v>0</v>
      </c>
      <c r="BG115" s="136">
        <f t="shared" si="6"/>
        <v>0</v>
      </c>
      <c r="BH115" s="136">
        <f t="shared" si="7"/>
        <v>0</v>
      </c>
      <c r="BI115" s="136">
        <f t="shared" si="8"/>
        <v>0</v>
      </c>
      <c r="BJ115" s="11" t="s">
        <v>83</v>
      </c>
      <c r="BK115" s="136">
        <f t="shared" si="9"/>
        <v>40050</v>
      </c>
      <c r="BL115" s="11" t="s">
        <v>119</v>
      </c>
      <c r="BM115" s="11" t="s">
        <v>230</v>
      </c>
    </row>
    <row r="116" spans="2:65" s="1" customFormat="1" ht="16.5" customHeight="1">
      <c r="B116" s="25"/>
      <c r="C116" s="125" t="s">
        <v>231</v>
      </c>
      <c r="D116" s="125" t="s">
        <v>115</v>
      </c>
      <c r="E116" s="126" t="s">
        <v>232</v>
      </c>
      <c r="F116" s="127" t="s">
        <v>233</v>
      </c>
      <c r="G116" s="128" t="s">
        <v>118</v>
      </c>
      <c r="H116" s="129">
        <v>1</v>
      </c>
      <c r="I116" s="130">
        <v>12531</v>
      </c>
      <c r="J116" s="131">
        <f t="shared" si="0"/>
        <v>12531</v>
      </c>
      <c r="K116" s="127" t="s">
        <v>1</v>
      </c>
      <c r="L116" s="25"/>
      <c r="M116" s="132" t="s">
        <v>1</v>
      </c>
      <c r="N116" s="133" t="s">
        <v>46</v>
      </c>
      <c r="P116" s="134">
        <f t="shared" si="1"/>
        <v>0</v>
      </c>
      <c r="Q116" s="134">
        <v>0</v>
      </c>
      <c r="R116" s="134">
        <f t="shared" si="2"/>
        <v>0</v>
      </c>
      <c r="S116" s="134">
        <v>0</v>
      </c>
      <c r="T116" s="135">
        <f t="shared" si="3"/>
        <v>0</v>
      </c>
      <c r="AR116" s="11" t="s">
        <v>83</v>
      </c>
      <c r="AT116" s="11" t="s">
        <v>115</v>
      </c>
      <c r="AU116" s="11" t="s">
        <v>83</v>
      </c>
      <c r="AY116" s="11" t="s">
        <v>114</v>
      </c>
      <c r="BE116" s="136">
        <f t="shared" si="4"/>
        <v>12531</v>
      </c>
      <c r="BF116" s="136">
        <f t="shared" si="5"/>
        <v>0</v>
      </c>
      <c r="BG116" s="136">
        <f t="shared" si="6"/>
        <v>0</v>
      </c>
      <c r="BH116" s="136">
        <f t="shared" si="7"/>
        <v>0</v>
      </c>
      <c r="BI116" s="136">
        <f t="shared" si="8"/>
        <v>0</v>
      </c>
      <c r="BJ116" s="11" t="s">
        <v>83</v>
      </c>
      <c r="BK116" s="136">
        <f t="shared" si="9"/>
        <v>12531</v>
      </c>
      <c r="BL116" s="11" t="s">
        <v>83</v>
      </c>
      <c r="BM116" s="11" t="s">
        <v>234</v>
      </c>
    </row>
    <row r="117" spans="2:65" s="1" customFormat="1" ht="16.5" customHeight="1">
      <c r="B117" s="25"/>
      <c r="C117" s="125" t="s">
        <v>179</v>
      </c>
      <c r="D117" s="125" t="s">
        <v>115</v>
      </c>
      <c r="E117" s="126" t="s">
        <v>235</v>
      </c>
      <c r="F117" s="127" t="s">
        <v>236</v>
      </c>
      <c r="G117" s="128" t="s">
        <v>118</v>
      </c>
      <c r="H117" s="129">
        <v>1</v>
      </c>
      <c r="I117" s="130">
        <v>24105</v>
      </c>
      <c r="J117" s="131">
        <f t="shared" si="0"/>
        <v>24105</v>
      </c>
      <c r="K117" s="127" t="s">
        <v>1</v>
      </c>
      <c r="L117" s="25"/>
      <c r="M117" s="137" t="s">
        <v>1</v>
      </c>
      <c r="N117" s="138" t="s">
        <v>46</v>
      </c>
      <c r="O117" s="139"/>
      <c r="P117" s="140">
        <f t="shared" si="1"/>
        <v>0</v>
      </c>
      <c r="Q117" s="140">
        <v>0</v>
      </c>
      <c r="R117" s="140">
        <f t="shared" si="2"/>
        <v>0</v>
      </c>
      <c r="S117" s="140">
        <v>0</v>
      </c>
      <c r="T117" s="141">
        <f t="shared" si="3"/>
        <v>0</v>
      </c>
      <c r="AR117" s="11" t="s">
        <v>119</v>
      </c>
      <c r="AT117" s="11" t="s">
        <v>115</v>
      </c>
      <c r="AU117" s="11" t="s">
        <v>83</v>
      </c>
      <c r="AY117" s="11" t="s">
        <v>114</v>
      </c>
      <c r="BE117" s="136">
        <f t="shared" si="4"/>
        <v>24105</v>
      </c>
      <c r="BF117" s="136">
        <f t="shared" si="5"/>
        <v>0</v>
      </c>
      <c r="BG117" s="136">
        <f t="shared" si="6"/>
        <v>0</v>
      </c>
      <c r="BH117" s="136">
        <f t="shared" si="7"/>
        <v>0</v>
      </c>
      <c r="BI117" s="136">
        <f t="shared" si="8"/>
        <v>0</v>
      </c>
      <c r="BJ117" s="11" t="s">
        <v>83</v>
      </c>
      <c r="BK117" s="136">
        <f t="shared" si="9"/>
        <v>24105</v>
      </c>
      <c r="BL117" s="11" t="s">
        <v>119</v>
      </c>
      <c r="BM117" s="11" t="s">
        <v>237</v>
      </c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94"/>
      <c r="J118" s="35"/>
      <c r="K118" s="35"/>
      <c r="L118" s="25"/>
    </row>
  </sheetData>
  <sheetProtection password="CCF3" sheet="1" objects="1" scenarios="1" formatColumns="0" formatRows="0" autoFilter="0"/>
  <autoFilter ref="C79:K11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1"/>
  <sheetViews>
    <sheetView showGridLines="0" topLeftCell="A71" workbookViewId="0">
      <selection activeCell="L103" sqref="L10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1" t="s">
        <v>88</v>
      </c>
    </row>
    <row r="3" spans="2:46" ht="6.95" customHeight="1">
      <c r="B3" s="12"/>
      <c r="C3" s="13"/>
      <c r="D3" s="13"/>
      <c r="E3" s="13"/>
      <c r="F3" s="13"/>
      <c r="G3" s="13"/>
      <c r="H3" s="13"/>
      <c r="I3" s="77"/>
      <c r="J3" s="13"/>
      <c r="K3" s="13"/>
      <c r="L3" s="14"/>
      <c r="AT3" s="11" t="s">
        <v>85</v>
      </c>
    </row>
    <row r="4" spans="2:46" ht="24.95" customHeight="1">
      <c r="B4" s="14"/>
      <c r="D4" s="15" t="s">
        <v>89</v>
      </c>
      <c r="L4" s="14"/>
      <c r="M4" s="16" t="s">
        <v>10</v>
      </c>
      <c r="AT4" s="11" t="s">
        <v>4</v>
      </c>
    </row>
    <row r="5" spans="2:46" ht="6.95" customHeight="1">
      <c r="B5" s="14"/>
      <c r="L5" s="14"/>
    </row>
    <row r="6" spans="2:46" ht="12" customHeight="1">
      <c r="B6" s="14"/>
      <c r="D6" s="20" t="s">
        <v>16</v>
      </c>
      <c r="L6" s="14"/>
    </row>
    <row r="7" spans="2:46" ht="16.5" customHeight="1">
      <c r="B7" s="14"/>
      <c r="E7" s="189" t="str">
        <f>'Rekapitulace stavby'!K6</f>
        <v>ČOV Klatovy - Plánované opravy 2019</v>
      </c>
      <c r="F7" s="165"/>
      <c r="G7" s="165"/>
      <c r="H7" s="165"/>
      <c r="L7" s="14"/>
    </row>
    <row r="8" spans="2:46" s="1" customFormat="1" ht="12" customHeight="1">
      <c r="B8" s="25"/>
      <c r="D8" s="20" t="s">
        <v>90</v>
      </c>
      <c r="I8" s="78"/>
      <c r="L8" s="25"/>
    </row>
    <row r="9" spans="2:46" s="1" customFormat="1" ht="36.950000000000003" customHeight="1">
      <c r="B9" s="25"/>
      <c r="E9" s="168" t="s">
        <v>238</v>
      </c>
      <c r="F9" s="167"/>
      <c r="G9" s="167"/>
      <c r="H9" s="167"/>
      <c r="I9" s="78"/>
      <c r="L9" s="25"/>
    </row>
    <row r="10" spans="2:46" s="1" customFormat="1">
      <c r="B10" s="25"/>
      <c r="I10" s="78"/>
      <c r="L10" s="25"/>
    </row>
    <row r="11" spans="2:46" s="1" customFormat="1" ht="12" customHeight="1">
      <c r="B11" s="25"/>
      <c r="D11" s="20" t="s">
        <v>18</v>
      </c>
      <c r="F11" s="11" t="s">
        <v>1</v>
      </c>
      <c r="I11" s="79" t="s">
        <v>19</v>
      </c>
      <c r="J11" s="11" t="s">
        <v>1</v>
      </c>
      <c r="L11" s="25"/>
    </row>
    <row r="12" spans="2:46" s="1" customFormat="1" ht="12" customHeight="1">
      <c r="B12" s="25"/>
      <c r="D12" s="20" t="s">
        <v>20</v>
      </c>
      <c r="F12" s="11" t="s">
        <v>92</v>
      </c>
      <c r="I12" s="79" t="s">
        <v>22</v>
      </c>
      <c r="J12" s="41" t="str">
        <f>'Rekapitulace stavby'!AN8</f>
        <v>12. 3. 2019</v>
      </c>
      <c r="L12" s="25"/>
    </row>
    <row r="13" spans="2:46" s="1" customFormat="1" ht="10.9" customHeight="1">
      <c r="B13" s="25"/>
      <c r="I13" s="78"/>
      <c r="L13" s="25"/>
    </row>
    <row r="14" spans="2:46" s="1" customFormat="1" ht="12" customHeight="1">
      <c r="B14" s="25"/>
      <c r="D14" s="20" t="s">
        <v>24</v>
      </c>
      <c r="I14" s="79" t="s">
        <v>25</v>
      </c>
      <c r="J14" s="11" t="s">
        <v>26</v>
      </c>
      <c r="L14" s="25"/>
    </row>
    <row r="15" spans="2:46" s="1" customFormat="1" ht="18" customHeight="1">
      <c r="B15" s="25"/>
      <c r="E15" s="11" t="s">
        <v>27</v>
      </c>
      <c r="I15" s="79" t="s">
        <v>28</v>
      </c>
      <c r="J15" s="11" t="s">
        <v>29</v>
      </c>
      <c r="L15" s="25"/>
    </row>
    <row r="16" spans="2:46" s="1" customFormat="1" ht="6.95" customHeight="1">
      <c r="B16" s="25"/>
      <c r="I16" s="78"/>
      <c r="L16" s="25"/>
    </row>
    <row r="17" spans="2:12" s="1" customFormat="1" ht="12" customHeight="1">
      <c r="B17" s="25"/>
      <c r="D17" s="20" t="s">
        <v>30</v>
      </c>
      <c r="I17" s="79" t="s">
        <v>25</v>
      </c>
      <c r="J17" s="21" t="str">
        <f>'Rekapitulace stavby'!AN13</f>
        <v>25232100</v>
      </c>
      <c r="L17" s="25"/>
    </row>
    <row r="18" spans="2:12" s="1" customFormat="1" ht="18" customHeight="1">
      <c r="B18" s="25"/>
      <c r="E18" s="190" t="str">
        <f>'Rekapitulace stavby'!E14</f>
        <v>Šumavské vodovody a kanalizace a.s.</v>
      </c>
      <c r="F18" s="171"/>
      <c r="G18" s="171"/>
      <c r="H18" s="171"/>
      <c r="I18" s="79" t="s">
        <v>28</v>
      </c>
      <c r="J18" s="21" t="str">
        <f>'Rekapitulace stavby'!AN14</f>
        <v>CZ25232100</v>
      </c>
      <c r="L18" s="25"/>
    </row>
    <row r="19" spans="2:12" s="1" customFormat="1" ht="6.95" customHeight="1">
      <c r="B19" s="25"/>
      <c r="I19" s="78"/>
      <c r="L19" s="25"/>
    </row>
    <row r="20" spans="2:12" s="1" customFormat="1" ht="12" customHeight="1">
      <c r="B20" s="25"/>
      <c r="D20" s="20" t="s">
        <v>31</v>
      </c>
      <c r="I20" s="79" t="s">
        <v>25</v>
      </c>
      <c r="J20" s="11" t="str">
        <f>IF('Rekapitulace stavby'!AN16="","",'Rekapitulace stavby'!AN16)</f>
        <v>64833186</v>
      </c>
      <c r="L20" s="25"/>
    </row>
    <row r="21" spans="2:12" s="1" customFormat="1" ht="18" customHeight="1">
      <c r="B21" s="25"/>
      <c r="E21" s="11" t="str">
        <f>IF('Rekapitulace stavby'!E17="","",'Rekapitulace stavby'!E17)</f>
        <v>K&amp;K TECHNOLOGY  a.s.</v>
      </c>
      <c r="I21" s="79" t="s">
        <v>28</v>
      </c>
      <c r="J21" s="11" t="str">
        <f>IF('Rekapitulace stavby'!AN17="","",'Rekapitulace stavby'!AN17)</f>
        <v>CZ64833186</v>
      </c>
      <c r="L21" s="25"/>
    </row>
    <row r="22" spans="2:12" s="1" customFormat="1" ht="6.95" customHeight="1">
      <c r="B22" s="25"/>
      <c r="I22" s="78"/>
      <c r="L22" s="25"/>
    </row>
    <row r="23" spans="2:12" s="1" customFormat="1" ht="12" customHeight="1">
      <c r="B23" s="25"/>
      <c r="D23" s="20" t="s">
        <v>36</v>
      </c>
      <c r="I23" s="79" t="s">
        <v>25</v>
      </c>
      <c r="J23" s="11" t="s">
        <v>37</v>
      </c>
      <c r="L23" s="25"/>
    </row>
    <row r="24" spans="2:12" s="1" customFormat="1" ht="18" customHeight="1">
      <c r="B24" s="25"/>
      <c r="E24" s="11" t="s">
        <v>38</v>
      </c>
      <c r="I24" s="79" t="s">
        <v>28</v>
      </c>
      <c r="J24" s="11" t="s">
        <v>39</v>
      </c>
      <c r="L24" s="25"/>
    </row>
    <row r="25" spans="2:12" s="1" customFormat="1" ht="6.95" customHeight="1">
      <c r="B25" s="25"/>
      <c r="I25" s="78"/>
      <c r="L25" s="25"/>
    </row>
    <row r="26" spans="2:12" s="1" customFormat="1" ht="12" customHeight="1">
      <c r="B26" s="25"/>
      <c r="D26" s="20" t="s">
        <v>40</v>
      </c>
      <c r="I26" s="78"/>
      <c r="L26" s="25"/>
    </row>
    <row r="27" spans="2:12" s="6" customFormat="1" ht="16.5" customHeight="1">
      <c r="B27" s="80"/>
      <c r="E27" s="175" t="s">
        <v>1</v>
      </c>
      <c r="F27" s="175"/>
      <c r="G27" s="175"/>
      <c r="H27" s="175"/>
      <c r="I27" s="81"/>
      <c r="L27" s="80"/>
    </row>
    <row r="28" spans="2:12" s="1" customFormat="1" ht="6.95" customHeight="1">
      <c r="B28" s="25"/>
      <c r="I28" s="78"/>
      <c r="L28" s="25"/>
    </row>
    <row r="29" spans="2:12" s="1" customFormat="1" ht="6.95" customHeight="1">
      <c r="B29" s="25"/>
      <c r="D29" s="42"/>
      <c r="E29" s="42"/>
      <c r="F29" s="42"/>
      <c r="G29" s="42"/>
      <c r="H29" s="42"/>
      <c r="I29" s="82"/>
      <c r="J29" s="42"/>
      <c r="K29" s="42"/>
      <c r="L29" s="25"/>
    </row>
    <row r="30" spans="2:12" s="1" customFormat="1" ht="25.35" customHeight="1">
      <c r="B30" s="25"/>
      <c r="D30" s="83" t="s">
        <v>41</v>
      </c>
      <c r="I30" s="78"/>
      <c r="J30" s="54">
        <f>ROUND(J80, 2)</f>
        <v>955580</v>
      </c>
      <c r="L30" s="25"/>
    </row>
    <row r="31" spans="2:12" s="1" customFormat="1" ht="6.95" customHeight="1">
      <c r="B31" s="25"/>
      <c r="D31" s="42"/>
      <c r="E31" s="42"/>
      <c r="F31" s="42"/>
      <c r="G31" s="42"/>
      <c r="H31" s="42"/>
      <c r="I31" s="82"/>
      <c r="J31" s="42"/>
      <c r="K31" s="42"/>
      <c r="L31" s="25"/>
    </row>
    <row r="32" spans="2:12" s="1" customFormat="1" ht="14.45" customHeight="1">
      <c r="B32" s="25"/>
      <c r="F32" s="28" t="s">
        <v>43</v>
      </c>
      <c r="I32" s="84" t="s">
        <v>42</v>
      </c>
      <c r="J32" s="28" t="s">
        <v>44</v>
      </c>
      <c r="L32" s="25"/>
    </row>
    <row r="33" spans="2:12" s="1" customFormat="1" ht="14.45" customHeight="1">
      <c r="B33" s="25"/>
      <c r="D33" s="20" t="s">
        <v>45</v>
      </c>
      <c r="E33" s="20" t="s">
        <v>46</v>
      </c>
      <c r="F33" s="85">
        <f>ROUND((SUM(BE80:BE90)),  2)</f>
        <v>955580</v>
      </c>
      <c r="I33" s="86">
        <v>0.21</v>
      </c>
      <c r="J33" s="85">
        <f>ROUND(((SUM(BE80:BE90))*I33),  2)</f>
        <v>200671.8</v>
      </c>
      <c r="L33" s="25"/>
    </row>
    <row r="34" spans="2:12" s="1" customFormat="1" ht="14.45" customHeight="1">
      <c r="B34" s="25"/>
      <c r="E34" s="20" t="s">
        <v>47</v>
      </c>
      <c r="F34" s="85">
        <f>ROUND((SUM(BF80:BF90)),  2)</f>
        <v>0</v>
      </c>
      <c r="I34" s="86">
        <v>0.15</v>
      </c>
      <c r="J34" s="85">
        <f>ROUND(((SUM(BF80:BF90))*I34),  2)</f>
        <v>0</v>
      </c>
      <c r="L34" s="25"/>
    </row>
    <row r="35" spans="2:12" s="1" customFormat="1" ht="14.45" hidden="1" customHeight="1">
      <c r="B35" s="25"/>
      <c r="E35" s="20" t="s">
        <v>48</v>
      </c>
      <c r="F35" s="85">
        <f>ROUND((SUM(BG80:BG90)),  2)</f>
        <v>0</v>
      </c>
      <c r="I35" s="86">
        <v>0.21</v>
      </c>
      <c r="J35" s="85">
        <f>0</f>
        <v>0</v>
      </c>
      <c r="L35" s="25"/>
    </row>
    <row r="36" spans="2:12" s="1" customFormat="1" ht="14.45" hidden="1" customHeight="1">
      <c r="B36" s="25"/>
      <c r="E36" s="20" t="s">
        <v>49</v>
      </c>
      <c r="F36" s="85">
        <f>ROUND((SUM(BH80:BH90)),  2)</f>
        <v>0</v>
      </c>
      <c r="I36" s="86">
        <v>0.15</v>
      </c>
      <c r="J36" s="85">
        <f>0</f>
        <v>0</v>
      </c>
      <c r="L36" s="25"/>
    </row>
    <row r="37" spans="2:12" s="1" customFormat="1" ht="14.45" hidden="1" customHeight="1">
      <c r="B37" s="25"/>
      <c r="E37" s="20" t="s">
        <v>50</v>
      </c>
      <c r="F37" s="85">
        <f>ROUND((SUM(BI80:BI90)),  2)</f>
        <v>0</v>
      </c>
      <c r="I37" s="86">
        <v>0</v>
      </c>
      <c r="J37" s="85">
        <f>0</f>
        <v>0</v>
      </c>
      <c r="L37" s="25"/>
    </row>
    <row r="38" spans="2:12" s="1" customFormat="1" ht="6.95" customHeight="1">
      <c r="B38" s="25"/>
      <c r="I38" s="78"/>
      <c r="L38" s="25"/>
    </row>
    <row r="39" spans="2:12" s="1" customFormat="1" ht="25.35" customHeight="1">
      <c r="B39" s="25"/>
      <c r="C39" s="87"/>
      <c r="D39" s="88" t="s">
        <v>51</v>
      </c>
      <c r="E39" s="45"/>
      <c r="F39" s="45"/>
      <c r="G39" s="89" t="s">
        <v>52</v>
      </c>
      <c r="H39" s="90" t="s">
        <v>53</v>
      </c>
      <c r="I39" s="91"/>
      <c r="J39" s="92">
        <f>SUM(J30:J37)</f>
        <v>1156251.8</v>
      </c>
      <c r="K39" s="93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94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95"/>
      <c r="J44" s="37"/>
      <c r="K44" s="37"/>
      <c r="L44" s="25"/>
    </row>
    <row r="45" spans="2:12" s="1" customFormat="1" ht="24.95" customHeight="1">
      <c r="B45" s="25"/>
      <c r="C45" s="15" t="s">
        <v>93</v>
      </c>
      <c r="I45" s="78"/>
      <c r="L45" s="25"/>
    </row>
    <row r="46" spans="2:12" s="1" customFormat="1" ht="6.95" customHeight="1">
      <c r="B46" s="25"/>
      <c r="I46" s="78"/>
      <c r="L46" s="25"/>
    </row>
    <row r="47" spans="2:12" s="1" customFormat="1" ht="12" customHeight="1">
      <c r="B47" s="25"/>
      <c r="C47" s="20" t="s">
        <v>16</v>
      </c>
      <c r="I47" s="78"/>
      <c r="L47" s="25"/>
    </row>
    <row r="48" spans="2:12" s="1" customFormat="1" ht="16.5" customHeight="1">
      <c r="B48" s="25"/>
      <c r="E48" s="189" t="str">
        <f>E7</f>
        <v>ČOV Klatovy - Plánované opravy 2019</v>
      </c>
      <c r="F48" s="165"/>
      <c r="G48" s="165"/>
      <c r="H48" s="165"/>
      <c r="I48" s="78"/>
      <c r="L48" s="25"/>
    </row>
    <row r="49" spans="2:47" s="1" customFormat="1" ht="12" customHeight="1">
      <c r="B49" s="25"/>
      <c r="C49" s="20" t="s">
        <v>90</v>
      </c>
      <c r="I49" s="78"/>
      <c r="L49" s="25"/>
    </row>
    <row r="50" spans="2:47" s="1" customFormat="1" ht="16.5" customHeight="1">
      <c r="B50" s="25"/>
      <c r="E50" s="168" t="str">
        <f>E9</f>
        <v>PS 02 - Výměna aeračních elementů v pravé aktivační lince</v>
      </c>
      <c r="F50" s="167"/>
      <c r="G50" s="167"/>
      <c r="H50" s="167"/>
      <c r="I50" s="78"/>
      <c r="L50" s="25"/>
    </row>
    <row r="51" spans="2:47" s="1" customFormat="1" ht="6.95" customHeight="1">
      <c r="B51" s="25"/>
      <c r="I51" s="78"/>
      <c r="L51" s="25"/>
    </row>
    <row r="52" spans="2:47" s="1" customFormat="1" ht="12" customHeight="1">
      <c r="B52" s="25"/>
      <c r="C52" s="20" t="s">
        <v>20</v>
      </c>
      <c r="F52" s="11" t="str">
        <f>F12</f>
        <v>ČOV Klatovy</v>
      </c>
      <c r="I52" s="79" t="s">
        <v>22</v>
      </c>
      <c r="J52" s="41" t="str">
        <f>IF(J12="","",J12)</f>
        <v>12. 3. 2019</v>
      </c>
      <c r="L52" s="25"/>
    </row>
    <row r="53" spans="2:47" s="1" customFormat="1" ht="6.95" customHeight="1">
      <c r="B53" s="25"/>
      <c r="I53" s="78"/>
      <c r="L53" s="25"/>
    </row>
    <row r="54" spans="2:47" s="1" customFormat="1" ht="13.7" customHeight="1">
      <c r="B54" s="25"/>
      <c r="C54" s="20" t="s">
        <v>24</v>
      </c>
      <c r="F54" s="11" t="str">
        <f>E15</f>
        <v>Město Klatovy</v>
      </c>
      <c r="I54" s="79" t="s">
        <v>31</v>
      </c>
      <c r="J54" s="23" t="str">
        <f>E21</f>
        <v>K&amp;K TECHNOLOGY  a.s.</v>
      </c>
      <c r="L54" s="25"/>
    </row>
    <row r="55" spans="2:47" s="1" customFormat="1" ht="24.95" customHeight="1">
      <c r="B55" s="25"/>
      <c r="C55" s="20" t="s">
        <v>30</v>
      </c>
      <c r="F55" s="11" t="str">
        <f>IF(E18="","",E18)</f>
        <v>Šumavské vodovody a kanalizace a.s.</v>
      </c>
      <c r="I55" s="79" t="s">
        <v>36</v>
      </c>
      <c r="J55" s="23" t="str">
        <f>E24</f>
        <v>Šumavské vodovody a kanalizace, a.s.</v>
      </c>
      <c r="L55" s="25"/>
    </row>
    <row r="56" spans="2:47" s="1" customFormat="1" ht="10.35" customHeight="1">
      <c r="B56" s="25"/>
      <c r="I56" s="78"/>
      <c r="L56" s="25"/>
    </row>
    <row r="57" spans="2:47" s="1" customFormat="1" ht="29.25" customHeight="1">
      <c r="B57" s="25"/>
      <c r="C57" s="96" t="s">
        <v>94</v>
      </c>
      <c r="D57" s="87"/>
      <c r="E57" s="87"/>
      <c r="F57" s="87"/>
      <c r="G57" s="87"/>
      <c r="H57" s="87"/>
      <c r="I57" s="97"/>
      <c r="J57" s="98" t="s">
        <v>95</v>
      </c>
      <c r="K57" s="87"/>
      <c r="L57" s="25"/>
    </row>
    <row r="58" spans="2:47" s="1" customFormat="1" ht="10.35" customHeight="1">
      <c r="B58" s="25"/>
      <c r="I58" s="78"/>
      <c r="L58" s="25"/>
    </row>
    <row r="59" spans="2:47" s="1" customFormat="1" ht="22.9" customHeight="1">
      <c r="B59" s="25"/>
      <c r="C59" s="99" t="s">
        <v>96</v>
      </c>
      <c r="I59" s="78"/>
      <c r="J59" s="54">
        <f>J80</f>
        <v>955580</v>
      </c>
      <c r="L59" s="25"/>
      <c r="AU59" s="11" t="s">
        <v>97</v>
      </c>
    </row>
    <row r="60" spans="2:47" s="7" customFormat="1" ht="24.95" customHeight="1">
      <c r="B60" s="100"/>
      <c r="D60" s="101" t="s">
        <v>98</v>
      </c>
      <c r="E60" s="102"/>
      <c r="F60" s="102"/>
      <c r="G60" s="102"/>
      <c r="H60" s="102"/>
      <c r="I60" s="103"/>
      <c r="J60" s="104">
        <f>J81</f>
        <v>955580</v>
      </c>
      <c r="L60" s="100"/>
    </row>
    <row r="61" spans="2:47" s="1" customFormat="1" ht="21.75" customHeight="1">
      <c r="B61" s="25"/>
      <c r="I61" s="78"/>
      <c r="L61" s="25"/>
    </row>
    <row r="62" spans="2:47" s="1" customFormat="1" ht="6.95" customHeight="1">
      <c r="B62" s="34"/>
      <c r="C62" s="35"/>
      <c r="D62" s="35"/>
      <c r="E62" s="35"/>
      <c r="F62" s="35"/>
      <c r="G62" s="35"/>
      <c r="H62" s="35"/>
      <c r="I62" s="94"/>
      <c r="J62" s="35"/>
      <c r="K62" s="35"/>
      <c r="L62" s="25"/>
    </row>
    <row r="66" spans="2:63" s="1" customFormat="1" ht="6.95" customHeight="1">
      <c r="B66" s="36"/>
      <c r="C66" s="37"/>
      <c r="D66" s="37"/>
      <c r="E66" s="37"/>
      <c r="F66" s="37"/>
      <c r="G66" s="37"/>
      <c r="H66" s="37"/>
      <c r="I66" s="95"/>
      <c r="J66" s="37"/>
      <c r="K66" s="37"/>
      <c r="L66" s="25"/>
    </row>
    <row r="67" spans="2:63" s="1" customFormat="1" ht="24.95" customHeight="1">
      <c r="B67" s="25"/>
      <c r="C67" s="15" t="s">
        <v>99</v>
      </c>
      <c r="I67" s="78"/>
      <c r="L67" s="25"/>
    </row>
    <row r="68" spans="2:63" s="1" customFormat="1" ht="6.95" customHeight="1">
      <c r="B68" s="25"/>
      <c r="I68" s="78"/>
      <c r="L68" s="25"/>
    </row>
    <row r="69" spans="2:63" s="1" customFormat="1" ht="12" customHeight="1">
      <c r="B69" s="25"/>
      <c r="C69" s="20" t="s">
        <v>16</v>
      </c>
      <c r="I69" s="78"/>
      <c r="L69" s="25"/>
    </row>
    <row r="70" spans="2:63" s="1" customFormat="1" ht="16.5" customHeight="1">
      <c r="B70" s="25"/>
      <c r="E70" s="189" t="str">
        <f>E7</f>
        <v>ČOV Klatovy - Plánované opravy 2019</v>
      </c>
      <c r="F70" s="165"/>
      <c r="G70" s="165"/>
      <c r="H70" s="165"/>
      <c r="I70" s="78"/>
      <c r="L70" s="25"/>
    </row>
    <row r="71" spans="2:63" s="1" customFormat="1" ht="12" customHeight="1">
      <c r="B71" s="25"/>
      <c r="C71" s="20" t="s">
        <v>90</v>
      </c>
      <c r="I71" s="78"/>
      <c r="L71" s="25"/>
    </row>
    <row r="72" spans="2:63" s="1" customFormat="1" ht="16.5" customHeight="1">
      <c r="B72" s="25"/>
      <c r="E72" s="168" t="str">
        <f>E9</f>
        <v>PS 02 - Výměna aeračních elementů v pravé aktivační lince</v>
      </c>
      <c r="F72" s="167"/>
      <c r="G72" s="167"/>
      <c r="H72" s="167"/>
      <c r="I72" s="78"/>
      <c r="L72" s="25"/>
    </row>
    <row r="73" spans="2:63" s="1" customFormat="1" ht="6.95" customHeight="1">
      <c r="B73" s="25"/>
      <c r="I73" s="78"/>
      <c r="L73" s="25"/>
    </row>
    <row r="74" spans="2:63" s="1" customFormat="1" ht="12" customHeight="1">
      <c r="B74" s="25"/>
      <c r="C74" s="20" t="s">
        <v>20</v>
      </c>
      <c r="F74" s="11" t="str">
        <f>F12</f>
        <v>ČOV Klatovy</v>
      </c>
      <c r="I74" s="79" t="s">
        <v>22</v>
      </c>
      <c r="J74" s="41" t="str">
        <f>IF(J12="","",J12)</f>
        <v>12. 3. 2019</v>
      </c>
      <c r="L74" s="25"/>
    </row>
    <row r="75" spans="2:63" s="1" customFormat="1" ht="6.95" customHeight="1">
      <c r="B75" s="25"/>
      <c r="I75" s="78"/>
      <c r="L75" s="25"/>
    </row>
    <row r="76" spans="2:63" s="1" customFormat="1" ht="13.7" customHeight="1">
      <c r="B76" s="25"/>
      <c r="C76" s="20" t="s">
        <v>24</v>
      </c>
      <c r="F76" s="11" t="str">
        <f>E15</f>
        <v>Město Klatovy</v>
      </c>
      <c r="I76" s="79" t="s">
        <v>31</v>
      </c>
      <c r="J76" s="23" t="str">
        <f>E21</f>
        <v>K&amp;K TECHNOLOGY  a.s.</v>
      </c>
      <c r="L76" s="25"/>
    </row>
    <row r="77" spans="2:63" s="1" customFormat="1" ht="24.95" customHeight="1">
      <c r="B77" s="25"/>
      <c r="C77" s="20" t="s">
        <v>30</v>
      </c>
      <c r="F77" s="11" t="str">
        <f>IF(E18="","",E18)</f>
        <v>Šumavské vodovody a kanalizace a.s.</v>
      </c>
      <c r="I77" s="79" t="s">
        <v>36</v>
      </c>
      <c r="J77" s="23" t="str">
        <f>E24</f>
        <v>Šumavské vodovody a kanalizace, a.s.</v>
      </c>
      <c r="L77" s="25"/>
    </row>
    <row r="78" spans="2:63" s="1" customFormat="1" ht="10.35" customHeight="1">
      <c r="B78" s="25"/>
      <c r="I78" s="78"/>
      <c r="L78" s="25"/>
    </row>
    <row r="79" spans="2:63" s="8" customFormat="1" ht="29.25" customHeight="1">
      <c r="B79" s="105"/>
      <c r="C79" s="106" t="s">
        <v>100</v>
      </c>
      <c r="D79" s="107" t="s">
        <v>60</v>
      </c>
      <c r="E79" s="107" t="s">
        <v>56</v>
      </c>
      <c r="F79" s="107" t="s">
        <v>57</v>
      </c>
      <c r="G79" s="107" t="s">
        <v>101</v>
      </c>
      <c r="H79" s="107" t="s">
        <v>102</v>
      </c>
      <c r="I79" s="108" t="s">
        <v>103</v>
      </c>
      <c r="J79" s="109" t="s">
        <v>95</v>
      </c>
      <c r="K79" s="110" t="s">
        <v>104</v>
      </c>
      <c r="L79" s="105"/>
      <c r="M79" s="47" t="s">
        <v>1</v>
      </c>
      <c r="N79" s="48" t="s">
        <v>45</v>
      </c>
      <c r="O79" s="48" t="s">
        <v>105</v>
      </c>
      <c r="P79" s="48" t="s">
        <v>106</v>
      </c>
      <c r="Q79" s="48" t="s">
        <v>107</v>
      </c>
      <c r="R79" s="48" t="s">
        <v>108</v>
      </c>
      <c r="S79" s="48" t="s">
        <v>109</v>
      </c>
      <c r="T79" s="49" t="s">
        <v>110</v>
      </c>
    </row>
    <row r="80" spans="2:63" s="1" customFormat="1" ht="22.9" customHeight="1">
      <c r="B80" s="25"/>
      <c r="C80" s="52" t="s">
        <v>111</v>
      </c>
      <c r="I80" s="78"/>
      <c r="J80" s="111">
        <f>BK80</f>
        <v>955580</v>
      </c>
      <c r="L80" s="25"/>
      <c r="M80" s="50"/>
      <c r="N80" s="42"/>
      <c r="O80" s="42"/>
      <c r="P80" s="112">
        <f>P81</f>
        <v>0</v>
      </c>
      <c r="Q80" s="42"/>
      <c r="R80" s="112">
        <f>R81</f>
        <v>0</v>
      </c>
      <c r="S80" s="42"/>
      <c r="T80" s="113">
        <f>T81</f>
        <v>0</v>
      </c>
      <c r="AT80" s="11" t="s">
        <v>74</v>
      </c>
      <c r="AU80" s="11" t="s">
        <v>97</v>
      </c>
      <c r="BK80" s="114">
        <f>BK81</f>
        <v>955580</v>
      </c>
    </row>
    <row r="81" spans="2:65" s="9" customFormat="1" ht="25.9" customHeight="1">
      <c r="B81" s="115"/>
      <c r="D81" s="116" t="s">
        <v>74</v>
      </c>
      <c r="E81" s="117" t="s">
        <v>112</v>
      </c>
      <c r="F81" s="117" t="s">
        <v>113</v>
      </c>
      <c r="I81" s="118"/>
      <c r="J81" s="119">
        <f>BK81</f>
        <v>955580</v>
      </c>
      <c r="L81" s="115"/>
      <c r="M81" s="120"/>
      <c r="P81" s="121">
        <f>SUM(P82:P90)</f>
        <v>0</v>
      </c>
      <c r="R81" s="121">
        <f>SUM(R82:R90)</f>
        <v>0</v>
      </c>
      <c r="T81" s="122">
        <f>SUM(T82:T90)</f>
        <v>0</v>
      </c>
      <c r="AR81" s="116" t="s">
        <v>83</v>
      </c>
      <c r="AT81" s="123" t="s">
        <v>74</v>
      </c>
      <c r="AU81" s="123" t="s">
        <v>75</v>
      </c>
      <c r="AY81" s="116" t="s">
        <v>114</v>
      </c>
      <c r="BK81" s="124">
        <f>SUM(BK82:BK90)</f>
        <v>955580</v>
      </c>
    </row>
    <row r="82" spans="2:65" s="1" customFormat="1" ht="16.5" customHeight="1">
      <c r="B82" s="25"/>
      <c r="C82" s="125" t="s">
        <v>83</v>
      </c>
      <c r="D82" s="125" t="s">
        <v>115</v>
      </c>
      <c r="E82" s="126" t="s">
        <v>239</v>
      </c>
      <c r="F82" s="127" t="s">
        <v>240</v>
      </c>
      <c r="G82" s="128" t="s">
        <v>241</v>
      </c>
      <c r="H82" s="129">
        <v>1</v>
      </c>
      <c r="I82" s="130">
        <v>5000</v>
      </c>
      <c r="J82" s="131">
        <f t="shared" ref="J82:J90" si="0">ROUND(I82*H82,2)</f>
        <v>5000</v>
      </c>
      <c r="K82" s="127" t="s">
        <v>1</v>
      </c>
      <c r="L82" s="25"/>
      <c r="M82" s="132" t="s">
        <v>1</v>
      </c>
      <c r="N82" s="133" t="s">
        <v>46</v>
      </c>
      <c r="P82" s="134">
        <f t="shared" ref="P82:P90" si="1">O82*H82</f>
        <v>0</v>
      </c>
      <c r="Q82" s="134">
        <v>0</v>
      </c>
      <c r="R82" s="134">
        <f t="shared" ref="R82:R90" si="2">Q82*H82</f>
        <v>0</v>
      </c>
      <c r="S82" s="134">
        <v>0</v>
      </c>
      <c r="T82" s="135">
        <f t="shared" ref="T82:T90" si="3">S82*H82</f>
        <v>0</v>
      </c>
      <c r="AR82" s="11" t="s">
        <v>119</v>
      </c>
      <c r="AT82" s="11" t="s">
        <v>115</v>
      </c>
      <c r="AU82" s="11" t="s">
        <v>83</v>
      </c>
      <c r="AY82" s="11" t="s">
        <v>114</v>
      </c>
      <c r="BE82" s="136">
        <f t="shared" ref="BE82:BE90" si="4">IF(N82="základní",J82,0)</f>
        <v>5000</v>
      </c>
      <c r="BF82" s="136">
        <f t="shared" ref="BF82:BF90" si="5">IF(N82="snížená",J82,0)</f>
        <v>0</v>
      </c>
      <c r="BG82" s="136">
        <f t="shared" ref="BG82:BG90" si="6">IF(N82="zákl. přenesená",J82,0)</f>
        <v>0</v>
      </c>
      <c r="BH82" s="136">
        <f t="shared" ref="BH82:BH90" si="7">IF(N82="sníž. přenesená",J82,0)</f>
        <v>0</v>
      </c>
      <c r="BI82" s="136">
        <f t="shared" ref="BI82:BI90" si="8">IF(N82="nulová",J82,0)</f>
        <v>0</v>
      </c>
      <c r="BJ82" s="11" t="s">
        <v>83</v>
      </c>
      <c r="BK82" s="136">
        <f t="shared" ref="BK82:BK90" si="9">ROUND(I82*H82,2)</f>
        <v>5000</v>
      </c>
      <c r="BL82" s="11" t="s">
        <v>119</v>
      </c>
      <c r="BM82" s="11" t="s">
        <v>85</v>
      </c>
    </row>
    <row r="83" spans="2:65" s="1" customFormat="1" ht="16.5" customHeight="1">
      <c r="B83" s="25"/>
      <c r="C83" s="125" t="s">
        <v>85</v>
      </c>
      <c r="D83" s="125" t="s">
        <v>115</v>
      </c>
      <c r="E83" s="126" t="s">
        <v>242</v>
      </c>
      <c r="F83" s="127" t="s">
        <v>243</v>
      </c>
      <c r="G83" s="128" t="s">
        <v>244</v>
      </c>
      <c r="H83" s="129">
        <v>5544</v>
      </c>
      <c r="I83" s="130">
        <v>2</v>
      </c>
      <c r="J83" s="131">
        <f t="shared" si="0"/>
        <v>11088</v>
      </c>
      <c r="K83" s="127" t="s">
        <v>1</v>
      </c>
      <c r="L83" s="25"/>
      <c r="M83" s="132" t="s">
        <v>1</v>
      </c>
      <c r="N83" s="133" t="s">
        <v>46</v>
      </c>
      <c r="P83" s="134">
        <f t="shared" si="1"/>
        <v>0</v>
      </c>
      <c r="Q83" s="134">
        <v>0</v>
      </c>
      <c r="R83" s="134">
        <f t="shared" si="2"/>
        <v>0</v>
      </c>
      <c r="S83" s="134">
        <v>0</v>
      </c>
      <c r="T83" s="135">
        <f t="shared" si="3"/>
        <v>0</v>
      </c>
      <c r="AR83" s="11" t="s">
        <v>119</v>
      </c>
      <c r="AT83" s="11" t="s">
        <v>115</v>
      </c>
      <c r="AU83" s="11" t="s">
        <v>83</v>
      </c>
      <c r="AY83" s="11" t="s">
        <v>114</v>
      </c>
      <c r="BE83" s="136">
        <f t="shared" si="4"/>
        <v>11088</v>
      </c>
      <c r="BF83" s="136">
        <f t="shared" si="5"/>
        <v>0</v>
      </c>
      <c r="BG83" s="136">
        <f t="shared" si="6"/>
        <v>0</v>
      </c>
      <c r="BH83" s="136">
        <f t="shared" si="7"/>
        <v>0</v>
      </c>
      <c r="BI83" s="136">
        <f t="shared" si="8"/>
        <v>0</v>
      </c>
      <c r="BJ83" s="11" t="s">
        <v>83</v>
      </c>
      <c r="BK83" s="136">
        <f t="shared" si="9"/>
        <v>11088</v>
      </c>
      <c r="BL83" s="11" t="s">
        <v>119</v>
      </c>
      <c r="BM83" s="11" t="s">
        <v>119</v>
      </c>
    </row>
    <row r="84" spans="2:65" s="1" customFormat="1" ht="22.5" customHeight="1">
      <c r="B84" s="25"/>
      <c r="C84" s="125" t="s">
        <v>122</v>
      </c>
      <c r="D84" s="125" t="s">
        <v>115</v>
      </c>
      <c r="E84" s="126" t="s">
        <v>245</v>
      </c>
      <c r="F84" s="127" t="s">
        <v>246</v>
      </c>
      <c r="G84" s="128" t="s">
        <v>247</v>
      </c>
      <c r="H84" s="129">
        <v>1189</v>
      </c>
      <c r="I84" s="130">
        <v>8</v>
      </c>
      <c r="J84" s="131">
        <f t="shared" si="0"/>
        <v>9512</v>
      </c>
      <c r="K84" s="127" t="s">
        <v>1</v>
      </c>
      <c r="L84" s="25"/>
      <c r="M84" s="132" t="s">
        <v>1</v>
      </c>
      <c r="N84" s="133" t="s">
        <v>46</v>
      </c>
      <c r="P84" s="134">
        <f t="shared" si="1"/>
        <v>0</v>
      </c>
      <c r="Q84" s="134">
        <v>0</v>
      </c>
      <c r="R84" s="134">
        <f t="shared" si="2"/>
        <v>0</v>
      </c>
      <c r="S84" s="134">
        <v>0</v>
      </c>
      <c r="T84" s="135">
        <f t="shared" si="3"/>
        <v>0</v>
      </c>
      <c r="AR84" s="11" t="s">
        <v>119</v>
      </c>
      <c r="AT84" s="11" t="s">
        <v>115</v>
      </c>
      <c r="AU84" s="11" t="s">
        <v>83</v>
      </c>
      <c r="AY84" s="11" t="s">
        <v>114</v>
      </c>
      <c r="BE84" s="136">
        <f t="shared" si="4"/>
        <v>9512</v>
      </c>
      <c r="BF84" s="136">
        <f t="shared" si="5"/>
        <v>0</v>
      </c>
      <c r="BG84" s="136">
        <f t="shared" si="6"/>
        <v>0</v>
      </c>
      <c r="BH84" s="136">
        <f t="shared" si="7"/>
        <v>0</v>
      </c>
      <c r="BI84" s="136">
        <f t="shared" si="8"/>
        <v>0</v>
      </c>
      <c r="BJ84" s="11" t="s">
        <v>83</v>
      </c>
      <c r="BK84" s="136">
        <f t="shared" si="9"/>
        <v>9512</v>
      </c>
      <c r="BL84" s="11" t="s">
        <v>119</v>
      </c>
      <c r="BM84" s="11" t="s">
        <v>127</v>
      </c>
    </row>
    <row r="85" spans="2:65" s="1" customFormat="1" ht="16.5" customHeight="1">
      <c r="B85" s="25"/>
      <c r="C85" s="125" t="s">
        <v>119</v>
      </c>
      <c r="D85" s="125" t="s">
        <v>115</v>
      </c>
      <c r="E85" s="126" t="s">
        <v>248</v>
      </c>
      <c r="F85" s="127" t="s">
        <v>249</v>
      </c>
      <c r="G85" s="128" t="s">
        <v>250</v>
      </c>
      <c r="H85" s="129">
        <v>1264</v>
      </c>
      <c r="I85" s="130">
        <v>18</v>
      </c>
      <c r="J85" s="131">
        <f t="shared" si="0"/>
        <v>22752</v>
      </c>
      <c r="K85" s="127" t="s">
        <v>1</v>
      </c>
      <c r="L85" s="25"/>
      <c r="M85" s="132" t="s">
        <v>1</v>
      </c>
      <c r="N85" s="133" t="s">
        <v>46</v>
      </c>
      <c r="P85" s="134">
        <f t="shared" si="1"/>
        <v>0</v>
      </c>
      <c r="Q85" s="134">
        <v>0</v>
      </c>
      <c r="R85" s="134">
        <f t="shared" si="2"/>
        <v>0</v>
      </c>
      <c r="S85" s="134">
        <v>0</v>
      </c>
      <c r="T85" s="135">
        <f t="shared" si="3"/>
        <v>0</v>
      </c>
      <c r="AR85" s="11" t="s">
        <v>119</v>
      </c>
      <c r="AT85" s="11" t="s">
        <v>115</v>
      </c>
      <c r="AU85" s="11" t="s">
        <v>83</v>
      </c>
      <c r="AY85" s="11" t="s">
        <v>114</v>
      </c>
      <c r="BE85" s="136">
        <f t="shared" si="4"/>
        <v>22752</v>
      </c>
      <c r="BF85" s="136">
        <f t="shared" si="5"/>
        <v>0</v>
      </c>
      <c r="BG85" s="136">
        <f t="shared" si="6"/>
        <v>0</v>
      </c>
      <c r="BH85" s="136">
        <f t="shared" si="7"/>
        <v>0</v>
      </c>
      <c r="BI85" s="136">
        <f t="shared" si="8"/>
        <v>0</v>
      </c>
      <c r="BJ85" s="11" t="s">
        <v>83</v>
      </c>
      <c r="BK85" s="136">
        <f t="shared" si="9"/>
        <v>22752</v>
      </c>
      <c r="BL85" s="11" t="s">
        <v>119</v>
      </c>
      <c r="BM85" s="11" t="s">
        <v>131</v>
      </c>
    </row>
    <row r="86" spans="2:65" s="1" customFormat="1" ht="16.5" customHeight="1">
      <c r="B86" s="25"/>
      <c r="C86" s="125" t="s">
        <v>128</v>
      </c>
      <c r="D86" s="125" t="s">
        <v>115</v>
      </c>
      <c r="E86" s="126" t="s">
        <v>251</v>
      </c>
      <c r="F86" s="127" t="s">
        <v>252</v>
      </c>
      <c r="G86" s="128" t="s">
        <v>253</v>
      </c>
      <c r="H86" s="129">
        <v>6.32</v>
      </c>
      <c r="I86" s="130">
        <v>1250</v>
      </c>
      <c r="J86" s="131">
        <f t="shared" si="0"/>
        <v>7900</v>
      </c>
      <c r="K86" s="127" t="s">
        <v>1</v>
      </c>
      <c r="L86" s="25"/>
      <c r="M86" s="132" t="s">
        <v>1</v>
      </c>
      <c r="N86" s="133" t="s">
        <v>46</v>
      </c>
      <c r="P86" s="134">
        <f t="shared" si="1"/>
        <v>0</v>
      </c>
      <c r="Q86" s="134">
        <v>0</v>
      </c>
      <c r="R86" s="134">
        <f t="shared" si="2"/>
        <v>0</v>
      </c>
      <c r="S86" s="134">
        <v>0</v>
      </c>
      <c r="T86" s="135">
        <f t="shared" si="3"/>
        <v>0</v>
      </c>
      <c r="AR86" s="11" t="s">
        <v>119</v>
      </c>
      <c r="AT86" s="11" t="s">
        <v>115</v>
      </c>
      <c r="AU86" s="11" t="s">
        <v>83</v>
      </c>
      <c r="AY86" s="11" t="s">
        <v>114</v>
      </c>
      <c r="BE86" s="136">
        <f t="shared" si="4"/>
        <v>7900</v>
      </c>
      <c r="BF86" s="136">
        <f t="shared" si="5"/>
        <v>0</v>
      </c>
      <c r="BG86" s="136">
        <f t="shared" si="6"/>
        <v>0</v>
      </c>
      <c r="BH86" s="136">
        <f t="shared" si="7"/>
        <v>0</v>
      </c>
      <c r="BI86" s="136">
        <f t="shared" si="8"/>
        <v>0</v>
      </c>
      <c r="BJ86" s="11" t="s">
        <v>83</v>
      </c>
      <c r="BK86" s="136">
        <f t="shared" si="9"/>
        <v>7900</v>
      </c>
      <c r="BL86" s="11" t="s">
        <v>119</v>
      </c>
      <c r="BM86" s="11" t="s">
        <v>134</v>
      </c>
    </row>
    <row r="87" spans="2:65" s="1" customFormat="1" ht="16.5" customHeight="1">
      <c r="B87" s="25"/>
      <c r="C87" s="125" t="s">
        <v>127</v>
      </c>
      <c r="D87" s="125" t="s">
        <v>115</v>
      </c>
      <c r="E87" s="126" t="s">
        <v>254</v>
      </c>
      <c r="F87" s="127" t="s">
        <v>255</v>
      </c>
      <c r="G87" s="128" t="s">
        <v>250</v>
      </c>
      <c r="H87" s="129">
        <v>1264</v>
      </c>
      <c r="I87" s="130">
        <v>25</v>
      </c>
      <c r="J87" s="131">
        <f t="shared" si="0"/>
        <v>31600</v>
      </c>
      <c r="K87" s="127" t="s">
        <v>1</v>
      </c>
      <c r="L87" s="25"/>
      <c r="M87" s="132" t="s">
        <v>1</v>
      </c>
      <c r="N87" s="133" t="s">
        <v>46</v>
      </c>
      <c r="P87" s="134">
        <f t="shared" si="1"/>
        <v>0</v>
      </c>
      <c r="Q87" s="134">
        <v>0</v>
      </c>
      <c r="R87" s="134">
        <f t="shared" si="2"/>
        <v>0</v>
      </c>
      <c r="S87" s="134">
        <v>0</v>
      </c>
      <c r="T87" s="135">
        <f t="shared" si="3"/>
        <v>0</v>
      </c>
      <c r="AR87" s="11" t="s">
        <v>119</v>
      </c>
      <c r="AT87" s="11" t="s">
        <v>115</v>
      </c>
      <c r="AU87" s="11" t="s">
        <v>83</v>
      </c>
      <c r="AY87" s="11" t="s">
        <v>114</v>
      </c>
      <c r="BE87" s="136">
        <f t="shared" si="4"/>
        <v>31600</v>
      </c>
      <c r="BF87" s="136">
        <f t="shared" si="5"/>
        <v>0</v>
      </c>
      <c r="BG87" s="136">
        <f t="shared" si="6"/>
        <v>0</v>
      </c>
      <c r="BH87" s="136">
        <f t="shared" si="7"/>
        <v>0</v>
      </c>
      <c r="BI87" s="136">
        <f t="shared" si="8"/>
        <v>0</v>
      </c>
      <c r="BJ87" s="11" t="s">
        <v>83</v>
      </c>
      <c r="BK87" s="136">
        <f t="shared" si="9"/>
        <v>31600</v>
      </c>
      <c r="BL87" s="11" t="s">
        <v>119</v>
      </c>
      <c r="BM87" s="11" t="s">
        <v>138</v>
      </c>
    </row>
    <row r="88" spans="2:65" s="1" customFormat="1" ht="16.5" customHeight="1">
      <c r="B88" s="25"/>
      <c r="C88" s="142" t="s">
        <v>135</v>
      </c>
      <c r="D88" s="142" t="s">
        <v>256</v>
      </c>
      <c r="E88" s="143" t="s">
        <v>257</v>
      </c>
      <c r="F88" s="144" t="s">
        <v>258</v>
      </c>
      <c r="G88" s="145" t="s">
        <v>250</v>
      </c>
      <c r="H88" s="146">
        <v>1264</v>
      </c>
      <c r="I88" s="147">
        <v>677</v>
      </c>
      <c r="J88" s="148">
        <f t="shared" si="0"/>
        <v>855728</v>
      </c>
      <c r="K88" s="144" t="s">
        <v>1</v>
      </c>
      <c r="L88" s="149"/>
      <c r="M88" s="150" t="s">
        <v>1</v>
      </c>
      <c r="N88" s="151" t="s">
        <v>46</v>
      </c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11" t="s">
        <v>131</v>
      </c>
      <c r="AT88" s="11" t="s">
        <v>256</v>
      </c>
      <c r="AU88" s="11" t="s">
        <v>83</v>
      </c>
      <c r="AY88" s="11" t="s">
        <v>114</v>
      </c>
      <c r="BE88" s="136">
        <f t="shared" si="4"/>
        <v>855728</v>
      </c>
      <c r="BF88" s="136">
        <f t="shared" si="5"/>
        <v>0</v>
      </c>
      <c r="BG88" s="136">
        <f t="shared" si="6"/>
        <v>0</v>
      </c>
      <c r="BH88" s="136">
        <f t="shared" si="7"/>
        <v>0</v>
      </c>
      <c r="BI88" s="136">
        <f t="shared" si="8"/>
        <v>0</v>
      </c>
      <c r="BJ88" s="11" t="s">
        <v>83</v>
      </c>
      <c r="BK88" s="136">
        <f t="shared" si="9"/>
        <v>855728</v>
      </c>
      <c r="BL88" s="11" t="s">
        <v>119</v>
      </c>
      <c r="BM88" s="11" t="s">
        <v>141</v>
      </c>
    </row>
    <row r="89" spans="2:65" s="1" customFormat="1" ht="16.5" customHeight="1">
      <c r="B89" s="25"/>
      <c r="C89" s="125" t="s">
        <v>131</v>
      </c>
      <c r="D89" s="125" t="s">
        <v>115</v>
      </c>
      <c r="E89" s="126" t="s">
        <v>259</v>
      </c>
      <c r="F89" s="127" t="s">
        <v>260</v>
      </c>
      <c r="G89" s="128" t="s">
        <v>241</v>
      </c>
      <c r="H89" s="129">
        <v>1</v>
      </c>
      <c r="I89" s="130">
        <v>7000</v>
      </c>
      <c r="J89" s="131">
        <f t="shared" si="0"/>
        <v>7000</v>
      </c>
      <c r="K89" s="127" t="s">
        <v>1</v>
      </c>
      <c r="L89" s="25"/>
      <c r="M89" s="132" t="s">
        <v>1</v>
      </c>
      <c r="N89" s="133" t="s">
        <v>46</v>
      </c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11" t="s">
        <v>119</v>
      </c>
      <c r="AT89" s="11" t="s">
        <v>115</v>
      </c>
      <c r="AU89" s="11" t="s">
        <v>83</v>
      </c>
      <c r="AY89" s="11" t="s">
        <v>114</v>
      </c>
      <c r="BE89" s="136">
        <f t="shared" si="4"/>
        <v>7000</v>
      </c>
      <c r="BF89" s="136">
        <f t="shared" si="5"/>
        <v>0</v>
      </c>
      <c r="BG89" s="136">
        <f t="shared" si="6"/>
        <v>0</v>
      </c>
      <c r="BH89" s="136">
        <f t="shared" si="7"/>
        <v>0</v>
      </c>
      <c r="BI89" s="136">
        <f t="shared" si="8"/>
        <v>0</v>
      </c>
      <c r="BJ89" s="11" t="s">
        <v>83</v>
      </c>
      <c r="BK89" s="136">
        <f t="shared" si="9"/>
        <v>7000</v>
      </c>
      <c r="BL89" s="11" t="s">
        <v>119</v>
      </c>
      <c r="BM89" s="11" t="s">
        <v>145</v>
      </c>
    </row>
    <row r="90" spans="2:65" s="1" customFormat="1" ht="16.5" customHeight="1">
      <c r="B90" s="25"/>
      <c r="C90" s="125" t="s">
        <v>142</v>
      </c>
      <c r="D90" s="125" t="s">
        <v>115</v>
      </c>
      <c r="E90" s="126" t="s">
        <v>261</v>
      </c>
      <c r="F90" s="127" t="s">
        <v>262</v>
      </c>
      <c r="G90" s="128" t="s">
        <v>241</v>
      </c>
      <c r="H90" s="129">
        <v>1</v>
      </c>
      <c r="I90" s="130">
        <v>5000</v>
      </c>
      <c r="J90" s="131">
        <f t="shared" si="0"/>
        <v>5000</v>
      </c>
      <c r="K90" s="127" t="s">
        <v>1</v>
      </c>
      <c r="L90" s="25"/>
      <c r="M90" s="137" t="s">
        <v>1</v>
      </c>
      <c r="N90" s="138" t="s">
        <v>46</v>
      </c>
      <c r="O90" s="139"/>
      <c r="P90" s="140">
        <f t="shared" si="1"/>
        <v>0</v>
      </c>
      <c r="Q90" s="140">
        <v>0</v>
      </c>
      <c r="R90" s="140">
        <f t="shared" si="2"/>
        <v>0</v>
      </c>
      <c r="S90" s="140">
        <v>0</v>
      </c>
      <c r="T90" s="141">
        <f t="shared" si="3"/>
        <v>0</v>
      </c>
      <c r="AR90" s="11" t="s">
        <v>119</v>
      </c>
      <c r="AT90" s="11" t="s">
        <v>115</v>
      </c>
      <c r="AU90" s="11" t="s">
        <v>83</v>
      </c>
      <c r="AY90" s="11" t="s">
        <v>114</v>
      </c>
      <c r="BE90" s="136">
        <f t="shared" si="4"/>
        <v>5000</v>
      </c>
      <c r="BF90" s="136">
        <f t="shared" si="5"/>
        <v>0</v>
      </c>
      <c r="BG90" s="136">
        <f t="shared" si="6"/>
        <v>0</v>
      </c>
      <c r="BH90" s="136">
        <f t="shared" si="7"/>
        <v>0</v>
      </c>
      <c r="BI90" s="136">
        <f t="shared" si="8"/>
        <v>0</v>
      </c>
      <c r="BJ90" s="11" t="s">
        <v>83</v>
      </c>
      <c r="BK90" s="136">
        <f t="shared" si="9"/>
        <v>5000</v>
      </c>
      <c r="BL90" s="11" t="s">
        <v>119</v>
      </c>
      <c r="BM90" s="11" t="s">
        <v>148</v>
      </c>
    </row>
    <row r="91" spans="2:65" s="1" customFormat="1" ht="6.95" customHeight="1">
      <c r="B91" s="34"/>
      <c r="C91" s="35"/>
      <c r="D91" s="35"/>
      <c r="E91" s="35"/>
      <c r="F91" s="35"/>
      <c r="G91" s="35"/>
      <c r="H91" s="35"/>
      <c r="I91" s="94"/>
      <c r="J91" s="35"/>
      <c r="K91" s="35"/>
      <c r="L91" s="25"/>
    </row>
  </sheetData>
  <sheetProtection algorithmName="SHA-512" hashValue="uR1JgsefbC+qFT9u8hbaI8QaL1xyhzJka8Ny4GxbdrwTQPV1izIQCORLicY7Ftpjuef4bgcvCBgIdnDYozqZig==" saltValue="GoYX+BGN97gH//IUS7n4tkxh7Qtcu97FLCz3LFGBYtqfcqxNT04lmh4lozSBNtkDF4ZB8a4YGJBMCAwTILVlMg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 01 - Oprava vrchlíku m...</vt:lpstr>
      <vt:lpstr>PS 02 - Výměna aeračních ...</vt:lpstr>
      <vt:lpstr>'PS 01 - Oprava vrchlíku m...'!Názvy_tisku</vt:lpstr>
      <vt:lpstr>'PS 02 - Výměna aeračních ...'!Názvy_tisku</vt:lpstr>
      <vt:lpstr>'Rekapitulace stavby'!Názvy_tisku</vt:lpstr>
      <vt:lpstr>'PS 01 - Oprava vrchlíku m...'!Oblast_tisku</vt:lpstr>
      <vt:lpstr>'PS 02 - Výměna aeračních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Smolařová Marie</dc:creator>
  <cp:lastModifiedBy>Blahníková Miroslava</cp:lastModifiedBy>
  <cp:lastPrinted>2019-04-09T10:16:20Z</cp:lastPrinted>
  <dcterms:created xsi:type="dcterms:W3CDTF">2019-03-13T06:51:32Z</dcterms:created>
  <dcterms:modified xsi:type="dcterms:W3CDTF">2019-04-11T06:35:43Z</dcterms:modified>
</cp:coreProperties>
</file>