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Z:\X ARCHIV 3_1_2021\1 PC Radim\1 - ADESTIK_PROJEKTY\2021\16 - ŠTĚPÁNOVICE DĚTSKÉ HŘIŠTĚ\rozpočet nový\konev_dotace\"/>
    </mc:Choice>
  </mc:AlternateContent>
  <xr:revisionPtr revIDLastSave="0" documentId="13_ncr:1_{08CB1E6B-3278-4E37-8DDF-9306AB57B3E1}" xr6:coauthVersionLast="47" xr6:coauthVersionMax="47" xr10:uidLastSave="{00000000-0000-0000-0000-000000000000}"/>
  <bookViews>
    <workbookView xWindow="0" yWindow="0" windowWidth="20895" windowHeight="15585" activeTab="1" xr2:uid="{00000000-000D-0000-FFFF-FFFF00000000}"/>
  </bookViews>
  <sheets>
    <sheet name="Rekapitulace stavby" sheetId="1" r:id="rId1"/>
    <sheet name="07-2023 - REVITALIZACE ST..." sheetId="2" r:id="rId2"/>
    <sheet name="08-2023 - REVITALIZACE ST..." sheetId="3" r:id="rId3"/>
    <sheet name="Pokyny pro vyplnění" sheetId="4" r:id="rId4"/>
  </sheets>
  <definedNames>
    <definedName name="_xlnm._FilterDatabase" localSheetId="1" hidden="1">'07-2023 - REVITALIZACE ST...'!$C$87:$K$185</definedName>
    <definedName name="_xlnm._FilterDatabase" localSheetId="2" hidden="1">'08-2023 - REVITALIZACE ST...'!$C$80:$K$97</definedName>
    <definedName name="_xlnm.Print_Titles" localSheetId="1">'07-2023 - REVITALIZACE ST...'!$87:$87</definedName>
    <definedName name="_xlnm.Print_Titles" localSheetId="2">'08-2023 - REVITALIZACE ST...'!$80:$80</definedName>
    <definedName name="_xlnm.Print_Titles" localSheetId="0">'Rekapitulace stavby'!$52:$52</definedName>
    <definedName name="_xlnm.Print_Area" localSheetId="1">'07-2023 - REVITALIZACE ST...'!$C$4:$J$39,'07-2023 - REVITALIZACE ST...'!$C$45:$J$69,'07-2023 - REVITALIZACE ST...'!$C$75:$K$185</definedName>
    <definedName name="_xlnm.Print_Area" localSheetId="2">'08-2023 - REVITALIZACE ST...'!$C$4:$J$39,'08-2023 - REVITALIZACE ST...'!$C$45:$J$62,'08-2023 - REVITALIZACE ST...'!$C$68:$K$97</definedName>
    <definedName name="_xlnm.Print_Area" localSheetId="3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4" i="3" l="1"/>
  <c r="J84" i="3"/>
  <c r="J37" i="3"/>
  <c r="J36" i="3"/>
  <c r="AY56" i="1" s="1"/>
  <c r="J35" i="3"/>
  <c r="AX56" i="1"/>
  <c r="BI96" i="3"/>
  <c r="BH96" i="3"/>
  <c r="BG96" i="3"/>
  <c r="BF96" i="3"/>
  <c r="T96" i="3"/>
  <c r="R96" i="3"/>
  <c r="P96" i="3"/>
  <c r="BI94" i="3"/>
  <c r="BH94" i="3"/>
  <c r="BG94" i="3"/>
  <c r="BF94" i="3"/>
  <c r="T94" i="3"/>
  <c r="R94" i="3"/>
  <c r="P94" i="3"/>
  <c r="BI93" i="3"/>
  <c r="BH93" i="3"/>
  <c r="BG93" i="3"/>
  <c r="BF93" i="3"/>
  <c r="T93" i="3"/>
  <c r="R93" i="3"/>
  <c r="P93" i="3"/>
  <c r="BI90" i="3"/>
  <c r="BH90" i="3"/>
  <c r="BG90" i="3"/>
  <c r="BF90" i="3"/>
  <c r="T90" i="3"/>
  <c r="R90" i="3"/>
  <c r="P90" i="3"/>
  <c r="BI88" i="3"/>
  <c r="BH88" i="3"/>
  <c r="BG88" i="3"/>
  <c r="BF88" i="3"/>
  <c r="T88" i="3"/>
  <c r="R88" i="3"/>
  <c r="P88" i="3"/>
  <c r="BI86" i="3"/>
  <c r="BH86" i="3"/>
  <c r="BG86" i="3"/>
  <c r="BF86" i="3"/>
  <c r="T86" i="3"/>
  <c r="R86" i="3"/>
  <c r="P86" i="3"/>
  <c r="BI84" i="3"/>
  <c r="BH84" i="3"/>
  <c r="BG84" i="3"/>
  <c r="BF84" i="3"/>
  <c r="T84" i="3"/>
  <c r="R84" i="3"/>
  <c r="P84" i="3"/>
  <c r="F75" i="3"/>
  <c r="E73" i="3"/>
  <c r="F52" i="3"/>
  <c r="E50" i="3"/>
  <c r="J24" i="3"/>
  <c r="E24" i="3"/>
  <c r="J78" i="3"/>
  <c r="J23" i="3"/>
  <c r="J21" i="3"/>
  <c r="E21" i="3"/>
  <c r="J77" i="3" s="1"/>
  <c r="J20" i="3"/>
  <c r="J18" i="3"/>
  <c r="E18" i="3"/>
  <c r="F55" i="3"/>
  <c r="J17" i="3"/>
  <c r="J15" i="3"/>
  <c r="E15" i="3"/>
  <c r="F77" i="3" s="1"/>
  <c r="J14" i="3"/>
  <c r="J12" i="3"/>
  <c r="J75" i="3"/>
  <c r="E7" i="3"/>
  <c r="E48" i="3" s="1"/>
  <c r="J37" i="2"/>
  <c r="J36" i="2"/>
  <c r="AY55" i="1" s="1"/>
  <c r="J35" i="2"/>
  <c r="AX55" i="1" s="1"/>
  <c r="BI184" i="2"/>
  <c r="BH184" i="2"/>
  <c r="BG184" i="2"/>
  <c r="BF184" i="2"/>
  <c r="T184" i="2"/>
  <c r="R184" i="2"/>
  <c r="P184" i="2"/>
  <c r="BI182" i="2"/>
  <c r="BH182" i="2"/>
  <c r="BG182" i="2"/>
  <c r="BF182" i="2"/>
  <c r="T182" i="2"/>
  <c r="R182" i="2"/>
  <c r="P182" i="2"/>
  <c r="BI180" i="2"/>
  <c r="BH180" i="2"/>
  <c r="BG180" i="2"/>
  <c r="BF180" i="2"/>
  <c r="T180" i="2"/>
  <c r="R180" i="2"/>
  <c r="P180" i="2"/>
  <c r="BI178" i="2"/>
  <c r="BH178" i="2"/>
  <c r="BG178" i="2"/>
  <c r="BF178" i="2"/>
  <c r="T178" i="2"/>
  <c r="R178" i="2"/>
  <c r="P178" i="2"/>
  <c r="BI176" i="2"/>
  <c r="BH176" i="2"/>
  <c r="BG176" i="2"/>
  <c r="BF176" i="2"/>
  <c r="T176" i="2"/>
  <c r="R176" i="2"/>
  <c r="P176" i="2"/>
  <c r="BI174" i="2"/>
  <c r="BH174" i="2"/>
  <c r="BG174" i="2"/>
  <c r="BF174" i="2"/>
  <c r="T174" i="2"/>
  <c r="R174" i="2"/>
  <c r="P174" i="2"/>
  <c r="BI172" i="2"/>
  <c r="BH172" i="2"/>
  <c r="BG172" i="2"/>
  <c r="BF172" i="2"/>
  <c r="T172" i="2"/>
  <c r="R172" i="2"/>
  <c r="P172" i="2"/>
  <c r="BI169" i="2"/>
  <c r="BH169" i="2"/>
  <c r="BG169" i="2"/>
  <c r="BF169" i="2"/>
  <c r="T169" i="2"/>
  <c r="R169" i="2"/>
  <c r="P169" i="2"/>
  <c r="BI168" i="2"/>
  <c r="BH168" i="2"/>
  <c r="BG168" i="2"/>
  <c r="BF168" i="2"/>
  <c r="T168" i="2"/>
  <c r="R168" i="2"/>
  <c r="P168" i="2"/>
  <c r="BI166" i="2"/>
  <c r="BH166" i="2"/>
  <c r="BG166" i="2"/>
  <c r="BF166" i="2"/>
  <c r="T166" i="2"/>
  <c r="R166" i="2"/>
  <c r="P166" i="2"/>
  <c r="BI164" i="2"/>
  <c r="BH164" i="2"/>
  <c r="BG164" i="2"/>
  <c r="BF164" i="2"/>
  <c r="T164" i="2"/>
  <c r="R164" i="2"/>
  <c r="P164" i="2"/>
  <c r="BI161" i="2"/>
  <c r="BH161" i="2"/>
  <c r="BG161" i="2"/>
  <c r="BF161" i="2"/>
  <c r="T161" i="2"/>
  <c r="R161" i="2"/>
  <c r="P161" i="2"/>
  <c r="BI159" i="2"/>
  <c r="BH159" i="2"/>
  <c r="BG159" i="2"/>
  <c r="BF159" i="2"/>
  <c r="T159" i="2"/>
  <c r="R159" i="2"/>
  <c r="P159" i="2"/>
  <c r="BI155" i="2"/>
  <c r="BH155" i="2"/>
  <c r="BG155" i="2"/>
  <c r="BF155" i="2"/>
  <c r="T155" i="2"/>
  <c r="T154" i="2"/>
  <c r="R155" i="2"/>
  <c r="R154" i="2" s="1"/>
  <c r="P155" i="2"/>
  <c r="P154" i="2"/>
  <c r="BI153" i="2"/>
  <c r="BH153" i="2"/>
  <c r="BG153" i="2"/>
  <c r="BF153" i="2"/>
  <c r="T153" i="2"/>
  <c r="R153" i="2"/>
  <c r="P153" i="2"/>
  <c r="BI152" i="2"/>
  <c r="BH152" i="2"/>
  <c r="BG152" i="2"/>
  <c r="BF152" i="2"/>
  <c r="T152" i="2"/>
  <c r="R152" i="2"/>
  <c r="P152" i="2"/>
  <c r="BI151" i="2"/>
  <c r="BH151" i="2"/>
  <c r="BG151" i="2"/>
  <c r="BF151" i="2"/>
  <c r="T151" i="2"/>
  <c r="R151" i="2"/>
  <c r="P151" i="2"/>
  <c r="BI150" i="2"/>
  <c r="BH150" i="2"/>
  <c r="BG150" i="2"/>
  <c r="BF150" i="2"/>
  <c r="T150" i="2"/>
  <c r="R150" i="2"/>
  <c r="P150" i="2"/>
  <c r="BI149" i="2"/>
  <c r="BH149" i="2"/>
  <c r="BG149" i="2"/>
  <c r="BF149" i="2"/>
  <c r="T149" i="2"/>
  <c r="R149" i="2"/>
  <c r="P149" i="2"/>
  <c r="BI148" i="2"/>
  <c r="BH148" i="2"/>
  <c r="BG148" i="2"/>
  <c r="BF148" i="2"/>
  <c r="T148" i="2"/>
  <c r="R148" i="2"/>
  <c r="P148" i="2"/>
  <c r="BI144" i="2"/>
  <c r="BH144" i="2"/>
  <c r="BG144" i="2"/>
  <c r="BF144" i="2"/>
  <c r="T144" i="2"/>
  <c r="R144" i="2"/>
  <c r="P144" i="2"/>
  <c r="BI142" i="2"/>
  <c r="BH142" i="2"/>
  <c r="BG142" i="2"/>
  <c r="BF142" i="2"/>
  <c r="T142" i="2"/>
  <c r="R142" i="2"/>
  <c r="P142" i="2"/>
  <c r="BI140" i="2"/>
  <c r="BH140" i="2"/>
  <c r="BG140" i="2"/>
  <c r="BF140" i="2"/>
  <c r="T140" i="2"/>
  <c r="R140" i="2"/>
  <c r="P140" i="2"/>
  <c r="BI137" i="2"/>
  <c r="BH137" i="2"/>
  <c r="BG137" i="2"/>
  <c r="BF137" i="2"/>
  <c r="T137" i="2"/>
  <c r="R137" i="2"/>
  <c r="P137" i="2"/>
  <c r="BI134" i="2"/>
  <c r="BH134" i="2"/>
  <c r="BG134" i="2"/>
  <c r="BF134" i="2"/>
  <c r="T134" i="2"/>
  <c r="R134" i="2"/>
  <c r="P134" i="2"/>
  <c r="BI132" i="2"/>
  <c r="BH132" i="2"/>
  <c r="BG132" i="2"/>
  <c r="BF132" i="2"/>
  <c r="T132" i="2"/>
  <c r="R132" i="2"/>
  <c r="P132" i="2"/>
  <c r="BI129" i="2"/>
  <c r="BH129" i="2"/>
  <c r="BG129" i="2"/>
  <c r="BF129" i="2"/>
  <c r="T129" i="2"/>
  <c r="R129" i="2"/>
  <c r="P129" i="2"/>
  <c r="BI126" i="2"/>
  <c r="BH126" i="2"/>
  <c r="BG126" i="2"/>
  <c r="BF126" i="2"/>
  <c r="T126" i="2"/>
  <c r="R126" i="2"/>
  <c r="P126" i="2"/>
  <c r="BI123" i="2"/>
  <c r="BH123" i="2"/>
  <c r="BG123" i="2"/>
  <c r="BF123" i="2"/>
  <c r="T123" i="2"/>
  <c r="R123" i="2"/>
  <c r="P123" i="2"/>
  <c r="BI117" i="2"/>
  <c r="BH117" i="2"/>
  <c r="BG117" i="2"/>
  <c r="BF117" i="2"/>
  <c r="T117" i="2"/>
  <c r="R117" i="2"/>
  <c r="P117" i="2"/>
  <c r="BI114" i="2"/>
  <c r="BH114" i="2"/>
  <c r="BG114" i="2"/>
  <c r="BF114" i="2"/>
  <c r="T114" i="2"/>
  <c r="R114" i="2"/>
  <c r="P114" i="2"/>
  <c r="BI113" i="2"/>
  <c r="BH113" i="2"/>
  <c r="BG113" i="2"/>
  <c r="BF113" i="2"/>
  <c r="T113" i="2"/>
  <c r="R113" i="2"/>
  <c r="P113" i="2"/>
  <c r="BI111" i="2"/>
  <c r="BH111" i="2"/>
  <c r="BG111" i="2"/>
  <c r="BF111" i="2"/>
  <c r="T111" i="2"/>
  <c r="R111" i="2"/>
  <c r="P111" i="2"/>
  <c r="BI109" i="2"/>
  <c r="BH109" i="2"/>
  <c r="BG109" i="2"/>
  <c r="BF109" i="2"/>
  <c r="T109" i="2"/>
  <c r="R109" i="2"/>
  <c r="P109" i="2"/>
  <c r="BI107" i="2"/>
  <c r="BH107" i="2"/>
  <c r="BG107" i="2"/>
  <c r="BF107" i="2"/>
  <c r="T107" i="2"/>
  <c r="R107" i="2"/>
  <c r="P107" i="2"/>
  <c r="BI105" i="2"/>
  <c r="BH105" i="2"/>
  <c r="BG105" i="2"/>
  <c r="BF105" i="2"/>
  <c r="T105" i="2"/>
  <c r="R105" i="2"/>
  <c r="P105" i="2"/>
  <c r="BI103" i="2"/>
  <c r="BH103" i="2"/>
  <c r="BG103" i="2"/>
  <c r="BF103" i="2"/>
  <c r="T103" i="2"/>
  <c r="R103" i="2"/>
  <c r="P103" i="2"/>
  <c r="BI101" i="2"/>
  <c r="BH101" i="2"/>
  <c r="BG101" i="2"/>
  <c r="BF101" i="2"/>
  <c r="T101" i="2"/>
  <c r="R101" i="2"/>
  <c r="P101" i="2"/>
  <c r="BI100" i="2"/>
  <c r="BH100" i="2"/>
  <c r="BG100" i="2"/>
  <c r="BF100" i="2"/>
  <c r="T100" i="2"/>
  <c r="R100" i="2"/>
  <c r="P100" i="2"/>
  <c r="BI97" i="2"/>
  <c r="BH97" i="2"/>
  <c r="BG97" i="2"/>
  <c r="BF97" i="2"/>
  <c r="T97" i="2"/>
  <c r="R97" i="2"/>
  <c r="P97" i="2"/>
  <c r="BI95" i="2"/>
  <c r="BH95" i="2"/>
  <c r="BG95" i="2"/>
  <c r="BF95" i="2"/>
  <c r="T95" i="2"/>
  <c r="R95" i="2"/>
  <c r="P95" i="2"/>
  <c r="BI93" i="2"/>
  <c r="BH93" i="2"/>
  <c r="BG93" i="2"/>
  <c r="BF93" i="2"/>
  <c r="T93" i="2"/>
  <c r="R93" i="2"/>
  <c r="P93" i="2"/>
  <c r="BI91" i="2"/>
  <c r="BH91" i="2"/>
  <c r="BG91" i="2"/>
  <c r="BF91" i="2"/>
  <c r="T91" i="2"/>
  <c r="R91" i="2"/>
  <c r="P91" i="2"/>
  <c r="F82" i="2"/>
  <c r="E80" i="2"/>
  <c r="F52" i="2"/>
  <c r="E50" i="2"/>
  <c r="J24" i="2"/>
  <c r="E24" i="2"/>
  <c r="J55" i="2" s="1"/>
  <c r="J23" i="2"/>
  <c r="J21" i="2"/>
  <c r="E21" i="2"/>
  <c r="J84" i="2" s="1"/>
  <c r="J20" i="2"/>
  <c r="J18" i="2"/>
  <c r="E18" i="2"/>
  <c r="F55" i="2" s="1"/>
  <c r="J17" i="2"/>
  <c r="J15" i="2"/>
  <c r="E15" i="2"/>
  <c r="F84" i="2" s="1"/>
  <c r="J14" i="2"/>
  <c r="J12" i="2"/>
  <c r="J52" i="2" s="1"/>
  <c r="E7" i="2"/>
  <c r="E78" i="2" s="1"/>
  <c r="L50" i="1"/>
  <c r="AM50" i="1"/>
  <c r="AM49" i="1"/>
  <c r="L49" i="1"/>
  <c r="AM47" i="1"/>
  <c r="L47" i="1"/>
  <c r="L45" i="1"/>
  <c r="L44" i="1"/>
  <c r="J174" i="2"/>
  <c r="J126" i="2"/>
  <c r="J148" i="2"/>
  <c r="BK129" i="2"/>
  <c r="BK88" i="3"/>
  <c r="J140" i="2"/>
  <c r="BK155" i="2"/>
  <c r="BK172" i="2"/>
  <c r="BK91" i="2"/>
  <c r="J149" i="2"/>
  <c r="BK182" i="2"/>
  <c r="J169" i="2"/>
  <c r="J142" i="2"/>
  <c r="BK149" i="2"/>
  <c r="BK105" i="2"/>
  <c r="BK93" i="3"/>
  <c r="J100" i="2"/>
  <c r="J153" i="2"/>
  <c r="J96" i="3"/>
  <c r="J155" i="2"/>
  <c r="BK184" i="2"/>
  <c r="J151" i="2"/>
  <c r="J109" i="2"/>
  <c r="BK137" i="2"/>
  <c r="J161" i="2"/>
  <c r="J88" i="3"/>
  <c r="BK101" i="2"/>
  <c r="J114" i="2"/>
  <c r="J93" i="2"/>
  <c r="BK126" i="2"/>
  <c r="J95" i="2"/>
  <c r="BK95" i="2"/>
  <c r="J132" i="2"/>
  <c r="BK174" i="2"/>
  <c r="J182" i="2"/>
  <c r="AS54" i="1"/>
  <c r="BK142" i="2"/>
  <c r="J176" i="2"/>
  <c r="BK96" i="3"/>
  <c r="J134" i="2"/>
  <c r="BK169" i="2"/>
  <c r="J137" i="2"/>
  <c r="BK168" i="2"/>
  <c r="J91" i="2"/>
  <c r="J159" i="2"/>
  <c r="J101" i="2"/>
  <c r="BK123" i="2"/>
  <c r="J107" i="2"/>
  <c r="BK159" i="2"/>
  <c r="BK134" i="2"/>
  <c r="J166" i="2"/>
  <c r="J123" i="2"/>
  <c r="J150" i="2"/>
  <c r="J117" i="2"/>
  <c r="J111" i="2"/>
  <c r="BK97" i="2"/>
  <c r="BK161" i="2"/>
  <c r="J152" i="2"/>
  <c r="BK144" i="2"/>
  <c r="BK114" i="2"/>
  <c r="BK180" i="2"/>
  <c r="J93" i="3"/>
  <c r="J144" i="2"/>
  <c r="J168" i="2"/>
  <c r="BK90" i="3"/>
  <c r="BK111" i="2"/>
  <c r="BK103" i="2"/>
  <c r="J184" i="2"/>
  <c r="BK132" i="2"/>
  <c r="J172" i="2"/>
  <c r="J90" i="3"/>
  <c r="J103" i="2"/>
  <c r="J178" i="2"/>
  <c r="BK166" i="2"/>
  <c r="J105" i="2"/>
  <c r="BK117" i="2"/>
  <c r="BK93" i="2"/>
  <c r="BK178" i="2"/>
  <c r="BK86" i="3"/>
  <c r="BK113" i="2"/>
  <c r="BK148" i="2"/>
  <c r="BK84" i="3"/>
  <c r="BK152" i="2"/>
  <c r="J180" i="2"/>
  <c r="BK140" i="2"/>
  <c r="BK109" i="2"/>
  <c r="BK164" i="2"/>
  <c r="BK100" i="2"/>
  <c r="BK176" i="2"/>
  <c r="J129" i="2"/>
  <c r="BK94" i="3"/>
  <c r="J164" i="2"/>
  <c r="BK153" i="2"/>
  <c r="BK151" i="2"/>
  <c r="BK150" i="2"/>
  <c r="BK107" i="2"/>
  <c r="J113" i="2"/>
  <c r="BK122" i="2" l="1"/>
  <c r="J122" i="2" s="1"/>
  <c r="J62" i="2" s="1"/>
  <c r="R147" i="2"/>
  <c r="T175" i="2"/>
  <c r="T90" i="2"/>
  <c r="P147" i="2"/>
  <c r="BK171" i="2"/>
  <c r="J171" i="2" s="1"/>
  <c r="J67" i="2" s="1"/>
  <c r="R171" i="2"/>
  <c r="BK83" i="3"/>
  <c r="J83" i="3" s="1"/>
  <c r="J61" i="3" s="1"/>
  <c r="P90" i="2"/>
  <c r="T122" i="2"/>
  <c r="BK158" i="2"/>
  <c r="J158" i="2" s="1"/>
  <c r="J66" i="2" s="1"/>
  <c r="P175" i="2"/>
  <c r="R90" i="2"/>
  <c r="BK147" i="2"/>
  <c r="J147" i="2" s="1"/>
  <c r="J63" i="2" s="1"/>
  <c r="T158" i="2"/>
  <c r="R175" i="2"/>
  <c r="P83" i="3"/>
  <c r="P82" i="3" s="1"/>
  <c r="P81" i="3" s="1"/>
  <c r="AU56" i="1" s="1"/>
  <c r="R122" i="2"/>
  <c r="P158" i="2"/>
  <c r="P157" i="2" s="1"/>
  <c r="P171" i="2"/>
  <c r="T171" i="2"/>
  <c r="R83" i="3"/>
  <c r="R82" i="3" s="1"/>
  <c r="R81" i="3" s="1"/>
  <c r="BK90" i="2"/>
  <c r="P122" i="2"/>
  <c r="T147" i="2"/>
  <c r="R158" i="2"/>
  <c r="R157" i="2"/>
  <c r="BK175" i="2"/>
  <c r="J175" i="2" s="1"/>
  <c r="J68" i="2" s="1"/>
  <c r="T83" i="3"/>
  <c r="T82" i="3" s="1"/>
  <c r="T81" i="3" s="1"/>
  <c r="BK154" i="2"/>
  <c r="J154" i="2"/>
  <c r="J64" i="2" s="1"/>
  <c r="E71" i="3"/>
  <c r="F54" i="3"/>
  <c r="BE93" i="3"/>
  <c r="J52" i="3"/>
  <c r="F78" i="3"/>
  <c r="J55" i="3"/>
  <c r="J54" i="3"/>
  <c r="BE84" i="3"/>
  <c r="BE88" i="3"/>
  <c r="BE90" i="3"/>
  <c r="BE96" i="3"/>
  <c r="BE86" i="3"/>
  <c r="BE94" i="3"/>
  <c r="E48" i="2"/>
  <c r="F54" i="2"/>
  <c r="J82" i="2"/>
  <c r="BE93" i="2"/>
  <c r="BE109" i="2"/>
  <c r="BE137" i="2"/>
  <c r="BE148" i="2"/>
  <c r="BE159" i="2"/>
  <c r="BE164" i="2"/>
  <c r="BE166" i="2"/>
  <c r="BE168" i="2"/>
  <c r="BE176" i="2"/>
  <c r="BE182" i="2"/>
  <c r="J54" i="2"/>
  <c r="F85" i="2"/>
  <c r="BE97" i="2"/>
  <c r="BE113" i="2"/>
  <c r="BE126" i="2"/>
  <c r="BE134" i="2"/>
  <c r="BE155" i="2"/>
  <c r="BE100" i="2"/>
  <c r="BE103" i="2"/>
  <c r="BE107" i="2"/>
  <c r="BE114" i="2"/>
  <c r="BE151" i="2"/>
  <c r="BE152" i="2"/>
  <c r="BE172" i="2"/>
  <c r="BE174" i="2"/>
  <c r="J85" i="2"/>
  <c r="BE91" i="2"/>
  <c r="BE95" i="2"/>
  <c r="BE117" i="2"/>
  <c r="BE123" i="2"/>
  <c r="BE129" i="2"/>
  <c r="BE142" i="2"/>
  <c r="BE149" i="2"/>
  <c r="BE153" i="2"/>
  <c r="BE161" i="2"/>
  <c r="BE169" i="2"/>
  <c r="BE101" i="2"/>
  <c r="BE105" i="2"/>
  <c r="BE111" i="2"/>
  <c r="BE132" i="2"/>
  <c r="BE140" i="2"/>
  <c r="BE144" i="2"/>
  <c r="BE150" i="2"/>
  <c r="BE178" i="2"/>
  <c r="BE180" i="2"/>
  <c r="BE184" i="2"/>
  <c r="J34" i="3"/>
  <c r="AW56" i="1" s="1"/>
  <c r="J34" i="2"/>
  <c r="AW55" i="1" s="1"/>
  <c r="F35" i="3"/>
  <c r="BB56" i="1" s="1"/>
  <c r="F34" i="2"/>
  <c r="BA55" i="1" s="1"/>
  <c r="F36" i="3"/>
  <c r="BC56" i="1" s="1"/>
  <c r="F34" i="3"/>
  <c r="BA56" i="1" s="1"/>
  <c r="F37" i="3"/>
  <c r="BD56" i="1" s="1"/>
  <c r="F36" i="2"/>
  <c r="BC55" i="1" s="1"/>
  <c r="F37" i="2"/>
  <c r="BD55" i="1" s="1"/>
  <c r="F35" i="2"/>
  <c r="BB55" i="1" s="1"/>
  <c r="BK89" i="2" l="1"/>
  <c r="J89" i="2" s="1"/>
  <c r="J60" i="2" s="1"/>
  <c r="J90" i="2"/>
  <c r="J61" i="2" s="1"/>
  <c r="BK157" i="2"/>
  <c r="J157" i="2" s="1"/>
  <c r="J65" i="2" s="1"/>
  <c r="R89" i="2"/>
  <c r="R88" i="2"/>
  <c r="T157" i="2"/>
  <c r="T89" i="2"/>
  <c r="T88" i="2" s="1"/>
  <c r="P89" i="2"/>
  <c r="P88" i="2"/>
  <c r="AU55" i="1" s="1"/>
  <c r="AU54" i="1" s="1"/>
  <c r="BK82" i="3"/>
  <c r="J82" i="3" s="1"/>
  <c r="J60" i="3" s="1"/>
  <c r="BD54" i="1"/>
  <c r="W33" i="1" s="1"/>
  <c r="J33" i="2"/>
  <c r="AV55" i="1" s="1"/>
  <c r="AT55" i="1" s="1"/>
  <c r="F33" i="2"/>
  <c r="AZ55" i="1" s="1"/>
  <c r="F33" i="3"/>
  <c r="AZ56" i="1" s="1"/>
  <c r="BB54" i="1"/>
  <c r="W31" i="1" s="1"/>
  <c r="BA54" i="1"/>
  <c r="W30" i="1" s="1"/>
  <c r="BC54" i="1"/>
  <c r="W32" i="1" s="1"/>
  <c r="J33" i="3"/>
  <c r="AV56" i="1" s="1"/>
  <c r="AT56" i="1" s="1"/>
  <c r="BK88" i="2" l="1"/>
  <c r="J88" i="2" s="1"/>
  <c r="J30" i="2" s="1"/>
  <c r="AG55" i="1" s="1"/>
  <c r="AN55" i="1" s="1"/>
  <c r="BK81" i="3"/>
  <c r="J81" i="3" s="1"/>
  <c r="J30" i="3" s="1"/>
  <c r="AG56" i="1" s="1"/>
  <c r="AX54" i="1"/>
  <c r="AW54" i="1"/>
  <c r="AK30" i="1" s="1"/>
  <c r="AY54" i="1"/>
  <c r="AZ54" i="1"/>
  <c r="AV54" i="1" s="1"/>
  <c r="AK29" i="1" s="1"/>
  <c r="J39" i="2" l="1"/>
  <c r="J59" i="2"/>
  <c r="J39" i="3"/>
  <c r="J59" i="3"/>
  <c r="AN56" i="1"/>
  <c r="AG54" i="1"/>
  <c r="AK26" i="1" s="1"/>
  <c r="AK35" i="1" s="1"/>
  <c r="AT54" i="1"/>
  <c r="W29" i="1"/>
  <c r="AN54" i="1" l="1"/>
</calcChain>
</file>

<file path=xl/sharedStrings.xml><?xml version="1.0" encoding="utf-8"?>
<sst xmlns="http://schemas.openxmlformats.org/spreadsheetml/2006/main" count="1925" uniqueCount="570">
  <si>
    <t>Export Komplet</t>
  </si>
  <si>
    <t>VZ</t>
  </si>
  <si>
    <t>2.0</t>
  </si>
  <si>
    <t/>
  </si>
  <si>
    <t>False</t>
  </si>
  <si>
    <t>{0da3dd0f-1380-45b4-bfd2-75e835b6ad47}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</si>
  <si>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</si>
  <si>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</si>
  <si>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</si>
  <si>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</si>
  <si>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</si>
  <si>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</si>
  <si>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</si>
  <si>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</si>
  <si>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23_07</t>
  </si>
  <si>
    <t>Stavba:</t>
  </si>
  <si>
    <t>Revitalizace staré školy Štěpánovice</t>
  </si>
  <si>
    <t>KSO:</t>
  </si>
  <si>
    <t>CC-CZ:</t>
  </si>
  <si>
    <t>Místo:</t>
  </si>
  <si>
    <t xml:space="preserve"> </t>
  </si>
  <si>
    <t>Datum:</t>
  </si>
  <si>
    <t>29. 6. 2023</t>
  </si>
  <si>
    <t>Zadavatel:</t>
  </si>
  <si>
    <t>IČ:</t>
  </si>
  <si>
    <t>DIČ:</t>
  </si>
  <si>
    <t>Zhotovitel: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</si>
  <si>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</si>
  <si>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</si>
  <si>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</si>
  <si>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</si>
  <si>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</si>
  <si>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</si>
  <si>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</si>
  <si>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</si>
  <si>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</si>
  <si>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</si>
  <si>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</si>
  <si>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</si>
  <si>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</si>
  <si>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</si>
  <si>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</si>
  <si>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</si>
  <si>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</si>
  <si>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</si>
  <si>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</si>
  <si>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</si>
  <si>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</si>
  <si>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</si>
  <si>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</si>
  <si>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</si>
  <si>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</si>
  <si>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</si>
  <si>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</si>
  <si>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</si>
  <si>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</si>
  <si>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</si>
  <si>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</si>
  <si>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</si>
  <si>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</si>
  <si>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</si>
  <si>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</si>
  <si>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</si>
  <si>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</si>
  <si>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</si>
  <si>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</si>
  <si>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</si>
  <si>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</si>
  <si>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</si>
  <si>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</si>
  <si>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</si>
  <si>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07/2023</t>
  </si>
  <si>
    <t>REVITALIZACE STARÉ ŠKOLA ŠTĚPÁNOVICE - DĚTSKÉ HŘIŠTĚ</t>
  </si>
  <si>
    <t>STA</t>
  </si>
  <si>
    <t>1</t>
  </si>
  <si>
    <t>{a58f148c-1b07-476b-b5c7-9a07761f3783}</t>
  </si>
  <si>
    <t>2</t>
  </si>
  <si>
    <t>08/2023</t>
  </si>
  <si>
    <t>REVITALIZACE STARÉ ŠKOLY ŠTĚPÁNOVICE - DEMOLICE OBJEKTU</t>
  </si>
  <si>
    <t>{0eb88860-9754-4b5a-97f2-939fe49116bc}</t>
  </si>
  <si>
    <t>KRYCÍ LIST SOUPISU PRACÍ</t>
  </si>
  <si>
    <t>Objekt:</t>
  </si>
  <si>
    <t>07/2023 - REVITALIZACE STARÉ ŠKOLA ŠTĚPÁNOVICE - DĚTSKÉ HŘIŠTĚ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</si>
  <si>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</si>
  <si>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</si>
  <si>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</si>
  <si>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</si>
  <si>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</si>
  <si>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</si>
  <si>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</si>
  <si>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9 - Ostatní konstrukce a práce, bourání</t>
  </si>
  <si>
    <t xml:space="preserve">    998 - Přesun hmot</t>
  </si>
  <si>
    <t>PSV - Práce a dodávky PSV</t>
  </si>
  <si>
    <t xml:space="preserve">    762 - Konstrukce tesařské</t>
  </si>
  <si>
    <t xml:space="preserve">    783 - Dokončovací práce - nátěry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</si>
  <si>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</si>
  <si>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</si>
  <si>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</si>
  <si>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</si>
  <si>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</si>
  <si>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</si>
  <si>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</si>
  <si>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</si>
  <si>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</si>
  <si>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</si>
  <si>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</si>
  <si>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</si>
  <si>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</si>
  <si>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</si>
  <si>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</si>
  <si>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</si>
  <si>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</si>
  <si>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</si>
  <si>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</si>
  <si>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112101102</t>
  </si>
  <si>
    <t>Odstranění stromů s odřezáním kmene a s odvětvením listnatých, průměru kmene přes 300 do 500 mm</t>
  </si>
  <si>
    <t>kus</t>
  </si>
  <si>
    <t>CS ÚRS 2023 01</t>
  </si>
  <si>
    <t>4</t>
  </si>
  <si>
    <t>-1936644054</t>
  </si>
  <si>
    <t>Online PSC</t>
  </si>
  <si>
    <t>https://podminky.urs.cz/item/CS_URS_2023_01/112101102</t>
  </si>
  <si>
    <t>3</t>
  </si>
  <si>
    <t>112251102</t>
  </si>
  <si>
    <t>Odstranění pařezů strojně s jejich vykopáním nebo vytrháním průměru přes 300 do 500 mm</t>
  </si>
  <si>
    <t>684556</t>
  </si>
  <si>
    <t>https://podminky.urs.cz/item/CS_URS_2023_01/112251102</t>
  </si>
  <si>
    <t>122351103</t>
  </si>
  <si>
    <t>Odkopávky a prokopávky nezapažené strojně v hornině třídy těžitelnosti II skupiny 4 přes 50 do 100 m3</t>
  </si>
  <si>
    <t>m3</t>
  </si>
  <si>
    <t>-1067933834</t>
  </si>
  <si>
    <t>https://podminky.urs.cz/item/CS_URS_2023_01/122351103</t>
  </si>
  <si>
    <t>8</t>
  </si>
  <si>
    <t>132351102</t>
  </si>
  <si>
    <t>Hloubení nezapažených rýh šířky do 800 mm strojně s urovnáním dna do předepsaného profilu a spádu v hornině třídy těžitelnosti II skupiny 4 přes 20 do 50 m3</t>
  </si>
  <si>
    <t>-1655677088</t>
  </si>
  <si>
    <t>https://podminky.urs.cz/item/CS_URS_2023_01/132351102</t>
  </si>
  <si>
    <t>VV</t>
  </si>
  <si>
    <t>76,9*0,4*0,4</t>
  </si>
  <si>
    <t>9</t>
  </si>
  <si>
    <t>M</t>
  </si>
  <si>
    <t>00572410</t>
  </si>
  <si>
    <t>osivo směs travní parková</t>
  </si>
  <si>
    <t>kg</t>
  </si>
  <si>
    <t>929187297</t>
  </si>
  <si>
    <t>5</t>
  </si>
  <si>
    <t>162251121</t>
  </si>
  <si>
    <t>Vodorovné přemístění výkopku nebo sypaniny po suchu na obvyklém dopravním prostředku, bez naložení výkopku, avšak se složením bez rozhrnutí z horniny třídy těžitelnosti II skupiny 4 a 5 na vzdálenost do 20 m</t>
  </si>
  <si>
    <t>-1836062381</t>
  </si>
  <si>
    <t>https://podminky.urs.cz/item/CS_URS_2023_01/162251121</t>
  </si>
  <si>
    <t>167151102</t>
  </si>
  <si>
    <t>Nakládání, skládání a překládání neulehlého výkopku nebo sypaniny strojně nakládání, množství do 100 m3, z horniny třídy těžitelnosti II, skupiny 4 a 5</t>
  </si>
  <si>
    <t>-1668625726</t>
  </si>
  <si>
    <t>https://podminky.urs.cz/item/CS_URS_2023_01/167151102</t>
  </si>
  <si>
    <t>6</t>
  </si>
  <si>
    <t>171151101</t>
  </si>
  <si>
    <t>Hutnění boků násypů z hornin soudržných a sypkých pro jakýkoliv sklon, délku a míru zhutnění svahu</t>
  </si>
  <si>
    <t>m2</t>
  </si>
  <si>
    <t>-765463696</t>
  </si>
  <si>
    <t>https://podminky.urs.cz/item/CS_URS_2023_01/171151101</t>
  </si>
  <si>
    <t>10</t>
  </si>
  <si>
    <t>181411132</t>
  </si>
  <si>
    <t>Založení trávníku na půdě předem připravené plochy do 1000 m2 výsevem včetně utažení parkového na svahu přes 1:5 do 1:2</t>
  </si>
  <si>
    <t>-987689582</t>
  </si>
  <si>
    <t>https://podminky.urs.cz/item/CS_URS_2023_01/181411132</t>
  </si>
  <si>
    <t>7</t>
  </si>
  <si>
    <t>182251101</t>
  </si>
  <si>
    <t>Svahování trvalých svahů do projektovaných profilů strojně s potřebným přemístěním výkopku při svahování násypů v jakékoliv hornině</t>
  </si>
  <si>
    <t>-529711326</t>
  </si>
  <si>
    <t>https://podminky.urs.cz/item/CS_URS_2023_01/182251101</t>
  </si>
  <si>
    <t>11</t>
  </si>
  <si>
    <t>182351123</t>
  </si>
  <si>
    <t>Rozprostření a urovnání ornice ve svahu sklonu přes 1:5 strojně při souvislé ploše přes 100 do 500 m2, tl. vrstvy do 200 mm</t>
  </si>
  <si>
    <t>1370532300</t>
  </si>
  <si>
    <t>https://podminky.urs.cz/item/CS_URS_2023_01/182351123</t>
  </si>
  <si>
    <t>12</t>
  </si>
  <si>
    <t>10364101</t>
  </si>
  <si>
    <t>zemina pro terénní úpravy - ornice</t>
  </si>
  <si>
    <t>t</t>
  </si>
  <si>
    <t>1953758509</t>
  </si>
  <si>
    <t>45</t>
  </si>
  <si>
    <t>291111111</t>
  </si>
  <si>
    <t>Podklad pro zpevněné plochy s rozprostřením a s hutněním z kameniva drceného frakce 0 - 63 mm</t>
  </si>
  <si>
    <t>40242921</t>
  </si>
  <si>
    <t>https://podminky.urs.cz/item/CS_URS_2023_01/291111111</t>
  </si>
  <si>
    <t>24,750/2</t>
  </si>
  <si>
    <t>44</t>
  </si>
  <si>
    <t>58337310</t>
  </si>
  <si>
    <t>štěrkopísek frakce 0/4</t>
  </si>
  <si>
    <t>254111908</t>
  </si>
  <si>
    <t>8,15*8,15*0,3*2</t>
  </si>
  <si>
    <t>3,45*8,600*0,3*2</t>
  </si>
  <si>
    <t>8,15*5,6*0,3*2</t>
  </si>
  <si>
    <t>8,25*5*0,3*2</t>
  </si>
  <si>
    <t>Zakládání</t>
  </si>
  <si>
    <t>14</t>
  </si>
  <si>
    <t>271572211</t>
  </si>
  <si>
    <t>Podsyp pod základové konstrukce se zhutněním a urovnáním povrchu ze štěrkopísku netříděného</t>
  </si>
  <si>
    <t>-1461332547</t>
  </si>
  <si>
    <t>https://podminky.urs.cz/item/CS_URS_2023_01/271572211</t>
  </si>
  <si>
    <t>76,9*0,1*0,4</t>
  </si>
  <si>
    <t>13</t>
  </si>
  <si>
    <t>274313711</t>
  </si>
  <si>
    <t>Základy z betonu prostého pasy betonu kamenem neprokládaného tř. C 20/25</t>
  </si>
  <si>
    <t>55168913</t>
  </si>
  <si>
    <t>https://podminky.urs.cz/item/CS_URS_2023_01/274313711</t>
  </si>
  <si>
    <t>17</t>
  </si>
  <si>
    <t>274351121</t>
  </si>
  <si>
    <t>Bednění základů pasů rovné zřízení</t>
  </si>
  <si>
    <t>1441546202</t>
  </si>
  <si>
    <t>https://podminky.urs.cz/item/CS_URS_2023_01/274351121</t>
  </si>
  <si>
    <t>76,9*1,05*0,4*2</t>
  </si>
  <si>
    <t>18</t>
  </si>
  <si>
    <t>274351122</t>
  </si>
  <si>
    <t>Bednění základů pasů rovné odstranění</t>
  </si>
  <si>
    <t>238541754</t>
  </si>
  <si>
    <t>https://podminky.urs.cz/item/CS_URS_2023_01/274351122</t>
  </si>
  <si>
    <t>19</t>
  </si>
  <si>
    <t>341311711</t>
  </si>
  <si>
    <t>Stěny a příčky z betonu nosné prostého tř. C 20/25</t>
  </si>
  <si>
    <t>-1363479649</t>
  </si>
  <si>
    <t>https://podminky.urs.cz/item/CS_URS_2023_01/341311711</t>
  </si>
  <si>
    <t>76,9*0,5*0,4</t>
  </si>
  <si>
    <t>20</t>
  </si>
  <si>
    <t>341351111</t>
  </si>
  <si>
    <t>Bednění stěn a příček nosných rovné oboustranné za každou stranu zřízení</t>
  </si>
  <si>
    <t>469213205</t>
  </si>
  <si>
    <t>https://podminky.urs.cz/item/CS_URS_2023_01/341351111</t>
  </si>
  <si>
    <t>76,9*1,05*0,5*2</t>
  </si>
  <si>
    <t>341351112</t>
  </si>
  <si>
    <t>Bednění stěn a příček nosných rovné oboustranné za každou stranu odstranění</t>
  </si>
  <si>
    <t>825589801</t>
  </si>
  <si>
    <t>https://podminky.urs.cz/item/CS_URS_2023_01/341351112</t>
  </si>
  <si>
    <t>22</t>
  </si>
  <si>
    <t>341351911</t>
  </si>
  <si>
    <t>Bednění stěn a příček nosných Příplatek k cenám bednění za pohledový beton</t>
  </si>
  <si>
    <t>-182388301</t>
  </si>
  <si>
    <t>https://podminky.urs.cz/item/CS_URS_2023_01/341351911</t>
  </si>
  <si>
    <t>43</t>
  </si>
  <si>
    <t>341361821</t>
  </si>
  <si>
    <t>Výztuž stěn a příček nosných svislých nebo šikmých, rovných nebo oblých z betonářské oceli 10 505 (R) nebo BSt 500</t>
  </si>
  <si>
    <t>278581800</t>
  </si>
  <si>
    <t>https://podminky.urs.cz/item/CS_URS_2023_01/341361821</t>
  </si>
  <si>
    <t>1*2,37 'Přepočtené koeficientem množství</t>
  </si>
  <si>
    <t>Ostatní konstrukce a práce, bourání</t>
  </si>
  <si>
    <t>31</t>
  </si>
  <si>
    <t>1X</t>
  </si>
  <si>
    <t>Dodávka a montáž - dřevěný balanční prvek č. 1 - kladina, madla 2x</t>
  </si>
  <si>
    <t>kpl</t>
  </si>
  <si>
    <t>-7636253</t>
  </si>
  <si>
    <t>32</t>
  </si>
  <si>
    <t>2X</t>
  </si>
  <si>
    <t>Dodávka a montáž - dřevěný balanční prvek č. 2 - pochozí síť 2x, madla 5x</t>
  </si>
  <si>
    <t>-1519129040</t>
  </si>
  <si>
    <t>33</t>
  </si>
  <si>
    <t>3X</t>
  </si>
  <si>
    <t>Dodávka a montáž - dřevěný balanční prvek č. 2 - lanový most s příčkami</t>
  </si>
  <si>
    <t>412500232</t>
  </si>
  <si>
    <t>34</t>
  </si>
  <si>
    <t>4X</t>
  </si>
  <si>
    <t>Dodávka a montáž - nerezová skluzavka délky 7m, převýšení 4m</t>
  </si>
  <si>
    <t>-1284597480</t>
  </si>
  <si>
    <t>35</t>
  </si>
  <si>
    <t>5X</t>
  </si>
  <si>
    <t xml:space="preserve">Dodávka a montáž - dřevěný altán 3x3m bez podlahy vč. zábradlí, kotven do bet. patek, 2x nátěr olejovou lazurou, střešní krytina bobrovka b. hnědá, </t>
  </si>
  <si>
    <t>2024068401</t>
  </si>
  <si>
    <t>36</t>
  </si>
  <si>
    <t>6X</t>
  </si>
  <si>
    <t>Doprava a jiné náklady</t>
  </si>
  <si>
    <t>-1179577650</t>
  </si>
  <si>
    <t>998</t>
  </si>
  <si>
    <t>Přesun hmot</t>
  </si>
  <si>
    <t>46</t>
  </si>
  <si>
    <t>998225194</t>
  </si>
  <si>
    <t>Přesun hmot pro komunikace s krytem z kameniva, monolitickým betonovým nebo živičným Příplatek k ceně za zvětšený přesun přes vymezenou největší dopravní vzdálenost do 5000 m</t>
  </si>
  <si>
    <t>-1398264683</t>
  </si>
  <si>
    <t>https://podminky.urs.cz/item/CS_URS_2023_01/998225194</t>
  </si>
  <si>
    <t>PSV</t>
  </si>
  <si>
    <t>Práce a dodávky PSV</t>
  </si>
  <si>
    <t>762</t>
  </si>
  <si>
    <t>Konstrukce tesařské</t>
  </si>
  <si>
    <t>23</t>
  </si>
  <si>
    <t>61223267</t>
  </si>
  <si>
    <t>hranol konstrukční KVH lepený průřezu 40x80-280mm pohledový</t>
  </si>
  <si>
    <t>16</t>
  </si>
  <si>
    <t>1901577749</t>
  </si>
  <si>
    <t>12*2,5*(0,45+0,3+0,3)*0,04</t>
  </si>
  <si>
    <t>24</t>
  </si>
  <si>
    <t>762123110</t>
  </si>
  <si>
    <t>Montáž konstrukce stěn a příček vázaných z fošen, hranolů, hranolků, průřezové plochy do 100 cm2</t>
  </si>
  <si>
    <t>m</t>
  </si>
  <si>
    <t>-1556120455</t>
  </si>
  <si>
    <t>https://podminky.urs.cz/item/CS_URS_2023_01/762123110</t>
  </si>
  <si>
    <t>12*2,5*8</t>
  </si>
  <si>
    <t>25</t>
  </si>
  <si>
    <t>60514101</t>
  </si>
  <si>
    <t>řezivo jehličnaté lať 10-25cm2</t>
  </si>
  <si>
    <t>1584452678</t>
  </si>
  <si>
    <t>12*2,5*6*0,04*0,06</t>
  </si>
  <si>
    <t>26</t>
  </si>
  <si>
    <t>763792101R</t>
  </si>
  <si>
    <t>Montáž konstrukce latí</t>
  </si>
  <si>
    <t>504217122</t>
  </si>
  <si>
    <t>12*2,5*6</t>
  </si>
  <si>
    <t>27</t>
  </si>
  <si>
    <t>0X</t>
  </si>
  <si>
    <t>Drobný spojovací materiál</t>
  </si>
  <si>
    <t>20347756</t>
  </si>
  <si>
    <t>28</t>
  </si>
  <si>
    <t>998762101</t>
  </si>
  <si>
    <t>Přesun hmot pro konstrukce tesařské stanovený z hmotnosti přesunovaného materiálu vodorovná dopravní vzdálenost do 50 m v objektech výšky do 6 m</t>
  </si>
  <si>
    <t>-683534641</t>
  </si>
  <si>
    <t>https://podminky.urs.cz/item/CS_URS_2023_01/998762101</t>
  </si>
  <si>
    <t>783</t>
  </si>
  <si>
    <t>Dokončovací práce - nátěry</t>
  </si>
  <si>
    <t>29</t>
  </si>
  <si>
    <t>783213101</t>
  </si>
  <si>
    <t>Napouštěcí nátěr tesařských konstrukcí zabudovaných do konstrukce jednonásobný syntetický</t>
  </si>
  <si>
    <t>-1663975939</t>
  </si>
  <si>
    <t>https://podminky.urs.cz/item/CS_URS_2023_01/783213101</t>
  </si>
  <si>
    <t>30</t>
  </si>
  <si>
    <t>783218111</t>
  </si>
  <si>
    <t>Lazurovací nátěr tesařských konstrukcí dvojnásobný syntetický</t>
  </si>
  <si>
    <t>-2141724305</t>
  </si>
  <si>
    <t>VRN</t>
  </si>
  <si>
    <t>Vedlejší rozpočtové náklady</t>
  </si>
  <si>
    <t>37</t>
  </si>
  <si>
    <t>012103000</t>
  </si>
  <si>
    <t>Geodetické práce před výstavbou</t>
  </si>
  <si>
    <t>…</t>
  </si>
  <si>
    <t>1024</t>
  </si>
  <si>
    <t>1107702877</t>
  </si>
  <si>
    <t>https://podminky.urs.cz/item/CS_URS_2023_01/012103000</t>
  </si>
  <si>
    <t>39</t>
  </si>
  <si>
    <t>012303000</t>
  </si>
  <si>
    <t>Geodetické práce po výstavbě</t>
  </si>
  <si>
    <t>1907497751</t>
  </si>
  <si>
    <t>https://podminky.urs.cz/item/CS_URS_2023_01/012303000</t>
  </si>
  <si>
    <t>42</t>
  </si>
  <si>
    <t>013254000</t>
  </si>
  <si>
    <t>Dokumentace skutečného provedení stavby</t>
  </si>
  <si>
    <t>-414746154</t>
  </si>
  <si>
    <t>https://podminky.urs.cz/item/CS_URS_2023_01/013254000</t>
  </si>
  <si>
    <t>40</t>
  </si>
  <si>
    <t>030001000</t>
  </si>
  <si>
    <t>Zařízení staveniště</t>
  </si>
  <si>
    <t>1729755472</t>
  </si>
  <si>
    <t>https://podminky.urs.cz/item/CS_URS_2023_01/030001000</t>
  </si>
  <si>
    <t>41</t>
  </si>
  <si>
    <t>070001000</t>
  </si>
  <si>
    <t>Provozní vlivy</t>
  </si>
  <si>
    <t>-1166332610</t>
  </si>
  <si>
    <t>https://podminky.urs.cz/item/CS_URS_2023_01/070001000</t>
  </si>
  <si>
    <t>08/2023 - REVITALIZACE STARÉ ŠKOLY ŠTĚPÁNOVICE - DEMOLICE OBJEKTU</t>
  </si>
  <si>
    <t>981011315</t>
  </si>
  <si>
    <t>Demolice budov postupným rozebíráním z cihel, kamene, smíšeného nebo hrázděného zdiva, tvárnic na maltu vápennou nebo vápenocementovou s podílem konstrukcí přes 25 do 30 %</t>
  </si>
  <si>
    <t>268420770</t>
  </si>
  <si>
    <t>https://podminky.urs.cz/item/CS_URS_2023_01/981011315</t>
  </si>
  <si>
    <t>997002511</t>
  </si>
  <si>
    <t>Vodorovné přemístění suti a vybouraných hmot bez naložení, se složením a hrubým urovnáním na vzdálenost do 1 km</t>
  </si>
  <si>
    <t>1071502653</t>
  </si>
  <si>
    <t>https://podminky.urs.cz/item/CS_URS_2023_01/997002511</t>
  </si>
  <si>
    <t>997002611</t>
  </si>
  <si>
    <t>Nakládání suti a vybouraných hmot na dopravní prostředek pro vodorovné přemístění</t>
  </si>
  <si>
    <t>1453524051</t>
  </si>
  <si>
    <t>https://podminky.urs.cz/item/CS_URS_2023_01/997002611</t>
  </si>
  <si>
    <t>997006519</t>
  </si>
  <si>
    <t>Vodorovná doprava suti na skládku Příplatek k ceně -6512 za každý další i započatý 1 km</t>
  </si>
  <si>
    <t>-179765403</t>
  </si>
  <si>
    <t>https://podminky.urs.cz/item/CS_URS_2023_01/997006519</t>
  </si>
  <si>
    <t>1292,231*4,6 'Přepočtené koeficientem množství</t>
  </si>
  <si>
    <t>01X</t>
  </si>
  <si>
    <t>Odpojení elektřiny a vodovodu</t>
  </si>
  <si>
    <t>hod</t>
  </si>
  <si>
    <t>161242653</t>
  </si>
  <si>
    <t>997013216</t>
  </si>
  <si>
    <t>Vnitrostaveništní doprava suti a vybouraných hmot vodorovně do 50 m svisle ručně pro budovy a haly výšky přes 18 do 21 m</t>
  </si>
  <si>
    <t>-720544721</t>
  </si>
  <si>
    <t>https://podminky.urs.cz/item/CS_URS_2023_01/997013216</t>
  </si>
  <si>
    <t>997013609</t>
  </si>
  <si>
    <t>Poplatek za uložení stavebního odpadu na skládce (skládkovné) ze směsí nebo oddělených frakcí betonu, cihel a keramických výrobků zatříděného do Katalogu odpadů pod kódem 17 01 07</t>
  </si>
  <si>
    <t>674669081</t>
  </si>
  <si>
    <t>https://podminky.urs.cz/item/CS_URS_2023_01/997013609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</si>
  <si>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</si>
  <si>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</si>
  <si>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</si>
  <si>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</si>
  <si>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</si>
  <si>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</si>
  <si>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</si>
  <si>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</si>
  <si>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</si>
  <si>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</si>
  <si>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</si>
  <si>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</si>
  <si>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</si>
  <si>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</si>
  <si>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</si>
  <si>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</si>
  <si>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</si>
  <si>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</si>
  <si>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</si>
  <si>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</si>
  <si>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</si>
  <si>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</si>
  <si>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</si>
  <si>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</si>
  <si>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</si>
  <si>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</si>
  <si>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</si>
  <si>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</si>
  <si>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</si>
  <si>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</si>
  <si>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</si>
  <si>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</si>
  <si>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</si>
  <si>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</si>
  <si>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</si>
  <si>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</si>
  <si>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</si>
  <si>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</si>
  <si>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</si>
  <si>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</si>
  <si>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</si>
  <si>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</si>
  <si>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</si>
  <si>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</si>
  <si>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</si>
  <si>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</si>
  <si>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</si>
  <si>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</si>
  <si>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</si>
  <si>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</si>
  <si>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</si>
  <si>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</si>
  <si>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</si>
  <si>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</si>
  <si>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</si>
  <si>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</si>
  <si>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</si>
  <si>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</si>
  <si>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</si>
  <si>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</si>
  <si>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</si>
  <si>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</si>
  <si>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</si>
  <si>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</si>
  <si>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</si>
  <si>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</si>
  <si>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</si>
  <si>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</si>
  <si>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</si>
  <si>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</si>
  <si>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</si>
  <si>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</si>
  <si>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</si>
  <si>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</si>
  <si>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</si>
  <si>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</si>
  <si>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</si>
  <si>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</si>
  <si>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</si>
  <si>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</si>
  <si>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</si>
  <si>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</si>
  <si>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</si>
  <si>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</si>
  <si>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</si>
  <si>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</si>
  <si>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</si>
  <si>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</si>
  <si>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</si>
  <si>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</si>
  <si>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</si>
  <si>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</si>
  <si>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</si>
  <si>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</si>
  <si>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</si>
  <si>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</si>
  <si>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</si>
  <si>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</si>
  <si>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</si>
  <si>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</si>
  <si>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</si>
  <si>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</si>
  <si>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</si>
  <si>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</si>
  <si>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</si>
  <si>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</si>
  <si>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</si>
  <si>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</si>
  <si>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</si>
  <si>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</si>
  <si>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</si>
  <si>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</si>
  <si>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</si>
  <si>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</si>
  <si>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</si>
  <si>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</si>
  <si>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</si>
  <si>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</si>
  <si>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</si>
  <si>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</si>
  <si>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</si>
  <si>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</si>
  <si>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</si>
  <si>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</si>
  <si>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</si>
  <si>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</si>
  <si>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</si>
  <si>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</si>
  <si>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</si>
  <si>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</si>
  <si>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</si>
  <si>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</si>
  <si>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</si>
  <si>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</si>
  <si>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</si>
  <si>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</si>
  <si>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</si>
  <si>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</si>
  <si>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</si>
  <si>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</si>
  <si>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</si>
  <si>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</si>
  <si>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</si>
  <si>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</si>
  <si>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</si>
  <si>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</si>
  <si>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</si>
  <si>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</si>
  <si>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</si>
  <si>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</si>
  <si>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</si>
  <si>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</si>
  <si>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</si>
  <si>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</si>
  <si>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</si>
  <si>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</si>
  <si>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</si>
  <si>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</si>
  <si>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</si>
  <si>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</si>
  <si>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</si>
  <si>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</si>
  <si>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</si>
  <si>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</si>
  <si>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</si>
  <si>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</si>
  <si>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</si>
  <si>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</si>
  <si>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</si>
  <si>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</si>
  <si>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</si>
  <si>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</si>
  <si>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</si>
  <si>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</si>
  <si>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</si>
  <si>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</si>
  <si>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</si>
  <si>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</si>
  <si>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</si>
  <si>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</si>
  <si>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</si>
  <si>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</si>
  <si>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</si>
  <si>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</si>
  <si>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</si>
  <si>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</si>
  <si>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nezpůsobilý výdaj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</si>
</sst>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  <font>
      <b/>
      <sz val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28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3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6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17" fillId="4" borderId="9" xfId="0" applyFont="1" applyFill="1" applyBorder="1" applyAlignment="1">
      <alignment horizontal="center" vertical="center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5" fillId="0" borderId="15" xfId="0" applyNumberFormat="1" applyFont="1" applyBorder="1" applyAlignment="1">
      <alignment vertical="center"/>
    </xf>
    <xf numFmtId="4" fontId="15" fillId="0" borderId="0" xfId="0" applyNumberFormat="1" applyFont="1" applyAlignment="1">
      <alignment vertical="center"/>
    </xf>
    <xf numFmtId="166" fontId="15" fillId="0" borderId="0" xfId="0" applyNumberFormat="1" applyFont="1" applyAlignment="1">
      <alignment vertical="center"/>
    </xf>
    <xf numFmtId="4" fontId="15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4" fillId="0" borderId="15" xfId="0" applyNumberFormat="1" applyFont="1" applyBorder="1" applyAlignment="1">
      <alignment vertical="center"/>
    </xf>
    <xf numFmtId="4" fontId="24" fillId="0" borderId="0" xfId="0" applyNumberFormat="1" applyFont="1" applyAlignment="1">
      <alignment vertical="center"/>
    </xf>
    <xf numFmtId="166" fontId="24" fillId="0" borderId="0" xfId="0" applyNumberFormat="1" applyFont="1" applyAlignment="1">
      <alignment vertical="center"/>
    </xf>
    <xf numFmtId="4" fontId="24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4" fillId="0" borderId="20" xfId="0" applyNumberFormat="1" applyFont="1" applyBorder="1" applyAlignment="1">
      <alignment vertical="center"/>
    </xf>
    <xf numFmtId="4" fontId="24" fillId="0" borderId="21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4" fontId="24" fillId="0" borderId="22" xfId="0" applyNumberFormat="1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3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17" fillId="4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right" vertical="center"/>
    </xf>
    <xf numFmtId="0" fontId="26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17" fillId="4" borderId="17" xfId="0" applyFont="1" applyFill="1" applyBorder="1" applyAlignment="1">
      <alignment horizontal="center" vertical="center" wrapText="1"/>
    </xf>
    <xf numFmtId="0" fontId="17" fillId="4" borderId="18" xfId="0" applyFont="1" applyFill="1" applyBorder="1" applyAlignment="1">
      <alignment horizontal="center" vertical="center" wrapText="1"/>
    </xf>
    <xf numFmtId="0" fontId="17" fillId="4" borderId="19" xfId="0" applyFont="1" applyFill="1" applyBorder="1" applyAlignment="1">
      <alignment horizontal="center" vertical="center" wrapText="1"/>
    </xf>
    <xf numFmtId="4" fontId="19" fillId="0" borderId="0" xfId="0" applyNumberFormat="1" applyFont="1"/>
    <xf numFmtId="166" fontId="27" fillId="0" borderId="13" xfId="0" applyNumberFormat="1" applyFont="1" applyBorder="1"/>
    <xf numFmtId="166" fontId="27" fillId="0" borderId="14" xfId="0" applyNumberFormat="1" applyFont="1" applyBorder="1"/>
    <xf numFmtId="4" fontId="28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4" xfId="0" applyBorder="1" applyAlignment="1" applyProtection="1">
      <alignment vertical="center"/>
      <protection locked="0"/>
    </xf>
    <xf numFmtId="0" fontId="17" fillId="0" borderId="23" xfId="0" applyFont="1" applyBorder="1" applyAlignment="1" applyProtection="1">
      <alignment horizontal="center" vertical="center"/>
      <protection locked="0"/>
    </xf>
    <xf numFmtId="49" fontId="17" fillId="0" borderId="23" xfId="0" applyNumberFormat="1" applyFont="1" applyBorder="1" applyAlignment="1" applyProtection="1">
      <alignment horizontal="left" vertical="center" wrapText="1"/>
      <protection locked="0"/>
    </xf>
    <xf numFmtId="0" fontId="17" fillId="0" borderId="23" xfId="0" applyFont="1" applyBorder="1" applyAlignment="1" applyProtection="1">
      <alignment horizontal="left" vertical="center" wrapText="1"/>
      <protection locked="0"/>
    </xf>
    <xf numFmtId="0" fontId="17" fillId="0" borderId="23" xfId="0" applyFont="1" applyBorder="1" applyAlignment="1" applyProtection="1">
      <alignment horizontal="center" vertical="center" wrapText="1"/>
      <protection locked="0"/>
    </xf>
    <xf numFmtId="167" fontId="17" fillId="0" borderId="23" xfId="0" applyNumberFormat="1" applyFont="1" applyBorder="1" applyAlignment="1" applyProtection="1">
      <alignment vertical="center"/>
      <protection locked="0"/>
    </xf>
    <xf numFmtId="4" fontId="17" fillId="0" borderId="23" xfId="0" applyNumberFormat="1" applyFont="1" applyBorder="1" applyAlignment="1" applyProtection="1">
      <alignment vertical="center"/>
      <protection locked="0"/>
    </xf>
    <xf numFmtId="0" fontId="18" fillId="0" borderId="15" xfId="0" applyFont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166" fontId="18" fillId="0" borderId="0" xfId="0" applyNumberFormat="1" applyFont="1" applyAlignment="1">
      <alignment vertical="center"/>
    </xf>
    <xf numFmtId="166" fontId="18" fillId="0" borderId="16" xfId="0" applyNumberFormat="1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29" fillId="0" borderId="0" xfId="0" applyFont="1" applyAlignment="1">
      <alignment horizontal="left" vertical="center"/>
    </xf>
    <xf numFmtId="0" fontId="30" fillId="0" borderId="0" xfId="1" applyFont="1" applyAlignment="1">
      <alignment vertical="center" wrapText="1"/>
    </xf>
    <xf numFmtId="0" fontId="0" fillId="0" borderId="15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32" fillId="0" borderId="23" xfId="0" applyFont="1" applyBorder="1" applyAlignment="1" applyProtection="1">
      <alignment horizontal="center" vertical="center"/>
      <protection locked="0"/>
    </xf>
    <xf numFmtId="49" fontId="32" fillId="0" borderId="23" xfId="0" applyNumberFormat="1" applyFont="1" applyBorder="1" applyAlignment="1" applyProtection="1">
      <alignment horizontal="left" vertical="center" wrapText="1"/>
      <protection locked="0"/>
    </xf>
    <xf numFmtId="0" fontId="32" fillId="0" borderId="23" xfId="0" applyFont="1" applyBorder="1" applyAlignment="1" applyProtection="1">
      <alignment horizontal="left" vertical="center" wrapText="1"/>
      <protection locked="0"/>
    </xf>
    <xf numFmtId="0" fontId="32" fillId="0" borderId="23" xfId="0" applyFont="1" applyBorder="1" applyAlignment="1" applyProtection="1">
      <alignment horizontal="center" vertical="center" wrapText="1"/>
      <protection locked="0"/>
    </xf>
    <xf numFmtId="167" fontId="32" fillId="0" borderId="23" xfId="0" applyNumberFormat="1" applyFont="1" applyBorder="1" applyAlignment="1" applyProtection="1">
      <alignment vertical="center"/>
      <protection locked="0"/>
    </xf>
    <xf numFmtId="4" fontId="32" fillId="0" borderId="23" xfId="0" applyNumberFormat="1" applyFont="1" applyBorder="1" applyAlignment="1" applyProtection="1">
      <alignment vertical="center"/>
      <protection locked="0"/>
    </xf>
    <xf numFmtId="0" fontId="33" fillId="0" borderId="4" xfId="0" applyFont="1" applyBorder="1" applyAlignment="1">
      <alignment vertical="center"/>
    </xf>
    <xf numFmtId="0" fontId="32" fillId="0" borderId="15" xfId="0" applyFont="1" applyBorder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0" xfId="0" applyAlignment="1">
      <alignment vertical="top"/>
    </xf>
    <xf numFmtId="0" fontId="34" fillId="0" borderId="24" xfId="0" applyFont="1" applyBorder="1" applyAlignment="1">
      <alignment vertical="center" wrapText="1"/>
    </xf>
    <xf numFmtId="0" fontId="34" fillId="0" borderId="25" xfId="0" applyFont="1" applyBorder="1" applyAlignment="1">
      <alignment vertical="center" wrapText="1"/>
    </xf>
    <xf numFmtId="0" fontId="34" fillId="0" borderId="26" xfId="0" applyFont="1" applyBorder="1" applyAlignment="1">
      <alignment vertical="center" wrapText="1"/>
    </xf>
    <xf numFmtId="0" fontId="34" fillId="0" borderId="27" xfId="0" applyFont="1" applyBorder="1" applyAlignment="1">
      <alignment horizontal="center" vertical="center" wrapText="1"/>
    </xf>
    <xf numFmtId="0" fontId="34" fillId="0" borderId="28" xfId="0" applyFont="1" applyBorder="1" applyAlignment="1">
      <alignment horizontal="center" vertical="center" wrapText="1"/>
    </xf>
    <xf numFmtId="0" fontId="34" fillId="0" borderId="27" xfId="0" applyFont="1" applyBorder="1" applyAlignment="1">
      <alignment vertical="center" wrapText="1"/>
    </xf>
    <xf numFmtId="0" fontId="34" fillId="0" borderId="28" xfId="0" applyFont="1" applyBorder="1" applyAlignment="1">
      <alignment vertical="center" wrapText="1"/>
    </xf>
    <xf numFmtId="0" fontId="36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center" wrapText="1"/>
    </xf>
    <xf numFmtId="0" fontId="38" fillId="0" borderId="27" xfId="0" applyFont="1" applyBorder="1" applyAlignment="1">
      <alignment vertical="center" wrapText="1"/>
    </xf>
    <xf numFmtId="0" fontId="37" fillId="0" borderId="1" xfId="0" applyFont="1" applyBorder="1" applyAlignment="1">
      <alignment vertical="center" wrapText="1"/>
    </xf>
    <xf numFmtId="0" fontId="37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vertical="center"/>
    </xf>
    <xf numFmtId="49" fontId="37" fillId="0" borderId="1" xfId="0" applyNumberFormat="1" applyFont="1" applyBorder="1" applyAlignment="1">
      <alignment vertical="center" wrapText="1"/>
    </xf>
    <xf numFmtId="0" fontId="34" fillId="0" borderId="30" xfId="0" applyFont="1" applyBorder="1" applyAlignment="1">
      <alignment vertical="center" wrapText="1"/>
    </xf>
    <xf numFmtId="0" fontId="39" fillId="0" borderId="29" xfId="0" applyFont="1" applyBorder="1" applyAlignment="1">
      <alignment vertical="center" wrapText="1"/>
    </xf>
    <xf numFmtId="0" fontId="34" fillId="0" borderId="31" xfId="0" applyFont="1" applyBorder="1" applyAlignment="1">
      <alignment vertical="center" wrapText="1"/>
    </xf>
    <xf numFmtId="0" fontId="34" fillId="0" borderId="1" xfId="0" applyFont="1" applyBorder="1" applyAlignment="1">
      <alignment vertical="top"/>
    </xf>
    <xf numFmtId="0" fontId="34" fillId="0" borderId="0" xfId="0" applyFont="1" applyAlignment="1">
      <alignment vertical="top"/>
    </xf>
    <xf numFmtId="0" fontId="34" fillId="0" borderId="24" xfId="0" applyFont="1" applyBorder="1" applyAlignment="1">
      <alignment horizontal="left" vertical="center"/>
    </xf>
    <xf numFmtId="0" fontId="34" fillId="0" borderId="25" xfId="0" applyFont="1" applyBorder="1" applyAlignment="1">
      <alignment horizontal="left" vertical="center"/>
    </xf>
    <xf numFmtId="0" fontId="34" fillId="0" borderId="26" xfId="0" applyFont="1" applyBorder="1" applyAlignment="1">
      <alignment horizontal="left" vertical="center"/>
    </xf>
    <xf numFmtId="0" fontId="34" fillId="0" borderId="27" xfId="0" applyFont="1" applyBorder="1" applyAlignment="1">
      <alignment horizontal="left" vertical="center"/>
    </xf>
    <xf numFmtId="0" fontId="34" fillId="0" borderId="28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36" fillId="0" borderId="29" xfId="0" applyFont="1" applyBorder="1" applyAlignment="1">
      <alignment horizontal="left" vertical="center"/>
    </xf>
    <xf numFmtId="0" fontId="36" fillId="0" borderId="29" xfId="0" applyFont="1" applyBorder="1" applyAlignment="1">
      <alignment horizontal="center" vertical="center"/>
    </xf>
    <xf numFmtId="0" fontId="40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horizontal="center" vertical="center"/>
    </xf>
    <xf numFmtId="0" fontId="37" fillId="0" borderId="0" xfId="0" applyFont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4" fillId="0" borderId="30" xfId="0" applyFont="1" applyBorder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4" fillId="0" borderId="31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center" vertical="center" wrapText="1"/>
    </xf>
    <xf numFmtId="0" fontId="34" fillId="0" borderId="24" xfId="0" applyFont="1" applyBorder="1" applyAlignment="1">
      <alignment horizontal="left" vertical="center" wrapText="1"/>
    </xf>
    <xf numFmtId="0" fontId="34" fillId="0" borderId="25" xfId="0" applyFont="1" applyBorder="1" applyAlignment="1">
      <alignment horizontal="left" vertical="center" wrapText="1"/>
    </xf>
    <xf numFmtId="0" fontId="34" fillId="0" borderId="26" xfId="0" applyFont="1" applyBorder="1" applyAlignment="1">
      <alignment horizontal="left" vertical="center" wrapText="1"/>
    </xf>
    <xf numFmtId="0" fontId="34" fillId="0" borderId="27" xfId="0" applyFont="1" applyBorder="1" applyAlignment="1">
      <alignment horizontal="left" vertical="center" wrapText="1"/>
    </xf>
    <xf numFmtId="0" fontId="34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/>
    </xf>
    <xf numFmtId="0" fontId="38" fillId="0" borderId="28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/>
    </xf>
    <xf numFmtId="0" fontId="38" fillId="0" borderId="30" xfId="0" applyFont="1" applyBorder="1" applyAlignment="1">
      <alignment horizontal="left" vertical="center" wrapText="1"/>
    </xf>
    <xf numFmtId="0" fontId="38" fillId="0" borderId="29" xfId="0" applyFont="1" applyBorder="1" applyAlignment="1">
      <alignment horizontal="left" vertical="center" wrapText="1"/>
    </xf>
    <xf numFmtId="0" fontId="38" fillId="0" borderId="3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top"/>
    </xf>
    <xf numFmtId="0" fontId="37" fillId="0" borderId="1" xfId="0" applyFont="1" applyBorder="1" applyAlignment="1">
      <alignment horizontal="center" vertical="top"/>
    </xf>
    <xf numFmtId="0" fontId="38" fillId="0" borderId="30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40" fillId="0" borderId="0" xfId="0" applyFont="1" applyAlignment="1">
      <alignment vertical="center"/>
    </xf>
    <xf numFmtId="0" fontId="36" fillId="0" borderId="1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36" fillId="0" borderId="29" xfId="0" applyFont="1" applyBorder="1" applyAlignment="1">
      <alignment vertical="center"/>
    </xf>
    <xf numFmtId="0" fontId="37" fillId="0" borderId="1" xfId="0" applyFont="1" applyBorder="1" applyAlignment="1">
      <alignment vertical="top"/>
    </xf>
    <xf numFmtId="49" fontId="37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6" fillId="0" borderId="29" xfId="0" applyFont="1" applyBorder="1" applyAlignment="1">
      <alignment horizontal="left"/>
    </xf>
    <xf numFmtId="0" fontId="40" fillId="0" borderId="29" xfId="0" applyFont="1" applyBorder="1"/>
    <xf numFmtId="0" fontId="34" fillId="0" borderId="27" xfId="0" applyFont="1" applyBorder="1" applyAlignment="1">
      <alignment vertical="top"/>
    </xf>
    <xf numFmtId="0" fontId="34" fillId="0" borderId="28" xfId="0" applyFont="1" applyBorder="1" applyAlignment="1">
      <alignment vertical="top"/>
    </xf>
    <xf numFmtId="0" fontId="34" fillId="0" borderId="30" xfId="0" applyFont="1" applyBorder="1" applyAlignment="1">
      <alignment vertical="top"/>
    </xf>
    <xf numFmtId="0" fontId="34" fillId="0" borderId="29" xfId="0" applyFont="1" applyBorder="1" applyAlignment="1">
      <alignment vertical="top"/>
    </xf>
    <xf numFmtId="0" fontId="34" fillId="0" borderId="31" xfId="0" applyFont="1" applyBorder="1" applyAlignment="1">
      <alignment vertical="top"/>
    </xf>
    <xf numFmtId="0" fontId="17" fillId="5" borderId="23" xfId="0" applyFont="1" applyFill="1" applyBorder="1" applyAlignment="1" applyProtection="1">
      <alignment horizontal="center" vertical="center"/>
      <protection locked="0"/>
    </xf>
    <xf numFmtId="49" fontId="17" fillId="5" borderId="23" xfId="0" applyNumberFormat="1" applyFont="1" applyFill="1" applyBorder="1" applyAlignment="1" applyProtection="1">
      <alignment horizontal="left" vertical="center" wrapText="1"/>
      <protection locked="0"/>
    </xf>
    <xf numFmtId="0" fontId="17" fillId="5" borderId="23" xfId="0" applyFont="1" applyFill="1" applyBorder="1" applyAlignment="1" applyProtection="1">
      <alignment horizontal="left" vertical="center" wrapText="1"/>
      <protection locked="0"/>
    </xf>
    <xf numFmtId="0" fontId="17" fillId="5" borderId="23" xfId="0" applyFont="1" applyFill="1" applyBorder="1" applyAlignment="1" applyProtection="1">
      <alignment horizontal="center" vertical="center" wrapText="1"/>
      <protection locked="0"/>
    </xf>
    <xf numFmtId="167" fontId="17" fillId="5" borderId="23" xfId="0" applyNumberFormat="1" applyFont="1" applyFill="1" applyBorder="1" applyAlignment="1" applyProtection="1">
      <alignment vertical="center"/>
      <protection locked="0"/>
    </xf>
    <xf numFmtId="4" fontId="17" fillId="5" borderId="23" xfId="0" applyNumberFormat="1" applyFont="1" applyFill="1" applyBorder="1" applyAlignment="1" applyProtection="1">
      <alignment vertical="center"/>
      <protection locked="0"/>
    </xf>
    <xf numFmtId="0" fontId="45" fillId="5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3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4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9" xfId="0" applyFill="1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left" vertical="center"/>
    </xf>
    <xf numFmtId="0" fontId="16" fillId="0" borderId="15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4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2" fillId="0" borderId="0" xfId="0" applyFont="1" applyAlignment="1">
      <alignment horizontal="left" vertical="center" wrapText="1"/>
    </xf>
    <xf numFmtId="4" fontId="19" fillId="0" borderId="0" xfId="0" applyNumberFormat="1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7" fillId="4" borderId="7" xfId="0" applyFont="1" applyFill="1" applyBorder="1" applyAlignment="1">
      <alignment horizontal="center" vertical="center"/>
    </xf>
    <xf numFmtId="0" fontId="17" fillId="4" borderId="8" xfId="0" applyFont="1" applyFill="1" applyBorder="1" applyAlignment="1">
      <alignment horizontal="left" vertical="center"/>
    </xf>
    <xf numFmtId="0" fontId="17" fillId="4" borderId="8" xfId="0" applyFont="1" applyFill="1" applyBorder="1" applyAlignment="1">
      <alignment horizontal="center" vertical="center"/>
    </xf>
    <xf numFmtId="0" fontId="17" fillId="4" borderId="8" xfId="0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5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 wrapText="1"/>
    </xf>
    <xf numFmtId="0" fontId="36" fillId="0" borderId="29" xfId="0" applyFont="1" applyBorder="1" applyAlignment="1">
      <alignment horizontal="left"/>
    </xf>
    <xf numFmtId="0" fontId="37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top"/>
    </xf>
    <xf numFmtId="0" fontId="37" fillId="0" borderId="1" xfId="0" applyFont="1" applyBorder="1" applyAlignment="1">
      <alignment horizontal="left" vertical="center" wrapText="1"/>
    </xf>
    <xf numFmtId="0" fontId="36" fillId="0" borderId="29" xfId="0" applyFont="1" applyBorder="1" applyAlignment="1">
      <alignment horizontal="left" wrapText="1"/>
    </xf>
    <xf numFmtId="49" fontId="37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181411132" TargetMode="External"/><Relationship Id="rId13" Type="http://schemas.openxmlformats.org/officeDocument/2006/relationships/hyperlink" Target="https://podminky.urs.cz/item/CS_URS_2023_01/274313711" TargetMode="External"/><Relationship Id="rId18" Type="http://schemas.openxmlformats.org/officeDocument/2006/relationships/hyperlink" Target="https://podminky.urs.cz/item/CS_URS_2023_01/341351112" TargetMode="External"/><Relationship Id="rId26" Type="http://schemas.openxmlformats.org/officeDocument/2006/relationships/hyperlink" Target="https://podminky.urs.cz/item/CS_URS_2023_01/012303000" TargetMode="External"/><Relationship Id="rId3" Type="http://schemas.openxmlformats.org/officeDocument/2006/relationships/hyperlink" Target="https://podminky.urs.cz/item/CS_URS_2023_01/122351103" TargetMode="External"/><Relationship Id="rId21" Type="http://schemas.openxmlformats.org/officeDocument/2006/relationships/hyperlink" Target="https://podminky.urs.cz/item/CS_URS_2023_01/998225194" TargetMode="External"/><Relationship Id="rId7" Type="http://schemas.openxmlformats.org/officeDocument/2006/relationships/hyperlink" Target="https://podminky.urs.cz/item/CS_URS_2023_01/171151101" TargetMode="External"/><Relationship Id="rId12" Type="http://schemas.openxmlformats.org/officeDocument/2006/relationships/hyperlink" Target="https://podminky.urs.cz/item/CS_URS_2023_01/271572211" TargetMode="External"/><Relationship Id="rId17" Type="http://schemas.openxmlformats.org/officeDocument/2006/relationships/hyperlink" Target="https://podminky.urs.cz/item/CS_URS_2023_01/341351111" TargetMode="External"/><Relationship Id="rId25" Type="http://schemas.openxmlformats.org/officeDocument/2006/relationships/hyperlink" Target="https://podminky.urs.cz/item/CS_URS_2023_01/012103000" TargetMode="External"/><Relationship Id="rId2" Type="http://schemas.openxmlformats.org/officeDocument/2006/relationships/hyperlink" Target="https://podminky.urs.cz/item/CS_URS_2023_01/112251102" TargetMode="External"/><Relationship Id="rId16" Type="http://schemas.openxmlformats.org/officeDocument/2006/relationships/hyperlink" Target="https://podminky.urs.cz/item/CS_URS_2023_01/341311711" TargetMode="External"/><Relationship Id="rId20" Type="http://schemas.openxmlformats.org/officeDocument/2006/relationships/hyperlink" Target="https://podminky.urs.cz/item/CS_URS_2023_01/341361821" TargetMode="External"/><Relationship Id="rId29" Type="http://schemas.openxmlformats.org/officeDocument/2006/relationships/hyperlink" Target="https://podminky.urs.cz/item/CS_URS_2023_01/070001000" TargetMode="External"/><Relationship Id="rId1" Type="http://schemas.openxmlformats.org/officeDocument/2006/relationships/hyperlink" Target="https://podminky.urs.cz/item/CS_URS_2023_01/112101102" TargetMode="External"/><Relationship Id="rId6" Type="http://schemas.openxmlformats.org/officeDocument/2006/relationships/hyperlink" Target="https://podminky.urs.cz/item/CS_URS_2023_01/167151102" TargetMode="External"/><Relationship Id="rId11" Type="http://schemas.openxmlformats.org/officeDocument/2006/relationships/hyperlink" Target="https://podminky.urs.cz/item/CS_URS_2023_01/291111111" TargetMode="External"/><Relationship Id="rId24" Type="http://schemas.openxmlformats.org/officeDocument/2006/relationships/hyperlink" Target="https://podminky.urs.cz/item/CS_URS_2023_01/783213101" TargetMode="External"/><Relationship Id="rId5" Type="http://schemas.openxmlformats.org/officeDocument/2006/relationships/hyperlink" Target="https://podminky.urs.cz/item/CS_URS_2023_01/162251121" TargetMode="External"/><Relationship Id="rId15" Type="http://schemas.openxmlformats.org/officeDocument/2006/relationships/hyperlink" Target="https://podminky.urs.cz/item/CS_URS_2023_01/274351122" TargetMode="External"/><Relationship Id="rId23" Type="http://schemas.openxmlformats.org/officeDocument/2006/relationships/hyperlink" Target="https://podminky.urs.cz/item/CS_URS_2023_01/998762101" TargetMode="External"/><Relationship Id="rId28" Type="http://schemas.openxmlformats.org/officeDocument/2006/relationships/hyperlink" Target="https://podminky.urs.cz/item/CS_URS_2023_01/030001000" TargetMode="External"/><Relationship Id="rId10" Type="http://schemas.openxmlformats.org/officeDocument/2006/relationships/hyperlink" Target="https://podminky.urs.cz/item/CS_URS_2023_01/182351123" TargetMode="External"/><Relationship Id="rId19" Type="http://schemas.openxmlformats.org/officeDocument/2006/relationships/hyperlink" Target="https://podminky.urs.cz/item/CS_URS_2023_01/341351911" TargetMode="External"/><Relationship Id="rId31" Type="http://schemas.openxmlformats.org/officeDocument/2006/relationships/drawing" Target="../drawings/drawing2.xml"/><Relationship Id="rId4" Type="http://schemas.openxmlformats.org/officeDocument/2006/relationships/hyperlink" Target="https://podminky.urs.cz/item/CS_URS_2023_01/132351102" TargetMode="External"/><Relationship Id="rId9" Type="http://schemas.openxmlformats.org/officeDocument/2006/relationships/hyperlink" Target="https://podminky.urs.cz/item/CS_URS_2023_01/182251101" TargetMode="External"/><Relationship Id="rId14" Type="http://schemas.openxmlformats.org/officeDocument/2006/relationships/hyperlink" Target="https://podminky.urs.cz/item/CS_URS_2023_01/274351121" TargetMode="External"/><Relationship Id="rId22" Type="http://schemas.openxmlformats.org/officeDocument/2006/relationships/hyperlink" Target="https://podminky.urs.cz/item/CS_URS_2023_01/762123110" TargetMode="External"/><Relationship Id="rId27" Type="http://schemas.openxmlformats.org/officeDocument/2006/relationships/hyperlink" Target="https://podminky.urs.cz/item/CS_URS_2023_01/013254000" TargetMode="External"/><Relationship Id="rId30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3_01/997002611" TargetMode="External"/><Relationship Id="rId7" Type="http://schemas.openxmlformats.org/officeDocument/2006/relationships/drawing" Target="../drawings/drawing3.xml"/><Relationship Id="rId2" Type="http://schemas.openxmlformats.org/officeDocument/2006/relationships/hyperlink" Target="https://podminky.urs.cz/item/CS_URS_2023_01/997002511" TargetMode="External"/><Relationship Id="rId1" Type="http://schemas.openxmlformats.org/officeDocument/2006/relationships/hyperlink" Target="https://podminky.urs.cz/item/CS_URS_2023_01/981011315" TargetMode="External"/><Relationship Id="rId6" Type="http://schemas.openxmlformats.org/officeDocument/2006/relationships/hyperlink" Target="https://podminky.urs.cz/item/CS_URS_2023_01/997013609" TargetMode="External"/><Relationship Id="rId5" Type="http://schemas.openxmlformats.org/officeDocument/2006/relationships/hyperlink" Target="https://podminky.urs.cz/item/CS_URS_2023_01/997013216" TargetMode="External"/><Relationship Id="rId4" Type="http://schemas.openxmlformats.org/officeDocument/2006/relationships/hyperlink" Target="https://podminky.urs.cz/item/CS_URS_2023_01/997006519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8"/>
  <sheetViews>
    <sheetView showGridLines="0" topLeftCell="A23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pans="1:74" ht="36.950000000000003" customHeight="1">
      <c r="AR2" s="263" t="s">
        <v>6</v>
      </c>
      <c r="AS2" s="243"/>
      <c r="AT2" s="243"/>
      <c r="AU2" s="243"/>
      <c r="AV2" s="243"/>
      <c r="AW2" s="243"/>
      <c r="AX2" s="243"/>
      <c r="AY2" s="243"/>
      <c r="AZ2" s="243"/>
      <c r="BA2" s="243"/>
      <c r="BB2" s="243"/>
      <c r="BC2" s="243"/>
      <c r="BD2" s="243"/>
      <c r="BE2" s="243"/>
      <c r="BS2" s="15" t="s">
        <v>7</v>
      </c>
      <c r="BT2" s="15" t="s">
        <v>8</v>
      </c>
    </row>
    <row r="3" spans="1:74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7</v>
      </c>
      <c r="BT3" s="15" t="s">
        <v>9</v>
      </c>
    </row>
    <row r="4" spans="1:74" ht="24.95" customHeight="1">
      <c r="B4" s="18"/>
      <c r="D4" s="19" t="s">
        <v>10</v>
      </c>
      <c r="AR4" s="18"/>
      <c r="AS4" s="20" t="s">
        <v>11</v>
      </c>
      <c r="BS4" s="15" t="s">
        <v>12</v>
      </c>
    </row>
    <row r="5" spans="1:74" ht="12" customHeight="1">
      <c r="B5" s="18"/>
      <c r="D5" s="21" t="s">
        <v>13</v>
      </c>
      <c r="K5" s="242" t="s">
        <v>14</v>
      </c>
      <c r="L5" s="243"/>
      <c r="M5" s="243"/>
      <c r="N5" s="243"/>
      <c r="O5" s="243"/>
      <c r="P5" s="243"/>
      <c r="Q5" s="243"/>
      <c r="R5" s="243"/>
      <c r="S5" s="243"/>
      <c r="T5" s="243"/>
      <c r="U5" s="243"/>
      <c r="V5" s="243"/>
      <c r="W5" s="243"/>
      <c r="X5" s="243"/>
      <c r="Y5" s="243"/>
      <c r="Z5" s="243"/>
      <c r="AA5" s="243"/>
      <c r="AB5" s="243"/>
      <c r="AC5" s="243"/>
      <c r="AD5" s="243"/>
      <c r="AE5" s="243"/>
      <c r="AF5" s="243"/>
      <c r="AG5" s="243"/>
      <c r="AH5" s="243"/>
      <c r="AI5" s="243"/>
      <c r="AJ5" s="243"/>
      <c r="AK5" s="243"/>
      <c r="AL5" s="243"/>
      <c r="AM5" s="243"/>
      <c r="AN5" s="243"/>
      <c r="AO5" s="243"/>
      <c r="AR5" s="18"/>
      <c r="BS5" s="15" t="s">
        <v>7</v>
      </c>
    </row>
    <row r="6" spans="1:74" ht="36.950000000000003" customHeight="1">
      <c r="B6" s="18"/>
      <c r="D6" s="23" t="s">
        <v>15</v>
      </c>
      <c r="K6" s="244" t="s">
        <v>16</v>
      </c>
      <c r="L6" s="243"/>
      <c r="M6" s="243"/>
      <c r="N6" s="243"/>
      <c r="O6" s="243"/>
      <c r="P6" s="243"/>
      <c r="Q6" s="243"/>
      <c r="R6" s="243"/>
      <c r="S6" s="243"/>
      <c r="T6" s="243"/>
      <c r="U6" s="243"/>
      <c r="V6" s="243"/>
      <c r="W6" s="243"/>
      <c r="X6" s="243"/>
      <c r="Y6" s="243"/>
      <c r="Z6" s="243"/>
      <c r="AA6" s="243"/>
      <c r="AB6" s="243"/>
      <c r="AC6" s="243"/>
      <c r="AD6" s="243"/>
      <c r="AE6" s="243"/>
      <c r="AF6" s="243"/>
      <c r="AG6" s="243"/>
      <c r="AH6" s="243"/>
      <c r="AI6" s="243"/>
      <c r="AJ6" s="243"/>
      <c r="AK6" s="243"/>
      <c r="AL6" s="243"/>
      <c r="AM6" s="243"/>
      <c r="AN6" s="243"/>
      <c r="AO6" s="243"/>
      <c r="AR6" s="18"/>
      <c r="BS6" s="15" t="s">
        <v>7</v>
      </c>
    </row>
    <row r="7" spans="1:74" ht="12" customHeight="1">
      <c r="B7" s="18"/>
      <c r="D7" s="24" t="s">
        <v>17</v>
      </c>
      <c r="K7" s="22" t="s">
        <v>3</v>
      </c>
      <c r="AK7" s="24" t="s">
        <v>18</v>
      </c>
      <c r="AN7" s="22" t="s">
        <v>3</v>
      </c>
      <c r="AR7" s="18"/>
      <c r="BS7" s="15" t="s">
        <v>7</v>
      </c>
    </row>
    <row r="8" spans="1:74" ht="12" customHeight="1">
      <c r="B8" s="18"/>
      <c r="D8" s="24" t="s">
        <v>19</v>
      </c>
      <c r="K8" s="22" t="s">
        <v>20</v>
      </c>
      <c r="AK8" s="24" t="s">
        <v>21</v>
      </c>
      <c r="AN8" s="22" t="s">
        <v>22</v>
      </c>
      <c r="AR8" s="18"/>
      <c r="BS8" s="15" t="s">
        <v>7</v>
      </c>
    </row>
    <row r="9" spans="1:74" ht="14.45" customHeight="1">
      <c r="B9" s="18"/>
      <c r="AR9" s="18"/>
      <c r="BS9" s="15" t="s">
        <v>7</v>
      </c>
    </row>
    <row r="10" spans="1:74" ht="12" customHeight="1">
      <c r="B10" s="18"/>
      <c r="D10" s="24" t="s">
        <v>23</v>
      </c>
      <c r="AK10" s="24" t="s">
        <v>24</v>
      </c>
      <c r="AN10" s="22" t="s">
        <v>3</v>
      </c>
      <c r="AR10" s="18"/>
      <c r="BS10" s="15" t="s">
        <v>7</v>
      </c>
    </row>
    <row r="11" spans="1:74" ht="18.399999999999999" customHeight="1">
      <c r="B11" s="18"/>
      <c r="E11" s="22" t="s">
        <v>20</v>
      </c>
      <c r="AK11" s="24" t="s">
        <v>25</v>
      </c>
      <c r="AN11" s="22" t="s">
        <v>3</v>
      </c>
      <c r="AR11" s="18"/>
      <c r="BS11" s="15" t="s">
        <v>7</v>
      </c>
    </row>
    <row r="12" spans="1:74" ht="6.95" customHeight="1">
      <c r="B12" s="18"/>
      <c r="AR12" s="18"/>
      <c r="BS12" s="15" t="s">
        <v>7</v>
      </c>
    </row>
    <row r="13" spans="1:74" ht="12" customHeight="1">
      <c r="B13" s="18"/>
      <c r="D13" s="24" t="s">
        <v>26</v>
      </c>
      <c r="AK13" s="24" t="s">
        <v>24</v>
      </c>
      <c r="AN13" s="22" t="s">
        <v>3</v>
      </c>
      <c r="AR13" s="18"/>
      <c r="BS13" s="15" t="s">
        <v>7</v>
      </c>
    </row>
    <row r="14" spans="1:74" ht="12.75">
      <c r="B14" s="18"/>
      <c r="E14" s="22" t="s">
        <v>20</v>
      </c>
      <c r="AK14" s="24" t="s">
        <v>25</v>
      </c>
      <c r="AN14" s="22" t="s">
        <v>3</v>
      </c>
      <c r="AR14" s="18"/>
      <c r="BS14" s="15" t="s">
        <v>7</v>
      </c>
    </row>
    <row r="15" spans="1:74" ht="6.95" customHeight="1">
      <c r="B15" s="18"/>
      <c r="AR15" s="18"/>
      <c r="BS15" s="15" t="s">
        <v>4</v>
      </c>
    </row>
    <row r="16" spans="1:74" ht="12" customHeight="1">
      <c r="B16" s="18"/>
      <c r="D16" s="24" t="s">
        <v>27</v>
      </c>
      <c r="AK16" s="24" t="s">
        <v>24</v>
      </c>
      <c r="AN16" s="22" t="s">
        <v>3</v>
      </c>
      <c r="AR16" s="18"/>
      <c r="BS16" s="15" t="s">
        <v>4</v>
      </c>
    </row>
    <row r="17" spans="2:71" ht="18.399999999999999" customHeight="1">
      <c r="B17" s="18"/>
      <c r="E17" s="22" t="s">
        <v>20</v>
      </c>
      <c r="AK17" s="24" t="s">
        <v>25</v>
      </c>
      <c r="AN17" s="22" t="s">
        <v>3</v>
      </c>
      <c r="AR17" s="18"/>
      <c r="BS17" s="15" t="s">
        <v>28</v>
      </c>
    </row>
    <row r="18" spans="2:71" ht="6.95" customHeight="1">
      <c r="B18" s="18"/>
      <c r="AR18" s="18"/>
      <c r="BS18" s="15" t="s">
        <v>7</v>
      </c>
    </row>
    <row r="19" spans="2:71" ht="12" customHeight="1">
      <c r="B19" s="18"/>
      <c r="D19" s="24" t="s">
        <v>29</v>
      </c>
      <c r="AK19" s="24" t="s">
        <v>24</v>
      </c>
      <c r="AN19" s="22" t="s">
        <v>3</v>
      </c>
      <c r="AR19" s="18"/>
      <c r="BS19" s="15" t="s">
        <v>7</v>
      </c>
    </row>
    <row r="20" spans="2:71" ht="18.399999999999999" customHeight="1">
      <c r="B20" s="18"/>
      <c r="E20" s="22" t="s">
        <v>20</v>
      </c>
      <c r="AK20" s="24" t="s">
        <v>25</v>
      </c>
      <c r="AN20" s="22" t="s">
        <v>3</v>
      </c>
      <c r="AR20" s="18"/>
      <c r="BS20" s="15" t="s">
        <v>4</v>
      </c>
    </row>
    <row r="21" spans="2:71" ht="6.95" customHeight="1">
      <c r="B21" s="18"/>
      <c r="AR21" s="18"/>
    </row>
    <row r="22" spans="2:71" ht="12" customHeight="1">
      <c r="B22" s="18"/>
      <c r="D22" s="24" t="s">
        <v>30</v>
      </c>
      <c r="AR22" s="18"/>
    </row>
    <row r="23" spans="2:71" ht="47.25" customHeight="1">
      <c r="B23" s="18"/>
      <c r="E23" s="245" t="s">
        <v>31</v>
      </c>
      <c r="F23" s="245"/>
      <c r="G23" s="245"/>
      <c r="H23" s="245"/>
      <c r="I23" s="245"/>
      <c r="J23" s="245"/>
      <c r="K23" s="245"/>
      <c r="L23" s="245"/>
      <c r="M23" s="245"/>
      <c r="N23" s="245"/>
      <c r="O23" s="245"/>
      <c r="P23" s="245"/>
      <c r="Q23" s="245"/>
      <c r="R23" s="245"/>
      <c r="S23" s="245"/>
      <c r="T23" s="245"/>
      <c r="U23" s="245"/>
      <c r="V23" s="245"/>
      <c r="W23" s="245"/>
      <c r="X23" s="245"/>
      <c r="Y23" s="245"/>
      <c r="Z23" s="245"/>
      <c r="AA23" s="245"/>
      <c r="AB23" s="245"/>
      <c r="AC23" s="245"/>
      <c r="AD23" s="245"/>
      <c r="AE23" s="245"/>
      <c r="AF23" s="245"/>
      <c r="AG23" s="245"/>
      <c r="AH23" s="245"/>
      <c r="AI23" s="245"/>
      <c r="AJ23" s="245"/>
      <c r="AK23" s="245"/>
      <c r="AL23" s="245"/>
      <c r="AM23" s="245"/>
      <c r="AN23" s="245"/>
      <c r="AR23" s="18"/>
    </row>
    <row r="24" spans="2:71" ht="6.95" customHeight="1">
      <c r="B24" s="18"/>
      <c r="AR24" s="18"/>
    </row>
    <row r="25" spans="2:71" ht="6.95" customHeight="1">
      <c r="B25" s="18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R25" s="18"/>
    </row>
    <row r="26" spans="2:71" s="1" customFormat="1" ht="25.9" customHeight="1">
      <c r="B26" s="27"/>
      <c r="D26" s="28" t="s">
        <v>32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46">
        <f>ROUND(AG54,2)</f>
        <v>0</v>
      </c>
      <c r="AL26" s="247"/>
      <c r="AM26" s="247"/>
      <c r="AN26" s="247"/>
      <c r="AO26" s="247"/>
      <c r="AR26" s="27"/>
    </row>
    <row r="27" spans="2:71" s="1" customFormat="1" ht="6.95" customHeight="1">
      <c r="B27" s="27"/>
      <c r="AR27" s="27"/>
    </row>
    <row r="28" spans="2:71" s="1" customFormat="1" ht="12.75">
      <c r="B28" s="27"/>
      <c r="L28" s="248" t="s">
        <v>33</v>
      </c>
      <c r="M28" s="248"/>
      <c r="N28" s="248"/>
      <c r="O28" s="248"/>
      <c r="P28" s="248"/>
      <c r="W28" s="248" t="s">
        <v>34</v>
      </c>
      <c r="X28" s="248"/>
      <c r="Y28" s="248"/>
      <c r="Z28" s="248"/>
      <c r="AA28" s="248"/>
      <c r="AB28" s="248"/>
      <c r="AC28" s="248"/>
      <c r="AD28" s="248"/>
      <c r="AE28" s="248"/>
      <c r="AK28" s="248" t="s">
        <v>35</v>
      </c>
      <c r="AL28" s="248"/>
      <c r="AM28" s="248"/>
      <c r="AN28" s="248"/>
      <c r="AO28" s="248"/>
      <c r="AR28" s="27"/>
    </row>
    <row r="29" spans="2:71" s="2" customFormat="1" ht="14.45" customHeight="1">
      <c r="B29" s="31"/>
      <c r="D29" s="24" t="s">
        <v>36</v>
      </c>
      <c r="F29" s="24" t="s">
        <v>37</v>
      </c>
      <c r="L29" s="251">
        <v>0.21</v>
      </c>
      <c r="M29" s="250"/>
      <c r="N29" s="250"/>
      <c r="O29" s="250"/>
      <c r="P29" s="250"/>
      <c r="W29" s="249">
        <f>ROUND(AZ54, 2)</f>
        <v>0</v>
      </c>
      <c r="X29" s="250"/>
      <c r="Y29" s="250"/>
      <c r="Z29" s="250"/>
      <c r="AA29" s="250"/>
      <c r="AB29" s="250"/>
      <c r="AC29" s="250"/>
      <c r="AD29" s="250"/>
      <c r="AE29" s="250"/>
      <c r="AK29" s="249">
        <f>ROUND(AV54, 2)</f>
        <v>0</v>
      </c>
      <c r="AL29" s="250"/>
      <c r="AM29" s="250"/>
      <c r="AN29" s="250"/>
      <c r="AO29" s="250"/>
      <c r="AR29" s="31"/>
    </row>
    <row r="30" spans="2:71" s="2" customFormat="1" ht="14.45" customHeight="1">
      <c r="B30" s="31"/>
      <c r="F30" s="24" t="s">
        <v>38</v>
      </c>
      <c r="L30" s="251">
        <v>0.15</v>
      </c>
      <c r="M30" s="250"/>
      <c r="N30" s="250"/>
      <c r="O30" s="250"/>
      <c r="P30" s="250"/>
      <c r="W30" s="249">
        <f>ROUND(BA54, 2)</f>
        <v>0</v>
      </c>
      <c r="X30" s="250"/>
      <c r="Y30" s="250"/>
      <c r="Z30" s="250"/>
      <c r="AA30" s="250"/>
      <c r="AB30" s="250"/>
      <c r="AC30" s="250"/>
      <c r="AD30" s="250"/>
      <c r="AE30" s="250"/>
      <c r="AK30" s="249">
        <f>ROUND(AW54, 2)</f>
        <v>0</v>
      </c>
      <c r="AL30" s="250"/>
      <c r="AM30" s="250"/>
      <c r="AN30" s="250"/>
      <c r="AO30" s="250"/>
      <c r="AR30" s="31"/>
    </row>
    <row r="31" spans="2:71" s="2" customFormat="1" ht="14.45" hidden="1" customHeight="1">
      <c r="B31" s="31"/>
      <c r="F31" s="24" t="s">
        <v>39</v>
      </c>
      <c r="L31" s="251">
        <v>0.21</v>
      </c>
      <c r="M31" s="250"/>
      <c r="N31" s="250"/>
      <c r="O31" s="250"/>
      <c r="P31" s="250"/>
      <c r="W31" s="249">
        <f>ROUND(BB54, 2)</f>
        <v>0</v>
      </c>
      <c r="X31" s="250"/>
      <c r="Y31" s="250"/>
      <c r="Z31" s="250"/>
      <c r="AA31" s="250"/>
      <c r="AB31" s="250"/>
      <c r="AC31" s="250"/>
      <c r="AD31" s="250"/>
      <c r="AE31" s="250"/>
      <c r="AK31" s="249">
        <v>0</v>
      </c>
      <c r="AL31" s="250"/>
      <c r="AM31" s="250"/>
      <c r="AN31" s="250"/>
      <c r="AO31" s="250"/>
      <c r="AR31" s="31"/>
    </row>
    <row r="32" spans="2:71" s="2" customFormat="1" ht="14.45" hidden="1" customHeight="1">
      <c r="B32" s="31"/>
      <c r="F32" s="24" t="s">
        <v>40</v>
      </c>
      <c r="L32" s="251">
        <v>0.15</v>
      </c>
      <c r="M32" s="250"/>
      <c r="N32" s="250"/>
      <c r="O32" s="250"/>
      <c r="P32" s="250"/>
      <c r="W32" s="249">
        <f>ROUND(BC54, 2)</f>
        <v>0</v>
      </c>
      <c r="X32" s="250"/>
      <c r="Y32" s="250"/>
      <c r="Z32" s="250"/>
      <c r="AA32" s="250"/>
      <c r="AB32" s="250"/>
      <c r="AC32" s="250"/>
      <c r="AD32" s="250"/>
      <c r="AE32" s="250"/>
      <c r="AK32" s="249">
        <v>0</v>
      </c>
      <c r="AL32" s="250"/>
      <c r="AM32" s="250"/>
      <c r="AN32" s="250"/>
      <c r="AO32" s="250"/>
      <c r="AR32" s="31"/>
    </row>
    <row r="33" spans="2:44" s="2" customFormat="1" ht="14.45" hidden="1" customHeight="1">
      <c r="B33" s="31"/>
      <c r="F33" s="24" t="s">
        <v>41</v>
      </c>
      <c r="L33" s="251">
        <v>0</v>
      </c>
      <c r="M33" s="250"/>
      <c r="N33" s="250"/>
      <c r="O33" s="250"/>
      <c r="P33" s="250"/>
      <c r="W33" s="249">
        <f>ROUND(BD54, 2)</f>
        <v>0</v>
      </c>
      <c r="X33" s="250"/>
      <c r="Y33" s="250"/>
      <c r="Z33" s="250"/>
      <c r="AA33" s="250"/>
      <c r="AB33" s="250"/>
      <c r="AC33" s="250"/>
      <c r="AD33" s="250"/>
      <c r="AE33" s="250"/>
      <c r="AK33" s="249">
        <v>0</v>
      </c>
      <c r="AL33" s="250"/>
      <c r="AM33" s="250"/>
      <c r="AN33" s="250"/>
      <c r="AO33" s="250"/>
      <c r="AR33" s="31"/>
    </row>
    <row r="34" spans="2:44" s="1" customFormat="1" ht="6.95" customHeight="1">
      <c r="B34" s="27"/>
      <c r="AR34" s="27"/>
    </row>
    <row r="35" spans="2:44" s="1" customFormat="1" ht="25.9" customHeight="1">
      <c r="B35" s="27"/>
      <c r="C35" s="32"/>
      <c r="D35" s="33" t="s">
        <v>42</v>
      </c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5" t="s">
        <v>43</v>
      </c>
      <c r="U35" s="34"/>
      <c r="V35" s="34"/>
      <c r="W35" s="34"/>
      <c r="X35" s="252" t="s">
        <v>44</v>
      </c>
      <c r="Y35" s="253"/>
      <c r="Z35" s="253"/>
      <c r="AA35" s="253"/>
      <c r="AB35" s="253"/>
      <c r="AC35" s="34"/>
      <c r="AD35" s="34"/>
      <c r="AE35" s="34"/>
      <c r="AF35" s="34"/>
      <c r="AG35" s="34"/>
      <c r="AH35" s="34"/>
      <c r="AI35" s="34"/>
      <c r="AJ35" s="34"/>
      <c r="AK35" s="254">
        <f>SUM(AK26:AK33)</f>
        <v>0</v>
      </c>
      <c r="AL35" s="253"/>
      <c r="AM35" s="253"/>
      <c r="AN35" s="253"/>
      <c r="AO35" s="255"/>
      <c r="AP35" s="32"/>
      <c r="AQ35" s="32"/>
      <c r="AR35" s="27"/>
    </row>
    <row r="36" spans="2:44" s="1" customFormat="1" ht="6.95" customHeight="1">
      <c r="B36" s="27"/>
      <c r="AR36" s="27"/>
    </row>
    <row r="37" spans="2:44" s="1" customFormat="1" ht="6.95" customHeight="1"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27"/>
    </row>
    <row r="41" spans="2:44" s="1" customFormat="1" ht="6.95" customHeight="1">
      <c r="B41" s="38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27"/>
    </row>
    <row r="42" spans="2:44" s="1" customFormat="1" ht="24.95" customHeight="1">
      <c r="B42" s="27"/>
      <c r="C42" s="19" t="s">
        <v>45</v>
      </c>
      <c r="AR42" s="27"/>
    </row>
    <row r="43" spans="2:44" s="1" customFormat="1" ht="6.95" customHeight="1">
      <c r="B43" s="27"/>
      <c r="AR43" s="27"/>
    </row>
    <row r="44" spans="2:44" s="3" customFormat="1" ht="12" customHeight="1">
      <c r="B44" s="40"/>
      <c r="C44" s="24" t="s">
        <v>13</v>
      </c>
      <c r="L44" s="3" t="str">
        <f>K5</f>
        <v>23_07</v>
      </c>
      <c r="AR44" s="40"/>
    </row>
    <row r="45" spans="2:44" s="4" customFormat="1" ht="36.950000000000003" customHeight="1">
      <c r="B45" s="41"/>
      <c r="C45" s="42" t="s">
        <v>15</v>
      </c>
      <c r="L45" s="273" t="str">
        <f>K6</f>
        <v>Revitalizace staré školy Štěpánovice</v>
      </c>
      <c r="M45" s="274"/>
      <c r="N45" s="274"/>
      <c r="O45" s="274"/>
      <c r="P45" s="274"/>
      <c r="Q45" s="274"/>
      <c r="R45" s="274"/>
      <c r="S45" s="274"/>
      <c r="T45" s="274"/>
      <c r="U45" s="274"/>
      <c r="V45" s="274"/>
      <c r="W45" s="274"/>
      <c r="X45" s="274"/>
      <c r="Y45" s="274"/>
      <c r="Z45" s="274"/>
      <c r="AA45" s="274"/>
      <c r="AB45" s="274"/>
      <c r="AC45" s="274"/>
      <c r="AD45" s="274"/>
      <c r="AE45" s="274"/>
      <c r="AF45" s="274"/>
      <c r="AG45" s="274"/>
      <c r="AH45" s="274"/>
      <c r="AI45" s="274"/>
      <c r="AJ45" s="274"/>
      <c r="AK45" s="274"/>
      <c r="AL45" s="274"/>
      <c r="AM45" s="274"/>
      <c r="AN45" s="274"/>
      <c r="AO45" s="274"/>
      <c r="AR45" s="41"/>
    </row>
    <row r="46" spans="2:44" s="1" customFormat="1" ht="6.95" customHeight="1">
      <c r="B46" s="27"/>
      <c r="AR46" s="27"/>
    </row>
    <row r="47" spans="2:44" s="1" customFormat="1" ht="12" customHeight="1">
      <c r="B47" s="27"/>
      <c r="C47" s="24" t="s">
        <v>19</v>
      </c>
      <c r="L47" s="43" t="str">
        <f>IF(K8="","",K8)</f>
        <v xml:space="preserve"> </v>
      </c>
      <c r="AI47" s="24" t="s">
        <v>21</v>
      </c>
      <c r="AM47" s="256" t="str">
        <f>IF(AN8= "","",AN8)</f>
        <v>29. 6. 2023</v>
      </c>
      <c r="AN47" s="256"/>
      <c r="AR47" s="27"/>
    </row>
    <row r="48" spans="2:44" s="1" customFormat="1" ht="6.95" customHeight="1">
      <c r="B48" s="27"/>
      <c r="AR48" s="27"/>
    </row>
    <row r="49" spans="1:91" s="1" customFormat="1" ht="15.2" customHeight="1">
      <c r="B49" s="27"/>
      <c r="C49" s="24" t="s">
        <v>23</v>
      </c>
      <c r="L49" s="3" t="str">
        <f>IF(E11= "","",E11)</f>
        <v xml:space="preserve"> </v>
      </c>
      <c r="AI49" s="24" t="s">
        <v>27</v>
      </c>
      <c r="AM49" s="257" t="str">
        <f>IF(E17="","",E17)</f>
        <v xml:space="preserve"> </v>
      </c>
      <c r="AN49" s="258"/>
      <c r="AO49" s="258"/>
      <c r="AP49" s="258"/>
      <c r="AR49" s="27"/>
      <c r="AS49" s="259" t="s">
        <v>46</v>
      </c>
      <c r="AT49" s="260"/>
      <c r="AU49" s="45"/>
      <c r="AV49" s="45"/>
      <c r="AW49" s="45"/>
      <c r="AX49" s="45"/>
      <c r="AY49" s="45"/>
      <c r="AZ49" s="45"/>
      <c r="BA49" s="45"/>
      <c r="BB49" s="45"/>
      <c r="BC49" s="45"/>
      <c r="BD49" s="46"/>
    </row>
    <row r="50" spans="1:91" s="1" customFormat="1" ht="15.2" customHeight="1">
      <c r="B50" s="27"/>
      <c r="C50" s="24" t="s">
        <v>26</v>
      </c>
      <c r="L50" s="3" t="str">
        <f>IF(E14="","",E14)</f>
        <v xml:space="preserve"> </v>
      </c>
      <c r="AI50" s="24" t="s">
        <v>29</v>
      </c>
      <c r="AM50" s="257" t="str">
        <f>IF(E20="","",E20)</f>
        <v xml:space="preserve"> </v>
      </c>
      <c r="AN50" s="258"/>
      <c r="AO50" s="258"/>
      <c r="AP50" s="258"/>
      <c r="AR50" s="27"/>
      <c r="AS50" s="261"/>
      <c r="AT50" s="262"/>
      <c r="BD50" s="48"/>
    </row>
    <row r="51" spans="1:91" s="1" customFormat="1" ht="10.9" customHeight="1">
      <c r="B51" s="27"/>
      <c r="AR51" s="27"/>
      <c r="AS51" s="261"/>
      <c r="AT51" s="262"/>
      <c r="BD51" s="48"/>
    </row>
    <row r="52" spans="1:91" s="1" customFormat="1" ht="29.25" customHeight="1">
      <c r="B52" s="27"/>
      <c r="C52" s="269" t="s">
        <v>47</v>
      </c>
      <c r="D52" s="270"/>
      <c r="E52" s="270"/>
      <c r="F52" s="270"/>
      <c r="G52" s="270"/>
      <c r="H52" s="49"/>
      <c r="I52" s="271" t="s">
        <v>48</v>
      </c>
      <c r="J52" s="270"/>
      <c r="K52" s="270"/>
      <c r="L52" s="270"/>
      <c r="M52" s="270"/>
      <c r="N52" s="270"/>
      <c r="O52" s="270"/>
      <c r="P52" s="270"/>
      <c r="Q52" s="270"/>
      <c r="R52" s="270"/>
      <c r="S52" s="270"/>
      <c r="T52" s="270"/>
      <c r="U52" s="270"/>
      <c r="V52" s="270"/>
      <c r="W52" s="270"/>
      <c r="X52" s="270"/>
      <c r="Y52" s="270"/>
      <c r="Z52" s="270"/>
      <c r="AA52" s="270"/>
      <c r="AB52" s="270"/>
      <c r="AC52" s="270"/>
      <c r="AD52" s="270"/>
      <c r="AE52" s="270"/>
      <c r="AF52" s="270"/>
      <c r="AG52" s="272" t="s">
        <v>49</v>
      </c>
      <c r="AH52" s="270"/>
      <c r="AI52" s="270"/>
      <c r="AJ52" s="270"/>
      <c r="AK52" s="270"/>
      <c r="AL52" s="270"/>
      <c r="AM52" s="270"/>
      <c r="AN52" s="271" t="s">
        <v>50</v>
      </c>
      <c r="AO52" s="270"/>
      <c r="AP52" s="270"/>
      <c r="AQ52" s="50" t="s">
        <v>51</v>
      </c>
      <c r="AR52" s="27"/>
      <c r="AS52" s="51" t="s">
        <v>52</v>
      </c>
      <c r="AT52" s="52" t="s">
        <v>53</v>
      </c>
      <c r="AU52" s="52" t="s">
        <v>54</v>
      </c>
      <c r="AV52" s="52" t="s">
        <v>55</v>
      </c>
      <c r="AW52" s="52" t="s">
        <v>56</v>
      </c>
      <c r="AX52" s="52" t="s">
        <v>57</v>
      </c>
      <c r="AY52" s="52" t="s">
        <v>58</v>
      </c>
      <c r="AZ52" s="52" t="s">
        <v>59</v>
      </c>
      <c r="BA52" s="52" t="s">
        <v>60</v>
      </c>
      <c r="BB52" s="52" t="s">
        <v>61</v>
      </c>
      <c r="BC52" s="52" t="s">
        <v>62</v>
      </c>
      <c r="BD52" s="53" t="s">
        <v>63</v>
      </c>
    </row>
    <row r="53" spans="1:91" s="1" customFormat="1" ht="10.9" customHeight="1">
      <c r="B53" s="27"/>
      <c r="AR53" s="27"/>
      <c r="AS53" s="54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6"/>
    </row>
    <row r="54" spans="1:91" s="5" customFormat="1" ht="32.450000000000003" customHeight="1">
      <c r="B54" s="55"/>
      <c r="C54" s="56" t="s">
        <v>64</v>
      </c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267">
        <f>ROUND(SUM(AG55:AG56),2)</f>
        <v>0</v>
      </c>
      <c r="AH54" s="267"/>
      <c r="AI54" s="267"/>
      <c r="AJ54" s="267"/>
      <c r="AK54" s="267"/>
      <c r="AL54" s="267"/>
      <c r="AM54" s="267"/>
      <c r="AN54" s="268">
        <f>SUM(AG54,AT54)</f>
        <v>0</v>
      </c>
      <c r="AO54" s="268"/>
      <c r="AP54" s="268"/>
      <c r="AQ54" s="59" t="s">
        <v>3</v>
      </c>
      <c r="AR54" s="55"/>
      <c r="AS54" s="60">
        <f>ROUND(SUM(AS55:AS56),2)</f>
        <v>0</v>
      </c>
      <c r="AT54" s="61">
        <f>ROUND(SUM(AV54:AW54),2)</f>
        <v>0</v>
      </c>
      <c r="AU54" s="62">
        <f>ROUND(SUM(AU55:AU56),5)</f>
        <v>2797.5732600000001</v>
      </c>
      <c r="AV54" s="61">
        <f>ROUND(AZ54*L29,2)</f>
        <v>0</v>
      </c>
      <c r="AW54" s="61">
        <f>ROUND(BA54*L30,2)</f>
        <v>0</v>
      </c>
      <c r="AX54" s="61">
        <f>ROUND(BB54*L29,2)</f>
        <v>0</v>
      </c>
      <c r="AY54" s="61">
        <f>ROUND(BC54*L30,2)</f>
        <v>0</v>
      </c>
      <c r="AZ54" s="61">
        <f>ROUND(SUM(AZ55:AZ56),2)</f>
        <v>0</v>
      </c>
      <c r="BA54" s="61">
        <f>ROUND(SUM(BA55:BA56),2)</f>
        <v>0</v>
      </c>
      <c r="BB54" s="61">
        <f>ROUND(SUM(BB55:BB56),2)</f>
        <v>0</v>
      </c>
      <c r="BC54" s="61">
        <f>ROUND(SUM(BC55:BC56),2)</f>
        <v>0</v>
      </c>
      <c r="BD54" s="63">
        <f>ROUND(SUM(BD55:BD56),2)</f>
        <v>0</v>
      </c>
      <c r="BS54" s="64" t="s">
        <v>65</v>
      </c>
      <c r="BT54" s="64" t="s">
        <v>66</v>
      </c>
      <c r="BU54" s="65" t="s">
        <v>67</v>
      </c>
      <c r="BV54" s="64" t="s">
        <v>68</v>
      </c>
      <c r="BW54" s="64" t="s">
        <v>5</v>
      </c>
      <c r="BX54" s="64" t="s">
        <v>69</v>
      </c>
      <c r="CL54" s="64" t="s">
        <v>3</v>
      </c>
    </row>
    <row r="55" spans="1:91" s="6" customFormat="1" ht="24.75" customHeight="1">
      <c r="A55" s="66" t="s">
        <v>70</v>
      </c>
      <c r="B55" s="67"/>
      <c r="C55" s="68"/>
      <c r="D55" s="266" t="s">
        <v>71</v>
      </c>
      <c r="E55" s="266"/>
      <c r="F55" s="266"/>
      <c r="G55" s="266"/>
      <c r="H55" s="266"/>
      <c r="I55" s="69"/>
      <c r="J55" s="266" t="s">
        <v>72</v>
      </c>
      <c r="K55" s="266"/>
      <c r="L55" s="266"/>
      <c r="M55" s="266"/>
      <c r="N55" s="266"/>
      <c r="O55" s="266"/>
      <c r="P55" s="266"/>
      <c r="Q55" s="266"/>
      <c r="R55" s="266"/>
      <c r="S55" s="266"/>
      <c r="T55" s="266"/>
      <c r="U55" s="266"/>
      <c r="V55" s="266"/>
      <c r="W55" s="266"/>
      <c r="X55" s="266"/>
      <c r="Y55" s="266"/>
      <c r="Z55" s="266"/>
      <c r="AA55" s="266"/>
      <c r="AB55" s="266"/>
      <c r="AC55" s="266"/>
      <c r="AD55" s="266"/>
      <c r="AE55" s="266"/>
      <c r="AF55" s="266"/>
      <c r="AG55" s="264">
        <f>'07-2023 - REVITALIZACE ST...'!J30</f>
        <v>0</v>
      </c>
      <c r="AH55" s="265"/>
      <c r="AI55" s="265"/>
      <c r="AJ55" s="265"/>
      <c r="AK55" s="265"/>
      <c r="AL55" s="265"/>
      <c r="AM55" s="265"/>
      <c r="AN55" s="264">
        <f>SUM(AG55,AT55)</f>
        <v>0</v>
      </c>
      <c r="AO55" s="265"/>
      <c r="AP55" s="265"/>
      <c r="AQ55" s="70" t="s">
        <v>73</v>
      </c>
      <c r="AR55" s="67"/>
      <c r="AS55" s="71">
        <v>0</v>
      </c>
      <c r="AT55" s="72">
        <f>ROUND(SUM(AV55:AW55),2)</f>
        <v>0</v>
      </c>
      <c r="AU55" s="73">
        <f>'07-2023 - REVITALIZACE ST...'!P88</f>
        <v>456.230952</v>
      </c>
      <c r="AV55" s="72">
        <f>'07-2023 - REVITALIZACE ST...'!J33</f>
        <v>0</v>
      </c>
      <c r="AW55" s="72">
        <f>'07-2023 - REVITALIZACE ST...'!J34</f>
        <v>0</v>
      </c>
      <c r="AX55" s="72">
        <f>'07-2023 - REVITALIZACE ST...'!J35</f>
        <v>0</v>
      </c>
      <c r="AY55" s="72">
        <f>'07-2023 - REVITALIZACE ST...'!J36</f>
        <v>0</v>
      </c>
      <c r="AZ55" s="72">
        <f>'07-2023 - REVITALIZACE ST...'!F33</f>
        <v>0</v>
      </c>
      <c r="BA55" s="72">
        <f>'07-2023 - REVITALIZACE ST...'!F34</f>
        <v>0</v>
      </c>
      <c r="BB55" s="72">
        <f>'07-2023 - REVITALIZACE ST...'!F35</f>
        <v>0</v>
      </c>
      <c r="BC55" s="72">
        <f>'07-2023 - REVITALIZACE ST...'!F36</f>
        <v>0</v>
      </c>
      <c r="BD55" s="74">
        <f>'07-2023 - REVITALIZACE ST...'!F37</f>
        <v>0</v>
      </c>
      <c r="BT55" s="75" t="s">
        <v>74</v>
      </c>
      <c r="BV55" s="75" t="s">
        <v>68</v>
      </c>
      <c r="BW55" s="75" t="s">
        <v>75</v>
      </c>
      <c r="BX55" s="75" t="s">
        <v>5</v>
      </c>
      <c r="CL55" s="75" t="s">
        <v>3</v>
      </c>
      <c r="CM55" s="75" t="s">
        <v>76</v>
      </c>
    </row>
    <row r="56" spans="1:91" s="6" customFormat="1" ht="24.75" customHeight="1">
      <c r="A56" s="66" t="s">
        <v>70</v>
      </c>
      <c r="B56" s="67"/>
      <c r="C56" s="68"/>
      <c r="D56" s="266" t="s">
        <v>77</v>
      </c>
      <c r="E56" s="266"/>
      <c r="F56" s="266"/>
      <c r="G56" s="266"/>
      <c r="H56" s="266"/>
      <c r="I56" s="69"/>
      <c r="J56" s="266" t="s">
        <v>78</v>
      </c>
      <c r="K56" s="266"/>
      <c r="L56" s="266"/>
      <c r="M56" s="266"/>
      <c r="N56" s="266"/>
      <c r="O56" s="266"/>
      <c r="P56" s="266"/>
      <c r="Q56" s="266"/>
      <c r="R56" s="266"/>
      <c r="S56" s="266"/>
      <c r="T56" s="266"/>
      <c r="U56" s="266"/>
      <c r="V56" s="266"/>
      <c r="W56" s="266"/>
      <c r="X56" s="266"/>
      <c r="Y56" s="266"/>
      <c r="Z56" s="266"/>
      <c r="AA56" s="266"/>
      <c r="AB56" s="266"/>
      <c r="AC56" s="266"/>
      <c r="AD56" s="266"/>
      <c r="AE56" s="266"/>
      <c r="AF56" s="266"/>
      <c r="AG56" s="264">
        <f>'08-2023 - REVITALIZACE ST...'!J30</f>
        <v>0</v>
      </c>
      <c r="AH56" s="265"/>
      <c r="AI56" s="265"/>
      <c r="AJ56" s="265"/>
      <c r="AK56" s="265"/>
      <c r="AL56" s="265"/>
      <c r="AM56" s="265"/>
      <c r="AN56" s="264">
        <f>SUM(AG56,AT56)</f>
        <v>0</v>
      </c>
      <c r="AO56" s="265"/>
      <c r="AP56" s="265"/>
      <c r="AQ56" s="70" t="s">
        <v>73</v>
      </c>
      <c r="AR56" s="67"/>
      <c r="AS56" s="76">
        <v>0</v>
      </c>
      <c r="AT56" s="77">
        <f>ROUND(SUM(AV56:AW56),2)</f>
        <v>0</v>
      </c>
      <c r="AU56" s="78">
        <f>'08-2023 - REVITALIZACE ST...'!P81</f>
        <v>2341.3423050000006</v>
      </c>
      <c r="AV56" s="77">
        <f>'08-2023 - REVITALIZACE ST...'!J33</f>
        <v>0</v>
      </c>
      <c r="AW56" s="77">
        <f>'08-2023 - REVITALIZACE ST...'!J34</f>
        <v>0</v>
      </c>
      <c r="AX56" s="77">
        <f>'08-2023 - REVITALIZACE ST...'!J35</f>
        <v>0</v>
      </c>
      <c r="AY56" s="77">
        <f>'08-2023 - REVITALIZACE ST...'!J36</f>
        <v>0</v>
      </c>
      <c r="AZ56" s="77">
        <f>'08-2023 - REVITALIZACE ST...'!F33</f>
        <v>0</v>
      </c>
      <c r="BA56" s="77">
        <f>'08-2023 - REVITALIZACE ST...'!F34</f>
        <v>0</v>
      </c>
      <c r="BB56" s="77">
        <f>'08-2023 - REVITALIZACE ST...'!F35</f>
        <v>0</v>
      </c>
      <c r="BC56" s="77">
        <f>'08-2023 - REVITALIZACE ST...'!F36</f>
        <v>0</v>
      </c>
      <c r="BD56" s="79">
        <f>'08-2023 - REVITALIZACE ST...'!F37</f>
        <v>0</v>
      </c>
      <c r="BT56" s="75" t="s">
        <v>74</v>
      </c>
      <c r="BV56" s="75" t="s">
        <v>68</v>
      </c>
      <c r="BW56" s="75" t="s">
        <v>79</v>
      </c>
      <c r="BX56" s="75" t="s">
        <v>5</v>
      </c>
      <c r="CL56" s="75" t="s">
        <v>3</v>
      </c>
      <c r="CM56" s="75" t="s">
        <v>76</v>
      </c>
    </row>
    <row r="57" spans="1:91" s="1" customFormat="1" ht="30" customHeight="1">
      <c r="B57" s="27"/>
      <c r="AR57" s="27"/>
    </row>
    <row r="58" spans="1:91" s="1" customFormat="1" ht="6.95" customHeight="1"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27"/>
    </row>
  </sheetData>
  <mergeCells count="44">
    <mergeCell ref="AR2:BE2"/>
    <mergeCell ref="AN56:AP56"/>
    <mergeCell ref="AG56:AM56"/>
    <mergeCell ref="D56:H56"/>
    <mergeCell ref="J56:AF56"/>
    <mergeCell ref="AG54:AM54"/>
    <mergeCell ref="AN54:AP54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W31:AE31"/>
    <mergeCell ref="AK31:AO31"/>
    <mergeCell ref="L31:P31"/>
    <mergeCell ref="W32:AE32"/>
    <mergeCell ref="AK32:AO32"/>
    <mergeCell ref="L32:P32"/>
    <mergeCell ref="W29:AE29"/>
    <mergeCell ref="AK29:AO29"/>
    <mergeCell ref="L29:P29"/>
    <mergeCell ref="W30:AE30"/>
    <mergeCell ref="AK30:AO30"/>
    <mergeCell ref="L30:P30"/>
    <mergeCell ref="K5:AO5"/>
    <mergeCell ref="K6:AO6"/>
    <mergeCell ref="E23:AN23"/>
    <mergeCell ref="AK26:AO26"/>
    <mergeCell ref="L28:P28"/>
    <mergeCell ref="W28:AE28"/>
    <mergeCell ref="AK28:AO28"/>
  </mergeCells>
  <hyperlinks>
    <hyperlink ref="A55" location="'07-2023 - REVITALIZACE ST...'!C2" display="/" xr:uid="{00000000-0004-0000-0000-000000000000}"/>
    <hyperlink ref="A56" location="'08-2023 - REVITALIZACE ST...'!C2" display="/" xr:uid="{00000000-0004-0000-0000-00000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86"/>
  <sheetViews>
    <sheetView showGridLines="0" tabSelected="1" topLeftCell="A135" workbookViewId="0">
      <selection activeCell="I186" sqref="I186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63" t="s">
        <v>6</v>
      </c>
      <c r="M2" s="243"/>
      <c r="N2" s="243"/>
      <c r="O2" s="243"/>
      <c r="P2" s="243"/>
      <c r="Q2" s="243"/>
      <c r="R2" s="243"/>
      <c r="S2" s="243"/>
      <c r="T2" s="243"/>
      <c r="U2" s="243"/>
      <c r="V2" s="243"/>
      <c r="AT2" s="15" t="s">
        <v>75</v>
      </c>
    </row>
    <row r="3" spans="2:46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76</v>
      </c>
    </row>
    <row r="4" spans="2:46" ht="24.95" customHeight="1">
      <c r="B4" s="18"/>
      <c r="D4" s="19" t="s">
        <v>80</v>
      </c>
      <c r="L4" s="18"/>
      <c r="M4" s="80" t="s">
        <v>11</v>
      </c>
      <c r="AT4" s="15" t="s">
        <v>4</v>
      </c>
    </row>
    <row r="5" spans="2:46" ht="6.95" customHeight="1">
      <c r="B5" s="18"/>
      <c r="L5" s="18"/>
    </row>
    <row r="6" spans="2:46" ht="12" customHeight="1">
      <c r="B6" s="18"/>
      <c r="D6" s="24" t="s">
        <v>15</v>
      </c>
      <c r="L6" s="18"/>
    </row>
    <row r="7" spans="2:46" ht="16.5" customHeight="1">
      <c r="B7" s="18"/>
      <c r="E7" s="276" t="str">
        <f>'Rekapitulace stavby'!K6</f>
        <v>Revitalizace staré školy Štěpánovice</v>
      </c>
      <c r="F7" s="277"/>
      <c r="G7" s="277"/>
      <c r="H7" s="277"/>
      <c r="L7" s="18"/>
    </row>
    <row r="8" spans="2:46" s="1" customFormat="1" ht="12" customHeight="1">
      <c r="B8" s="27"/>
      <c r="D8" s="24" t="s">
        <v>81</v>
      </c>
      <c r="L8" s="27"/>
    </row>
    <row r="9" spans="2:46" s="1" customFormat="1" ht="16.5" customHeight="1">
      <c r="B9" s="27"/>
      <c r="E9" s="273" t="s">
        <v>82</v>
      </c>
      <c r="F9" s="275"/>
      <c r="G9" s="275"/>
      <c r="H9" s="275"/>
      <c r="L9" s="27"/>
    </row>
    <row r="10" spans="2:46" s="1" customFormat="1">
      <c r="B10" s="27"/>
      <c r="L10" s="27"/>
    </row>
    <row r="11" spans="2:46" s="1" customFormat="1" ht="12" customHeight="1">
      <c r="B11" s="27"/>
      <c r="D11" s="24" t="s">
        <v>17</v>
      </c>
      <c r="F11" s="22" t="s">
        <v>3</v>
      </c>
      <c r="I11" s="24" t="s">
        <v>18</v>
      </c>
      <c r="J11" s="22" t="s">
        <v>3</v>
      </c>
      <c r="L11" s="27"/>
    </row>
    <row r="12" spans="2:46" s="1" customFormat="1" ht="12" customHeight="1">
      <c r="B12" s="27"/>
      <c r="D12" s="24" t="s">
        <v>19</v>
      </c>
      <c r="F12" s="22" t="s">
        <v>20</v>
      </c>
      <c r="I12" s="24" t="s">
        <v>21</v>
      </c>
      <c r="J12" s="44" t="str">
        <f>'Rekapitulace stavby'!AN8</f>
        <v>29. 6. 2023</v>
      </c>
      <c r="L12" s="27"/>
    </row>
    <row r="13" spans="2:46" s="1" customFormat="1" ht="10.9" customHeight="1">
      <c r="B13" s="27"/>
      <c r="L13" s="27"/>
    </row>
    <row r="14" spans="2:46" s="1" customFormat="1" ht="12" customHeight="1">
      <c r="B14" s="27"/>
      <c r="D14" s="24" t="s">
        <v>23</v>
      </c>
      <c r="I14" s="24" t="s">
        <v>24</v>
      </c>
      <c r="J14" s="22" t="str">
        <f>IF('Rekapitulace stavby'!AN10="","",'Rekapitulace stavby'!AN10)</f>
        <v/>
      </c>
      <c r="L14" s="27"/>
    </row>
    <row r="15" spans="2:46" s="1" customFormat="1" ht="18" customHeight="1">
      <c r="B15" s="27"/>
      <c r="E15" s="22" t="str">
        <f>IF('Rekapitulace stavby'!E11="","",'Rekapitulace stavby'!E11)</f>
        <v xml:space="preserve"> </v>
      </c>
      <c r="I15" s="24" t="s">
        <v>25</v>
      </c>
      <c r="J15" s="22" t="str">
        <f>IF('Rekapitulace stavby'!AN11="","",'Rekapitulace stavby'!AN11)</f>
        <v/>
      </c>
      <c r="L15" s="27"/>
    </row>
    <row r="16" spans="2:46" s="1" customFormat="1" ht="6.95" customHeight="1">
      <c r="B16" s="27"/>
      <c r="L16" s="27"/>
    </row>
    <row r="17" spans="2:12" s="1" customFormat="1" ht="12" customHeight="1">
      <c r="B17" s="27"/>
      <c r="D17" s="24" t="s">
        <v>26</v>
      </c>
      <c r="I17" s="24" t="s">
        <v>24</v>
      </c>
      <c r="J17" s="22" t="str">
        <f>'Rekapitulace stavby'!AN13</f>
        <v/>
      </c>
      <c r="L17" s="27"/>
    </row>
    <row r="18" spans="2:12" s="1" customFormat="1" ht="18" customHeight="1">
      <c r="B18" s="27"/>
      <c r="E18" s="242" t="str">
        <f>'Rekapitulace stavby'!E14</f>
        <v xml:space="preserve"> </v>
      </c>
      <c r="F18" s="242"/>
      <c r="G18" s="242"/>
      <c r="H18" s="242"/>
      <c r="I18" s="24" t="s">
        <v>25</v>
      </c>
      <c r="J18" s="22" t="str">
        <f>'Rekapitulace stavby'!AN14</f>
        <v/>
      </c>
      <c r="L18" s="27"/>
    </row>
    <row r="19" spans="2:12" s="1" customFormat="1" ht="6.95" customHeight="1">
      <c r="B19" s="27"/>
      <c r="L19" s="27"/>
    </row>
    <row r="20" spans="2:12" s="1" customFormat="1" ht="12" customHeight="1">
      <c r="B20" s="27"/>
      <c r="D20" s="24" t="s">
        <v>27</v>
      </c>
      <c r="I20" s="24" t="s">
        <v>24</v>
      </c>
      <c r="J20" s="22" t="str">
        <f>IF('Rekapitulace stavby'!AN16="","",'Rekapitulace stavby'!AN16)</f>
        <v/>
      </c>
      <c r="L20" s="27"/>
    </row>
    <row r="21" spans="2:12" s="1" customFormat="1" ht="18" customHeight="1">
      <c r="B21" s="27"/>
      <c r="E21" s="22" t="str">
        <f>IF('Rekapitulace stavby'!E17="","",'Rekapitulace stavby'!E17)</f>
        <v xml:space="preserve"> </v>
      </c>
      <c r="I21" s="24" t="s">
        <v>25</v>
      </c>
      <c r="J21" s="22" t="str">
        <f>IF('Rekapitulace stavby'!AN17="","",'Rekapitulace stavby'!AN17)</f>
        <v/>
      </c>
      <c r="L21" s="27"/>
    </row>
    <row r="22" spans="2:12" s="1" customFormat="1" ht="6.95" customHeight="1">
      <c r="B22" s="27"/>
      <c r="L22" s="27"/>
    </row>
    <row r="23" spans="2:12" s="1" customFormat="1" ht="12" customHeight="1">
      <c r="B23" s="27"/>
      <c r="D23" s="24" t="s">
        <v>29</v>
      </c>
      <c r="I23" s="24" t="s">
        <v>24</v>
      </c>
      <c r="J23" s="22" t="str">
        <f>IF('Rekapitulace stavby'!AN19="","",'Rekapitulace stavby'!AN19)</f>
        <v/>
      </c>
      <c r="L23" s="27"/>
    </row>
    <row r="24" spans="2:12" s="1" customFormat="1" ht="18" customHeight="1">
      <c r="B24" s="27"/>
      <c r="E24" s="22" t="str">
        <f>IF('Rekapitulace stavby'!E20="","",'Rekapitulace stavby'!E20)</f>
        <v xml:space="preserve"> </v>
      </c>
      <c r="I24" s="24" t="s">
        <v>25</v>
      </c>
      <c r="J24" s="22" t="str">
        <f>IF('Rekapitulace stavby'!AN20="","",'Rekapitulace stavby'!AN20)</f>
        <v/>
      </c>
      <c r="L24" s="27"/>
    </row>
    <row r="25" spans="2:12" s="1" customFormat="1" ht="6.95" customHeight="1">
      <c r="B25" s="27"/>
      <c r="L25" s="27"/>
    </row>
    <row r="26" spans="2:12" s="1" customFormat="1" ht="12" customHeight="1">
      <c r="B26" s="27"/>
      <c r="D26" s="24" t="s">
        <v>30</v>
      </c>
      <c r="L26" s="27"/>
    </row>
    <row r="27" spans="2:12" s="7" customFormat="1" ht="47.25" customHeight="1">
      <c r="B27" s="81"/>
      <c r="E27" s="245" t="s">
        <v>31</v>
      </c>
      <c r="F27" s="245"/>
      <c r="G27" s="245"/>
      <c r="H27" s="245"/>
      <c r="L27" s="81"/>
    </row>
    <row r="28" spans="2:12" s="1" customFormat="1" ht="6.95" customHeight="1">
      <c r="B28" s="27"/>
      <c r="L28" s="27"/>
    </row>
    <row r="29" spans="2:12" s="1" customFormat="1" ht="6.95" customHeight="1">
      <c r="B29" s="27"/>
      <c r="D29" s="45"/>
      <c r="E29" s="45"/>
      <c r="F29" s="45"/>
      <c r="G29" s="45"/>
      <c r="H29" s="45"/>
      <c r="I29" s="45"/>
      <c r="J29" s="45"/>
      <c r="K29" s="45"/>
      <c r="L29" s="27"/>
    </row>
    <row r="30" spans="2:12" s="1" customFormat="1" ht="25.35" customHeight="1">
      <c r="B30" s="27"/>
      <c r="D30" s="82" t="s">
        <v>32</v>
      </c>
      <c r="J30" s="58">
        <f>ROUND(J88, 2)</f>
        <v>0</v>
      </c>
      <c r="L30" s="27"/>
    </row>
    <row r="31" spans="2:12" s="1" customFormat="1" ht="6.95" customHeight="1">
      <c r="B31" s="27"/>
      <c r="D31" s="45"/>
      <c r="E31" s="45"/>
      <c r="F31" s="45"/>
      <c r="G31" s="45"/>
      <c r="H31" s="45"/>
      <c r="I31" s="45"/>
      <c r="J31" s="45"/>
      <c r="K31" s="45"/>
      <c r="L31" s="27"/>
    </row>
    <row r="32" spans="2:12" s="1" customFormat="1" ht="14.45" customHeight="1">
      <c r="B32" s="27"/>
      <c r="F32" s="30" t="s">
        <v>34</v>
      </c>
      <c r="I32" s="30" t="s">
        <v>33</v>
      </c>
      <c r="J32" s="30" t="s">
        <v>35</v>
      </c>
      <c r="L32" s="27"/>
    </row>
    <row r="33" spans="2:12" s="1" customFormat="1" ht="14.45" customHeight="1">
      <c r="B33" s="27"/>
      <c r="D33" s="47" t="s">
        <v>36</v>
      </c>
      <c r="E33" s="24" t="s">
        <v>37</v>
      </c>
      <c r="F33" s="83">
        <f>ROUND((SUM(BE88:BE185)),  2)</f>
        <v>0</v>
      </c>
      <c r="I33" s="84">
        <v>0.21</v>
      </c>
      <c r="J33" s="83">
        <f>ROUND(((SUM(BE88:BE185))*I33),  2)</f>
        <v>0</v>
      </c>
      <c r="L33" s="27"/>
    </row>
    <row r="34" spans="2:12" s="1" customFormat="1" ht="14.45" customHeight="1">
      <c r="B34" s="27"/>
      <c r="E34" s="24" t="s">
        <v>38</v>
      </c>
      <c r="F34" s="83">
        <f>ROUND((SUM(BF88:BF185)),  2)</f>
        <v>0</v>
      </c>
      <c r="I34" s="84">
        <v>0.15</v>
      </c>
      <c r="J34" s="83">
        <f>ROUND(((SUM(BF88:BF185))*I34),  2)</f>
        <v>0</v>
      </c>
      <c r="L34" s="27"/>
    </row>
    <row r="35" spans="2:12" s="1" customFormat="1" ht="14.45" hidden="1" customHeight="1">
      <c r="B35" s="27"/>
      <c r="E35" s="24" t="s">
        <v>39</v>
      </c>
      <c r="F35" s="83">
        <f>ROUND((SUM(BG88:BG185)),  2)</f>
        <v>0</v>
      </c>
      <c r="I35" s="84">
        <v>0.21</v>
      </c>
      <c r="J35" s="83">
        <f>0</f>
        <v>0</v>
      </c>
      <c r="L35" s="27"/>
    </row>
    <row r="36" spans="2:12" s="1" customFormat="1" ht="14.45" hidden="1" customHeight="1">
      <c r="B36" s="27"/>
      <c r="E36" s="24" t="s">
        <v>40</v>
      </c>
      <c r="F36" s="83">
        <f>ROUND((SUM(BH88:BH185)),  2)</f>
        <v>0</v>
      </c>
      <c r="I36" s="84">
        <v>0.15</v>
      </c>
      <c r="J36" s="83">
        <f>0</f>
        <v>0</v>
      </c>
      <c r="L36" s="27"/>
    </row>
    <row r="37" spans="2:12" s="1" customFormat="1" ht="14.45" hidden="1" customHeight="1">
      <c r="B37" s="27"/>
      <c r="E37" s="24" t="s">
        <v>41</v>
      </c>
      <c r="F37" s="83">
        <f>ROUND((SUM(BI88:BI185)),  2)</f>
        <v>0</v>
      </c>
      <c r="I37" s="84">
        <v>0</v>
      </c>
      <c r="J37" s="83">
        <f>0</f>
        <v>0</v>
      </c>
      <c r="L37" s="27"/>
    </row>
    <row r="38" spans="2:12" s="1" customFormat="1" ht="6.95" customHeight="1">
      <c r="B38" s="27"/>
      <c r="L38" s="27"/>
    </row>
    <row r="39" spans="2:12" s="1" customFormat="1" ht="25.35" customHeight="1">
      <c r="B39" s="27"/>
      <c r="C39" s="85"/>
      <c r="D39" s="86" t="s">
        <v>42</v>
      </c>
      <c r="E39" s="49"/>
      <c r="F39" s="49"/>
      <c r="G39" s="87" t="s">
        <v>43</v>
      </c>
      <c r="H39" s="88" t="s">
        <v>44</v>
      </c>
      <c r="I39" s="49"/>
      <c r="J39" s="89">
        <f>SUM(J30:J37)</f>
        <v>0</v>
      </c>
      <c r="K39" s="90"/>
      <c r="L39" s="27"/>
    </row>
    <row r="40" spans="2:12" s="1" customFormat="1" ht="14.45" customHeight="1">
      <c r="B40" s="36"/>
      <c r="C40" s="37"/>
      <c r="D40" s="37"/>
      <c r="E40" s="37"/>
      <c r="F40" s="37"/>
      <c r="G40" s="37"/>
      <c r="H40" s="37"/>
      <c r="I40" s="37"/>
      <c r="J40" s="37"/>
      <c r="K40" s="37"/>
      <c r="L40" s="27"/>
    </row>
    <row r="44" spans="2:12" s="1" customFormat="1" ht="6.95" customHeight="1">
      <c r="B44" s="38"/>
      <c r="C44" s="39"/>
      <c r="D44" s="39"/>
      <c r="E44" s="39"/>
      <c r="F44" s="39"/>
      <c r="G44" s="39"/>
      <c r="H44" s="39"/>
      <c r="I44" s="39"/>
      <c r="J44" s="39"/>
      <c r="K44" s="39"/>
      <c r="L44" s="27"/>
    </row>
    <row r="45" spans="2:12" s="1" customFormat="1" ht="24.95" customHeight="1">
      <c r="B45" s="27"/>
      <c r="C45" s="19" t="s">
        <v>83</v>
      </c>
      <c r="L45" s="27"/>
    </row>
    <row r="46" spans="2:12" s="1" customFormat="1" ht="6.95" customHeight="1">
      <c r="B46" s="27"/>
      <c r="L46" s="27"/>
    </row>
    <row r="47" spans="2:12" s="1" customFormat="1" ht="12" customHeight="1">
      <c r="B47" s="27"/>
      <c r="C47" s="24" t="s">
        <v>15</v>
      </c>
      <c r="L47" s="27"/>
    </row>
    <row r="48" spans="2:12" s="1" customFormat="1" ht="16.5" customHeight="1">
      <c r="B48" s="27"/>
      <c r="E48" s="276" t="str">
        <f>E7</f>
        <v>Revitalizace staré školy Štěpánovice</v>
      </c>
      <c r="F48" s="277"/>
      <c r="G48" s="277"/>
      <c r="H48" s="277"/>
      <c r="L48" s="27"/>
    </row>
    <row r="49" spans="2:47" s="1" customFormat="1" ht="12" customHeight="1">
      <c r="B49" s="27"/>
      <c r="C49" s="24" t="s">
        <v>81</v>
      </c>
      <c r="L49" s="27"/>
    </row>
    <row r="50" spans="2:47" s="1" customFormat="1" ht="16.5" customHeight="1">
      <c r="B50" s="27"/>
      <c r="E50" s="273" t="str">
        <f>E9</f>
        <v>07/2023 - REVITALIZACE STARÉ ŠKOLA ŠTĚPÁNOVICE - DĚTSKÉ HŘIŠTĚ</v>
      </c>
      <c r="F50" s="275"/>
      <c r="G50" s="275"/>
      <c r="H50" s="275"/>
      <c r="L50" s="27"/>
    </row>
    <row r="51" spans="2:47" s="1" customFormat="1" ht="6.95" customHeight="1">
      <c r="B51" s="27"/>
      <c r="L51" s="27"/>
    </row>
    <row r="52" spans="2:47" s="1" customFormat="1" ht="12" customHeight="1">
      <c r="B52" s="27"/>
      <c r="C52" s="24" t="s">
        <v>19</v>
      </c>
      <c r="F52" s="22" t="str">
        <f>F12</f>
        <v xml:space="preserve"> </v>
      </c>
      <c r="I52" s="24" t="s">
        <v>21</v>
      </c>
      <c r="J52" s="44" t="str">
        <f>IF(J12="","",J12)</f>
        <v>29. 6. 2023</v>
      </c>
      <c r="L52" s="27"/>
    </row>
    <row r="53" spans="2:47" s="1" customFormat="1" ht="6.95" customHeight="1">
      <c r="B53" s="27"/>
      <c r="L53" s="27"/>
    </row>
    <row r="54" spans="2:47" s="1" customFormat="1" ht="15.2" customHeight="1">
      <c r="B54" s="27"/>
      <c r="C54" s="24" t="s">
        <v>23</v>
      </c>
      <c r="F54" s="22" t="str">
        <f>E15</f>
        <v xml:space="preserve"> </v>
      </c>
      <c r="I54" s="24" t="s">
        <v>27</v>
      </c>
      <c r="J54" s="25" t="str">
        <f>E21</f>
        <v xml:space="preserve"> </v>
      </c>
      <c r="L54" s="27"/>
    </row>
    <row r="55" spans="2:47" s="1" customFormat="1" ht="15.2" customHeight="1">
      <c r="B55" s="27"/>
      <c r="C55" s="24" t="s">
        <v>26</v>
      </c>
      <c r="F55" s="22" t="str">
        <f>IF(E18="","",E18)</f>
        <v xml:space="preserve"> </v>
      </c>
      <c r="I55" s="24" t="s">
        <v>29</v>
      </c>
      <c r="J55" s="25" t="str">
        <f>E24</f>
        <v xml:space="preserve"> </v>
      </c>
      <c r="L55" s="27"/>
    </row>
    <row r="56" spans="2:47" s="1" customFormat="1" ht="10.35" customHeight="1">
      <c r="B56" s="27"/>
      <c r="L56" s="27"/>
    </row>
    <row r="57" spans="2:47" s="1" customFormat="1" ht="29.25" customHeight="1">
      <c r="B57" s="27"/>
      <c r="C57" s="91" t="s">
        <v>84</v>
      </c>
      <c r="D57" s="85"/>
      <c r="E57" s="85"/>
      <c r="F57" s="85"/>
      <c r="G57" s="85"/>
      <c r="H57" s="85"/>
      <c r="I57" s="85"/>
      <c r="J57" s="92" t="s">
        <v>85</v>
      </c>
      <c r="K57" s="85"/>
      <c r="L57" s="27"/>
    </row>
    <row r="58" spans="2:47" s="1" customFormat="1" ht="10.35" customHeight="1">
      <c r="B58" s="27"/>
      <c r="L58" s="27"/>
    </row>
    <row r="59" spans="2:47" s="1" customFormat="1" ht="22.9" customHeight="1">
      <c r="B59" s="27"/>
      <c r="C59" s="93" t="s">
        <v>64</v>
      </c>
      <c r="J59" s="58">
        <f>J88</f>
        <v>0</v>
      </c>
      <c r="L59" s="27"/>
      <c r="AU59" s="15" t="s">
        <v>86</v>
      </c>
    </row>
    <row r="60" spans="2:47" s="8" customFormat="1" ht="24.95" customHeight="1">
      <c r="B60" s="94"/>
      <c r="D60" s="95" t="s">
        <v>87</v>
      </c>
      <c r="E60" s="96"/>
      <c r="F60" s="96"/>
      <c r="G60" s="96"/>
      <c r="H60" s="96"/>
      <c r="I60" s="96"/>
      <c r="J60" s="97">
        <f>J89</f>
        <v>0</v>
      </c>
      <c r="L60" s="94"/>
    </row>
    <row r="61" spans="2:47" s="9" customFormat="1" ht="19.899999999999999" customHeight="1">
      <c r="B61" s="98"/>
      <c r="D61" s="99" t="s">
        <v>88</v>
      </c>
      <c r="E61" s="100"/>
      <c r="F61" s="100"/>
      <c r="G61" s="100"/>
      <c r="H61" s="100"/>
      <c r="I61" s="100"/>
      <c r="J61" s="101">
        <f>J90</f>
        <v>0</v>
      </c>
      <c r="L61" s="98"/>
    </row>
    <row r="62" spans="2:47" s="9" customFormat="1" ht="19.899999999999999" customHeight="1">
      <c r="B62" s="98"/>
      <c r="D62" s="99" t="s">
        <v>89</v>
      </c>
      <c r="E62" s="100"/>
      <c r="F62" s="100"/>
      <c r="G62" s="100"/>
      <c r="H62" s="100"/>
      <c r="I62" s="100"/>
      <c r="J62" s="101">
        <f>J122</f>
        <v>0</v>
      </c>
      <c r="L62" s="98"/>
    </row>
    <row r="63" spans="2:47" s="9" customFormat="1" ht="19.899999999999999" customHeight="1">
      <c r="B63" s="98"/>
      <c r="D63" s="99" t="s">
        <v>90</v>
      </c>
      <c r="E63" s="100"/>
      <c r="F63" s="100"/>
      <c r="G63" s="100"/>
      <c r="H63" s="100"/>
      <c r="I63" s="100"/>
      <c r="J63" s="101">
        <f>J147</f>
        <v>0</v>
      </c>
      <c r="L63" s="98"/>
    </row>
    <row r="64" spans="2:47" s="9" customFormat="1" ht="19.899999999999999" customHeight="1">
      <c r="B64" s="98"/>
      <c r="D64" s="99" t="s">
        <v>91</v>
      </c>
      <c r="E64" s="100"/>
      <c r="F64" s="100"/>
      <c r="G64" s="100"/>
      <c r="H64" s="100"/>
      <c r="I64" s="100"/>
      <c r="J64" s="101">
        <f>J154</f>
        <v>0</v>
      </c>
      <c r="L64" s="98"/>
    </row>
    <row r="65" spans="2:12" s="8" customFormat="1" ht="24.95" customHeight="1">
      <c r="B65" s="94"/>
      <c r="D65" s="95" t="s">
        <v>92</v>
      </c>
      <c r="E65" s="96"/>
      <c r="F65" s="96"/>
      <c r="G65" s="96"/>
      <c r="H65" s="96"/>
      <c r="I65" s="96"/>
      <c r="J65" s="97">
        <f>J157</f>
        <v>0</v>
      </c>
      <c r="L65" s="94"/>
    </row>
    <row r="66" spans="2:12" s="9" customFormat="1" ht="19.899999999999999" customHeight="1">
      <c r="B66" s="98"/>
      <c r="D66" s="99" t="s">
        <v>93</v>
      </c>
      <c r="E66" s="100"/>
      <c r="F66" s="100"/>
      <c r="G66" s="100"/>
      <c r="H66" s="100"/>
      <c r="I66" s="100"/>
      <c r="J66" s="101">
        <f>J158</f>
        <v>0</v>
      </c>
      <c r="L66" s="98"/>
    </row>
    <row r="67" spans="2:12" s="9" customFormat="1" ht="19.899999999999999" customHeight="1">
      <c r="B67" s="98"/>
      <c r="D67" s="99" t="s">
        <v>94</v>
      </c>
      <c r="E67" s="100"/>
      <c r="F67" s="100"/>
      <c r="G67" s="100"/>
      <c r="H67" s="100"/>
      <c r="I67" s="100"/>
      <c r="J67" s="101">
        <f>J171</f>
        <v>0</v>
      </c>
      <c r="L67" s="98"/>
    </row>
    <row r="68" spans="2:12" s="8" customFormat="1" ht="24.95" customHeight="1">
      <c r="B68" s="94"/>
      <c r="D68" s="95" t="s">
        <v>95</v>
      </c>
      <c r="E68" s="96"/>
      <c r="F68" s="96"/>
      <c r="G68" s="96"/>
      <c r="H68" s="96"/>
      <c r="I68" s="96"/>
      <c r="J68" s="97">
        <f>J175</f>
        <v>0</v>
      </c>
      <c r="L68" s="94"/>
    </row>
    <row r="69" spans="2:12" s="1" customFormat="1" ht="21.75" customHeight="1">
      <c r="B69" s="27"/>
      <c r="L69" s="27"/>
    </row>
    <row r="70" spans="2:12" s="1" customFormat="1" ht="6.95" customHeight="1">
      <c r="B70" s="36"/>
      <c r="C70" s="37"/>
      <c r="D70" s="37"/>
      <c r="E70" s="37"/>
      <c r="F70" s="37"/>
      <c r="G70" s="37"/>
      <c r="H70" s="37"/>
      <c r="I70" s="37"/>
      <c r="J70" s="37"/>
      <c r="K70" s="37"/>
      <c r="L70" s="27"/>
    </row>
    <row r="74" spans="2:12" s="1" customFormat="1" ht="6.95" customHeight="1">
      <c r="B74" s="38"/>
      <c r="C74" s="39"/>
      <c r="D74" s="39"/>
      <c r="E74" s="39"/>
      <c r="F74" s="39"/>
      <c r="G74" s="39"/>
      <c r="H74" s="39"/>
      <c r="I74" s="39"/>
      <c r="J74" s="39"/>
      <c r="K74" s="39"/>
      <c r="L74" s="27"/>
    </row>
    <row r="75" spans="2:12" s="1" customFormat="1" ht="24.95" customHeight="1">
      <c r="B75" s="27"/>
      <c r="C75" s="19" t="s">
        <v>96</v>
      </c>
      <c r="L75" s="27"/>
    </row>
    <row r="76" spans="2:12" s="1" customFormat="1" ht="6.95" customHeight="1">
      <c r="B76" s="27"/>
      <c r="L76" s="27"/>
    </row>
    <row r="77" spans="2:12" s="1" customFormat="1" ht="12" customHeight="1">
      <c r="B77" s="27"/>
      <c r="C77" s="24" t="s">
        <v>15</v>
      </c>
      <c r="L77" s="27"/>
    </row>
    <row r="78" spans="2:12" s="1" customFormat="1" ht="16.5" customHeight="1">
      <c r="B78" s="27"/>
      <c r="E78" s="276" t="str">
        <f>E7</f>
        <v>Revitalizace staré školy Štěpánovice</v>
      </c>
      <c r="F78" s="277"/>
      <c r="G78" s="277"/>
      <c r="H78" s="277"/>
      <c r="L78" s="27"/>
    </row>
    <row r="79" spans="2:12" s="1" customFormat="1" ht="12" customHeight="1">
      <c r="B79" s="27"/>
      <c r="C79" s="24" t="s">
        <v>81</v>
      </c>
      <c r="L79" s="27"/>
    </row>
    <row r="80" spans="2:12" s="1" customFormat="1" ht="16.5" customHeight="1">
      <c r="B80" s="27"/>
      <c r="E80" s="273" t="str">
        <f>E9</f>
        <v>07/2023 - REVITALIZACE STARÉ ŠKOLA ŠTĚPÁNOVICE - DĚTSKÉ HŘIŠTĚ</v>
      </c>
      <c r="F80" s="275"/>
      <c r="G80" s="275"/>
      <c r="H80" s="275"/>
      <c r="L80" s="27"/>
    </row>
    <row r="81" spans="2:65" s="1" customFormat="1" ht="6.95" customHeight="1">
      <c r="B81" s="27"/>
      <c r="L81" s="27"/>
    </row>
    <row r="82" spans="2:65" s="1" customFormat="1" ht="12" customHeight="1">
      <c r="B82" s="27"/>
      <c r="C82" s="24" t="s">
        <v>19</v>
      </c>
      <c r="F82" s="22" t="str">
        <f>F12</f>
        <v xml:space="preserve"> </v>
      </c>
      <c r="I82" s="24" t="s">
        <v>21</v>
      </c>
      <c r="J82" s="44" t="str">
        <f>IF(J12="","",J12)</f>
        <v>29. 6. 2023</v>
      </c>
      <c r="L82" s="27"/>
    </row>
    <row r="83" spans="2:65" s="1" customFormat="1" ht="6.95" customHeight="1">
      <c r="B83" s="27"/>
      <c r="L83" s="27"/>
    </row>
    <row r="84" spans="2:65" s="1" customFormat="1" ht="15.2" customHeight="1">
      <c r="B84" s="27"/>
      <c r="C84" s="24" t="s">
        <v>23</v>
      </c>
      <c r="F84" s="22" t="str">
        <f>E15</f>
        <v xml:space="preserve"> </v>
      </c>
      <c r="I84" s="24" t="s">
        <v>27</v>
      </c>
      <c r="J84" s="25" t="str">
        <f>E21</f>
        <v xml:space="preserve"> </v>
      </c>
      <c r="L84" s="27"/>
    </row>
    <row r="85" spans="2:65" s="1" customFormat="1" ht="15.2" customHeight="1">
      <c r="B85" s="27"/>
      <c r="C85" s="24" t="s">
        <v>26</v>
      </c>
      <c r="F85" s="22" t="str">
        <f>IF(E18="","",E18)</f>
        <v xml:space="preserve"> </v>
      </c>
      <c r="I85" s="24" t="s">
        <v>29</v>
      </c>
      <c r="J85" s="25" t="str">
        <f>E24</f>
        <v xml:space="preserve"> </v>
      </c>
      <c r="L85" s="27"/>
    </row>
    <row r="86" spans="2:65" s="1" customFormat="1" ht="10.35" customHeight="1">
      <c r="B86" s="27"/>
      <c r="L86" s="27"/>
    </row>
    <row r="87" spans="2:65" s="10" customFormat="1" ht="29.25" customHeight="1">
      <c r="B87" s="102"/>
      <c r="C87" s="103" t="s">
        <v>97</v>
      </c>
      <c r="D87" s="104" t="s">
        <v>51</v>
      </c>
      <c r="E87" s="104" t="s">
        <v>47</v>
      </c>
      <c r="F87" s="104" t="s">
        <v>48</v>
      </c>
      <c r="G87" s="104" t="s">
        <v>98</v>
      </c>
      <c r="H87" s="104" t="s">
        <v>99</v>
      </c>
      <c r="I87" s="104" t="s">
        <v>100</v>
      </c>
      <c r="J87" s="104" t="s">
        <v>85</v>
      </c>
      <c r="K87" s="105" t="s">
        <v>101</v>
      </c>
      <c r="L87" s="102"/>
      <c r="M87" s="51" t="s">
        <v>3</v>
      </c>
      <c r="N87" s="52" t="s">
        <v>36</v>
      </c>
      <c r="O87" s="52" t="s">
        <v>102</v>
      </c>
      <c r="P87" s="52" t="s">
        <v>103</v>
      </c>
      <c r="Q87" s="52" t="s">
        <v>104</v>
      </c>
      <c r="R87" s="52" t="s">
        <v>105</v>
      </c>
      <c r="S87" s="52" t="s">
        <v>106</v>
      </c>
      <c r="T87" s="53" t="s">
        <v>107</v>
      </c>
    </row>
    <row r="88" spans="2:65" s="1" customFormat="1" ht="22.9" customHeight="1">
      <c r="B88" s="27"/>
      <c r="C88" s="56" t="s">
        <v>108</v>
      </c>
      <c r="J88" s="106">
        <f>BK88</f>
        <v>0</v>
      </c>
      <c r="L88" s="27"/>
      <c r="M88" s="54"/>
      <c r="N88" s="45"/>
      <c r="O88" s="45"/>
      <c r="P88" s="107">
        <f>P89+P157+P175</f>
        <v>456.230952</v>
      </c>
      <c r="Q88" s="45"/>
      <c r="R88" s="107">
        <f>R89+R157+R175</f>
        <v>210.67511901999995</v>
      </c>
      <c r="S88" s="45"/>
      <c r="T88" s="108">
        <f>T89+T157+T175</f>
        <v>0</v>
      </c>
      <c r="AT88" s="15" t="s">
        <v>65</v>
      </c>
      <c r="AU88" s="15" t="s">
        <v>86</v>
      </c>
      <c r="BK88" s="109">
        <f>BK89+BK157+BK175</f>
        <v>0</v>
      </c>
    </row>
    <row r="89" spans="2:65" s="11" customFormat="1" ht="25.9" customHeight="1">
      <c r="B89" s="110"/>
      <c r="D89" s="111" t="s">
        <v>65</v>
      </c>
      <c r="E89" s="112" t="s">
        <v>109</v>
      </c>
      <c r="F89" s="112" t="s">
        <v>110</v>
      </c>
      <c r="J89" s="113">
        <f>BK89</f>
        <v>0</v>
      </c>
      <c r="L89" s="110"/>
      <c r="M89" s="114"/>
      <c r="P89" s="115">
        <f>P90+P122+P147+P154</f>
        <v>364.73805199999998</v>
      </c>
      <c r="R89" s="115">
        <f>R90+R122+R147+R154</f>
        <v>209.87429901999997</v>
      </c>
      <c r="T89" s="116">
        <f>T90+T122+T147+T154</f>
        <v>0</v>
      </c>
      <c r="AR89" s="111" t="s">
        <v>74</v>
      </c>
      <c r="AT89" s="117" t="s">
        <v>65</v>
      </c>
      <c r="AU89" s="117" t="s">
        <v>66</v>
      </c>
      <c r="AY89" s="111" t="s">
        <v>111</v>
      </c>
      <c r="BK89" s="118">
        <f>BK90+BK122+BK147+BK154</f>
        <v>0</v>
      </c>
    </row>
    <row r="90" spans="2:65" s="11" customFormat="1" ht="22.9" customHeight="1">
      <c r="B90" s="110"/>
      <c r="D90" s="111" t="s">
        <v>65</v>
      </c>
      <c r="E90" s="119" t="s">
        <v>74</v>
      </c>
      <c r="F90" s="119" t="s">
        <v>112</v>
      </c>
      <c r="J90" s="120">
        <f>BK90</f>
        <v>0</v>
      </c>
      <c r="L90" s="110"/>
      <c r="M90" s="114"/>
      <c r="P90" s="115">
        <f>SUM(P91:P121)</f>
        <v>184.99717100000001</v>
      </c>
      <c r="R90" s="115">
        <f>SUM(R91:R121)</f>
        <v>131.43636874999999</v>
      </c>
      <c r="T90" s="116">
        <f>SUM(T91:T121)</f>
        <v>0</v>
      </c>
      <c r="AR90" s="111" t="s">
        <v>74</v>
      </c>
      <c r="AT90" s="117" t="s">
        <v>65</v>
      </c>
      <c r="AU90" s="117" t="s">
        <v>74</v>
      </c>
      <c r="AY90" s="111" t="s">
        <v>111</v>
      </c>
      <c r="BK90" s="118">
        <f>SUM(BK91:BK121)</f>
        <v>0</v>
      </c>
    </row>
    <row r="91" spans="2:65" s="1" customFormat="1" ht="21.75" customHeight="1">
      <c r="B91" s="121"/>
      <c r="C91" s="122" t="s">
        <v>76</v>
      </c>
      <c r="D91" s="122" t="s">
        <v>113</v>
      </c>
      <c r="E91" s="123" t="s">
        <v>114</v>
      </c>
      <c r="F91" s="124" t="s">
        <v>115</v>
      </c>
      <c r="G91" s="125" t="s">
        <v>116</v>
      </c>
      <c r="H91" s="126">
        <v>2</v>
      </c>
      <c r="I91" s="127">
        <v>0</v>
      </c>
      <c r="J91" s="127">
        <f>ROUND(I91*H91,2)</f>
        <v>0</v>
      </c>
      <c r="K91" s="124" t="s">
        <v>117</v>
      </c>
      <c r="L91" s="27"/>
      <c r="M91" s="128" t="s">
        <v>3</v>
      </c>
      <c r="N91" s="129" t="s">
        <v>37</v>
      </c>
      <c r="O91" s="130">
        <v>0.88</v>
      </c>
      <c r="P91" s="130">
        <f>O91*H91</f>
        <v>1.76</v>
      </c>
      <c r="Q91" s="130">
        <v>0</v>
      </c>
      <c r="R91" s="130">
        <f>Q91*H91</f>
        <v>0</v>
      </c>
      <c r="S91" s="130">
        <v>0</v>
      </c>
      <c r="T91" s="131">
        <f>S91*H91</f>
        <v>0</v>
      </c>
      <c r="AR91" s="132" t="s">
        <v>118</v>
      </c>
      <c r="AT91" s="132" t="s">
        <v>113</v>
      </c>
      <c r="AU91" s="132" t="s">
        <v>76</v>
      </c>
      <c r="AY91" s="15" t="s">
        <v>111</v>
      </c>
      <c r="BE91" s="133">
        <f>IF(N91="základní",J91,0)</f>
        <v>0</v>
      </c>
      <c r="BF91" s="133">
        <f>IF(N91="snížená",J91,0)</f>
        <v>0</v>
      </c>
      <c r="BG91" s="133">
        <f>IF(N91="zákl. přenesená",J91,0)</f>
        <v>0</v>
      </c>
      <c r="BH91" s="133">
        <f>IF(N91="sníž. přenesená",J91,0)</f>
        <v>0</v>
      </c>
      <c r="BI91" s="133">
        <f>IF(N91="nulová",J91,0)</f>
        <v>0</v>
      </c>
      <c r="BJ91" s="15" t="s">
        <v>74</v>
      </c>
      <c r="BK91" s="133">
        <f>ROUND(I91*H91,2)</f>
        <v>0</v>
      </c>
      <c r="BL91" s="15" t="s">
        <v>118</v>
      </c>
      <c r="BM91" s="132" t="s">
        <v>119</v>
      </c>
    </row>
    <row r="92" spans="2:65" s="1" customFormat="1">
      <c r="B92" s="27"/>
      <c r="D92" s="134" t="s">
        <v>120</v>
      </c>
      <c r="F92" s="135" t="s">
        <v>121</v>
      </c>
      <c r="L92" s="27"/>
      <c r="M92" s="136"/>
      <c r="T92" s="48"/>
      <c r="AT92" s="15" t="s">
        <v>120</v>
      </c>
      <c r="AU92" s="15" t="s">
        <v>76</v>
      </c>
    </row>
    <row r="93" spans="2:65" s="1" customFormat="1" ht="16.5" customHeight="1">
      <c r="B93" s="121"/>
      <c r="C93" s="122" t="s">
        <v>122</v>
      </c>
      <c r="D93" s="122" t="s">
        <v>113</v>
      </c>
      <c r="E93" s="123" t="s">
        <v>123</v>
      </c>
      <c r="F93" s="124" t="s">
        <v>124</v>
      </c>
      <c r="G93" s="125" t="s">
        <v>116</v>
      </c>
      <c r="H93" s="126">
        <v>2</v>
      </c>
      <c r="I93" s="127">
        <v>0</v>
      </c>
      <c r="J93" s="127">
        <f>ROUND(I93*H93,2)</f>
        <v>0</v>
      </c>
      <c r="K93" s="124" t="s">
        <v>117</v>
      </c>
      <c r="L93" s="27"/>
      <c r="M93" s="128" t="s">
        <v>3</v>
      </c>
      <c r="N93" s="129" t="s">
        <v>37</v>
      </c>
      <c r="O93" s="130">
        <v>0.73399999999999999</v>
      </c>
      <c r="P93" s="130">
        <f>O93*H93</f>
        <v>1.468</v>
      </c>
      <c r="Q93" s="130">
        <v>0</v>
      </c>
      <c r="R93" s="130">
        <f>Q93*H93</f>
        <v>0</v>
      </c>
      <c r="S93" s="130">
        <v>0</v>
      </c>
      <c r="T93" s="131">
        <f>S93*H93</f>
        <v>0</v>
      </c>
      <c r="AR93" s="132" t="s">
        <v>118</v>
      </c>
      <c r="AT93" s="132" t="s">
        <v>113</v>
      </c>
      <c r="AU93" s="132" t="s">
        <v>76</v>
      </c>
      <c r="AY93" s="15" t="s">
        <v>111</v>
      </c>
      <c r="BE93" s="133">
        <f>IF(N93="základní",J93,0)</f>
        <v>0</v>
      </c>
      <c r="BF93" s="133">
        <f>IF(N93="snížená",J93,0)</f>
        <v>0</v>
      </c>
      <c r="BG93" s="133">
        <f>IF(N93="zákl. přenesená",J93,0)</f>
        <v>0</v>
      </c>
      <c r="BH93" s="133">
        <f>IF(N93="sníž. přenesená",J93,0)</f>
        <v>0</v>
      </c>
      <c r="BI93" s="133">
        <f>IF(N93="nulová",J93,0)</f>
        <v>0</v>
      </c>
      <c r="BJ93" s="15" t="s">
        <v>74</v>
      </c>
      <c r="BK93" s="133">
        <f>ROUND(I93*H93,2)</f>
        <v>0</v>
      </c>
      <c r="BL93" s="15" t="s">
        <v>118</v>
      </c>
      <c r="BM93" s="132" t="s">
        <v>125</v>
      </c>
    </row>
    <row r="94" spans="2:65" s="1" customFormat="1">
      <c r="B94" s="27"/>
      <c r="D94" s="134" t="s">
        <v>120</v>
      </c>
      <c r="F94" s="135" t="s">
        <v>126</v>
      </c>
      <c r="L94" s="27"/>
      <c r="M94" s="136"/>
      <c r="T94" s="48"/>
      <c r="AT94" s="15" t="s">
        <v>120</v>
      </c>
      <c r="AU94" s="15" t="s">
        <v>76</v>
      </c>
    </row>
    <row r="95" spans="2:65" s="1" customFormat="1" ht="21.75" customHeight="1">
      <c r="B95" s="121"/>
      <c r="C95" s="122" t="s">
        <v>118</v>
      </c>
      <c r="D95" s="122" t="s">
        <v>113</v>
      </c>
      <c r="E95" s="123" t="s">
        <v>127</v>
      </c>
      <c r="F95" s="124" t="s">
        <v>128</v>
      </c>
      <c r="G95" s="125" t="s">
        <v>129</v>
      </c>
      <c r="H95" s="126">
        <v>87.25</v>
      </c>
      <c r="I95" s="127">
        <v>0</v>
      </c>
      <c r="J95" s="127">
        <f>ROUND(I95*H95,2)</f>
        <v>0</v>
      </c>
      <c r="K95" s="124" t="s">
        <v>117</v>
      </c>
      <c r="L95" s="27"/>
      <c r="M95" s="128" t="s">
        <v>3</v>
      </c>
      <c r="N95" s="129" t="s">
        <v>37</v>
      </c>
      <c r="O95" s="130">
        <v>0.46400000000000002</v>
      </c>
      <c r="P95" s="130">
        <f>O95*H95</f>
        <v>40.484000000000002</v>
      </c>
      <c r="Q95" s="130">
        <v>0</v>
      </c>
      <c r="R95" s="130">
        <f>Q95*H95</f>
        <v>0</v>
      </c>
      <c r="S95" s="130">
        <v>0</v>
      </c>
      <c r="T95" s="131">
        <f>S95*H95</f>
        <v>0</v>
      </c>
      <c r="AR95" s="132" t="s">
        <v>118</v>
      </c>
      <c r="AT95" s="132" t="s">
        <v>113</v>
      </c>
      <c r="AU95" s="132" t="s">
        <v>76</v>
      </c>
      <c r="AY95" s="15" t="s">
        <v>111</v>
      </c>
      <c r="BE95" s="133">
        <f>IF(N95="základní",J95,0)</f>
        <v>0</v>
      </c>
      <c r="BF95" s="133">
        <f>IF(N95="snížená",J95,0)</f>
        <v>0</v>
      </c>
      <c r="BG95" s="133">
        <f>IF(N95="zákl. přenesená",J95,0)</f>
        <v>0</v>
      </c>
      <c r="BH95" s="133">
        <f>IF(N95="sníž. přenesená",J95,0)</f>
        <v>0</v>
      </c>
      <c r="BI95" s="133">
        <f>IF(N95="nulová",J95,0)</f>
        <v>0</v>
      </c>
      <c r="BJ95" s="15" t="s">
        <v>74</v>
      </c>
      <c r="BK95" s="133">
        <f>ROUND(I95*H95,2)</f>
        <v>0</v>
      </c>
      <c r="BL95" s="15" t="s">
        <v>118</v>
      </c>
      <c r="BM95" s="132" t="s">
        <v>130</v>
      </c>
    </row>
    <row r="96" spans="2:65" s="1" customFormat="1">
      <c r="B96" s="27"/>
      <c r="D96" s="134" t="s">
        <v>120</v>
      </c>
      <c r="F96" s="135" t="s">
        <v>131</v>
      </c>
      <c r="L96" s="27"/>
      <c r="M96" s="136"/>
      <c r="T96" s="48"/>
      <c r="AT96" s="15" t="s">
        <v>120</v>
      </c>
      <c r="AU96" s="15" t="s">
        <v>76</v>
      </c>
    </row>
    <row r="97" spans="2:65" s="1" customFormat="1" ht="24.2" customHeight="1">
      <c r="B97" s="121"/>
      <c r="C97" s="122" t="s">
        <v>132</v>
      </c>
      <c r="D97" s="122" t="s">
        <v>113</v>
      </c>
      <c r="E97" s="123" t="s">
        <v>133</v>
      </c>
      <c r="F97" s="124" t="s">
        <v>134</v>
      </c>
      <c r="G97" s="125" t="s">
        <v>129</v>
      </c>
      <c r="H97" s="126">
        <v>12.304</v>
      </c>
      <c r="I97" s="127">
        <v>0</v>
      </c>
      <c r="J97" s="127">
        <v>0</v>
      </c>
      <c r="K97" s="124" t="s">
        <v>117</v>
      </c>
      <c r="L97" s="27"/>
      <c r="M97" s="128" t="s">
        <v>3</v>
      </c>
      <c r="N97" s="129" t="s">
        <v>37</v>
      </c>
      <c r="O97" s="130">
        <v>1.5329999999999999</v>
      </c>
      <c r="P97" s="130">
        <f>O97*H97</f>
        <v>18.862031999999999</v>
      </c>
      <c r="Q97" s="130">
        <v>0</v>
      </c>
      <c r="R97" s="130">
        <f>Q97*H97</f>
        <v>0</v>
      </c>
      <c r="S97" s="130">
        <v>0</v>
      </c>
      <c r="T97" s="131">
        <f>S97*H97</f>
        <v>0</v>
      </c>
      <c r="AR97" s="132" t="s">
        <v>118</v>
      </c>
      <c r="AT97" s="132" t="s">
        <v>113</v>
      </c>
      <c r="AU97" s="132" t="s">
        <v>76</v>
      </c>
      <c r="AY97" s="15" t="s">
        <v>111</v>
      </c>
      <c r="BE97" s="133">
        <f>IF(N97="základní",J97,0)</f>
        <v>0</v>
      </c>
      <c r="BF97" s="133">
        <f>IF(N97="snížená",J97,0)</f>
        <v>0</v>
      </c>
      <c r="BG97" s="133">
        <f>IF(N97="zákl. přenesená",J97,0)</f>
        <v>0</v>
      </c>
      <c r="BH97" s="133">
        <f>IF(N97="sníž. přenesená",J97,0)</f>
        <v>0</v>
      </c>
      <c r="BI97" s="133">
        <f>IF(N97="nulová",J97,0)</f>
        <v>0</v>
      </c>
      <c r="BJ97" s="15" t="s">
        <v>74</v>
      </c>
      <c r="BK97" s="133">
        <f>ROUND(I97*H97,2)</f>
        <v>0</v>
      </c>
      <c r="BL97" s="15" t="s">
        <v>118</v>
      </c>
      <c r="BM97" s="132" t="s">
        <v>135</v>
      </c>
    </row>
    <row r="98" spans="2:65" s="1" customFormat="1">
      <c r="B98" s="27"/>
      <c r="D98" s="134" t="s">
        <v>120</v>
      </c>
      <c r="F98" s="135" t="s">
        <v>136</v>
      </c>
      <c r="L98" s="27"/>
      <c r="M98" s="136"/>
      <c r="T98" s="48"/>
      <c r="AT98" s="15" t="s">
        <v>120</v>
      </c>
      <c r="AU98" s="15" t="s">
        <v>76</v>
      </c>
    </row>
    <row r="99" spans="2:65" s="12" customFormat="1">
      <c r="B99" s="137"/>
      <c r="D99" s="138" t="s">
        <v>137</v>
      </c>
      <c r="E99" s="139" t="s">
        <v>3</v>
      </c>
      <c r="F99" s="140" t="s">
        <v>138</v>
      </c>
      <c r="H99" s="141">
        <v>12.304</v>
      </c>
      <c r="L99" s="137"/>
      <c r="M99" s="142"/>
      <c r="T99" s="143"/>
      <c r="AT99" s="139" t="s">
        <v>137</v>
      </c>
      <c r="AU99" s="139" t="s">
        <v>76</v>
      </c>
      <c r="AV99" s="12" t="s">
        <v>76</v>
      </c>
      <c r="AW99" s="12" t="s">
        <v>28</v>
      </c>
      <c r="AX99" s="12" t="s">
        <v>74</v>
      </c>
      <c r="AY99" s="139" t="s">
        <v>111</v>
      </c>
    </row>
    <row r="100" spans="2:65" s="1" customFormat="1" ht="16.5" customHeight="1">
      <c r="B100" s="121"/>
      <c r="C100" s="144" t="s">
        <v>139</v>
      </c>
      <c r="D100" s="144" t="s">
        <v>140</v>
      </c>
      <c r="E100" s="145" t="s">
        <v>141</v>
      </c>
      <c r="F100" s="146" t="s">
        <v>142</v>
      </c>
      <c r="G100" s="147" t="s">
        <v>143</v>
      </c>
      <c r="H100" s="148">
        <v>37.15</v>
      </c>
      <c r="I100" s="149">
        <v>0</v>
      </c>
      <c r="J100" s="149">
        <f>ROUND(I100*H100,2)</f>
        <v>0</v>
      </c>
      <c r="K100" s="146" t="s">
        <v>117</v>
      </c>
      <c r="L100" s="150"/>
      <c r="M100" s="151" t="s">
        <v>3</v>
      </c>
      <c r="N100" s="152" t="s">
        <v>37</v>
      </c>
      <c r="O100" s="130">
        <v>0</v>
      </c>
      <c r="P100" s="130">
        <f>O100*H100</f>
        <v>0</v>
      </c>
      <c r="Q100" s="130">
        <v>1E-3</v>
      </c>
      <c r="R100" s="130">
        <f>Q100*H100</f>
        <v>3.7150000000000002E-2</v>
      </c>
      <c r="S100" s="130">
        <v>0</v>
      </c>
      <c r="T100" s="131">
        <f>S100*H100</f>
        <v>0</v>
      </c>
      <c r="AR100" s="132" t="s">
        <v>132</v>
      </c>
      <c r="AT100" s="132" t="s">
        <v>140</v>
      </c>
      <c r="AU100" s="132" t="s">
        <v>76</v>
      </c>
      <c r="AY100" s="15" t="s">
        <v>111</v>
      </c>
      <c r="BE100" s="133">
        <f>IF(N100="základní",J100,0)</f>
        <v>0</v>
      </c>
      <c r="BF100" s="133">
        <f>IF(N100="snížená",J100,0)</f>
        <v>0</v>
      </c>
      <c r="BG100" s="133">
        <f>IF(N100="zákl. přenesená",J100,0)</f>
        <v>0</v>
      </c>
      <c r="BH100" s="133">
        <f>IF(N100="sníž. přenesená",J100,0)</f>
        <v>0</v>
      </c>
      <c r="BI100" s="133">
        <f>IF(N100="nulová",J100,0)</f>
        <v>0</v>
      </c>
      <c r="BJ100" s="15" t="s">
        <v>74</v>
      </c>
      <c r="BK100" s="133">
        <f>ROUND(I100*H100,2)</f>
        <v>0</v>
      </c>
      <c r="BL100" s="15" t="s">
        <v>118</v>
      </c>
      <c r="BM100" s="132" t="s">
        <v>144</v>
      </c>
    </row>
    <row r="101" spans="2:65" s="1" customFormat="1" ht="33" customHeight="1">
      <c r="B101" s="121"/>
      <c r="C101" s="122" t="s">
        <v>145</v>
      </c>
      <c r="D101" s="122" t="s">
        <v>113</v>
      </c>
      <c r="E101" s="123" t="s">
        <v>146</v>
      </c>
      <c r="F101" s="124" t="s">
        <v>147</v>
      </c>
      <c r="G101" s="125" t="s">
        <v>129</v>
      </c>
      <c r="H101" s="126">
        <v>99.554000000000002</v>
      </c>
      <c r="I101" s="127">
        <v>0</v>
      </c>
      <c r="J101" s="127">
        <f>ROUND(I101*H101,2)</f>
        <v>0</v>
      </c>
      <c r="K101" s="124" t="s">
        <v>117</v>
      </c>
      <c r="L101" s="27"/>
      <c r="M101" s="128" t="s">
        <v>3</v>
      </c>
      <c r="N101" s="129" t="s">
        <v>37</v>
      </c>
      <c r="O101" s="130">
        <v>0.11</v>
      </c>
      <c r="P101" s="130">
        <f>O101*H101</f>
        <v>10.950940000000001</v>
      </c>
      <c r="Q101" s="130">
        <v>0</v>
      </c>
      <c r="R101" s="130">
        <f>Q101*H101</f>
        <v>0</v>
      </c>
      <c r="S101" s="130">
        <v>0</v>
      </c>
      <c r="T101" s="131">
        <f>S101*H101</f>
        <v>0</v>
      </c>
      <c r="AR101" s="132" t="s">
        <v>118</v>
      </c>
      <c r="AT101" s="132" t="s">
        <v>113</v>
      </c>
      <c r="AU101" s="132" t="s">
        <v>76</v>
      </c>
      <c r="AY101" s="15" t="s">
        <v>111</v>
      </c>
      <c r="BE101" s="133">
        <f>IF(N101="základní",J101,0)</f>
        <v>0</v>
      </c>
      <c r="BF101" s="133">
        <f>IF(N101="snížená",J101,0)</f>
        <v>0</v>
      </c>
      <c r="BG101" s="133">
        <f>IF(N101="zákl. přenesená",J101,0)</f>
        <v>0</v>
      </c>
      <c r="BH101" s="133">
        <f>IF(N101="sníž. přenesená",J101,0)</f>
        <v>0</v>
      </c>
      <c r="BI101" s="133">
        <f>IF(N101="nulová",J101,0)</f>
        <v>0</v>
      </c>
      <c r="BJ101" s="15" t="s">
        <v>74</v>
      </c>
      <c r="BK101" s="133">
        <f>ROUND(I101*H101,2)</f>
        <v>0</v>
      </c>
      <c r="BL101" s="15" t="s">
        <v>118</v>
      </c>
      <c r="BM101" s="132" t="s">
        <v>148</v>
      </c>
    </row>
    <row r="102" spans="2:65" s="1" customFormat="1">
      <c r="B102" s="27"/>
      <c r="D102" s="134" t="s">
        <v>120</v>
      </c>
      <c r="F102" s="135" t="s">
        <v>149</v>
      </c>
      <c r="L102" s="27"/>
      <c r="M102" s="136"/>
      <c r="T102" s="48"/>
      <c r="AT102" s="15" t="s">
        <v>120</v>
      </c>
      <c r="AU102" s="15" t="s">
        <v>76</v>
      </c>
    </row>
    <row r="103" spans="2:65" s="1" customFormat="1" ht="24.2" customHeight="1">
      <c r="B103" s="121"/>
      <c r="C103" s="122" t="s">
        <v>74</v>
      </c>
      <c r="D103" s="122" t="s">
        <v>113</v>
      </c>
      <c r="E103" s="123" t="s">
        <v>150</v>
      </c>
      <c r="F103" s="124" t="s">
        <v>151</v>
      </c>
      <c r="G103" s="125" t="s">
        <v>129</v>
      </c>
      <c r="H103" s="126">
        <v>99.554000000000002</v>
      </c>
      <c r="I103" s="127">
        <v>0</v>
      </c>
      <c r="J103" s="127">
        <f>ROUND(I103*H103,2)</f>
        <v>0</v>
      </c>
      <c r="K103" s="124" t="s">
        <v>117</v>
      </c>
      <c r="L103" s="27"/>
      <c r="M103" s="128" t="s">
        <v>3</v>
      </c>
      <c r="N103" s="129" t="s">
        <v>37</v>
      </c>
      <c r="O103" s="130">
        <v>0.25600000000000001</v>
      </c>
      <c r="P103" s="130">
        <f>O103*H103</f>
        <v>25.485824000000001</v>
      </c>
      <c r="Q103" s="130">
        <v>0</v>
      </c>
      <c r="R103" s="130">
        <f>Q103*H103</f>
        <v>0</v>
      </c>
      <c r="S103" s="130">
        <v>0</v>
      </c>
      <c r="T103" s="131">
        <f>S103*H103</f>
        <v>0</v>
      </c>
      <c r="AR103" s="132" t="s">
        <v>118</v>
      </c>
      <c r="AT103" s="132" t="s">
        <v>113</v>
      </c>
      <c r="AU103" s="132" t="s">
        <v>76</v>
      </c>
      <c r="AY103" s="15" t="s">
        <v>111</v>
      </c>
      <c r="BE103" s="133">
        <f>IF(N103="základní",J103,0)</f>
        <v>0</v>
      </c>
      <c r="BF103" s="133">
        <f>IF(N103="snížená",J103,0)</f>
        <v>0</v>
      </c>
      <c r="BG103" s="133">
        <f>IF(N103="zákl. přenesená",J103,0)</f>
        <v>0</v>
      </c>
      <c r="BH103" s="133">
        <f>IF(N103="sníž. přenesená",J103,0)</f>
        <v>0</v>
      </c>
      <c r="BI103" s="133">
        <f>IF(N103="nulová",J103,0)</f>
        <v>0</v>
      </c>
      <c r="BJ103" s="15" t="s">
        <v>74</v>
      </c>
      <c r="BK103" s="133">
        <f>ROUND(I103*H103,2)</f>
        <v>0</v>
      </c>
      <c r="BL103" s="15" t="s">
        <v>118</v>
      </c>
      <c r="BM103" s="132" t="s">
        <v>152</v>
      </c>
    </row>
    <row r="104" spans="2:65" s="1" customFormat="1">
      <c r="B104" s="27"/>
      <c r="D104" s="134" t="s">
        <v>120</v>
      </c>
      <c r="F104" s="135" t="s">
        <v>153</v>
      </c>
      <c r="L104" s="27"/>
      <c r="M104" s="136"/>
      <c r="T104" s="48"/>
      <c r="AT104" s="15" t="s">
        <v>120</v>
      </c>
      <c r="AU104" s="15" t="s">
        <v>76</v>
      </c>
    </row>
    <row r="105" spans="2:65" s="1" customFormat="1" ht="21.75" customHeight="1">
      <c r="B105" s="121"/>
      <c r="C105" s="122" t="s">
        <v>154</v>
      </c>
      <c r="D105" s="122" t="s">
        <v>113</v>
      </c>
      <c r="E105" s="123" t="s">
        <v>155</v>
      </c>
      <c r="F105" s="124" t="s">
        <v>156</v>
      </c>
      <c r="G105" s="125" t="s">
        <v>157</v>
      </c>
      <c r="H105" s="126">
        <v>387</v>
      </c>
      <c r="I105" s="127">
        <v>0</v>
      </c>
      <c r="J105" s="127">
        <f>ROUND(I105*H105,2)</f>
        <v>0</v>
      </c>
      <c r="K105" s="124" t="s">
        <v>117</v>
      </c>
      <c r="L105" s="27"/>
      <c r="M105" s="128" t="s">
        <v>3</v>
      </c>
      <c r="N105" s="129" t="s">
        <v>37</v>
      </c>
      <c r="O105" s="130">
        <v>2.3E-2</v>
      </c>
      <c r="P105" s="130">
        <f>O105*H105</f>
        <v>8.9009999999999998</v>
      </c>
      <c r="Q105" s="130">
        <v>0</v>
      </c>
      <c r="R105" s="130">
        <f>Q105*H105</f>
        <v>0</v>
      </c>
      <c r="S105" s="130">
        <v>0</v>
      </c>
      <c r="T105" s="131">
        <f>S105*H105</f>
        <v>0</v>
      </c>
      <c r="AR105" s="132" t="s">
        <v>118</v>
      </c>
      <c r="AT105" s="132" t="s">
        <v>113</v>
      </c>
      <c r="AU105" s="132" t="s">
        <v>76</v>
      </c>
      <c r="AY105" s="15" t="s">
        <v>111</v>
      </c>
      <c r="BE105" s="133">
        <f>IF(N105="základní",J105,0)</f>
        <v>0</v>
      </c>
      <c r="BF105" s="133">
        <f>IF(N105="snížená",J105,0)</f>
        <v>0</v>
      </c>
      <c r="BG105" s="133">
        <f>IF(N105="zákl. přenesená",J105,0)</f>
        <v>0</v>
      </c>
      <c r="BH105" s="133">
        <f>IF(N105="sníž. přenesená",J105,0)</f>
        <v>0</v>
      </c>
      <c r="BI105" s="133">
        <f>IF(N105="nulová",J105,0)</f>
        <v>0</v>
      </c>
      <c r="BJ105" s="15" t="s">
        <v>74</v>
      </c>
      <c r="BK105" s="133">
        <f>ROUND(I105*H105,2)</f>
        <v>0</v>
      </c>
      <c r="BL105" s="15" t="s">
        <v>118</v>
      </c>
      <c r="BM105" s="132" t="s">
        <v>158</v>
      </c>
    </row>
    <row r="106" spans="2:65" s="1" customFormat="1">
      <c r="B106" s="27"/>
      <c r="D106" s="134" t="s">
        <v>120</v>
      </c>
      <c r="F106" s="135" t="s">
        <v>159</v>
      </c>
      <c r="L106" s="27"/>
      <c r="M106" s="136"/>
      <c r="T106" s="48"/>
      <c r="AT106" s="15" t="s">
        <v>120</v>
      </c>
      <c r="AU106" s="15" t="s">
        <v>76</v>
      </c>
    </row>
    <row r="107" spans="2:65" s="1" customFormat="1" ht="24.2" customHeight="1">
      <c r="B107" s="121"/>
      <c r="C107" s="122" t="s">
        <v>160</v>
      </c>
      <c r="D107" s="122" t="s">
        <v>113</v>
      </c>
      <c r="E107" s="123" t="s">
        <v>161</v>
      </c>
      <c r="F107" s="124" t="s">
        <v>162</v>
      </c>
      <c r="G107" s="125" t="s">
        <v>157</v>
      </c>
      <c r="H107" s="126">
        <v>387</v>
      </c>
      <c r="I107" s="127">
        <v>0</v>
      </c>
      <c r="J107" s="127">
        <f>ROUND(I107*H107,2)</f>
        <v>0</v>
      </c>
      <c r="K107" s="124" t="s">
        <v>117</v>
      </c>
      <c r="L107" s="27"/>
      <c r="M107" s="128" t="s">
        <v>3</v>
      </c>
      <c r="N107" s="129" t="s">
        <v>37</v>
      </c>
      <c r="O107" s="130">
        <v>8.6999999999999994E-2</v>
      </c>
      <c r="P107" s="130">
        <f>O107*H107</f>
        <v>33.668999999999997</v>
      </c>
      <c r="Q107" s="130">
        <v>0</v>
      </c>
      <c r="R107" s="130">
        <f>Q107*H107</f>
        <v>0</v>
      </c>
      <c r="S107" s="130">
        <v>0</v>
      </c>
      <c r="T107" s="131">
        <f>S107*H107</f>
        <v>0</v>
      </c>
      <c r="AR107" s="132" t="s">
        <v>118</v>
      </c>
      <c r="AT107" s="132" t="s">
        <v>113</v>
      </c>
      <c r="AU107" s="132" t="s">
        <v>76</v>
      </c>
      <c r="AY107" s="15" t="s">
        <v>111</v>
      </c>
      <c r="BE107" s="133">
        <f>IF(N107="základní",J107,0)</f>
        <v>0</v>
      </c>
      <c r="BF107" s="133">
        <f>IF(N107="snížená",J107,0)</f>
        <v>0</v>
      </c>
      <c r="BG107" s="133">
        <f>IF(N107="zákl. přenesená",J107,0)</f>
        <v>0</v>
      </c>
      <c r="BH107" s="133">
        <f>IF(N107="sníž. přenesená",J107,0)</f>
        <v>0</v>
      </c>
      <c r="BI107" s="133">
        <f>IF(N107="nulová",J107,0)</f>
        <v>0</v>
      </c>
      <c r="BJ107" s="15" t="s">
        <v>74</v>
      </c>
      <c r="BK107" s="133">
        <f>ROUND(I107*H107,2)</f>
        <v>0</v>
      </c>
      <c r="BL107" s="15" t="s">
        <v>118</v>
      </c>
      <c r="BM107" s="132" t="s">
        <v>163</v>
      </c>
    </row>
    <row r="108" spans="2:65" s="1" customFormat="1">
      <c r="B108" s="27"/>
      <c r="D108" s="134" t="s">
        <v>120</v>
      </c>
      <c r="F108" s="135" t="s">
        <v>164</v>
      </c>
      <c r="L108" s="27"/>
      <c r="M108" s="136"/>
      <c r="T108" s="48"/>
      <c r="AT108" s="15" t="s">
        <v>120</v>
      </c>
      <c r="AU108" s="15" t="s">
        <v>76</v>
      </c>
    </row>
    <row r="109" spans="2:65" s="1" customFormat="1" ht="24.2" customHeight="1">
      <c r="B109" s="121"/>
      <c r="C109" s="122" t="s">
        <v>165</v>
      </c>
      <c r="D109" s="122" t="s">
        <v>113</v>
      </c>
      <c r="E109" s="123" t="s">
        <v>166</v>
      </c>
      <c r="F109" s="124" t="s">
        <v>167</v>
      </c>
      <c r="G109" s="125" t="s">
        <v>157</v>
      </c>
      <c r="H109" s="126">
        <v>141</v>
      </c>
      <c r="I109" s="127">
        <v>0</v>
      </c>
      <c r="J109" s="127">
        <f>ROUND(I109*H109,2)</f>
        <v>0</v>
      </c>
      <c r="K109" s="124" t="s">
        <v>117</v>
      </c>
      <c r="L109" s="27"/>
      <c r="M109" s="128" t="s">
        <v>3</v>
      </c>
      <c r="N109" s="129" t="s">
        <v>37</v>
      </c>
      <c r="O109" s="130">
        <v>6.7000000000000004E-2</v>
      </c>
      <c r="P109" s="130">
        <f>O109*H109</f>
        <v>9.447000000000001</v>
      </c>
      <c r="Q109" s="130">
        <v>0</v>
      </c>
      <c r="R109" s="130">
        <f>Q109*H109</f>
        <v>0</v>
      </c>
      <c r="S109" s="130">
        <v>0</v>
      </c>
      <c r="T109" s="131">
        <f>S109*H109</f>
        <v>0</v>
      </c>
      <c r="AR109" s="132" t="s">
        <v>118</v>
      </c>
      <c r="AT109" s="132" t="s">
        <v>113</v>
      </c>
      <c r="AU109" s="132" t="s">
        <v>76</v>
      </c>
      <c r="AY109" s="15" t="s">
        <v>111</v>
      </c>
      <c r="BE109" s="133">
        <f>IF(N109="základní",J109,0)</f>
        <v>0</v>
      </c>
      <c r="BF109" s="133">
        <f>IF(N109="snížená",J109,0)</f>
        <v>0</v>
      </c>
      <c r="BG109" s="133">
        <f>IF(N109="zákl. přenesená",J109,0)</f>
        <v>0</v>
      </c>
      <c r="BH109" s="133">
        <f>IF(N109="sníž. přenesená",J109,0)</f>
        <v>0</v>
      </c>
      <c r="BI109" s="133">
        <f>IF(N109="nulová",J109,0)</f>
        <v>0</v>
      </c>
      <c r="BJ109" s="15" t="s">
        <v>74</v>
      </c>
      <c r="BK109" s="133">
        <f>ROUND(I109*H109,2)</f>
        <v>0</v>
      </c>
      <c r="BL109" s="15" t="s">
        <v>118</v>
      </c>
      <c r="BM109" s="132" t="s">
        <v>168</v>
      </c>
    </row>
    <row r="110" spans="2:65" s="1" customFormat="1">
      <c r="B110" s="27"/>
      <c r="D110" s="134" t="s">
        <v>120</v>
      </c>
      <c r="F110" s="135" t="s">
        <v>169</v>
      </c>
      <c r="L110" s="27"/>
      <c r="M110" s="136"/>
      <c r="T110" s="48"/>
      <c r="AT110" s="15" t="s">
        <v>120</v>
      </c>
      <c r="AU110" s="15" t="s">
        <v>76</v>
      </c>
    </row>
    <row r="111" spans="2:65" s="1" customFormat="1" ht="24.2" customHeight="1">
      <c r="B111" s="121"/>
      <c r="C111" s="122" t="s">
        <v>170</v>
      </c>
      <c r="D111" s="122" t="s">
        <v>113</v>
      </c>
      <c r="E111" s="123" t="s">
        <v>171</v>
      </c>
      <c r="F111" s="124" t="s">
        <v>172</v>
      </c>
      <c r="G111" s="125" t="s">
        <v>157</v>
      </c>
      <c r="H111" s="126">
        <v>528</v>
      </c>
      <c r="I111" s="127">
        <v>0</v>
      </c>
      <c r="J111" s="127">
        <f>ROUND(I111*H111,2)</f>
        <v>0</v>
      </c>
      <c r="K111" s="124" t="s">
        <v>117</v>
      </c>
      <c r="L111" s="27"/>
      <c r="M111" s="128" t="s">
        <v>3</v>
      </c>
      <c r="N111" s="129" t="s">
        <v>37</v>
      </c>
      <c r="O111" s="130">
        <v>0.06</v>
      </c>
      <c r="P111" s="130">
        <f>O111*H111</f>
        <v>31.68</v>
      </c>
      <c r="Q111" s="130">
        <v>0</v>
      </c>
      <c r="R111" s="130">
        <f>Q111*H111</f>
        <v>0</v>
      </c>
      <c r="S111" s="130">
        <v>0</v>
      </c>
      <c r="T111" s="131">
        <f>S111*H111</f>
        <v>0</v>
      </c>
      <c r="AR111" s="132" t="s">
        <v>118</v>
      </c>
      <c r="AT111" s="132" t="s">
        <v>113</v>
      </c>
      <c r="AU111" s="132" t="s">
        <v>76</v>
      </c>
      <c r="AY111" s="15" t="s">
        <v>111</v>
      </c>
      <c r="BE111" s="133">
        <f>IF(N111="základní",J111,0)</f>
        <v>0</v>
      </c>
      <c r="BF111" s="133">
        <f>IF(N111="snížená",J111,0)</f>
        <v>0</v>
      </c>
      <c r="BG111" s="133">
        <f>IF(N111="zákl. přenesená",J111,0)</f>
        <v>0</v>
      </c>
      <c r="BH111" s="133">
        <f>IF(N111="sníž. přenesená",J111,0)</f>
        <v>0</v>
      </c>
      <c r="BI111" s="133">
        <f>IF(N111="nulová",J111,0)</f>
        <v>0</v>
      </c>
      <c r="BJ111" s="15" t="s">
        <v>74</v>
      </c>
      <c r="BK111" s="133">
        <f>ROUND(I111*H111,2)</f>
        <v>0</v>
      </c>
      <c r="BL111" s="15" t="s">
        <v>118</v>
      </c>
      <c r="BM111" s="132" t="s">
        <v>173</v>
      </c>
    </row>
    <row r="112" spans="2:65" s="1" customFormat="1">
      <c r="B112" s="27"/>
      <c r="D112" s="134" t="s">
        <v>120</v>
      </c>
      <c r="F112" s="135" t="s">
        <v>174</v>
      </c>
      <c r="L112" s="27"/>
      <c r="M112" s="136"/>
      <c r="T112" s="48"/>
      <c r="AT112" s="15" t="s">
        <v>120</v>
      </c>
      <c r="AU112" s="15" t="s">
        <v>76</v>
      </c>
    </row>
    <row r="113" spans="2:65" s="1" customFormat="1" ht="16.5" customHeight="1">
      <c r="B113" s="121"/>
      <c r="C113" s="144" t="s">
        <v>175</v>
      </c>
      <c r="D113" s="144" t="s">
        <v>140</v>
      </c>
      <c r="E113" s="145" t="s">
        <v>176</v>
      </c>
      <c r="F113" s="146" t="s">
        <v>177</v>
      </c>
      <c r="G113" s="147" t="s">
        <v>178</v>
      </c>
      <c r="H113" s="148">
        <v>82.75</v>
      </c>
      <c r="I113" s="149">
        <v>0</v>
      </c>
      <c r="J113" s="149">
        <f>ROUND(I113*H113,2)</f>
        <v>0</v>
      </c>
      <c r="K113" s="146" t="s">
        <v>117</v>
      </c>
      <c r="L113" s="150"/>
      <c r="M113" s="151" t="s">
        <v>3</v>
      </c>
      <c r="N113" s="152" t="s">
        <v>37</v>
      </c>
      <c r="O113" s="130">
        <v>0</v>
      </c>
      <c r="P113" s="130">
        <f>O113*H113</f>
        <v>0</v>
      </c>
      <c r="Q113" s="130">
        <v>1</v>
      </c>
      <c r="R113" s="130">
        <f>Q113*H113</f>
        <v>82.75</v>
      </c>
      <c r="S113" s="130">
        <v>0</v>
      </c>
      <c r="T113" s="131">
        <f>S113*H113</f>
        <v>0</v>
      </c>
      <c r="AR113" s="132" t="s">
        <v>132</v>
      </c>
      <c r="AT113" s="132" t="s">
        <v>140</v>
      </c>
      <c r="AU113" s="132" t="s">
        <v>76</v>
      </c>
      <c r="AY113" s="15" t="s">
        <v>111</v>
      </c>
      <c r="BE113" s="133">
        <f>IF(N113="základní",J113,0)</f>
        <v>0</v>
      </c>
      <c r="BF113" s="133">
        <f>IF(N113="snížená",J113,0)</f>
        <v>0</v>
      </c>
      <c r="BG113" s="133">
        <f>IF(N113="zákl. přenesená",J113,0)</f>
        <v>0</v>
      </c>
      <c r="BH113" s="133">
        <f>IF(N113="sníž. přenesená",J113,0)</f>
        <v>0</v>
      </c>
      <c r="BI113" s="133">
        <f>IF(N113="nulová",J113,0)</f>
        <v>0</v>
      </c>
      <c r="BJ113" s="15" t="s">
        <v>74</v>
      </c>
      <c r="BK113" s="133">
        <f>ROUND(I113*H113,2)</f>
        <v>0</v>
      </c>
      <c r="BL113" s="15" t="s">
        <v>118</v>
      </c>
      <c r="BM113" s="132" t="s">
        <v>179</v>
      </c>
    </row>
    <row r="114" spans="2:65" s="1" customFormat="1" ht="21.75" customHeight="1">
      <c r="B114" s="121"/>
      <c r="C114" s="122" t="s">
        <v>180</v>
      </c>
      <c r="D114" s="122" t="s">
        <v>113</v>
      </c>
      <c r="E114" s="123" t="s">
        <v>181</v>
      </c>
      <c r="F114" s="124" t="s">
        <v>182</v>
      </c>
      <c r="G114" s="125" t="s">
        <v>129</v>
      </c>
      <c r="H114" s="126">
        <v>12.375</v>
      </c>
      <c r="I114" s="127">
        <v>0</v>
      </c>
      <c r="J114" s="127">
        <f>ROUND(I114*H114,2)</f>
        <v>0</v>
      </c>
      <c r="K114" s="124" t="s">
        <v>117</v>
      </c>
      <c r="L114" s="27"/>
      <c r="M114" s="128" t="s">
        <v>3</v>
      </c>
      <c r="N114" s="129" t="s">
        <v>37</v>
      </c>
      <c r="O114" s="130">
        <v>0.185</v>
      </c>
      <c r="P114" s="130">
        <f>O114*H114</f>
        <v>2.2893750000000002</v>
      </c>
      <c r="Q114" s="130">
        <v>1.9312499999999999</v>
      </c>
      <c r="R114" s="130">
        <f>Q114*H114</f>
        <v>23.899218749999999</v>
      </c>
      <c r="S114" s="130">
        <v>0</v>
      </c>
      <c r="T114" s="131">
        <f>S114*H114</f>
        <v>0</v>
      </c>
      <c r="AR114" s="132" t="s">
        <v>118</v>
      </c>
      <c r="AT114" s="132" t="s">
        <v>113</v>
      </c>
      <c r="AU114" s="132" t="s">
        <v>76</v>
      </c>
      <c r="AY114" s="15" t="s">
        <v>111</v>
      </c>
      <c r="BE114" s="133">
        <f>IF(N114="základní",J114,0)</f>
        <v>0</v>
      </c>
      <c r="BF114" s="133">
        <f>IF(N114="snížená",J114,0)</f>
        <v>0</v>
      </c>
      <c r="BG114" s="133">
        <f>IF(N114="zákl. přenesená",J114,0)</f>
        <v>0</v>
      </c>
      <c r="BH114" s="133">
        <f>IF(N114="sníž. přenesená",J114,0)</f>
        <v>0</v>
      </c>
      <c r="BI114" s="133">
        <f>IF(N114="nulová",J114,0)</f>
        <v>0</v>
      </c>
      <c r="BJ114" s="15" t="s">
        <v>74</v>
      </c>
      <c r="BK114" s="133">
        <f>ROUND(I114*H114,2)</f>
        <v>0</v>
      </c>
      <c r="BL114" s="15" t="s">
        <v>118</v>
      </c>
      <c r="BM114" s="132" t="s">
        <v>183</v>
      </c>
    </row>
    <row r="115" spans="2:65" s="1" customFormat="1">
      <c r="B115" s="27"/>
      <c r="D115" s="134" t="s">
        <v>120</v>
      </c>
      <c r="F115" s="135" t="s">
        <v>184</v>
      </c>
      <c r="L115" s="27"/>
      <c r="M115" s="136"/>
      <c r="T115" s="48"/>
      <c r="AT115" s="15" t="s">
        <v>120</v>
      </c>
      <c r="AU115" s="15" t="s">
        <v>76</v>
      </c>
    </row>
    <row r="116" spans="2:65" s="12" customFormat="1">
      <c r="B116" s="137"/>
      <c r="D116" s="138" t="s">
        <v>137</v>
      </c>
      <c r="E116" s="139" t="s">
        <v>3</v>
      </c>
      <c r="F116" s="140" t="s">
        <v>185</v>
      </c>
      <c r="H116" s="141">
        <v>12.375</v>
      </c>
      <c r="L116" s="137"/>
      <c r="M116" s="142"/>
      <c r="T116" s="143"/>
      <c r="AT116" s="139" t="s">
        <v>137</v>
      </c>
      <c r="AU116" s="139" t="s">
        <v>76</v>
      </c>
      <c r="AV116" s="12" t="s">
        <v>76</v>
      </c>
      <c r="AW116" s="12" t="s">
        <v>28</v>
      </c>
      <c r="AX116" s="12" t="s">
        <v>74</v>
      </c>
      <c r="AY116" s="139" t="s">
        <v>111</v>
      </c>
    </row>
    <row r="117" spans="2:65" s="1" customFormat="1" ht="16.5" customHeight="1">
      <c r="B117" s="121"/>
      <c r="C117" s="144" t="s">
        <v>186</v>
      </c>
      <c r="D117" s="144" t="s">
        <v>140</v>
      </c>
      <c r="E117" s="145" t="s">
        <v>187</v>
      </c>
      <c r="F117" s="146" t="s">
        <v>188</v>
      </c>
      <c r="G117" s="147" t="s">
        <v>178</v>
      </c>
      <c r="H117" s="148">
        <v>24.75</v>
      </c>
      <c r="I117" s="149">
        <v>0</v>
      </c>
      <c r="J117" s="149">
        <f>ROUND(I117*H117,2)</f>
        <v>0</v>
      </c>
      <c r="K117" s="146" t="s">
        <v>117</v>
      </c>
      <c r="L117" s="150"/>
      <c r="M117" s="151" t="s">
        <v>3</v>
      </c>
      <c r="N117" s="152" t="s">
        <v>37</v>
      </c>
      <c r="O117" s="130">
        <v>0</v>
      </c>
      <c r="P117" s="130">
        <f>O117*H117</f>
        <v>0</v>
      </c>
      <c r="Q117" s="130">
        <v>1</v>
      </c>
      <c r="R117" s="130">
        <f>Q117*H117</f>
        <v>24.75</v>
      </c>
      <c r="S117" s="130">
        <v>0</v>
      </c>
      <c r="T117" s="131">
        <f>S117*H117</f>
        <v>0</v>
      </c>
      <c r="AR117" s="132" t="s">
        <v>132</v>
      </c>
      <c r="AT117" s="132" t="s">
        <v>140</v>
      </c>
      <c r="AU117" s="132" t="s">
        <v>76</v>
      </c>
      <c r="AY117" s="15" t="s">
        <v>111</v>
      </c>
      <c r="BE117" s="133">
        <f>IF(N117="základní",J117,0)</f>
        <v>0</v>
      </c>
      <c r="BF117" s="133">
        <f>IF(N117="snížená",J117,0)</f>
        <v>0</v>
      </c>
      <c r="BG117" s="133">
        <f>IF(N117="zákl. přenesená",J117,0)</f>
        <v>0</v>
      </c>
      <c r="BH117" s="133">
        <f>IF(N117="sníž. přenesená",J117,0)</f>
        <v>0</v>
      </c>
      <c r="BI117" s="133">
        <f>IF(N117="nulová",J117,0)</f>
        <v>0</v>
      </c>
      <c r="BJ117" s="15" t="s">
        <v>74</v>
      </c>
      <c r="BK117" s="133">
        <f>ROUND(I117*H117,2)</f>
        <v>0</v>
      </c>
      <c r="BL117" s="15" t="s">
        <v>118</v>
      </c>
      <c r="BM117" s="132" t="s">
        <v>189</v>
      </c>
    </row>
    <row r="118" spans="2:65" s="12" customFormat="1">
      <c r="B118" s="137"/>
      <c r="D118" s="138" t="s">
        <v>137</v>
      </c>
      <c r="E118" s="139" t="s">
        <v>3</v>
      </c>
      <c r="F118" s="140" t="s">
        <v>190</v>
      </c>
      <c r="H118" s="141">
        <v>39.853999999999999</v>
      </c>
      <c r="L118" s="137"/>
      <c r="M118" s="142"/>
      <c r="T118" s="143"/>
      <c r="AT118" s="139" t="s">
        <v>137</v>
      </c>
      <c r="AU118" s="139" t="s">
        <v>76</v>
      </c>
      <c r="AV118" s="12" t="s">
        <v>76</v>
      </c>
      <c r="AW118" s="12" t="s">
        <v>28</v>
      </c>
      <c r="AX118" s="12" t="s">
        <v>66</v>
      </c>
      <c r="AY118" s="139" t="s">
        <v>111</v>
      </c>
    </row>
    <row r="119" spans="2:65" s="12" customFormat="1">
      <c r="B119" s="137"/>
      <c r="D119" s="138" t="s">
        <v>137</v>
      </c>
      <c r="E119" s="139" t="s">
        <v>3</v>
      </c>
      <c r="F119" s="140" t="s">
        <v>191</v>
      </c>
      <c r="H119" s="141">
        <v>17.802</v>
      </c>
      <c r="L119" s="137"/>
      <c r="M119" s="142"/>
      <c r="T119" s="143"/>
      <c r="AT119" s="139" t="s">
        <v>137</v>
      </c>
      <c r="AU119" s="139" t="s">
        <v>76</v>
      </c>
      <c r="AV119" s="12" t="s">
        <v>76</v>
      </c>
      <c r="AW119" s="12" t="s">
        <v>28</v>
      </c>
      <c r="AX119" s="12" t="s">
        <v>66</v>
      </c>
      <c r="AY119" s="139" t="s">
        <v>111</v>
      </c>
    </row>
    <row r="120" spans="2:65" s="12" customFormat="1">
      <c r="B120" s="137"/>
      <c r="D120" s="138" t="s">
        <v>137</v>
      </c>
      <c r="E120" s="139" t="s">
        <v>3</v>
      </c>
      <c r="F120" s="140" t="s">
        <v>192</v>
      </c>
      <c r="H120" s="141">
        <v>27.384</v>
      </c>
      <c r="L120" s="137"/>
      <c r="M120" s="142"/>
      <c r="T120" s="143"/>
      <c r="AT120" s="139" t="s">
        <v>137</v>
      </c>
      <c r="AU120" s="139" t="s">
        <v>76</v>
      </c>
      <c r="AV120" s="12" t="s">
        <v>76</v>
      </c>
      <c r="AW120" s="12" t="s">
        <v>28</v>
      </c>
      <c r="AX120" s="12" t="s">
        <v>66</v>
      </c>
      <c r="AY120" s="139" t="s">
        <v>111</v>
      </c>
    </row>
    <row r="121" spans="2:65" s="12" customFormat="1">
      <c r="B121" s="137"/>
      <c r="D121" s="138" t="s">
        <v>137</v>
      </c>
      <c r="E121" s="139" t="s">
        <v>3</v>
      </c>
      <c r="F121" s="140" t="s">
        <v>193</v>
      </c>
      <c r="H121" s="141">
        <v>24.75</v>
      </c>
      <c r="L121" s="137"/>
      <c r="M121" s="142"/>
      <c r="T121" s="143"/>
      <c r="AT121" s="139" t="s">
        <v>137</v>
      </c>
      <c r="AU121" s="139" t="s">
        <v>76</v>
      </c>
      <c r="AV121" s="12" t="s">
        <v>76</v>
      </c>
      <c r="AW121" s="12" t="s">
        <v>28</v>
      </c>
      <c r="AX121" s="12" t="s">
        <v>74</v>
      </c>
      <c r="AY121" s="139" t="s">
        <v>111</v>
      </c>
    </row>
    <row r="122" spans="2:65" s="11" customFormat="1" ht="22.9" customHeight="1">
      <c r="B122" s="110"/>
      <c r="D122" s="111" t="s">
        <v>65</v>
      </c>
      <c r="E122" s="119" t="s">
        <v>76</v>
      </c>
      <c r="F122" s="119" t="s">
        <v>194</v>
      </c>
      <c r="J122" s="120">
        <f>BK122</f>
        <v>0</v>
      </c>
      <c r="L122" s="110"/>
      <c r="M122" s="114"/>
      <c r="P122" s="115">
        <f>SUM(P123:P146)</f>
        <v>175.54340099999999</v>
      </c>
      <c r="R122" s="115">
        <f>SUM(R123:R146)</f>
        <v>78.437930269999995</v>
      </c>
      <c r="T122" s="116">
        <f>SUM(T123:T146)</f>
        <v>0</v>
      </c>
      <c r="AR122" s="111" t="s">
        <v>74</v>
      </c>
      <c r="AT122" s="117" t="s">
        <v>65</v>
      </c>
      <c r="AU122" s="117" t="s">
        <v>74</v>
      </c>
      <c r="AY122" s="111" t="s">
        <v>111</v>
      </c>
      <c r="BK122" s="118">
        <f>SUM(BK123:BK146)</f>
        <v>0</v>
      </c>
    </row>
    <row r="123" spans="2:65" s="1" customFormat="1" ht="16.5" customHeight="1">
      <c r="B123" s="121"/>
      <c r="C123" s="122" t="s">
        <v>195</v>
      </c>
      <c r="D123" s="122" t="s">
        <v>113</v>
      </c>
      <c r="E123" s="123" t="s">
        <v>196</v>
      </c>
      <c r="F123" s="124" t="s">
        <v>197</v>
      </c>
      <c r="G123" s="125" t="s">
        <v>129</v>
      </c>
      <c r="H123" s="126">
        <v>3.0760000000000001</v>
      </c>
      <c r="I123" s="127">
        <v>0</v>
      </c>
      <c r="J123" s="127">
        <f>ROUND(I123*H123,2)</f>
        <v>0</v>
      </c>
      <c r="K123" s="124" t="s">
        <v>117</v>
      </c>
      <c r="L123" s="27"/>
      <c r="M123" s="128" t="s">
        <v>3</v>
      </c>
      <c r="N123" s="129" t="s">
        <v>37</v>
      </c>
      <c r="O123" s="130">
        <v>0.98499999999999999</v>
      </c>
      <c r="P123" s="130">
        <f>O123*H123</f>
        <v>3.0298600000000002</v>
      </c>
      <c r="Q123" s="130">
        <v>1.98</v>
      </c>
      <c r="R123" s="130">
        <f>Q123*H123</f>
        <v>6.0904800000000003</v>
      </c>
      <c r="S123" s="130">
        <v>0</v>
      </c>
      <c r="T123" s="131">
        <f>S123*H123</f>
        <v>0</v>
      </c>
      <c r="AR123" s="132" t="s">
        <v>118</v>
      </c>
      <c r="AT123" s="132" t="s">
        <v>113</v>
      </c>
      <c r="AU123" s="132" t="s">
        <v>76</v>
      </c>
      <c r="AY123" s="15" t="s">
        <v>111</v>
      </c>
      <c r="BE123" s="133">
        <f>IF(N123="základní",J123,0)</f>
        <v>0</v>
      </c>
      <c r="BF123" s="133">
        <f>IF(N123="snížená",J123,0)</f>
        <v>0</v>
      </c>
      <c r="BG123" s="133">
        <f>IF(N123="zákl. přenesená",J123,0)</f>
        <v>0</v>
      </c>
      <c r="BH123" s="133">
        <f>IF(N123="sníž. přenesená",J123,0)</f>
        <v>0</v>
      </c>
      <c r="BI123" s="133">
        <f>IF(N123="nulová",J123,0)</f>
        <v>0</v>
      </c>
      <c r="BJ123" s="15" t="s">
        <v>74</v>
      </c>
      <c r="BK123" s="133">
        <f>ROUND(I123*H123,2)</f>
        <v>0</v>
      </c>
      <c r="BL123" s="15" t="s">
        <v>118</v>
      </c>
      <c r="BM123" s="132" t="s">
        <v>198</v>
      </c>
    </row>
    <row r="124" spans="2:65" s="1" customFormat="1">
      <c r="B124" s="27"/>
      <c r="D124" s="134" t="s">
        <v>120</v>
      </c>
      <c r="F124" s="135" t="s">
        <v>199</v>
      </c>
      <c r="L124" s="27"/>
      <c r="M124" s="136"/>
      <c r="T124" s="48"/>
      <c r="AT124" s="15" t="s">
        <v>120</v>
      </c>
      <c r="AU124" s="15" t="s">
        <v>76</v>
      </c>
    </row>
    <row r="125" spans="2:65" s="12" customFormat="1">
      <c r="B125" s="137"/>
      <c r="D125" s="138" t="s">
        <v>137</v>
      </c>
      <c r="E125" s="139" t="s">
        <v>3</v>
      </c>
      <c r="F125" s="140" t="s">
        <v>200</v>
      </c>
      <c r="H125" s="141">
        <v>3.0760000000000001</v>
      </c>
      <c r="L125" s="137"/>
      <c r="M125" s="142"/>
      <c r="T125" s="143"/>
      <c r="AT125" s="139" t="s">
        <v>137</v>
      </c>
      <c r="AU125" s="139" t="s">
        <v>76</v>
      </c>
      <c r="AV125" s="12" t="s">
        <v>76</v>
      </c>
      <c r="AW125" s="12" t="s">
        <v>28</v>
      </c>
      <c r="AX125" s="12" t="s">
        <v>74</v>
      </c>
      <c r="AY125" s="139" t="s">
        <v>111</v>
      </c>
    </row>
    <row r="126" spans="2:65" s="1" customFormat="1" ht="16.5" customHeight="1">
      <c r="B126" s="121"/>
      <c r="C126" s="122" t="s">
        <v>201</v>
      </c>
      <c r="D126" s="122" t="s">
        <v>113</v>
      </c>
      <c r="E126" s="123" t="s">
        <v>202</v>
      </c>
      <c r="F126" s="124" t="s">
        <v>203</v>
      </c>
      <c r="G126" s="125" t="s">
        <v>129</v>
      </c>
      <c r="H126" s="126">
        <v>12.304</v>
      </c>
      <c r="I126" s="127">
        <v>0</v>
      </c>
      <c r="J126" s="127">
        <f>ROUND(I126*H126,2)</f>
        <v>0</v>
      </c>
      <c r="K126" s="124" t="s">
        <v>117</v>
      </c>
      <c r="L126" s="27"/>
      <c r="M126" s="128" t="s">
        <v>3</v>
      </c>
      <c r="N126" s="129" t="s">
        <v>37</v>
      </c>
      <c r="O126" s="130">
        <v>0.58399999999999996</v>
      </c>
      <c r="P126" s="130">
        <f>O126*H126</f>
        <v>7.1855359999999999</v>
      </c>
      <c r="Q126" s="130">
        <v>2.5018699999999998</v>
      </c>
      <c r="R126" s="130">
        <f>Q126*H126</f>
        <v>30.783008479999999</v>
      </c>
      <c r="S126" s="130">
        <v>0</v>
      </c>
      <c r="T126" s="131">
        <f>S126*H126</f>
        <v>0</v>
      </c>
      <c r="AR126" s="132" t="s">
        <v>118</v>
      </c>
      <c r="AT126" s="132" t="s">
        <v>113</v>
      </c>
      <c r="AU126" s="132" t="s">
        <v>76</v>
      </c>
      <c r="AY126" s="15" t="s">
        <v>111</v>
      </c>
      <c r="BE126" s="133">
        <f>IF(N126="základní",J126,0)</f>
        <v>0</v>
      </c>
      <c r="BF126" s="133">
        <f>IF(N126="snížená",J126,0)</f>
        <v>0</v>
      </c>
      <c r="BG126" s="133">
        <f>IF(N126="zákl. přenesená",J126,0)</f>
        <v>0</v>
      </c>
      <c r="BH126" s="133">
        <f>IF(N126="sníž. přenesená",J126,0)</f>
        <v>0</v>
      </c>
      <c r="BI126" s="133">
        <f>IF(N126="nulová",J126,0)</f>
        <v>0</v>
      </c>
      <c r="BJ126" s="15" t="s">
        <v>74</v>
      </c>
      <c r="BK126" s="133">
        <f>ROUND(I126*H126,2)</f>
        <v>0</v>
      </c>
      <c r="BL126" s="15" t="s">
        <v>118</v>
      </c>
      <c r="BM126" s="132" t="s">
        <v>204</v>
      </c>
    </row>
    <row r="127" spans="2:65" s="1" customFormat="1">
      <c r="B127" s="27"/>
      <c r="D127" s="134" t="s">
        <v>120</v>
      </c>
      <c r="F127" s="135" t="s">
        <v>205</v>
      </c>
      <c r="L127" s="27"/>
      <c r="M127" s="136"/>
      <c r="T127" s="48"/>
      <c r="AT127" s="15" t="s">
        <v>120</v>
      </c>
      <c r="AU127" s="15" t="s">
        <v>76</v>
      </c>
    </row>
    <row r="128" spans="2:65" s="12" customFormat="1">
      <c r="B128" s="137"/>
      <c r="D128" s="138" t="s">
        <v>137</v>
      </c>
      <c r="E128" s="139" t="s">
        <v>3</v>
      </c>
      <c r="F128" s="140" t="s">
        <v>138</v>
      </c>
      <c r="H128" s="141">
        <v>12.304</v>
      </c>
      <c r="L128" s="137"/>
      <c r="M128" s="142"/>
      <c r="T128" s="143"/>
      <c r="AT128" s="139" t="s">
        <v>137</v>
      </c>
      <c r="AU128" s="139" t="s">
        <v>76</v>
      </c>
      <c r="AV128" s="12" t="s">
        <v>76</v>
      </c>
      <c r="AW128" s="12" t="s">
        <v>28</v>
      </c>
      <c r="AX128" s="12" t="s">
        <v>74</v>
      </c>
      <c r="AY128" s="139" t="s">
        <v>111</v>
      </c>
    </row>
    <row r="129" spans="2:65" s="1" customFormat="1" ht="16.5" customHeight="1">
      <c r="B129" s="121"/>
      <c r="C129" s="122" t="s">
        <v>206</v>
      </c>
      <c r="D129" s="122" t="s">
        <v>113</v>
      </c>
      <c r="E129" s="123" t="s">
        <v>207</v>
      </c>
      <c r="F129" s="124" t="s">
        <v>208</v>
      </c>
      <c r="G129" s="125" t="s">
        <v>157</v>
      </c>
      <c r="H129" s="126">
        <v>64.596000000000004</v>
      </c>
      <c r="I129" s="127">
        <v>0</v>
      </c>
      <c r="J129" s="127">
        <f>ROUND(I129*H129,2)</f>
        <v>0</v>
      </c>
      <c r="K129" s="124" t="s">
        <v>117</v>
      </c>
      <c r="L129" s="27"/>
      <c r="M129" s="128" t="s">
        <v>3</v>
      </c>
      <c r="N129" s="129" t="s">
        <v>37</v>
      </c>
      <c r="O129" s="130">
        <v>0.247</v>
      </c>
      <c r="P129" s="130">
        <f>O129*H129</f>
        <v>15.955212000000001</v>
      </c>
      <c r="Q129" s="130">
        <v>2.6900000000000001E-3</v>
      </c>
      <c r="R129" s="130">
        <f>Q129*H129</f>
        <v>0.17376324000000001</v>
      </c>
      <c r="S129" s="130">
        <v>0</v>
      </c>
      <c r="T129" s="131">
        <f>S129*H129</f>
        <v>0</v>
      </c>
      <c r="AR129" s="132" t="s">
        <v>118</v>
      </c>
      <c r="AT129" s="132" t="s">
        <v>113</v>
      </c>
      <c r="AU129" s="132" t="s">
        <v>76</v>
      </c>
      <c r="AY129" s="15" t="s">
        <v>111</v>
      </c>
      <c r="BE129" s="133">
        <f>IF(N129="základní",J129,0)</f>
        <v>0</v>
      </c>
      <c r="BF129" s="133">
        <f>IF(N129="snížená",J129,0)</f>
        <v>0</v>
      </c>
      <c r="BG129" s="133">
        <f>IF(N129="zákl. přenesená",J129,0)</f>
        <v>0</v>
      </c>
      <c r="BH129" s="133">
        <f>IF(N129="sníž. přenesená",J129,0)</f>
        <v>0</v>
      </c>
      <c r="BI129" s="133">
        <f>IF(N129="nulová",J129,0)</f>
        <v>0</v>
      </c>
      <c r="BJ129" s="15" t="s">
        <v>74</v>
      </c>
      <c r="BK129" s="133">
        <f>ROUND(I129*H129,2)</f>
        <v>0</v>
      </c>
      <c r="BL129" s="15" t="s">
        <v>118</v>
      </c>
      <c r="BM129" s="132" t="s">
        <v>209</v>
      </c>
    </row>
    <row r="130" spans="2:65" s="1" customFormat="1">
      <c r="B130" s="27"/>
      <c r="D130" s="134" t="s">
        <v>120</v>
      </c>
      <c r="F130" s="135" t="s">
        <v>210</v>
      </c>
      <c r="L130" s="27"/>
      <c r="M130" s="136"/>
      <c r="T130" s="48"/>
      <c r="AT130" s="15" t="s">
        <v>120</v>
      </c>
      <c r="AU130" s="15" t="s">
        <v>76</v>
      </c>
    </row>
    <row r="131" spans="2:65" s="12" customFormat="1">
      <c r="B131" s="137"/>
      <c r="D131" s="138" t="s">
        <v>137</v>
      </c>
      <c r="E131" s="139" t="s">
        <v>3</v>
      </c>
      <c r="F131" s="140" t="s">
        <v>211</v>
      </c>
      <c r="H131" s="141">
        <v>64.596000000000004</v>
      </c>
      <c r="L131" s="137"/>
      <c r="M131" s="142"/>
      <c r="T131" s="143"/>
      <c r="AT131" s="139" t="s">
        <v>137</v>
      </c>
      <c r="AU131" s="139" t="s">
        <v>76</v>
      </c>
      <c r="AV131" s="12" t="s">
        <v>76</v>
      </c>
      <c r="AW131" s="12" t="s">
        <v>28</v>
      </c>
      <c r="AX131" s="12" t="s">
        <v>74</v>
      </c>
      <c r="AY131" s="139" t="s">
        <v>111</v>
      </c>
    </row>
    <row r="132" spans="2:65" s="1" customFormat="1" ht="16.5" customHeight="1">
      <c r="B132" s="121"/>
      <c r="C132" s="122" t="s">
        <v>212</v>
      </c>
      <c r="D132" s="122" t="s">
        <v>113</v>
      </c>
      <c r="E132" s="123" t="s">
        <v>213</v>
      </c>
      <c r="F132" s="124" t="s">
        <v>214</v>
      </c>
      <c r="G132" s="125" t="s">
        <v>157</v>
      </c>
      <c r="H132" s="126">
        <v>64.596000000000004</v>
      </c>
      <c r="I132" s="127">
        <v>0</v>
      </c>
      <c r="J132" s="127">
        <f>ROUND(I132*H132,2)</f>
        <v>0</v>
      </c>
      <c r="K132" s="124" t="s">
        <v>117</v>
      </c>
      <c r="L132" s="27"/>
      <c r="M132" s="128" t="s">
        <v>3</v>
      </c>
      <c r="N132" s="129" t="s">
        <v>37</v>
      </c>
      <c r="O132" s="130">
        <v>8.3000000000000004E-2</v>
      </c>
      <c r="P132" s="130">
        <f>O132*H132</f>
        <v>5.3614680000000003</v>
      </c>
      <c r="Q132" s="130">
        <v>0</v>
      </c>
      <c r="R132" s="130">
        <f>Q132*H132</f>
        <v>0</v>
      </c>
      <c r="S132" s="130">
        <v>0</v>
      </c>
      <c r="T132" s="131">
        <f>S132*H132</f>
        <v>0</v>
      </c>
      <c r="AR132" s="132" t="s">
        <v>118</v>
      </c>
      <c r="AT132" s="132" t="s">
        <v>113</v>
      </c>
      <c r="AU132" s="132" t="s">
        <v>76</v>
      </c>
      <c r="AY132" s="15" t="s">
        <v>111</v>
      </c>
      <c r="BE132" s="133">
        <f>IF(N132="základní",J132,0)</f>
        <v>0</v>
      </c>
      <c r="BF132" s="133">
        <f>IF(N132="snížená",J132,0)</f>
        <v>0</v>
      </c>
      <c r="BG132" s="133">
        <f>IF(N132="zákl. přenesená",J132,0)</f>
        <v>0</v>
      </c>
      <c r="BH132" s="133">
        <f>IF(N132="sníž. přenesená",J132,0)</f>
        <v>0</v>
      </c>
      <c r="BI132" s="133">
        <f>IF(N132="nulová",J132,0)</f>
        <v>0</v>
      </c>
      <c r="BJ132" s="15" t="s">
        <v>74</v>
      </c>
      <c r="BK132" s="133">
        <f>ROUND(I132*H132,2)</f>
        <v>0</v>
      </c>
      <c r="BL132" s="15" t="s">
        <v>118</v>
      </c>
      <c r="BM132" s="132" t="s">
        <v>215</v>
      </c>
    </row>
    <row r="133" spans="2:65" s="1" customFormat="1">
      <c r="B133" s="27"/>
      <c r="D133" s="134" t="s">
        <v>120</v>
      </c>
      <c r="F133" s="135" t="s">
        <v>216</v>
      </c>
      <c r="L133" s="27"/>
      <c r="M133" s="136"/>
      <c r="T133" s="48"/>
      <c r="AT133" s="15" t="s">
        <v>120</v>
      </c>
      <c r="AU133" s="15" t="s">
        <v>76</v>
      </c>
    </row>
    <row r="134" spans="2:65" s="1" customFormat="1" ht="16.5" customHeight="1">
      <c r="B134" s="121"/>
      <c r="C134" s="122" t="s">
        <v>217</v>
      </c>
      <c r="D134" s="122" t="s">
        <v>113</v>
      </c>
      <c r="E134" s="123" t="s">
        <v>218</v>
      </c>
      <c r="F134" s="124" t="s">
        <v>219</v>
      </c>
      <c r="G134" s="125" t="s">
        <v>129</v>
      </c>
      <c r="H134" s="126">
        <v>15.38</v>
      </c>
      <c r="I134" s="127">
        <v>0</v>
      </c>
      <c r="J134" s="127">
        <f>ROUND(I134*H134,2)</f>
        <v>0</v>
      </c>
      <c r="K134" s="124" t="s">
        <v>117</v>
      </c>
      <c r="L134" s="27"/>
      <c r="M134" s="128" t="s">
        <v>3</v>
      </c>
      <c r="N134" s="129" t="s">
        <v>37</v>
      </c>
      <c r="O134" s="130">
        <v>1.4339999999999999</v>
      </c>
      <c r="P134" s="130">
        <f>O134*H134</f>
        <v>22.054919999999999</v>
      </c>
      <c r="Q134" s="130">
        <v>2.5018799999999999</v>
      </c>
      <c r="R134" s="130">
        <f>Q134*H134</f>
        <v>38.478914400000001</v>
      </c>
      <c r="S134" s="130">
        <v>0</v>
      </c>
      <c r="T134" s="131">
        <f>S134*H134</f>
        <v>0</v>
      </c>
      <c r="AR134" s="132" t="s">
        <v>118</v>
      </c>
      <c r="AT134" s="132" t="s">
        <v>113</v>
      </c>
      <c r="AU134" s="132" t="s">
        <v>76</v>
      </c>
      <c r="AY134" s="15" t="s">
        <v>111</v>
      </c>
      <c r="BE134" s="133">
        <f>IF(N134="základní",J134,0)</f>
        <v>0</v>
      </c>
      <c r="BF134" s="133">
        <f>IF(N134="snížená",J134,0)</f>
        <v>0</v>
      </c>
      <c r="BG134" s="133">
        <f>IF(N134="zákl. přenesená",J134,0)</f>
        <v>0</v>
      </c>
      <c r="BH134" s="133">
        <f>IF(N134="sníž. přenesená",J134,0)</f>
        <v>0</v>
      </c>
      <c r="BI134" s="133">
        <f>IF(N134="nulová",J134,0)</f>
        <v>0</v>
      </c>
      <c r="BJ134" s="15" t="s">
        <v>74</v>
      </c>
      <c r="BK134" s="133">
        <f>ROUND(I134*H134,2)</f>
        <v>0</v>
      </c>
      <c r="BL134" s="15" t="s">
        <v>118</v>
      </c>
      <c r="BM134" s="132" t="s">
        <v>220</v>
      </c>
    </row>
    <row r="135" spans="2:65" s="1" customFormat="1">
      <c r="B135" s="27"/>
      <c r="D135" s="134" t="s">
        <v>120</v>
      </c>
      <c r="F135" s="135" t="s">
        <v>221</v>
      </c>
      <c r="L135" s="27"/>
      <c r="M135" s="136"/>
      <c r="T135" s="48"/>
      <c r="AT135" s="15" t="s">
        <v>120</v>
      </c>
      <c r="AU135" s="15" t="s">
        <v>76</v>
      </c>
    </row>
    <row r="136" spans="2:65" s="12" customFormat="1">
      <c r="B136" s="137"/>
      <c r="D136" s="138" t="s">
        <v>137</v>
      </c>
      <c r="E136" s="139" t="s">
        <v>3</v>
      </c>
      <c r="F136" s="140" t="s">
        <v>222</v>
      </c>
      <c r="H136" s="141">
        <v>15.38</v>
      </c>
      <c r="L136" s="137"/>
      <c r="M136" s="142"/>
      <c r="T136" s="143"/>
      <c r="AT136" s="139" t="s">
        <v>137</v>
      </c>
      <c r="AU136" s="139" t="s">
        <v>76</v>
      </c>
      <c r="AV136" s="12" t="s">
        <v>76</v>
      </c>
      <c r="AW136" s="12" t="s">
        <v>28</v>
      </c>
      <c r="AX136" s="12" t="s">
        <v>74</v>
      </c>
      <c r="AY136" s="139" t="s">
        <v>111</v>
      </c>
    </row>
    <row r="137" spans="2:65" s="1" customFormat="1" ht="16.5" customHeight="1">
      <c r="B137" s="121"/>
      <c r="C137" s="122" t="s">
        <v>223</v>
      </c>
      <c r="D137" s="122" t="s">
        <v>113</v>
      </c>
      <c r="E137" s="123" t="s">
        <v>224</v>
      </c>
      <c r="F137" s="124" t="s">
        <v>225</v>
      </c>
      <c r="G137" s="125" t="s">
        <v>157</v>
      </c>
      <c r="H137" s="126">
        <v>80.745000000000005</v>
      </c>
      <c r="I137" s="127">
        <v>0</v>
      </c>
      <c r="J137" s="127">
        <f>ROUND(I137*H137,2)</f>
        <v>0</v>
      </c>
      <c r="K137" s="124" t="s">
        <v>117</v>
      </c>
      <c r="L137" s="27"/>
      <c r="M137" s="128" t="s">
        <v>3</v>
      </c>
      <c r="N137" s="129" t="s">
        <v>37</v>
      </c>
      <c r="O137" s="130">
        <v>0.53800000000000003</v>
      </c>
      <c r="P137" s="130">
        <f>O137*H137</f>
        <v>43.440810000000006</v>
      </c>
      <c r="Q137" s="130">
        <v>2.7499999999999998E-3</v>
      </c>
      <c r="R137" s="130">
        <f>Q137*H137</f>
        <v>0.22204874999999999</v>
      </c>
      <c r="S137" s="130">
        <v>0</v>
      </c>
      <c r="T137" s="131">
        <f>S137*H137</f>
        <v>0</v>
      </c>
      <c r="AR137" s="132" t="s">
        <v>118</v>
      </c>
      <c r="AT137" s="132" t="s">
        <v>113</v>
      </c>
      <c r="AU137" s="132" t="s">
        <v>76</v>
      </c>
      <c r="AY137" s="15" t="s">
        <v>111</v>
      </c>
      <c r="BE137" s="133">
        <f>IF(N137="základní",J137,0)</f>
        <v>0</v>
      </c>
      <c r="BF137" s="133">
        <f>IF(N137="snížená",J137,0)</f>
        <v>0</v>
      </c>
      <c r="BG137" s="133">
        <f>IF(N137="zákl. přenesená",J137,0)</f>
        <v>0</v>
      </c>
      <c r="BH137" s="133">
        <f>IF(N137="sníž. přenesená",J137,0)</f>
        <v>0</v>
      </c>
      <c r="BI137" s="133">
        <f>IF(N137="nulová",J137,0)</f>
        <v>0</v>
      </c>
      <c r="BJ137" s="15" t="s">
        <v>74</v>
      </c>
      <c r="BK137" s="133">
        <f>ROUND(I137*H137,2)</f>
        <v>0</v>
      </c>
      <c r="BL137" s="15" t="s">
        <v>118</v>
      </c>
      <c r="BM137" s="132" t="s">
        <v>226</v>
      </c>
    </row>
    <row r="138" spans="2:65" s="1" customFormat="1">
      <c r="B138" s="27"/>
      <c r="D138" s="134" t="s">
        <v>120</v>
      </c>
      <c r="F138" s="135" t="s">
        <v>227</v>
      </c>
      <c r="L138" s="27"/>
      <c r="M138" s="136"/>
      <c r="T138" s="48"/>
      <c r="AT138" s="15" t="s">
        <v>120</v>
      </c>
      <c r="AU138" s="15" t="s">
        <v>76</v>
      </c>
    </row>
    <row r="139" spans="2:65" s="12" customFormat="1">
      <c r="B139" s="137"/>
      <c r="D139" s="138" t="s">
        <v>137</v>
      </c>
      <c r="E139" s="139" t="s">
        <v>3</v>
      </c>
      <c r="F139" s="140" t="s">
        <v>228</v>
      </c>
      <c r="H139" s="141">
        <v>80.745000000000005</v>
      </c>
      <c r="L139" s="137"/>
      <c r="M139" s="142"/>
      <c r="T139" s="143"/>
      <c r="AT139" s="139" t="s">
        <v>137</v>
      </c>
      <c r="AU139" s="139" t="s">
        <v>76</v>
      </c>
      <c r="AV139" s="12" t="s">
        <v>76</v>
      </c>
      <c r="AW139" s="12" t="s">
        <v>28</v>
      </c>
      <c r="AX139" s="12" t="s">
        <v>74</v>
      </c>
      <c r="AY139" s="139" t="s">
        <v>111</v>
      </c>
    </row>
    <row r="140" spans="2:65" s="1" customFormat="1" ht="16.5" customHeight="1">
      <c r="B140" s="121"/>
      <c r="C140" s="122" t="s">
        <v>8</v>
      </c>
      <c r="D140" s="122" t="s">
        <v>113</v>
      </c>
      <c r="E140" s="123" t="s">
        <v>229</v>
      </c>
      <c r="F140" s="124" t="s">
        <v>230</v>
      </c>
      <c r="G140" s="125" t="s">
        <v>157</v>
      </c>
      <c r="H140" s="126">
        <v>80.745000000000005</v>
      </c>
      <c r="I140" s="127">
        <v>0</v>
      </c>
      <c r="J140" s="127">
        <f>ROUND(I140*H140,2)</f>
        <v>0</v>
      </c>
      <c r="K140" s="124" t="s">
        <v>117</v>
      </c>
      <c r="L140" s="27"/>
      <c r="M140" s="128" t="s">
        <v>3</v>
      </c>
      <c r="N140" s="129" t="s">
        <v>37</v>
      </c>
      <c r="O140" s="130">
        <v>0.17599999999999999</v>
      </c>
      <c r="P140" s="130">
        <f>O140*H140</f>
        <v>14.211119999999999</v>
      </c>
      <c r="Q140" s="130">
        <v>0</v>
      </c>
      <c r="R140" s="130">
        <f>Q140*H140</f>
        <v>0</v>
      </c>
      <c r="S140" s="130">
        <v>0</v>
      </c>
      <c r="T140" s="131">
        <f>S140*H140</f>
        <v>0</v>
      </c>
      <c r="AR140" s="132" t="s">
        <v>118</v>
      </c>
      <c r="AT140" s="132" t="s">
        <v>113</v>
      </c>
      <c r="AU140" s="132" t="s">
        <v>76</v>
      </c>
      <c r="AY140" s="15" t="s">
        <v>111</v>
      </c>
      <c r="BE140" s="133">
        <f>IF(N140="základní",J140,0)</f>
        <v>0</v>
      </c>
      <c r="BF140" s="133">
        <f>IF(N140="snížená",J140,0)</f>
        <v>0</v>
      </c>
      <c r="BG140" s="133">
        <f>IF(N140="zákl. přenesená",J140,0)</f>
        <v>0</v>
      </c>
      <c r="BH140" s="133">
        <f>IF(N140="sníž. přenesená",J140,0)</f>
        <v>0</v>
      </c>
      <c r="BI140" s="133">
        <f>IF(N140="nulová",J140,0)</f>
        <v>0</v>
      </c>
      <c r="BJ140" s="15" t="s">
        <v>74</v>
      </c>
      <c r="BK140" s="133">
        <f>ROUND(I140*H140,2)</f>
        <v>0</v>
      </c>
      <c r="BL140" s="15" t="s">
        <v>118</v>
      </c>
      <c r="BM140" s="132" t="s">
        <v>231</v>
      </c>
    </row>
    <row r="141" spans="2:65" s="1" customFormat="1">
      <c r="B141" s="27"/>
      <c r="D141" s="134" t="s">
        <v>120</v>
      </c>
      <c r="F141" s="135" t="s">
        <v>232</v>
      </c>
      <c r="L141" s="27"/>
      <c r="M141" s="136"/>
      <c r="T141" s="48"/>
      <c r="AT141" s="15" t="s">
        <v>120</v>
      </c>
      <c r="AU141" s="15" t="s">
        <v>76</v>
      </c>
    </row>
    <row r="142" spans="2:65" s="1" customFormat="1" ht="16.5" customHeight="1">
      <c r="B142" s="121"/>
      <c r="C142" s="122" t="s">
        <v>233</v>
      </c>
      <c r="D142" s="122" t="s">
        <v>113</v>
      </c>
      <c r="E142" s="123" t="s">
        <v>234</v>
      </c>
      <c r="F142" s="124" t="s">
        <v>235</v>
      </c>
      <c r="G142" s="125" t="s">
        <v>157</v>
      </c>
      <c r="H142" s="126">
        <v>80.745000000000005</v>
      </c>
      <c r="I142" s="127">
        <v>0</v>
      </c>
      <c r="J142" s="127">
        <f>ROUND(I142*H142,2)</f>
        <v>0</v>
      </c>
      <c r="K142" s="124" t="s">
        <v>117</v>
      </c>
      <c r="L142" s="27"/>
      <c r="M142" s="128" t="s">
        <v>3</v>
      </c>
      <c r="N142" s="129" t="s">
        <v>37</v>
      </c>
      <c r="O142" s="130">
        <v>5.2999999999999999E-2</v>
      </c>
      <c r="P142" s="130">
        <f>O142*H142</f>
        <v>4.2794850000000002</v>
      </c>
      <c r="Q142" s="130">
        <v>2.5999999999999999E-3</v>
      </c>
      <c r="R142" s="130">
        <f>Q142*H142</f>
        <v>0.20993700000000001</v>
      </c>
      <c r="S142" s="130">
        <v>0</v>
      </c>
      <c r="T142" s="131">
        <f>S142*H142</f>
        <v>0</v>
      </c>
      <c r="AR142" s="132" t="s">
        <v>118</v>
      </c>
      <c r="AT142" s="132" t="s">
        <v>113</v>
      </c>
      <c r="AU142" s="132" t="s">
        <v>76</v>
      </c>
      <c r="AY142" s="15" t="s">
        <v>111</v>
      </c>
      <c r="BE142" s="133">
        <f>IF(N142="základní",J142,0)</f>
        <v>0</v>
      </c>
      <c r="BF142" s="133">
        <f>IF(N142="snížená",J142,0)</f>
        <v>0</v>
      </c>
      <c r="BG142" s="133">
        <f>IF(N142="zákl. přenesená",J142,0)</f>
        <v>0</v>
      </c>
      <c r="BH142" s="133">
        <f>IF(N142="sníž. přenesená",J142,0)</f>
        <v>0</v>
      </c>
      <c r="BI142" s="133">
        <f>IF(N142="nulová",J142,0)</f>
        <v>0</v>
      </c>
      <c r="BJ142" s="15" t="s">
        <v>74</v>
      </c>
      <c r="BK142" s="133">
        <f>ROUND(I142*H142,2)</f>
        <v>0</v>
      </c>
      <c r="BL142" s="15" t="s">
        <v>118</v>
      </c>
      <c r="BM142" s="132" t="s">
        <v>236</v>
      </c>
    </row>
    <row r="143" spans="2:65" s="1" customFormat="1">
      <c r="B143" s="27"/>
      <c r="D143" s="134" t="s">
        <v>120</v>
      </c>
      <c r="F143" s="135" t="s">
        <v>237</v>
      </c>
      <c r="L143" s="27"/>
      <c r="M143" s="136"/>
      <c r="T143" s="48"/>
      <c r="AT143" s="15" t="s">
        <v>120</v>
      </c>
      <c r="AU143" s="15" t="s">
        <v>76</v>
      </c>
    </row>
    <row r="144" spans="2:65" s="1" customFormat="1" ht="24.2" customHeight="1">
      <c r="B144" s="121"/>
      <c r="C144" s="122" t="s">
        <v>238</v>
      </c>
      <c r="D144" s="122" t="s">
        <v>113</v>
      </c>
      <c r="E144" s="123" t="s">
        <v>239</v>
      </c>
      <c r="F144" s="124" t="s">
        <v>240</v>
      </c>
      <c r="G144" s="125" t="s">
        <v>178</v>
      </c>
      <c r="H144" s="126">
        <v>2.37</v>
      </c>
      <c r="I144" s="127">
        <v>0</v>
      </c>
      <c r="J144" s="127">
        <f>ROUND(I144*H144,2)</f>
        <v>0</v>
      </c>
      <c r="K144" s="124" t="s">
        <v>117</v>
      </c>
      <c r="L144" s="27"/>
      <c r="M144" s="128" t="s">
        <v>3</v>
      </c>
      <c r="N144" s="129" t="s">
        <v>37</v>
      </c>
      <c r="O144" s="130">
        <v>25.327000000000002</v>
      </c>
      <c r="P144" s="130">
        <f>O144*H144</f>
        <v>60.02499000000001</v>
      </c>
      <c r="Q144" s="130">
        <v>1.0463199999999999</v>
      </c>
      <c r="R144" s="130">
        <f>Q144*H144</f>
        <v>2.4797783999999998</v>
      </c>
      <c r="S144" s="130">
        <v>0</v>
      </c>
      <c r="T144" s="131">
        <f>S144*H144</f>
        <v>0</v>
      </c>
      <c r="AR144" s="132" t="s">
        <v>118</v>
      </c>
      <c r="AT144" s="132" t="s">
        <v>113</v>
      </c>
      <c r="AU144" s="132" t="s">
        <v>76</v>
      </c>
      <c r="AY144" s="15" t="s">
        <v>111</v>
      </c>
      <c r="BE144" s="133">
        <f>IF(N144="základní",J144,0)</f>
        <v>0</v>
      </c>
      <c r="BF144" s="133">
        <f>IF(N144="snížená",J144,0)</f>
        <v>0</v>
      </c>
      <c r="BG144" s="133">
        <f>IF(N144="zákl. přenesená",J144,0)</f>
        <v>0</v>
      </c>
      <c r="BH144" s="133">
        <f>IF(N144="sníž. přenesená",J144,0)</f>
        <v>0</v>
      </c>
      <c r="BI144" s="133">
        <f>IF(N144="nulová",J144,0)</f>
        <v>0</v>
      </c>
      <c r="BJ144" s="15" t="s">
        <v>74</v>
      </c>
      <c r="BK144" s="133">
        <f>ROUND(I144*H144,2)</f>
        <v>0</v>
      </c>
      <c r="BL144" s="15" t="s">
        <v>118</v>
      </c>
      <c r="BM144" s="132" t="s">
        <v>241</v>
      </c>
    </row>
    <row r="145" spans="2:65" s="1" customFormat="1">
      <c r="B145" s="27"/>
      <c r="D145" s="134" t="s">
        <v>120</v>
      </c>
      <c r="F145" s="135" t="s">
        <v>242</v>
      </c>
      <c r="L145" s="27"/>
      <c r="M145" s="136"/>
      <c r="T145" s="48"/>
      <c r="AT145" s="15" t="s">
        <v>120</v>
      </c>
      <c r="AU145" s="15" t="s">
        <v>76</v>
      </c>
    </row>
    <row r="146" spans="2:65" s="12" customFormat="1">
      <c r="B146" s="137"/>
      <c r="D146" s="138" t="s">
        <v>137</v>
      </c>
      <c r="F146" s="140" t="s">
        <v>243</v>
      </c>
      <c r="H146" s="141">
        <v>2.37</v>
      </c>
      <c r="L146" s="137"/>
      <c r="M146" s="142"/>
      <c r="T146" s="143"/>
      <c r="AT146" s="139" t="s">
        <v>137</v>
      </c>
      <c r="AU146" s="139" t="s">
        <v>76</v>
      </c>
      <c r="AV146" s="12" t="s">
        <v>76</v>
      </c>
      <c r="AW146" s="12" t="s">
        <v>4</v>
      </c>
      <c r="AX146" s="12" t="s">
        <v>74</v>
      </c>
      <c r="AY146" s="139" t="s">
        <v>111</v>
      </c>
    </row>
    <row r="147" spans="2:65" s="11" customFormat="1" ht="22.9" customHeight="1">
      <c r="B147" s="110"/>
      <c r="D147" s="111" t="s">
        <v>65</v>
      </c>
      <c r="E147" s="119" t="s">
        <v>139</v>
      </c>
      <c r="F147" s="119" t="s">
        <v>244</v>
      </c>
      <c r="J147" s="120">
        <f>BK147</f>
        <v>0</v>
      </c>
      <c r="L147" s="110"/>
      <c r="M147" s="114"/>
      <c r="P147" s="115">
        <f>SUM(P148:P153)</f>
        <v>0</v>
      </c>
      <c r="R147" s="115">
        <f>SUM(R148:R153)</f>
        <v>0</v>
      </c>
      <c r="T147" s="116">
        <f>SUM(T148:T153)</f>
        <v>0</v>
      </c>
      <c r="AR147" s="111" t="s">
        <v>74</v>
      </c>
      <c r="AT147" s="117" t="s">
        <v>65</v>
      </c>
      <c r="AU147" s="117" t="s">
        <v>74</v>
      </c>
      <c r="AY147" s="111" t="s">
        <v>111</v>
      </c>
      <c r="BK147" s="118">
        <f>SUM(BK148:BK153)</f>
        <v>0</v>
      </c>
    </row>
    <row r="148" spans="2:65" s="1" customFormat="1" ht="16.5" customHeight="1">
      <c r="B148" s="121"/>
      <c r="C148" s="122" t="s">
        <v>245</v>
      </c>
      <c r="D148" s="122" t="s">
        <v>113</v>
      </c>
      <c r="E148" s="123" t="s">
        <v>246</v>
      </c>
      <c r="F148" s="124" t="s">
        <v>247</v>
      </c>
      <c r="G148" s="125" t="s">
        <v>248</v>
      </c>
      <c r="H148" s="126">
        <v>1</v>
      </c>
      <c r="I148" s="127">
        <v>0</v>
      </c>
      <c r="J148" s="127">
        <f t="shared" ref="J148:J153" si="0">ROUND(I148*H148,2)</f>
        <v>0</v>
      </c>
      <c r="K148" s="124" t="s">
        <v>3</v>
      </c>
      <c r="L148" s="27"/>
      <c r="M148" s="128" t="s">
        <v>3</v>
      </c>
      <c r="N148" s="129" t="s">
        <v>37</v>
      </c>
      <c r="O148" s="130">
        <v>0</v>
      </c>
      <c r="P148" s="130">
        <f t="shared" ref="P148:P153" si="1">O148*H148</f>
        <v>0</v>
      </c>
      <c r="Q148" s="130">
        <v>0</v>
      </c>
      <c r="R148" s="130">
        <f t="shared" ref="R148:R153" si="2">Q148*H148</f>
        <v>0</v>
      </c>
      <c r="S148" s="130">
        <v>0</v>
      </c>
      <c r="T148" s="131">
        <f t="shared" ref="T148:T153" si="3">S148*H148</f>
        <v>0</v>
      </c>
      <c r="AR148" s="132" t="s">
        <v>118</v>
      </c>
      <c r="AT148" s="132" t="s">
        <v>113</v>
      </c>
      <c r="AU148" s="132" t="s">
        <v>76</v>
      </c>
      <c r="AY148" s="15" t="s">
        <v>111</v>
      </c>
      <c r="BE148" s="133">
        <f t="shared" ref="BE148:BE153" si="4">IF(N148="základní",J148,0)</f>
        <v>0</v>
      </c>
      <c r="BF148" s="133">
        <f t="shared" ref="BF148:BF153" si="5">IF(N148="snížená",J148,0)</f>
        <v>0</v>
      </c>
      <c r="BG148" s="133">
        <f t="shared" ref="BG148:BG153" si="6">IF(N148="zákl. přenesená",J148,0)</f>
        <v>0</v>
      </c>
      <c r="BH148" s="133">
        <f t="shared" ref="BH148:BH153" si="7">IF(N148="sníž. přenesená",J148,0)</f>
        <v>0</v>
      </c>
      <c r="BI148" s="133">
        <f t="shared" ref="BI148:BI153" si="8">IF(N148="nulová",J148,0)</f>
        <v>0</v>
      </c>
      <c r="BJ148" s="15" t="s">
        <v>74</v>
      </c>
      <c r="BK148" s="133">
        <f t="shared" ref="BK148:BK153" si="9">ROUND(I148*H148,2)</f>
        <v>0</v>
      </c>
      <c r="BL148" s="15" t="s">
        <v>118</v>
      </c>
      <c r="BM148" s="132" t="s">
        <v>249</v>
      </c>
    </row>
    <row r="149" spans="2:65" s="1" customFormat="1" ht="16.5" customHeight="1">
      <c r="B149" s="121"/>
      <c r="C149" s="122" t="s">
        <v>250</v>
      </c>
      <c r="D149" s="122" t="s">
        <v>113</v>
      </c>
      <c r="E149" s="123" t="s">
        <v>251</v>
      </c>
      <c r="F149" s="124" t="s">
        <v>252</v>
      </c>
      <c r="G149" s="125" t="s">
        <v>248</v>
      </c>
      <c r="H149" s="126">
        <v>1</v>
      </c>
      <c r="I149" s="127">
        <v>0</v>
      </c>
      <c r="J149" s="127">
        <f t="shared" si="0"/>
        <v>0</v>
      </c>
      <c r="K149" s="124" t="s">
        <v>3</v>
      </c>
      <c r="L149" s="27"/>
      <c r="M149" s="128" t="s">
        <v>3</v>
      </c>
      <c r="N149" s="129" t="s">
        <v>37</v>
      </c>
      <c r="O149" s="130">
        <v>0</v>
      </c>
      <c r="P149" s="130">
        <f t="shared" si="1"/>
        <v>0</v>
      </c>
      <c r="Q149" s="130">
        <v>0</v>
      </c>
      <c r="R149" s="130">
        <f t="shared" si="2"/>
        <v>0</v>
      </c>
      <c r="S149" s="130">
        <v>0</v>
      </c>
      <c r="T149" s="131">
        <f t="shared" si="3"/>
        <v>0</v>
      </c>
      <c r="AR149" s="132" t="s">
        <v>118</v>
      </c>
      <c r="AT149" s="132" t="s">
        <v>113</v>
      </c>
      <c r="AU149" s="132" t="s">
        <v>76</v>
      </c>
      <c r="AY149" s="15" t="s">
        <v>111</v>
      </c>
      <c r="BE149" s="133">
        <f t="shared" si="4"/>
        <v>0</v>
      </c>
      <c r="BF149" s="133">
        <f t="shared" si="5"/>
        <v>0</v>
      </c>
      <c r="BG149" s="133">
        <f t="shared" si="6"/>
        <v>0</v>
      </c>
      <c r="BH149" s="133">
        <f t="shared" si="7"/>
        <v>0</v>
      </c>
      <c r="BI149" s="133">
        <f t="shared" si="8"/>
        <v>0</v>
      </c>
      <c r="BJ149" s="15" t="s">
        <v>74</v>
      </c>
      <c r="BK149" s="133">
        <f t="shared" si="9"/>
        <v>0</v>
      </c>
      <c r="BL149" s="15" t="s">
        <v>118</v>
      </c>
      <c r="BM149" s="132" t="s">
        <v>253</v>
      </c>
    </row>
    <row r="150" spans="2:65" s="1" customFormat="1" ht="16.5" customHeight="1">
      <c r="B150" s="121"/>
      <c r="C150" s="122" t="s">
        <v>254</v>
      </c>
      <c r="D150" s="122" t="s">
        <v>113</v>
      </c>
      <c r="E150" s="123" t="s">
        <v>255</v>
      </c>
      <c r="F150" s="124" t="s">
        <v>256</v>
      </c>
      <c r="G150" s="125" t="s">
        <v>248</v>
      </c>
      <c r="H150" s="126">
        <v>1</v>
      </c>
      <c r="I150" s="127">
        <v>0</v>
      </c>
      <c r="J150" s="127">
        <f t="shared" si="0"/>
        <v>0</v>
      </c>
      <c r="K150" s="124" t="s">
        <v>3</v>
      </c>
      <c r="L150" s="27"/>
      <c r="M150" s="128" t="s">
        <v>3</v>
      </c>
      <c r="N150" s="129" t="s">
        <v>37</v>
      </c>
      <c r="O150" s="130">
        <v>0</v>
      </c>
      <c r="P150" s="130">
        <f t="shared" si="1"/>
        <v>0</v>
      </c>
      <c r="Q150" s="130">
        <v>0</v>
      </c>
      <c r="R150" s="130">
        <f t="shared" si="2"/>
        <v>0</v>
      </c>
      <c r="S150" s="130">
        <v>0</v>
      </c>
      <c r="T150" s="131">
        <f t="shared" si="3"/>
        <v>0</v>
      </c>
      <c r="AR150" s="132" t="s">
        <v>118</v>
      </c>
      <c r="AT150" s="132" t="s">
        <v>113</v>
      </c>
      <c r="AU150" s="132" t="s">
        <v>76</v>
      </c>
      <c r="AY150" s="15" t="s">
        <v>111</v>
      </c>
      <c r="BE150" s="133">
        <f t="shared" si="4"/>
        <v>0</v>
      </c>
      <c r="BF150" s="133">
        <f t="shared" si="5"/>
        <v>0</v>
      </c>
      <c r="BG150" s="133">
        <f t="shared" si="6"/>
        <v>0</v>
      </c>
      <c r="BH150" s="133">
        <f t="shared" si="7"/>
        <v>0</v>
      </c>
      <c r="BI150" s="133">
        <f t="shared" si="8"/>
        <v>0</v>
      </c>
      <c r="BJ150" s="15" t="s">
        <v>74</v>
      </c>
      <c r="BK150" s="133">
        <f t="shared" si="9"/>
        <v>0</v>
      </c>
      <c r="BL150" s="15" t="s">
        <v>118</v>
      </c>
      <c r="BM150" s="132" t="s">
        <v>257</v>
      </c>
    </row>
    <row r="151" spans="2:65" s="1" customFormat="1" ht="16.5" customHeight="1">
      <c r="B151" s="121"/>
      <c r="C151" s="122" t="s">
        <v>258</v>
      </c>
      <c r="D151" s="122" t="s">
        <v>113</v>
      </c>
      <c r="E151" s="123" t="s">
        <v>259</v>
      </c>
      <c r="F151" s="124" t="s">
        <v>260</v>
      </c>
      <c r="G151" s="125" t="s">
        <v>248</v>
      </c>
      <c r="H151" s="126">
        <v>1</v>
      </c>
      <c r="I151" s="127">
        <v>0</v>
      </c>
      <c r="J151" s="127">
        <f t="shared" si="0"/>
        <v>0</v>
      </c>
      <c r="K151" s="124" t="s">
        <v>3</v>
      </c>
      <c r="L151" s="27"/>
      <c r="M151" s="128" t="s">
        <v>3</v>
      </c>
      <c r="N151" s="129" t="s">
        <v>37</v>
      </c>
      <c r="O151" s="130">
        <v>0</v>
      </c>
      <c r="P151" s="130">
        <f t="shared" si="1"/>
        <v>0</v>
      </c>
      <c r="Q151" s="130">
        <v>0</v>
      </c>
      <c r="R151" s="130">
        <f t="shared" si="2"/>
        <v>0</v>
      </c>
      <c r="S151" s="130">
        <v>0</v>
      </c>
      <c r="T151" s="131">
        <f t="shared" si="3"/>
        <v>0</v>
      </c>
      <c r="AR151" s="132" t="s">
        <v>118</v>
      </c>
      <c r="AT151" s="132" t="s">
        <v>113</v>
      </c>
      <c r="AU151" s="132" t="s">
        <v>76</v>
      </c>
      <c r="AY151" s="15" t="s">
        <v>111</v>
      </c>
      <c r="BE151" s="133">
        <f t="shared" si="4"/>
        <v>0</v>
      </c>
      <c r="BF151" s="133">
        <f t="shared" si="5"/>
        <v>0</v>
      </c>
      <c r="BG151" s="133">
        <f t="shared" si="6"/>
        <v>0</v>
      </c>
      <c r="BH151" s="133">
        <f t="shared" si="7"/>
        <v>0</v>
      </c>
      <c r="BI151" s="133">
        <f t="shared" si="8"/>
        <v>0</v>
      </c>
      <c r="BJ151" s="15" t="s">
        <v>74</v>
      </c>
      <c r="BK151" s="133">
        <f t="shared" si="9"/>
        <v>0</v>
      </c>
      <c r="BL151" s="15" t="s">
        <v>118</v>
      </c>
      <c r="BM151" s="132" t="s">
        <v>261</v>
      </c>
    </row>
    <row r="152" spans="2:65" s="1" customFormat="1" ht="24.2" customHeight="1">
      <c r="B152" s="121"/>
      <c r="C152" s="235" t="s">
        <v>262</v>
      </c>
      <c r="D152" s="235" t="s">
        <v>113</v>
      </c>
      <c r="E152" s="236" t="s">
        <v>263</v>
      </c>
      <c r="F152" s="237" t="s">
        <v>264</v>
      </c>
      <c r="G152" s="238" t="s">
        <v>248</v>
      </c>
      <c r="H152" s="239">
        <v>1</v>
      </c>
      <c r="I152" s="240">
        <v>0</v>
      </c>
      <c r="J152" s="240">
        <f t="shared" si="0"/>
        <v>0</v>
      </c>
      <c r="K152" s="241" t="s">
        <v>569</v>
      </c>
      <c r="L152" s="27"/>
      <c r="M152" s="128" t="s">
        <v>3</v>
      </c>
      <c r="N152" s="129" t="s">
        <v>37</v>
      </c>
      <c r="O152" s="130">
        <v>0</v>
      </c>
      <c r="P152" s="130">
        <f t="shared" si="1"/>
        <v>0</v>
      </c>
      <c r="Q152" s="130">
        <v>0</v>
      </c>
      <c r="R152" s="130">
        <f t="shared" si="2"/>
        <v>0</v>
      </c>
      <c r="S152" s="130">
        <v>0</v>
      </c>
      <c r="T152" s="131">
        <f t="shared" si="3"/>
        <v>0</v>
      </c>
      <c r="AR152" s="132" t="s">
        <v>118</v>
      </c>
      <c r="AT152" s="132" t="s">
        <v>113</v>
      </c>
      <c r="AU152" s="132" t="s">
        <v>76</v>
      </c>
      <c r="AY152" s="15" t="s">
        <v>111</v>
      </c>
      <c r="BE152" s="133">
        <f t="shared" si="4"/>
        <v>0</v>
      </c>
      <c r="BF152" s="133">
        <f t="shared" si="5"/>
        <v>0</v>
      </c>
      <c r="BG152" s="133">
        <f t="shared" si="6"/>
        <v>0</v>
      </c>
      <c r="BH152" s="133">
        <f t="shared" si="7"/>
        <v>0</v>
      </c>
      <c r="BI152" s="133">
        <f t="shared" si="8"/>
        <v>0</v>
      </c>
      <c r="BJ152" s="15" t="s">
        <v>74</v>
      </c>
      <c r="BK152" s="133">
        <f t="shared" si="9"/>
        <v>0</v>
      </c>
      <c r="BL152" s="15" t="s">
        <v>118</v>
      </c>
      <c r="BM152" s="132" t="s">
        <v>265</v>
      </c>
    </row>
    <row r="153" spans="2:65" s="1" customFormat="1" ht="16.5" customHeight="1">
      <c r="B153" s="121"/>
      <c r="C153" s="122" t="s">
        <v>266</v>
      </c>
      <c r="D153" s="122" t="s">
        <v>113</v>
      </c>
      <c r="E153" s="123" t="s">
        <v>267</v>
      </c>
      <c r="F153" s="124" t="s">
        <v>268</v>
      </c>
      <c r="G153" s="125" t="s">
        <v>248</v>
      </c>
      <c r="H153" s="126">
        <v>1</v>
      </c>
      <c r="I153" s="127">
        <v>0</v>
      </c>
      <c r="J153" s="127">
        <f t="shared" si="0"/>
        <v>0</v>
      </c>
      <c r="K153" s="124" t="s">
        <v>3</v>
      </c>
      <c r="L153" s="27"/>
      <c r="M153" s="128" t="s">
        <v>3</v>
      </c>
      <c r="N153" s="129" t="s">
        <v>37</v>
      </c>
      <c r="O153" s="130">
        <v>0</v>
      </c>
      <c r="P153" s="130">
        <f t="shared" si="1"/>
        <v>0</v>
      </c>
      <c r="Q153" s="130">
        <v>0</v>
      </c>
      <c r="R153" s="130">
        <f t="shared" si="2"/>
        <v>0</v>
      </c>
      <c r="S153" s="130">
        <v>0</v>
      </c>
      <c r="T153" s="131">
        <f t="shared" si="3"/>
        <v>0</v>
      </c>
      <c r="AR153" s="132" t="s">
        <v>118</v>
      </c>
      <c r="AT153" s="132" t="s">
        <v>113</v>
      </c>
      <c r="AU153" s="132" t="s">
        <v>76</v>
      </c>
      <c r="AY153" s="15" t="s">
        <v>111</v>
      </c>
      <c r="BE153" s="133">
        <f t="shared" si="4"/>
        <v>0</v>
      </c>
      <c r="BF153" s="133">
        <f t="shared" si="5"/>
        <v>0</v>
      </c>
      <c r="BG153" s="133">
        <f t="shared" si="6"/>
        <v>0</v>
      </c>
      <c r="BH153" s="133">
        <f t="shared" si="7"/>
        <v>0</v>
      </c>
      <c r="BI153" s="133">
        <f t="shared" si="8"/>
        <v>0</v>
      </c>
      <c r="BJ153" s="15" t="s">
        <v>74</v>
      </c>
      <c r="BK153" s="133">
        <f t="shared" si="9"/>
        <v>0</v>
      </c>
      <c r="BL153" s="15" t="s">
        <v>118</v>
      </c>
      <c r="BM153" s="132" t="s">
        <v>269</v>
      </c>
    </row>
    <row r="154" spans="2:65" s="11" customFormat="1" ht="22.9" customHeight="1">
      <c r="B154" s="110"/>
      <c r="D154" s="111" t="s">
        <v>65</v>
      </c>
      <c r="E154" s="119" t="s">
        <v>270</v>
      </c>
      <c r="F154" s="119" t="s">
        <v>271</v>
      </c>
      <c r="J154" s="120">
        <f>BK154</f>
        <v>0</v>
      </c>
      <c r="L154" s="110"/>
      <c r="M154" s="114"/>
      <c r="P154" s="115">
        <f>SUM(P155:P156)</f>
        <v>4.1974799999999997</v>
      </c>
      <c r="R154" s="115">
        <f>SUM(R155:R156)</f>
        <v>0</v>
      </c>
      <c r="T154" s="116">
        <f>SUM(T155:T156)</f>
        <v>0</v>
      </c>
      <c r="AR154" s="111" t="s">
        <v>74</v>
      </c>
      <c r="AT154" s="117" t="s">
        <v>65</v>
      </c>
      <c r="AU154" s="117" t="s">
        <v>74</v>
      </c>
      <c r="AY154" s="111" t="s">
        <v>111</v>
      </c>
      <c r="BK154" s="118">
        <f>SUM(BK155:BK156)</f>
        <v>0</v>
      </c>
    </row>
    <row r="155" spans="2:65" s="1" customFormat="1" ht="24.2" customHeight="1">
      <c r="B155" s="121"/>
      <c r="C155" s="122" t="s">
        <v>272</v>
      </c>
      <c r="D155" s="122" t="s">
        <v>113</v>
      </c>
      <c r="E155" s="123" t="s">
        <v>273</v>
      </c>
      <c r="F155" s="124" t="s">
        <v>274</v>
      </c>
      <c r="G155" s="125" t="s">
        <v>178</v>
      </c>
      <c r="H155" s="126">
        <v>209.874</v>
      </c>
      <c r="I155" s="127">
        <v>0</v>
      </c>
      <c r="J155" s="127">
        <f>ROUND(I155*H155,2)</f>
        <v>0</v>
      </c>
      <c r="K155" s="124" t="s">
        <v>117</v>
      </c>
      <c r="L155" s="27"/>
      <c r="M155" s="128" t="s">
        <v>3</v>
      </c>
      <c r="N155" s="129" t="s">
        <v>37</v>
      </c>
      <c r="O155" s="130">
        <v>0.02</v>
      </c>
      <c r="P155" s="130">
        <f>O155*H155</f>
        <v>4.1974799999999997</v>
      </c>
      <c r="Q155" s="130">
        <v>0</v>
      </c>
      <c r="R155" s="130">
        <f>Q155*H155</f>
        <v>0</v>
      </c>
      <c r="S155" s="130">
        <v>0</v>
      </c>
      <c r="T155" s="131">
        <f>S155*H155</f>
        <v>0</v>
      </c>
      <c r="AR155" s="132" t="s">
        <v>118</v>
      </c>
      <c r="AT155" s="132" t="s">
        <v>113</v>
      </c>
      <c r="AU155" s="132" t="s">
        <v>76</v>
      </c>
      <c r="AY155" s="15" t="s">
        <v>111</v>
      </c>
      <c r="BE155" s="133">
        <f>IF(N155="základní",J155,0)</f>
        <v>0</v>
      </c>
      <c r="BF155" s="133">
        <f>IF(N155="snížená",J155,0)</f>
        <v>0</v>
      </c>
      <c r="BG155" s="133">
        <f>IF(N155="zákl. přenesená",J155,0)</f>
        <v>0</v>
      </c>
      <c r="BH155" s="133">
        <f>IF(N155="sníž. přenesená",J155,0)</f>
        <v>0</v>
      </c>
      <c r="BI155" s="133">
        <f>IF(N155="nulová",J155,0)</f>
        <v>0</v>
      </c>
      <c r="BJ155" s="15" t="s">
        <v>74</v>
      </c>
      <c r="BK155" s="133">
        <f>ROUND(I155*H155,2)</f>
        <v>0</v>
      </c>
      <c r="BL155" s="15" t="s">
        <v>118</v>
      </c>
      <c r="BM155" s="132" t="s">
        <v>275</v>
      </c>
    </row>
    <row r="156" spans="2:65" s="1" customFormat="1">
      <c r="B156" s="27"/>
      <c r="D156" s="134" t="s">
        <v>120</v>
      </c>
      <c r="F156" s="135" t="s">
        <v>276</v>
      </c>
      <c r="L156" s="27"/>
      <c r="M156" s="136"/>
      <c r="T156" s="48"/>
      <c r="AT156" s="15" t="s">
        <v>120</v>
      </c>
      <c r="AU156" s="15" t="s">
        <v>76</v>
      </c>
    </row>
    <row r="157" spans="2:65" s="11" customFormat="1" ht="25.9" customHeight="1">
      <c r="B157" s="110"/>
      <c r="D157" s="111" t="s">
        <v>65</v>
      </c>
      <c r="E157" s="112" t="s">
        <v>277</v>
      </c>
      <c r="F157" s="112" t="s">
        <v>278</v>
      </c>
      <c r="J157" s="113">
        <f>BK157</f>
        <v>0</v>
      </c>
      <c r="L157" s="110"/>
      <c r="M157" s="114"/>
      <c r="P157" s="115">
        <f>P158+P171</f>
        <v>91.492899999999992</v>
      </c>
      <c r="R157" s="115">
        <f>R158+R171</f>
        <v>0.80082000000000009</v>
      </c>
      <c r="T157" s="116">
        <f>T158+T171</f>
        <v>0</v>
      </c>
      <c r="AR157" s="111" t="s">
        <v>76</v>
      </c>
      <c r="AT157" s="117" t="s">
        <v>65</v>
      </c>
      <c r="AU157" s="117" t="s">
        <v>66</v>
      </c>
      <c r="AY157" s="111" t="s">
        <v>111</v>
      </c>
      <c r="BK157" s="118">
        <f>BK158+BK171</f>
        <v>0</v>
      </c>
    </row>
    <row r="158" spans="2:65" s="11" customFormat="1" ht="22.9" customHeight="1">
      <c r="B158" s="110"/>
      <c r="D158" s="111" t="s">
        <v>65</v>
      </c>
      <c r="E158" s="119" t="s">
        <v>279</v>
      </c>
      <c r="F158" s="119" t="s">
        <v>280</v>
      </c>
      <c r="J158" s="120">
        <f>BK158</f>
        <v>0</v>
      </c>
      <c r="L158" s="110"/>
      <c r="M158" s="114"/>
      <c r="P158" s="115">
        <f>SUM(P159:P170)</f>
        <v>82.105899999999991</v>
      </c>
      <c r="R158" s="115">
        <f>SUM(R159:R170)</f>
        <v>0.79200000000000004</v>
      </c>
      <c r="T158" s="116">
        <f>SUM(T159:T170)</f>
        <v>0</v>
      </c>
      <c r="AR158" s="111" t="s">
        <v>76</v>
      </c>
      <c r="AT158" s="117" t="s">
        <v>65</v>
      </c>
      <c r="AU158" s="117" t="s">
        <v>74</v>
      </c>
      <c r="AY158" s="111" t="s">
        <v>111</v>
      </c>
      <c r="BK158" s="118">
        <f>SUM(BK159:BK170)</f>
        <v>0</v>
      </c>
    </row>
    <row r="159" spans="2:65" s="1" customFormat="1" ht="16.5" customHeight="1">
      <c r="B159" s="121"/>
      <c r="C159" s="144" t="s">
        <v>281</v>
      </c>
      <c r="D159" s="144" t="s">
        <v>140</v>
      </c>
      <c r="E159" s="145" t="s">
        <v>282</v>
      </c>
      <c r="F159" s="146" t="s">
        <v>283</v>
      </c>
      <c r="G159" s="147" t="s">
        <v>129</v>
      </c>
      <c r="H159" s="148">
        <v>1.26</v>
      </c>
      <c r="I159" s="149">
        <v>0</v>
      </c>
      <c r="J159" s="149">
        <f>ROUND(I159*H159,2)</f>
        <v>0</v>
      </c>
      <c r="K159" s="146" t="s">
        <v>117</v>
      </c>
      <c r="L159" s="150"/>
      <c r="M159" s="151" t="s">
        <v>3</v>
      </c>
      <c r="N159" s="152" t="s">
        <v>37</v>
      </c>
      <c r="O159" s="130">
        <v>0</v>
      </c>
      <c r="P159" s="130">
        <f>O159*H159</f>
        <v>0</v>
      </c>
      <c r="Q159" s="130">
        <v>0.44</v>
      </c>
      <c r="R159" s="130">
        <f>Q159*H159</f>
        <v>0.5544</v>
      </c>
      <c r="S159" s="130">
        <v>0</v>
      </c>
      <c r="T159" s="131">
        <f>S159*H159</f>
        <v>0</v>
      </c>
      <c r="AR159" s="132" t="s">
        <v>250</v>
      </c>
      <c r="AT159" s="132" t="s">
        <v>140</v>
      </c>
      <c r="AU159" s="132" t="s">
        <v>76</v>
      </c>
      <c r="AY159" s="15" t="s">
        <v>111</v>
      </c>
      <c r="BE159" s="133">
        <f>IF(N159="základní",J159,0)</f>
        <v>0</v>
      </c>
      <c r="BF159" s="133">
        <f>IF(N159="snížená",J159,0)</f>
        <v>0</v>
      </c>
      <c r="BG159" s="133">
        <f>IF(N159="zákl. přenesená",J159,0)</f>
        <v>0</v>
      </c>
      <c r="BH159" s="133">
        <f>IF(N159="sníž. přenesená",J159,0)</f>
        <v>0</v>
      </c>
      <c r="BI159" s="133">
        <f>IF(N159="nulová",J159,0)</f>
        <v>0</v>
      </c>
      <c r="BJ159" s="15" t="s">
        <v>74</v>
      </c>
      <c r="BK159" s="133">
        <f>ROUND(I159*H159,2)</f>
        <v>0</v>
      </c>
      <c r="BL159" s="15" t="s">
        <v>284</v>
      </c>
      <c r="BM159" s="132" t="s">
        <v>285</v>
      </c>
    </row>
    <row r="160" spans="2:65" s="12" customFormat="1">
      <c r="B160" s="137"/>
      <c r="D160" s="138" t="s">
        <v>137</v>
      </c>
      <c r="E160" s="139" t="s">
        <v>3</v>
      </c>
      <c r="F160" s="140" t="s">
        <v>286</v>
      </c>
      <c r="H160" s="141">
        <v>1.26</v>
      </c>
      <c r="L160" s="137"/>
      <c r="M160" s="142"/>
      <c r="T160" s="143"/>
      <c r="AT160" s="139" t="s">
        <v>137</v>
      </c>
      <c r="AU160" s="139" t="s">
        <v>76</v>
      </c>
      <c r="AV160" s="12" t="s">
        <v>76</v>
      </c>
      <c r="AW160" s="12" t="s">
        <v>28</v>
      </c>
      <c r="AX160" s="12" t="s">
        <v>74</v>
      </c>
      <c r="AY160" s="139" t="s">
        <v>111</v>
      </c>
    </row>
    <row r="161" spans="2:65" s="1" customFormat="1" ht="21.75" customHeight="1">
      <c r="B161" s="121"/>
      <c r="C161" s="122" t="s">
        <v>287</v>
      </c>
      <c r="D161" s="122" t="s">
        <v>113</v>
      </c>
      <c r="E161" s="123" t="s">
        <v>288</v>
      </c>
      <c r="F161" s="124" t="s">
        <v>289</v>
      </c>
      <c r="G161" s="125" t="s">
        <v>290</v>
      </c>
      <c r="H161" s="126">
        <v>240</v>
      </c>
      <c r="I161" s="127">
        <v>0</v>
      </c>
      <c r="J161" s="127">
        <f>ROUND(I161*H161,2)</f>
        <v>0</v>
      </c>
      <c r="K161" s="124" t="s">
        <v>117</v>
      </c>
      <c r="L161" s="27"/>
      <c r="M161" s="128" t="s">
        <v>3</v>
      </c>
      <c r="N161" s="129" t="s">
        <v>37</v>
      </c>
      <c r="O161" s="130">
        <v>0.29599999999999999</v>
      </c>
      <c r="P161" s="130">
        <f>O161*H161</f>
        <v>71.039999999999992</v>
      </c>
      <c r="Q161" s="130">
        <v>0</v>
      </c>
      <c r="R161" s="130">
        <f>Q161*H161</f>
        <v>0</v>
      </c>
      <c r="S161" s="130">
        <v>0</v>
      </c>
      <c r="T161" s="131">
        <f>S161*H161</f>
        <v>0</v>
      </c>
      <c r="AR161" s="132" t="s">
        <v>284</v>
      </c>
      <c r="AT161" s="132" t="s">
        <v>113</v>
      </c>
      <c r="AU161" s="132" t="s">
        <v>76</v>
      </c>
      <c r="AY161" s="15" t="s">
        <v>111</v>
      </c>
      <c r="BE161" s="133">
        <f>IF(N161="základní",J161,0)</f>
        <v>0</v>
      </c>
      <c r="BF161" s="133">
        <f>IF(N161="snížená",J161,0)</f>
        <v>0</v>
      </c>
      <c r="BG161" s="133">
        <f>IF(N161="zákl. přenesená",J161,0)</f>
        <v>0</v>
      </c>
      <c r="BH161" s="133">
        <f>IF(N161="sníž. přenesená",J161,0)</f>
        <v>0</v>
      </c>
      <c r="BI161" s="133">
        <f>IF(N161="nulová",J161,0)</f>
        <v>0</v>
      </c>
      <c r="BJ161" s="15" t="s">
        <v>74</v>
      </c>
      <c r="BK161" s="133">
        <f>ROUND(I161*H161,2)</f>
        <v>0</v>
      </c>
      <c r="BL161" s="15" t="s">
        <v>284</v>
      </c>
      <c r="BM161" s="132" t="s">
        <v>291</v>
      </c>
    </row>
    <row r="162" spans="2:65" s="1" customFormat="1">
      <c r="B162" s="27"/>
      <c r="D162" s="134" t="s">
        <v>120</v>
      </c>
      <c r="F162" s="135" t="s">
        <v>292</v>
      </c>
      <c r="L162" s="27"/>
      <c r="M162" s="136"/>
      <c r="T162" s="48"/>
      <c r="AT162" s="15" t="s">
        <v>120</v>
      </c>
      <c r="AU162" s="15" t="s">
        <v>76</v>
      </c>
    </row>
    <row r="163" spans="2:65" s="12" customFormat="1">
      <c r="B163" s="137"/>
      <c r="D163" s="138" t="s">
        <v>137</v>
      </c>
      <c r="E163" s="139" t="s">
        <v>3</v>
      </c>
      <c r="F163" s="140" t="s">
        <v>293</v>
      </c>
      <c r="H163" s="141">
        <v>240</v>
      </c>
      <c r="L163" s="137"/>
      <c r="M163" s="142"/>
      <c r="T163" s="143"/>
      <c r="AT163" s="139" t="s">
        <v>137</v>
      </c>
      <c r="AU163" s="139" t="s">
        <v>76</v>
      </c>
      <c r="AV163" s="12" t="s">
        <v>76</v>
      </c>
      <c r="AW163" s="12" t="s">
        <v>28</v>
      </c>
      <c r="AX163" s="12" t="s">
        <v>74</v>
      </c>
      <c r="AY163" s="139" t="s">
        <v>111</v>
      </c>
    </row>
    <row r="164" spans="2:65" s="1" customFormat="1" ht="16.5" customHeight="1">
      <c r="B164" s="121"/>
      <c r="C164" s="144" t="s">
        <v>294</v>
      </c>
      <c r="D164" s="144" t="s">
        <v>140</v>
      </c>
      <c r="E164" s="145" t="s">
        <v>295</v>
      </c>
      <c r="F164" s="146" t="s">
        <v>296</v>
      </c>
      <c r="G164" s="147" t="s">
        <v>129</v>
      </c>
      <c r="H164" s="148">
        <v>0.432</v>
      </c>
      <c r="I164" s="149">
        <v>0</v>
      </c>
      <c r="J164" s="149">
        <f>ROUND(I164*H164,2)</f>
        <v>0</v>
      </c>
      <c r="K164" s="146" t="s">
        <v>117</v>
      </c>
      <c r="L164" s="150"/>
      <c r="M164" s="151" t="s">
        <v>3</v>
      </c>
      <c r="N164" s="152" t="s">
        <v>37</v>
      </c>
      <c r="O164" s="130">
        <v>0</v>
      </c>
      <c r="P164" s="130">
        <f>O164*H164</f>
        <v>0</v>
      </c>
      <c r="Q164" s="130">
        <v>0.55000000000000004</v>
      </c>
      <c r="R164" s="130">
        <f>Q164*H164</f>
        <v>0.23760000000000001</v>
      </c>
      <c r="S164" s="130">
        <v>0</v>
      </c>
      <c r="T164" s="131">
        <f>S164*H164</f>
        <v>0</v>
      </c>
      <c r="AR164" s="132" t="s">
        <v>250</v>
      </c>
      <c r="AT164" s="132" t="s">
        <v>140</v>
      </c>
      <c r="AU164" s="132" t="s">
        <v>76</v>
      </c>
      <c r="AY164" s="15" t="s">
        <v>111</v>
      </c>
      <c r="BE164" s="133">
        <f>IF(N164="základní",J164,0)</f>
        <v>0</v>
      </c>
      <c r="BF164" s="133">
        <f>IF(N164="snížená",J164,0)</f>
        <v>0</v>
      </c>
      <c r="BG164" s="133">
        <f>IF(N164="zákl. přenesená",J164,0)</f>
        <v>0</v>
      </c>
      <c r="BH164" s="133">
        <f>IF(N164="sníž. přenesená",J164,0)</f>
        <v>0</v>
      </c>
      <c r="BI164" s="133">
        <f>IF(N164="nulová",J164,0)</f>
        <v>0</v>
      </c>
      <c r="BJ164" s="15" t="s">
        <v>74</v>
      </c>
      <c r="BK164" s="133">
        <f>ROUND(I164*H164,2)</f>
        <v>0</v>
      </c>
      <c r="BL164" s="15" t="s">
        <v>284</v>
      </c>
      <c r="BM164" s="132" t="s">
        <v>297</v>
      </c>
    </row>
    <row r="165" spans="2:65" s="12" customFormat="1">
      <c r="B165" s="137"/>
      <c r="D165" s="138" t="s">
        <v>137</v>
      </c>
      <c r="E165" s="139" t="s">
        <v>3</v>
      </c>
      <c r="F165" s="140" t="s">
        <v>298</v>
      </c>
      <c r="H165" s="141">
        <v>0.432</v>
      </c>
      <c r="L165" s="137"/>
      <c r="M165" s="142"/>
      <c r="T165" s="143"/>
      <c r="AT165" s="139" t="s">
        <v>137</v>
      </c>
      <c r="AU165" s="139" t="s">
        <v>76</v>
      </c>
      <c r="AV165" s="12" t="s">
        <v>76</v>
      </c>
      <c r="AW165" s="12" t="s">
        <v>28</v>
      </c>
      <c r="AX165" s="12" t="s">
        <v>74</v>
      </c>
      <c r="AY165" s="139" t="s">
        <v>111</v>
      </c>
    </row>
    <row r="166" spans="2:65" s="1" customFormat="1" ht="16.5" customHeight="1">
      <c r="B166" s="121"/>
      <c r="C166" s="122" t="s">
        <v>299</v>
      </c>
      <c r="D166" s="122" t="s">
        <v>113</v>
      </c>
      <c r="E166" s="123" t="s">
        <v>300</v>
      </c>
      <c r="F166" s="124" t="s">
        <v>301</v>
      </c>
      <c r="G166" s="125" t="s">
        <v>290</v>
      </c>
      <c r="H166" s="126">
        <v>180</v>
      </c>
      <c r="I166" s="127">
        <v>0</v>
      </c>
      <c r="J166" s="127">
        <f>ROUND(I166*H166,2)</f>
        <v>0</v>
      </c>
      <c r="K166" s="124" t="s">
        <v>3</v>
      </c>
      <c r="L166" s="27"/>
      <c r="M166" s="128" t="s">
        <v>3</v>
      </c>
      <c r="N166" s="129" t="s">
        <v>37</v>
      </c>
      <c r="O166" s="130">
        <v>3.5999999999999997E-2</v>
      </c>
      <c r="P166" s="130">
        <f>O166*H166</f>
        <v>6.4799999999999995</v>
      </c>
      <c r="Q166" s="130">
        <v>0</v>
      </c>
      <c r="R166" s="130">
        <f>Q166*H166</f>
        <v>0</v>
      </c>
      <c r="S166" s="130">
        <v>0</v>
      </c>
      <c r="T166" s="131">
        <f>S166*H166</f>
        <v>0</v>
      </c>
      <c r="AR166" s="132" t="s">
        <v>118</v>
      </c>
      <c r="AT166" s="132" t="s">
        <v>113</v>
      </c>
      <c r="AU166" s="132" t="s">
        <v>76</v>
      </c>
      <c r="AY166" s="15" t="s">
        <v>111</v>
      </c>
      <c r="BE166" s="133">
        <f>IF(N166="základní",J166,0)</f>
        <v>0</v>
      </c>
      <c r="BF166" s="133">
        <f>IF(N166="snížená",J166,0)</f>
        <v>0</v>
      </c>
      <c r="BG166" s="133">
        <f>IF(N166="zákl. přenesená",J166,0)</f>
        <v>0</v>
      </c>
      <c r="BH166" s="133">
        <f>IF(N166="sníž. přenesená",J166,0)</f>
        <v>0</v>
      </c>
      <c r="BI166" s="133">
        <f>IF(N166="nulová",J166,0)</f>
        <v>0</v>
      </c>
      <c r="BJ166" s="15" t="s">
        <v>74</v>
      </c>
      <c r="BK166" s="133">
        <f>ROUND(I166*H166,2)</f>
        <v>0</v>
      </c>
      <c r="BL166" s="15" t="s">
        <v>118</v>
      </c>
      <c r="BM166" s="132" t="s">
        <v>302</v>
      </c>
    </row>
    <row r="167" spans="2:65" s="12" customFormat="1">
      <c r="B167" s="137"/>
      <c r="D167" s="138" t="s">
        <v>137</v>
      </c>
      <c r="E167" s="139" t="s">
        <v>3</v>
      </c>
      <c r="F167" s="140" t="s">
        <v>303</v>
      </c>
      <c r="H167" s="141">
        <v>180</v>
      </c>
      <c r="L167" s="137"/>
      <c r="M167" s="142"/>
      <c r="T167" s="143"/>
      <c r="AT167" s="139" t="s">
        <v>137</v>
      </c>
      <c r="AU167" s="139" t="s">
        <v>76</v>
      </c>
      <c r="AV167" s="12" t="s">
        <v>76</v>
      </c>
      <c r="AW167" s="12" t="s">
        <v>28</v>
      </c>
      <c r="AX167" s="12" t="s">
        <v>74</v>
      </c>
      <c r="AY167" s="139" t="s">
        <v>111</v>
      </c>
    </row>
    <row r="168" spans="2:65" s="1" customFormat="1" ht="16.5" customHeight="1">
      <c r="B168" s="121"/>
      <c r="C168" s="144" t="s">
        <v>304</v>
      </c>
      <c r="D168" s="144" t="s">
        <v>140</v>
      </c>
      <c r="E168" s="145" t="s">
        <v>305</v>
      </c>
      <c r="F168" s="146" t="s">
        <v>306</v>
      </c>
      <c r="G168" s="147" t="s">
        <v>248</v>
      </c>
      <c r="H168" s="148">
        <v>1</v>
      </c>
      <c r="I168" s="149">
        <v>0</v>
      </c>
      <c r="J168" s="149">
        <f>ROUND(I168*H168,2)</f>
        <v>0</v>
      </c>
      <c r="K168" s="146" t="s">
        <v>3</v>
      </c>
      <c r="L168" s="150"/>
      <c r="M168" s="151" t="s">
        <v>3</v>
      </c>
      <c r="N168" s="152" t="s">
        <v>37</v>
      </c>
      <c r="O168" s="130">
        <v>0</v>
      </c>
      <c r="P168" s="130">
        <f>O168*H168</f>
        <v>0</v>
      </c>
      <c r="Q168" s="130">
        <v>0</v>
      </c>
      <c r="R168" s="130">
        <f>Q168*H168</f>
        <v>0</v>
      </c>
      <c r="S168" s="130">
        <v>0</v>
      </c>
      <c r="T168" s="131">
        <f>S168*H168</f>
        <v>0</v>
      </c>
      <c r="AR168" s="132" t="s">
        <v>132</v>
      </c>
      <c r="AT168" s="132" t="s">
        <v>140</v>
      </c>
      <c r="AU168" s="132" t="s">
        <v>76</v>
      </c>
      <c r="AY168" s="15" t="s">
        <v>111</v>
      </c>
      <c r="BE168" s="133">
        <f>IF(N168="základní",J168,0)</f>
        <v>0</v>
      </c>
      <c r="BF168" s="133">
        <f>IF(N168="snížená",J168,0)</f>
        <v>0</v>
      </c>
      <c r="BG168" s="133">
        <f>IF(N168="zákl. přenesená",J168,0)</f>
        <v>0</v>
      </c>
      <c r="BH168" s="133">
        <f>IF(N168="sníž. přenesená",J168,0)</f>
        <v>0</v>
      </c>
      <c r="BI168" s="133">
        <f>IF(N168="nulová",J168,0)</f>
        <v>0</v>
      </c>
      <c r="BJ168" s="15" t="s">
        <v>74</v>
      </c>
      <c r="BK168" s="133">
        <f>ROUND(I168*H168,2)</f>
        <v>0</v>
      </c>
      <c r="BL168" s="15" t="s">
        <v>118</v>
      </c>
      <c r="BM168" s="132" t="s">
        <v>307</v>
      </c>
    </row>
    <row r="169" spans="2:65" s="1" customFormat="1" ht="24.2" customHeight="1">
      <c r="B169" s="121"/>
      <c r="C169" s="122" t="s">
        <v>308</v>
      </c>
      <c r="D169" s="122" t="s">
        <v>113</v>
      </c>
      <c r="E169" s="123" t="s">
        <v>309</v>
      </c>
      <c r="F169" s="124" t="s">
        <v>310</v>
      </c>
      <c r="G169" s="125" t="s">
        <v>178</v>
      </c>
      <c r="H169" s="126">
        <v>1.21</v>
      </c>
      <c r="I169" s="127">
        <v>0</v>
      </c>
      <c r="J169" s="127">
        <f>ROUND(I169*H169,2)</f>
        <v>0</v>
      </c>
      <c r="K169" s="124" t="s">
        <v>117</v>
      </c>
      <c r="L169" s="27"/>
      <c r="M169" s="128" t="s">
        <v>3</v>
      </c>
      <c r="N169" s="129" t="s">
        <v>37</v>
      </c>
      <c r="O169" s="130">
        <v>3.79</v>
      </c>
      <c r="P169" s="130">
        <f>O169*H169</f>
        <v>4.5858999999999996</v>
      </c>
      <c r="Q169" s="130">
        <v>0</v>
      </c>
      <c r="R169" s="130">
        <f>Q169*H169</f>
        <v>0</v>
      </c>
      <c r="S169" s="130">
        <v>0</v>
      </c>
      <c r="T169" s="131">
        <f>S169*H169</f>
        <v>0</v>
      </c>
      <c r="AR169" s="132" t="s">
        <v>118</v>
      </c>
      <c r="AT169" s="132" t="s">
        <v>113</v>
      </c>
      <c r="AU169" s="132" t="s">
        <v>76</v>
      </c>
      <c r="AY169" s="15" t="s">
        <v>111</v>
      </c>
      <c r="BE169" s="133">
        <f>IF(N169="základní",J169,0)</f>
        <v>0</v>
      </c>
      <c r="BF169" s="133">
        <f>IF(N169="snížená",J169,0)</f>
        <v>0</v>
      </c>
      <c r="BG169" s="133">
        <f>IF(N169="zákl. přenesená",J169,0)</f>
        <v>0</v>
      </c>
      <c r="BH169" s="133">
        <f>IF(N169="sníž. přenesená",J169,0)</f>
        <v>0</v>
      </c>
      <c r="BI169" s="133">
        <f>IF(N169="nulová",J169,0)</f>
        <v>0</v>
      </c>
      <c r="BJ169" s="15" t="s">
        <v>74</v>
      </c>
      <c r="BK169" s="133">
        <f>ROUND(I169*H169,2)</f>
        <v>0</v>
      </c>
      <c r="BL169" s="15" t="s">
        <v>118</v>
      </c>
      <c r="BM169" s="132" t="s">
        <v>311</v>
      </c>
    </row>
    <row r="170" spans="2:65" s="1" customFormat="1">
      <c r="B170" s="27"/>
      <c r="D170" s="134" t="s">
        <v>120</v>
      </c>
      <c r="F170" s="135" t="s">
        <v>312</v>
      </c>
      <c r="L170" s="27"/>
      <c r="M170" s="136"/>
      <c r="T170" s="48"/>
      <c r="AT170" s="15" t="s">
        <v>120</v>
      </c>
      <c r="AU170" s="15" t="s">
        <v>76</v>
      </c>
    </row>
    <row r="171" spans="2:65" s="11" customFormat="1" ht="22.9" customHeight="1">
      <c r="B171" s="110"/>
      <c r="D171" s="111" t="s">
        <v>65</v>
      </c>
      <c r="E171" s="119" t="s">
        <v>313</v>
      </c>
      <c r="F171" s="119" t="s">
        <v>314</v>
      </c>
      <c r="J171" s="120">
        <f>BK171</f>
        <v>0</v>
      </c>
      <c r="L171" s="110"/>
      <c r="M171" s="114"/>
      <c r="P171" s="115">
        <f>SUM(P172:P174)</f>
        <v>9.3870000000000005</v>
      </c>
      <c r="R171" s="115">
        <f>SUM(R172:R174)</f>
        <v>8.8199999999999997E-3</v>
      </c>
      <c r="T171" s="116">
        <f>SUM(T172:T174)</f>
        <v>0</v>
      </c>
      <c r="AR171" s="111" t="s">
        <v>76</v>
      </c>
      <c r="AT171" s="117" t="s">
        <v>65</v>
      </c>
      <c r="AU171" s="117" t="s">
        <v>74</v>
      </c>
      <c r="AY171" s="111" t="s">
        <v>111</v>
      </c>
      <c r="BK171" s="118">
        <f>SUM(BK172:BK174)</f>
        <v>0</v>
      </c>
    </row>
    <row r="172" spans="2:65" s="1" customFormat="1" ht="16.5" customHeight="1">
      <c r="B172" s="121"/>
      <c r="C172" s="122" t="s">
        <v>315</v>
      </c>
      <c r="D172" s="122" t="s">
        <v>113</v>
      </c>
      <c r="E172" s="123" t="s">
        <v>316</v>
      </c>
      <c r="F172" s="124" t="s">
        <v>317</v>
      </c>
      <c r="G172" s="125" t="s">
        <v>157</v>
      </c>
      <c r="H172" s="126">
        <v>63</v>
      </c>
      <c r="I172" s="127">
        <v>0</v>
      </c>
      <c r="J172" s="127">
        <f>ROUND(I172*H172,2)</f>
        <v>0</v>
      </c>
      <c r="K172" s="124" t="s">
        <v>117</v>
      </c>
      <c r="L172" s="27"/>
      <c r="M172" s="128" t="s">
        <v>3</v>
      </c>
      <c r="N172" s="129" t="s">
        <v>37</v>
      </c>
      <c r="O172" s="130">
        <v>0.14899999999999999</v>
      </c>
      <c r="P172" s="130">
        <f>O172*H172</f>
        <v>9.3870000000000005</v>
      </c>
      <c r="Q172" s="130">
        <v>1.3999999999999999E-4</v>
      </c>
      <c r="R172" s="130">
        <f>Q172*H172</f>
        <v>8.8199999999999997E-3</v>
      </c>
      <c r="S172" s="130">
        <v>0</v>
      </c>
      <c r="T172" s="131">
        <f>S172*H172</f>
        <v>0</v>
      </c>
      <c r="AR172" s="132" t="s">
        <v>284</v>
      </c>
      <c r="AT172" s="132" t="s">
        <v>113</v>
      </c>
      <c r="AU172" s="132" t="s">
        <v>76</v>
      </c>
      <c r="AY172" s="15" t="s">
        <v>111</v>
      </c>
      <c r="BE172" s="133">
        <f>IF(N172="základní",J172,0)</f>
        <v>0</v>
      </c>
      <c r="BF172" s="133">
        <f>IF(N172="snížená",J172,0)</f>
        <v>0</v>
      </c>
      <c r="BG172" s="133">
        <f>IF(N172="zákl. přenesená",J172,0)</f>
        <v>0</v>
      </c>
      <c r="BH172" s="133">
        <f>IF(N172="sníž. přenesená",J172,0)</f>
        <v>0</v>
      </c>
      <c r="BI172" s="133">
        <f>IF(N172="nulová",J172,0)</f>
        <v>0</v>
      </c>
      <c r="BJ172" s="15" t="s">
        <v>74</v>
      </c>
      <c r="BK172" s="133">
        <f>ROUND(I172*H172,2)</f>
        <v>0</v>
      </c>
      <c r="BL172" s="15" t="s">
        <v>284</v>
      </c>
      <c r="BM172" s="132" t="s">
        <v>318</v>
      </c>
    </row>
    <row r="173" spans="2:65" s="1" customFormat="1">
      <c r="B173" s="27"/>
      <c r="D173" s="134" t="s">
        <v>120</v>
      </c>
      <c r="F173" s="135" t="s">
        <v>319</v>
      </c>
      <c r="L173" s="27"/>
      <c r="M173" s="136"/>
      <c r="T173" s="48"/>
      <c r="AT173" s="15" t="s">
        <v>120</v>
      </c>
      <c r="AU173" s="15" t="s">
        <v>76</v>
      </c>
    </row>
    <row r="174" spans="2:65" s="1" customFormat="1" ht="16.5" customHeight="1">
      <c r="B174" s="121"/>
      <c r="C174" s="122" t="s">
        <v>320</v>
      </c>
      <c r="D174" s="122" t="s">
        <v>113</v>
      </c>
      <c r="E174" s="123" t="s">
        <v>321</v>
      </c>
      <c r="F174" s="124" t="s">
        <v>322</v>
      </c>
      <c r="G174" s="125" t="s">
        <v>157</v>
      </c>
      <c r="H174" s="126">
        <v>63</v>
      </c>
      <c r="I174" s="127">
        <v>0</v>
      </c>
      <c r="J174" s="127">
        <f>ROUND(I174*H174,2)</f>
        <v>0</v>
      </c>
      <c r="K174" s="124" t="s">
        <v>3</v>
      </c>
      <c r="L174" s="27"/>
      <c r="M174" s="128" t="s">
        <v>3</v>
      </c>
      <c r="N174" s="129" t="s">
        <v>37</v>
      </c>
      <c r="O174" s="130">
        <v>0</v>
      </c>
      <c r="P174" s="130">
        <f>O174*H174</f>
        <v>0</v>
      </c>
      <c r="Q174" s="130">
        <v>0</v>
      </c>
      <c r="R174" s="130">
        <f>Q174*H174</f>
        <v>0</v>
      </c>
      <c r="S174" s="130">
        <v>0</v>
      </c>
      <c r="T174" s="131">
        <f>S174*H174</f>
        <v>0</v>
      </c>
      <c r="AR174" s="132" t="s">
        <v>284</v>
      </c>
      <c r="AT174" s="132" t="s">
        <v>113</v>
      </c>
      <c r="AU174" s="132" t="s">
        <v>76</v>
      </c>
      <c r="AY174" s="15" t="s">
        <v>111</v>
      </c>
      <c r="BE174" s="133">
        <f>IF(N174="základní",J174,0)</f>
        <v>0</v>
      </c>
      <c r="BF174" s="133">
        <f>IF(N174="snížená",J174,0)</f>
        <v>0</v>
      </c>
      <c r="BG174" s="133">
        <f>IF(N174="zákl. přenesená",J174,0)</f>
        <v>0</v>
      </c>
      <c r="BH174" s="133">
        <f>IF(N174="sníž. přenesená",J174,0)</f>
        <v>0</v>
      </c>
      <c r="BI174" s="133">
        <f>IF(N174="nulová",J174,0)</f>
        <v>0</v>
      </c>
      <c r="BJ174" s="15" t="s">
        <v>74</v>
      </c>
      <c r="BK174" s="133">
        <f>ROUND(I174*H174,2)</f>
        <v>0</v>
      </c>
      <c r="BL174" s="15" t="s">
        <v>284</v>
      </c>
      <c r="BM174" s="132" t="s">
        <v>323</v>
      </c>
    </row>
    <row r="175" spans="2:65" s="11" customFormat="1" ht="25.9" customHeight="1">
      <c r="B175" s="110"/>
      <c r="D175" s="111" t="s">
        <v>65</v>
      </c>
      <c r="E175" s="112" t="s">
        <v>324</v>
      </c>
      <c r="F175" s="112" t="s">
        <v>325</v>
      </c>
      <c r="J175" s="113">
        <f>BK175</f>
        <v>0</v>
      </c>
      <c r="L175" s="110"/>
      <c r="M175" s="114"/>
      <c r="P175" s="115">
        <f>SUM(P176:P185)</f>
        <v>0</v>
      </c>
      <c r="R175" s="115">
        <f>SUM(R176:R185)</f>
        <v>0</v>
      </c>
      <c r="T175" s="116">
        <f>SUM(T176:T185)</f>
        <v>0</v>
      </c>
      <c r="AR175" s="111" t="s">
        <v>145</v>
      </c>
      <c r="AT175" s="117" t="s">
        <v>65</v>
      </c>
      <c r="AU175" s="117" t="s">
        <v>66</v>
      </c>
      <c r="AY175" s="111" t="s">
        <v>111</v>
      </c>
      <c r="BK175" s="118">
        <f>SUM(BK176:BK185)</f>
        <v>0</v>
      </c>
    </row>
    <row r="176" spans="2:65" s="1" customFormat="1" ht="16.5" customHeight="1">
      <c r="B176" s="121"/>
      <c r="C176" s="122" t="s">
        <v>326</v>
      </c>
      <c r="D176" s="122" t="s">
        <v>113</v>
      </c>
      <c r="E176" s="123" t="s">
        <v>327</v>
      </c>
      <c r="F176" s="124" t="s">
        <v>328</v>
      </c>
      <c r="G176" s="125" t="s">
        <v>329</v>
      </c>
      <c r="H176" s="126">
        <v>1</v>
      </c>
      <c r="I176" s="127">
        <v>0</v>
      </c>
      <c r="J176" s="127">
        <f>ROUND(I176*H176,2)</f>
        <v>0</v>
      </c>
      <c r="K176" s="124" t="s">
        <v>117</v>
      </c>
      <c r="L176" s="27"/>
      <c r="M176" s="128" t="s">
        <v>3</v>
      </c>
      <c r="N176" s="129" t="s">
        <v>37</v>
      </c>
      <c r="O176" s="130">
        <v>0</v>
      </c>
      <c r="P176" s="130">
        <f>O176*H176</f>
        <v>0</v>
      </c>
      <c r="Q176" s="130">
        <v>0</v>
      </c>
      <c r="R176" s="130">
        <f>Q176*H176</f>
        <v>0</v>
      </c>
      <c r="S176" s="130">
        <v>0</v>
      </c>
      <c r="T176" s="131">
        <f>S176*H176</f>
        <v>0</v>
      </c>
      <c r="AR176" s="132" t="s">
        <v>330</v>
      </c>
      <c r="AT176" s="132" t="s">
        <v>113</v>
      </c>
      <c r="AU176" s="132" t="s">
        <v>74</v>
      </c>
      <c r="AY176" s="15" t="s">
        <v>111</v>
      </c>
      <c r="BE176" s="133">
        <f>IF(N176="základní",J176,0)</f>
        <v>0</v>
      </c>
      <c r="BF176" s="133">
        <f>IF(N176="snížená",J176,0)</f>
        <v>0</v>
      </c>
      <c r="BG176" s="133">
        <f>IF(N176="zákl. přenesená",J176,0)</f>
        <v>0</v>
      </c>
      <c r="BH176" s="133">
        <f>IF(N176="sníž. přenesená",J176,0)</f>
        <v>0</v>
      </c>
      <c r="BI176" s="133">
        <f>IF(N176="nulová",J176,0)</f>
        <v>0</v>
      </c>
      <c r="BJ176" s="15" t="s">
        <v>74</v>
      </c>
      <c r="BK176" s="133">
        <f>ROUND(I176*H176,2)</f>
        <v>0</v>
      </c>
      <c r="BL176" s="15" t="s">
        <v>330</v>
      </c>
      <c r="BM176" s="132" t="s">
        <v>331</v>
      </c>
    </row>
    <row r="177" spans="2:65" s="1" customFormat="1">
      <c r="B177" s="27"/>
      <c r="D177" s="134" t="s">
        <v>120</v>
      </c>
      <c r="F177" s="135" t="s">
        <v>332</v>
      </c>
      <c r="L177" s="27"/>
      <c r="M177" s="136"/>
      <c r="T177" s="48"/>
      <c r="AT177" s="15" t="s">
        <v>120</v>
      </c>
      <c r="AU177" s="15" t="s">
        <v>74</v>
      </c>
    </row>
    <row r="178" spans="2:65" s="1" customFormat="1" ht="16.5" customHeight="1">
      <c r="B178" s="121"/>
      <c r="C178" s="122" t="s">
        <v>333</v>
      </c>
      <c r="D178" s="122" t="s">
        <v>113</v>
      </c>
      <c r="E178" s="123" t="s">
        <v>334</v>
      </c>
      <c r="F178" s="124" t="s">
        <v>335</v>
      </c>
      <c r="G178" s="125" t="s">
        <v>329</v>
      </c>
      <c r="H178" s="126">
        <v>1</v>
      </c>
      <c r="I178" s="127">
        <v>0</v>
      </c>
      <c r="J178" s="127">
        <f>ROUND(I178*H178,2)</f>
        <v>0</v>
      </c>
      <c r="K178" s="124" t="s">
        <v>117</v>
      </c>
      <c r="L178" s="27"/>
      <c r="M178" s="128" t="s">
        <v>3</v>
      </c>
      <c r="N178" s="129" t="s">
        <v>37</v>
      </c>
      <c r="O178" s="130">
        <v>0</v>
      </c>
      <c r="P178" s="130">
        <f>O178*H178</f>
        <v>0</v>
      </c>
      <c r="Q178" s="130">
        <v>0</v>
      </c>
      <c r="R178" s="130">
        <f>Q178*H178</f>
        <v>0</v>
      </c>
      <c r="S178" s="130">
        <v>0</v>
      </c>
      <c r="T178" s="131">
        <f>S178*H178</f>
        <v>0</v>
      </c>
      <c r="AR178" s="132" t="s">
        <v>330</v>
      </c>
      <c r="AT178" s="132" t="s">
        <v>113</v>
      </c>
      <c r="AU178" s="132" t="s">
        <v>74</v>
      </c>
      <c r="AY178" s="15" t="s">
        <v>111</v>
      </c>
      <c r="BE178" s="133">
        <f>IF(N178="základní",J178,0)</f>
        <v>0</v>
      </c>
      <c r="BF178" s="133">
        <f>IF(N178="snížená",J178,0)</f>
        <v>0</v>
      </c>
      <c r="BG178" s="133">
        <f>IF(N178="zákl. přenesená",J178,0)</f>
        <v>0</v>
      </c>
      <c r="BH178" s="133">
        <f>IF(N178="sníž. přenesená",J178,0)</f>
        <v>0</v>
      </c>
      <c r="BI178" s="133">
        <f>IF(N178="nulová",J178,0)</f>
        <v>0</v>
      </c>
      <c r="BJ178" s="15" t="s">
        <v>74</v>
      </c>
      <c r="BK178" s="133">
        <f>ROUND(I178*H178,2)</f>
        <v>0</v>
      </c>
      <c r="BL178" s="15" t="s">
        <v>330</v>
      </c>
      <c r="BM178" s="132" t="s">
        <v>336</v>
      </c>
    </row>
    <row r="179" spans="2:65" s="1" customFormat="1">
      <c r="B179" s="27"/>
      <c r="D179" s="134" t="s">
        <v>120</v>
      </c>
      <c r="F179" s="135" t="s">
        <v>337</v>
      </c>
      <c r="L179" s="27"/>
      <c r="M179" s="136"/>
      <c r="T179" s="48"/>
      <c r="AT179" s="15" t="s">
        <v>120</v>
      </c>
      <c r="AU179" s="15" t="s">
        <v>74</v>
      </c>
    </row>
    <row r="180" spans="2:65" s="1" customFormat="1" ht="16.5" customHeight="1">
      <c r="B180" s="121"/>
      <c r="C180" s="122" t="s">
        <v>338</v>
      </c>
      <c r="D180" s="122" t="s">
        <v>113</v>
      </c>
      <c r="E180" s="123" t="s">
        <v>339</v>
      </c>
      <c r="F180" s="124" t="s">
        <v>340</v>
      </c>
      <c r="G180" s="125" t="s">
        <v>329</v>
      </c>
      <c r="H180" s="126">
        <v>1</v>
      </c>
      <c r="I180" s="127">
        <v>0</v>
      </c>
      <c r="J180" s="127">
        <f>ROUND(I180*H180,2)</f>
        <v>0</v>
      </c>
      <c r="K180" s="124" t="s">
        <v>117</v>
      </c>
      <c r="L180" s="27"/>
      <c r="M180" s="128" t="s">
        <v>3</v>
      </c>
      <c r="N180" s="129" t="s">
        <v>37</v>
      </c>
      <c r="O180" s="130">
        <v>0</v>
      </c>
      <c r="P180" s="130">
        <f>O180*H180</f>
        <v>0</v>
      </c>
      <c r="Q180" s="130">
        <v>0</v>
      </c>
      <c r="R180" s="130">
        <f>Q180*H180</f>
        <v>0</v>
      </c>
      <c r="S180" s="130">
        <v>0</v>
      </c>
      <c r="T180" s="131">
        <f>S180*H180</f>
        <v>0</v>
      </c>
      <c r="AR180" s="132" t="s">
        <v>330</v>
      </c>
      <c r="AT180" s="132" t="s">
        <v>113</v>
      </c>
      <c r="AU180" s="132" t="s">
        <v>74</v>
      </c>
      <c r="AY180" s="15" t="s">
        <v>111</v>
      </c>
      <c r="BE180" s="133">
        <f>IF(N180="základní",J180,0)</f>
        <v>0</v>
      </c>
      <c r="BF180" s="133">
        <f>IF(N180="snížená",J180,0)</f>
        <v>0</v>
      </c>
      <c r="BG180" s="133">
        <f>IF(N180="zákl. přenesená",J180,0)</f>
        <v>0</v>
      </c>
      <c r="BH180" s="133">
        <f>IF(N180="sníž. přenesená",J180,0)</f>
        <v>0</v>
      </c>
      <c r="BI180" s="133">
        <f>IF(N180="nulová",J180,0)</f>
        <v>0</v>
      </c>
      <c r="BJ180" s="15" t="s">
        <v>74</v>
      </c>
      <c r="BK180" s="133">
        <f>ROUND(I180*H180,2)</f>
        <v>0</v>
      </c>
      <c r="BL180" s="15" t="s">
        <v>330</v>
      </c>
      <c r="BM180" s="132" t="s">
        <v>341</v>
      </c>
    </row>
    <row r="181" spans="2:65" s="1" customFormat="1">
      <c r="B181" s="27"/>
      <c r="D181" s="134" t="s">
        <v>120</v>
      </c>
      <c r="F181" s="135" t="s">
        <v>342</v>
      </c>
      <c r="L181" s="27"/>
      <c r="M181" s="136"/>
      <c r="T181" s="48"/>
      <c r="AT181" s="15" t="s">
        <v>120</v>
      </c>
      <c r="AU181" s="15" t="s">
        <v>74</v>
      </c>
    </row>
    <row r="182" spans="2:65" s="1" customFormat="1" ht="16.5" customHeight="1">
      <c r="B182" s="121"/>
      <c r="C182" s="122" t="s">
        <v>343</v>
      </c>
      <c r="D182" s="122" t="s">
        <v>113</v>
      </c>
      <c r="E182" s="123" t="s">
        <v>344</v>
      </c>
      <c r="F182" s="124" t="s">
        <v>345</v>
      </c>
      <c r="G182" s="125" t="s">
        <v>329</v>
      </c>
      <c r="H182" s="126">
        <v>1</v>
      </c>
      <c r="I182" s="127">
        <v>0</v>
      </c>
      <c r="J182" s="127">
        <f>ROUND(I182*H182,2)</f>
        <v>0</v>
      </c>
      <c r="K182" s="124" t="s">
        <v>117</v>
      </c>
      <c r="L182" s="27"/>
      <c r="M182" s="128" t="s">
        <v>3</v>
      </c>
      <c r="N182" s="129" t="s">
        <v>37</v>
      </c>
      <c r="O182" s="130">
        <v>0</v>
      </c>
      <c r="P182" s="130">
        <f>O182*H182</f>
        <v>0</v>
      </c>
      <c r="Q182" s="130">
        <v>0</v>
      </c>
      <c r="R182" s="130">
        <f>Q182*H182</f>
        <v>0</v>
      </c>
      <c r="S182" s="130">
        <v>0</v>
      </c>
      <c r="T182" s="131">
        <f>S182*H182</f>
        <v>0</v>
      </c>
      <c r="AR182" s="132" t="s">
        <v>330</v>
      </c>
      <c r="AT182" s="132" t="s">
        <v>113</v>
      </c>
      <c r="AU182" s="132" t="s">
        <v>74</v>
      </c>
      <c r="AY182" s="15" t="s">
        <v>111</v>
      </c>
      <c r="BE182" s="133">
        <f>IF(N182="základní",J182,0)</f>
        <v>0</v>
      </c>
      <c r="BF182" s="133">
        <f>IF(N182="snížená",J182,0)</f>
        <v>0</v>
      </c>
      <c r="BG182" s="133">
        <f>IF(N182="zákl. přenesená",J182,0)</f>
        <v>0</v>
      </c>
      <c r="BH182" s="133">
        <f>IF(N182="sníž. přenesená",J182,0)</f>
        <v>0</v>
      </c>
      <c r="BI182" s="133">
        <f>IF(N182="nulová",J182,0)</f>
        <v>0</v>
      </c>
      <c r="BJ182" s="15" t="s">
        <v>74</v>
      </c>
      <c r="BK182" s="133">
        <f>ROUND(I182*H182,2)</f>
        <v>0</v>
      </c>
      <c r="BL182" s="15" t="s">
        <v>330</v>
      </c>
      <c r="BM182" s="132" t="s">
        <v>346</v>
      </c>
    </row>
    <row r="183" spans="2:65" s="1" customFormat="1">
      <c r="B183" s="27"/>
      <c r="D183" s="134" t="s">
        <v>120</v>
      </c>
      <c r="F183" s="135" t="s">
        <v>347</v>
      </c>
      <c r="L183" s="27"/>
      <c r="M183" s="136"/>
      <c r="T183" s="48"/>
      <c r="AT183" s="15" t="s">
        <v>120</v>
      </c>
      <c r="AU183" s="15" t="s">
        <v>74</v>
      </c>
    </row>
    <row r="184" spans="2:65" s="1" customFormat="1" ht="16.5" customHeight="1">
      <c r="B184" s="121"/>
      <c r="C184" s="122" t="s">
        <v>348</v>
      </c>
      <c r="D184" s="122" t="s">
        <v>113</v>
      </c>
      <c r="E184" s="123" t="s">
        <v>349</v>
      </c>
      <c r="F184" s="124" t="s">
        <v>350</v>
      </c>
      <c r="G184" s="125" t="s">
        <v>329</v>
      </c>
      <c r="H184" s="126">
        <v>1</v>
      </c>
      <c r="I184" s="127">
        <v>0</v>
      </c>
      <c r="J184" s="127">
        <f>ROUND(I184*H184,2)</f>
        <v>0</v>
      </c>
      <c r="K184" s="124" t="s">
        <v>117</v>
      </c>
      <c r="L184" s="27"/>
      <c r="M184" s="128" t="s">
        <v>3</v>
      </c>
      <c r="N184" s="129" t="s">
        <v>37</v>
      </c>
      <c r="O184" s="130">
        <v>0</v>
      </c>
      <c r="P184" s="130">
        <f>O184*H184</f>
        <v>0</v>
      </c>
      <c r="Q184" s="130">
        <v>0</v>
      </c>
      <c r="R184" s="130">
        <f>Q184*H184</f>
        <v>0</v>
      </c>
      <c r="S184" s="130">
        <v>0</v>
      </c>
      <c r="T184" s="131">
        <f>S184*H184</f>
        <v>0</v>
      </c>
      <c r="AR184" s="132" t="s">
        <v>330</v>
      </c>
      <c r="AT184" s="132" t="s">
        <v>113</v>
      </c>
      <c r="AU184" s="132" t="s">
        <v>74</v>
      </c>
      <c r="AY184" s="15" t="s">
        <v>111</v>
      </c>
      <c r="BE184" s="133">
        <f>IF(N184="základní",J184,0)</f>
        <v>0</v>
      </c>
      <c r="BF184" s="133">
        <f>IF(N184="snížená",J184,0)</f>
        <v>0</v>
      </c>
      <c r="BG184" s="133">
        <f>IF(N184="zákl. přenesená",J184,0)</f>
        <v>0</v>
      </c>
      <c r="BH184" s="133">
        <f>IF(N184="sníž. přenesená",J184,0)</f>
        <v>0</v>
      </c>
      <c r="BI184" s="133">
        <f>IF(N184="nulová",J184,0)</f>
        <v>0</v>
      </c>
      <c r="BJ184" s="15" t="s">
        <v>74</v>
      </c>
      <c r="BK184" s="133">
        <f>ROUND(I184*H184,2)</f>
        <v>0</v>
      </c>
      <c r="BL184" s="15" t="s">
        <v>330</v>
      </c>
      <c r="BM184" s="132" t="s">
        <v>351</v>
      </c>
    </row>
    <row r="185" spans="2:65" s="1" customFormat="1">
      <c r="B185" s="27"/>
      <c r="D185" s="134" t="s">
        <v>120</v>
      </c>
      <c r="F185" s="135" t="s">
        <v>352</v>
      </c>
      <c r="L185" s="27"/>
      <c r="M185" s="153"/>
      <c r="N185" s="154"/>
      <c r="O185" s="154"/>
      <c r="P185" s="154"/>
      <c r="Q185" s="154"/>
      <c r="R185" s="154"/>
      <c r="S185" s="154"/>
      <c r="T185" s="155"/>
      <c r="AT185" s="15" t="s">
        <v>120</v>
      </c>
      <c r="AU185" s="15" t="s">
        <v>74</v>
      </c>
    </row>
    <row r="186" spans="2:65" s="1" customFormat="1" ht="6.95" customHeight="1">
      <c r="B186" s="36"/>
      <c r="C186" s="37"/>
      <c r="D186" s="37"/>
      <c r="E186" s="37"/>
      <c r="F186" s="37"/>
      <c r="G186" s="37"/>
      <c r="H186" s="37"/>
      <c r="I186" s="37"/>
      <c r="J186" s="37"/>
      <c r="K186" s="37"/>
      <c r="L186" s="27"/>
    </row>
  </sheetData>
  <autoFilter ref="C87:K185" xr:uid="{00000000-0009-0000-0000-000001000000}"/>
  <mergeCells count="9">
    <mergeCell ref="E50:H50"/>
    <mergeCell ref="E78:H78"/>
    <mergeCell ref="E80:H80"/>
    <mergeCell ref="L2:V2"/>
    <mergeCell ref="E7:H7"/>
    <mergeCell ref="E9:H9"/>
    <mergeCell ref="E18:H18"/>
    <mergeCell ref="E27:H27"/>
    <mergeCell ref="E48:H48"/>
  </mergeCells>
  <hyperlinks>
    <hyperlink ref="F92" r:id="rId1" xr:uid="{00000000-0004-0000-0100-000000000000}"/>
    <hyperlink ref="F94" r:id="rId2" xr:uid="{00000000-0004-0000-0100-000001000000}"/>
    <hyperlink ref="F96" r:id="rId3" xr:uid="{00000000-0004-0000-0100-000002000000}"/>
    <hyperlink ref="F98" r:id="rId4" xr:uid="{00000000-0004-0000-0100-000003000000}"/>
    <hyperlink ref="F102" r:id="rId5" xr:uid="{00000000-0004-0000-0100-000004000000}"/>
    <hyperlink ref="F104" r:id="rId6" xr:uid="{00000000-0004-0000-0100-000005000000}"/>
    <hyperlink ref="F106" r:id="rId7" xr:uid="{00000000-0004-0000-0100-000006000000}"/>
    <hyperlink ref="F108" r:id="rId8" xr:uid="{00000000-0004-0000-0100-000007000000}"/>
    <hyperlink ref="F110" r:id="rId9" xr:uid="{00000000-0004-0000-0100-000008000000}"/>
    <hyperlink ref="F112" r:id="rId10" xr:uid="{00000000-0004-0000-0100-000009000000}"/>
    <hyperlink ref="F115" r:id="rId11" xr:uid="{00000000-0004-0000-0100-00000A000000}"/>
    <hyperlink ref="F124" r:id="rId12" xr:uid="{00000000-0004-0000-0100-00000B000000}"/>
    <hyperlink ref="F127" r:id="rId13" xr:uid="{00000000-0004-0000-0100-00000C000000}"/>
    <hyperlink ref="F130" r:id="rId14" xr:uid="{00000000-0004-0000-0100-00000D000000}"/>
    <hyperlink ref="F133" r:id="rId15" xr:uid="{00000000-0004-0000-0100-00000E000000}"/>
    <hyperlink ref="F135" r:id="rId16" xr:uid="{00000000-0004-0000-0100-00000F000000}"/>
    <hyperlink ref="F138" r:id="rId17" xr:uid="{00000000-0004-0000-0100-000010000000}"/>
    <hyperlink ref="F141" r:id="rId18" xr:uid="{00000000-0004-0000-0100-000011000000}"/>
    <hyperlink ref="F143" r:id="rId19" xr:uid="{00000000-0004-0000-0100-000012000000}"/>
    <hyperlink ref="F145" r:id="rId20" xr:uid="{00000000-0004-0000-0100-000013000000}"/>
    <hyperlink ref="F156" r:id="rId21" xr:uid="{00000000-0004-0000-0100-000014000000}"/>
    <hyperlink ref="F162" r:id="rId22" xr:uid="{00000000-0004-0000-0100-000015000000}"/>
    <hyperlink ref="F170" r:id="rId23" xr:uid="{00000000-0004-0000-0100-000016000000}"/>
    <hyperlink ref="F173" r:id="rId24" xr:uid="{00000000-0004-0000-0100-000017000000}"/>
    <hyperlink ref="F177" r:id="rId25" xr:uid="{00000000-0004-0000-0100-000018000000}"/>
    <hyperlink ref="F179" r:id="rId26" xr:uid="{00000000-0004-0000-0100-000019000000}"/>
    <hyperlink ref="F181" r:id="rId27" xr:uid="{00000000-0004-0000-0100-00001A000000}"/>
    <hyperlink ref="F183" r:id="rId28" xr:uid="{00000000-0004-0000-0100-00001B000000}"/>
    <hyperlink ref="F185" r:id="rId29" xr:uid="{00000000-0004-0000-0100-00001C000000}"/>
  </hyperlinks>
  <pageMargins left="0.39374999999999999" right="0.39374999999999999" top="0.39374999999999999" bottom="0.39374999999999999" header="0" footer="0"/>
  <pageSetup paperSize="9" fitToHeight="100" orientation="landscape" blackAndWhite="1" r:id="rId30"/>
  <headerFooter>
    <oddFooter>&amp;CStrana &amp;P z &amp;N</oddFooter>
  </headerFooter>
  <drawing r:id="rId3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98"/>
  <sheetViews>
    <sheetView showGridLines="0" topLeftCell="A64" workbookViewId="0">
      <selection activeCell="J84" sqref="J84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63" t="s">
        <v>6</v>
      </c>
      <c r="M2" s="243"/>
      <c r="N2" s="243"/>
      <c r="O2" s="243"/>
      <c r="P2" s="243"/>
      <c r="Q2" s="243"/>
      <c r="R2" s="243"/>
      <c r="S2" s="243"/>
      <c r="T2" s="243"/>
      <c r="U2" s="243"/>
      <c r="V2" s="243"/>
      <c r="AT2" s="15" t="s">
        <v>79</v>
      </c>
    </row>
    <row r="3" spans="2:46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76</v>
      </c>
    </row>
    <row r="4" spans="2:46" ht="24.95" customHeight="1">
      <c r="B4" s="18"/>
      <c r="D4" s="19" t="s">
        <v>80</v>
      </c>
      <c r="L4" s="18"/>
      <c r="M4" s="80" t="s">
        <v>11</v>
      </c>
      <c r="AT4" s="15" t="s">
        <v>4</v>
      </c>
    </row>
    <row r="5" spans="2:46" ht="6.95" customHeight="1">
      <c r="B5" s="18"/>
      <c r="L5" s="18"/>
    </row>
    <row r="6" spans="2:46" ht="12" customHeight="1">
      <c r="B6" s="18"/>
      <c r="D6" s="24" t="s">
        <v>15</v>
      </c>
      <c r="L6" s="18"/>
    </row>
    <row r="7" spans="2:46" ht="16.5" customHeight="1">
      <c r="B7" s="18"/>
      <c r="E7" s="276" t="str">
        <f>'Rekapitulace stavby'!K6</f>
        <v>Revitalizace staré školy Štěpánovice</v>
      </c>
      <c r="F7" s="277"/>
      <c r="G7" s="277"/>
      <c r="H7" s="277"/>
      <c r="L7" s="18"/>
    </row>
    <row r="8" spans="2:46" s="1" customFormat="1" ht="12" customHeight="1">
      <c r="B8" s="27"/>
      <c r="D8" s="24" t="s">
        <v>81</v>
      </c>
      <c r="L8" s="27"/>
    </row>
    <row r="9" spans="2:46" s="1" customFormat="1" ht="16.5" customHeight="1">
      <c r="B9" s="27"/>
      <c r="E9" s="273" t="s">
        <v>353</v>
      </c>
      <c r="F9" s="275"/>
      <c r="G9" s="275"/>
      <c r="H9" s="275"/>
      <c r="L9" s="27"/>
    </row>
    <row r="10" spans="2:46" s="1" customFormat="1">
      <c r="B10" s="27"/>
      <c r="L10" s="27"/>
    </row>
    <row r="11" spans="2:46" s="1" customFormat="1" ht="12" customHeight="1">
      <c r="B11" s="27"/>
      <c r="D11" s="24" t="s">
        <v>17</v>
      </c>
      <c r="F11" s="22" t="s">
        <v>3</v>
      </c>
      <c r="I11" s="24" t="s">
        <v>18</v>
      </c>
      <c r="J11" s="22" t="s">
        <v>3</v>
      </c>
      <c r="L11" s="27"/>
    </row>
    <row r="12" spans="2:46" s="1" customFormat="1" ht="12" customHeight="1">
      <c r="B12" s="27"/>
      <c r="D12" s="24" t="s">
        <v>19</v>
      </c>
      <c r="F12" s="22" t="s">
        <v>20</v>
      </c>
      <c r="I12" s="24" t="s">
        <v>21</v>
      </c>
      <c r="J12" s="44" t="str">
        <f>'Rekapitulace stavby'!AN8</f>
        <v>29. 6. 2023</v>
      </c>
      <c r="L12" s="27"/>
    </row>
    <row r="13" spans="2:46" s="1" customFormat="1" ht="10.9" customHeight="1">
      <c r="B13" s="27"/>
      <c r="L13" s="27"/>
    </row>
    <row r="14" spans="2:46" s="1" customFormat="1" ht="12" customHeight="1">
      <c r="B14" s="27"/>
      <c r="D14" s="24" t="s">
        <v>23</v>
      </c>
      <c r="I14" s="24" t="s">
        <v>24</v>
      </c>
      <c r="J14" s="22" t="str">
        <f>IF('Rekapitulace stavby'!AN10="","",'Rekapitulace stavby'!AN10)</f>
        <v/>
      </c>
      <c r="L14" s="27"/>
    </row>
    <row r="15" spans="2:46" s="1" customFormat="1" ht="18" customHeight="1">
      <c r="B15" s="27"/>
      <c r="E15" s="22" t="str">
        <f>IF('Rekapitulace stavby'!E11="","",'Rekapitulace stavby'!E11)</f>
        <v xml:space="preserve"> </v>
      </c>
      <c r="I15" s="24" t="s">
        <v>25</v>
      </c>
      <c r="J15" s="22" t="str">
        <f>IF('Rekapitulace stavby'!AN11="","",'Rekapitulace stavby'!AN11)</f>
        <v/>
      </c>
      <c r="L15" s="27"/>
    </row>
    <row r="16" spans="2:46" s="1" customFormat="1" ht="6.95" customHeight="1">
      <c r="B16" s="27"/>
      <c r="L16" s="27"/>
    </row>
    <row r="17" spans="2:12" s="1" customFormat="1" ht="12" customHeight="1">
      <c r="B17" s="27"/>
      <c r="D17" s="24" t="s">
        <v>26</v>
      </c>
      <c r="I17" s="24" t="s">
        <v>24</v>
      </c>
      <c r="J17" s="22" t="str">
        <f>'Rekapitulace stavby'!AN13</f>
        <v/>
      </c>
      <c r="L17" s="27"/>
    </row>
    <row r="18" spans="2:12" s="1" customFormat="1" ht="18" customHeight="1">
      <c r="B18" s="27"/>
      <c r="E18" s="242" t="str">
        <f>'Rekapitulace stavby'!E14</f>
        <v xml:space="preserve"> </v>
      </c>
      <c r="F18" s="242"/>
      <c r="G18" s="242"/>
      <c r="H18" s="242"/>
      <c r="I18" s="24" t="s">
        <v>25</v>
      </c>
      <c r="J18" s="22" t="str">
        <f>'Rekapitulace stavby'!AN14</f>
        <v/>
      </c>
      <c r="L18" s="27"/>
    </row>
    <row r="19" spans="2:12" s="1" customFormat="1" ht="6.95" customHeight="1">
      <c r="B19" s="27"/>
      <c r="L19" s="27"/>
    </row>
    <row r="20" spans="2:12" s="1" customFormat="1" ht="12" customHeight="1">
      <c r="B20" s="27"/>
      <c r="D20" s="24" t="s">
        <v>27</v>
      </c>
      <c r="I20" s="24" t="s">
        <v>24</v>
      </c>
      <c r="J20" s="22" t="str">
        <f>IF('Rekapitulace stavby'!AN16="","",'Rekapitulace stavby'!AN16)</f>
        <v/>
      </c>
      <c r="L20" s="27"/>
    </row>
    <row r="21" spans="2:12" s="1" customFormat="1" ht="18" customHeight="1">
      <c r="B21" s="27"/>
      <c r="E21" s="22" t="str">
        <f>IF('Rekapitulace stavby'!E17="","",'Rekapitulace stavby'!E17)</f>
        <v xml:space="preserve"> </v>
      </c>
      <c r="I21" s="24" t="s">
        <v>25</v>
      </c>
      <c r="J21" s="22" t="str">
        <f>IF('Rekapitulace stavby'!AN17="","",'Rekapitulace stavby'!AN17)</f>
        <v/>
      </c>
      <c r="L21" s="27"/>
    </row>
    <row r="22" spans="2:12" s="1" customFormat="1" ht="6.95" customHeight="1">
      <c r="B22" s="27"/>
      <c r="L22" s="27"/>
    </row>
    <row r="23" spans="2:12" s="1" customFormat="1" ht="12" customHeight="1">
      <c r="B23" s="27"/>
      <c r="D23" s="24" t="s">
        <v>29</v>
      </c>
      <c r="I23" s="24" t="s">
        <v>24</v>
      </c>
      <c r="J23" s="22" t="str">
        <f>IF('Rekapitulace stavby'!AN19="","",'Rekapitulace stavby'!AN19)</f>
        <v/>
      </c>
      <c r="L23" s="27"/>
    </row>
    <row r="24" spans="2:12" s="1" customFormat="1" ht="18" customHeight="1">
      <c r="B24" s="27"/>
      <c r="E24" s="22" t="str">
        <f>IF('Rekapitulace stavby'!E20="","",'Rekapitulace stavby'!E20)</f>
        <v xml:space="preserve"> </v>
      </c>
      <c r="I24" s="24" t="s">
        <v>25</v>
      </c>
      <c r="J24" s="22" t="str">
        <f>IF('Rekapitulace stavby'!AN20="","",'Rekapitulace stavby'!AN20)</f>
        <v/>
      </c>
      <c r="L24" s="27"/>
    </row>
    <row r="25" spans="2:12" s="1" customFormat="1" ht="6.95" customHeight="1">
      <c r="B25" s="27"/>
      <c r="L25" s="27"/>
    </row>
    <row r="26" spans="2:12" s="1" customFormat="1" ht="12" customHeight="1">
      <c r="B26" s="27"/>
      <c r="D26" s="24" t="s">
        <v>30</v>
      </c>
      <c r="L26" s="27"/>
    </row>
    <row r="27" spans="2:12" s="7" customFormat="1" ht="47.25" customHeight="1">
      <c r="B27" s="81"/>
      <c r="E27" s="245" t="s">
        <v>31</v>
      </c>
      <c r="F27" s="245"/>
      <c r="G27" s="245"/>
      <c r="H27" s="245"/>
      <c r="L27" s="81"/>
    </row>
    <row r="28" spans="2:12" s="1" customFormat="1" ht="6.95" customHeight="1">
      <c r="B28" s="27"/>
      <c r="L28" s="27"/>
    </row>
    <row r="29" spans="2:12" s="1" customFormat="1" ht="6.95" customHeight="1">
      <c r="B29" s="27"/>
      <c r="D29" s="45"/>
      <c r="E29" s="45"/>
      <c r="F29" s="45"/>
      <c r="G29" s="45"/>
      <c r="H29" s="45"/>
      <c r="I29" s="45"/>
      <c r="J29" s="45"/>
      <c r="K29" s="45"/>
      <c r="L29" s="27"/>
    </row>
    <row r="30" spans="2:12" s="1" customFormat="1" ht="25.35" customHeight="1">
      <c r="B30" s="27"/>
      <c r="D30" s="82" t="s">
        <v>32</v>
      </c>
      <c r="J30" s="58">
        <f>ROUND(J81, 2)</f>
        <v>0</v>
      </c>
      <c r="L30" s="27"/>
    </row>
    <row r="31" spans="2:12" s="1" customFormat="1" ht="6.95" customHeight="1">
      <c r="B31" s="27"/>
      <c r="D31" s="45"/>
      <c r="E31" s="45"/>
      <c r="F31" s="45"/>
      <c r="G31" s="45"/>
      <c r="H31" s="45"/>
      <c r="I31" s="45"/>
      <c r="J31" s="45"/>
      <c r="K31" s="45"/>
      <c r="L31" s="27"/>
    </row>
    <row r="32" spans="2:12" s="1" customFormat="1" ht="14.45" customHeight="1">
      <c r="B32" s="27"/>
      <c r="F32" s="30" t="s">
        <v>34</v>
      </c>
      <c r="I32" s="30" t="s">
        <v>33</v>
      </c>
      <c r="J32" s="30" t="s">
        <v>35</v>
      </c>
      <c r="L32" s="27"/>
    </row>
    <row r="33" spans="2:12" s="1" customFormat="1" ht="14.45" customHeight="1">
      <c r="B33" s="27"/>
      <c r="D33" s="47" t="s">
        <v>36</v>
      </c>
      <c r="E33" s="24" t="s">
        <v>37</v>
      </c>
      <c r="F33" s="83">
        <f>ROUND((SUM(BE81:BE97)),  2)</f>
        <v>0</v>
      </c>
      <c r="I33" s="84">
        <v>0.21</v>
      </c>
      <c r="J33" s="83">
        <f>ROUND(((SUM(BE81:BE97))*I33),  2)</f>
        <v>0</v>
      </c>
      <c r="L33" s="27"/>
    </row>
    <row r="34" spans="2:12" s="1" customFormat="1" ht="14.45" customHeight="1">
      <c r="B34" s="27"/>
      <c r="E34" s="24" t="s">
        <v>38</v>
      </c>
      <c r="F34" s="83">
        <f>ROUND((SUM(BF81:BF97)),  2)</f>
        <v>0</v>
      </c>
      <c r="I34" s="84">
        <v>0.15</v>
      </c>
      <c r="J34" s="83">
        <f>ROUND(((SUM(BF81:BF97))*I34),  2)</f>
        <v>0</v>
      </c>
      <c r="L34" s="27"/>
    </row>
    <row r="35" spans="2:12" s="1" customFormat="1" ht="14.45" hidden="1" customHeight="1">
      <c r="B35" s="27"/>
      <c r="E35" s="24" t="s">
        <v>39</v>
      </c>
      <c r="F35" s="83">
        <f>ROUND((SUM(BG81:BG97)),  2)</f>
        <v>0</v>
      </c>
      <c r="I35" s="84">
        <v>0.21</v>
      </c>
      <c r="J35" s="83">
        <f>0</f>
        <v>0</v>
      </c>
      <c r="L35" s="27"/>
    </row>
    <row r="36" spans="2:12" s="1" customFormat="1" ht="14.45" hidden="1" customHeight="1">
      <c r="B36" s="27"/>
      <c r="E36" s="24" t="s">
        <v>40</v>
      </c>
      <c r="F36" s="83">
        <f>ROUND((SUM(BH81:BH97)),  2)</f>
        <v>0</v>
      </c>
      <c r="I36" s="84">
        <v>0.15</v>
      </c>
      <c r="J36" s="83">
        <f>0</f>
        <v>0</v>
      </c>
      <c r="L36" s="27"/>
    </row>
    <row r="37" spans="2:12" s="1" customFormat="1" ht="14.45" hidden="1" customHeight="1">
      <c r="B37" s="27"/>
      <c r="E37" s="24" t="s">
        <v>41</v>
      </c>
      <c r="F37" s="83">
        <f>ROUND((SUM(BI81:BI97)),  2)</f>
        <v>0</v>
      </c>
      <c r="I37" s="84">
        <v>0</v>
      </c>
      <c r="J37" s="83">
        <f>0</f>
        <v>0</v>
      </c>
      <c r="L37" s="27"/>
    </row>
    <row r="38" spans="2:12" s="1" customFormat="1" ht="6.95" customHeight="1">
      <c r="B38" s="27"/>
      <c r="L38" s="27"/>
    </row>
    <row r="39" spans="2:12" s="1" customFormat="1" ht="25.35" customHeight="1">
      <c r="B39" s="27"/>
      <c r="C39" s="85"/>
      <c r="D39" s="86" t="s">
        <v>42</v>
      </c>
      <c r="E39" s="49"/>
      <c r="F39" s="49"/>
      <c r="G39" s="87" t="s">
        <v>43</v>
      </c>
      <c r="H39" s="88" t="s">
        <v>44</v>
      </c>
      <c r="I39" s="49"/>
      <c r="J39" s="89">
        <f>SUM(J30:J37)</f>
        <v>0</v>
      </c>
      <c r="K39" s="90"/>
      <c r="L39" s="27"/>
    </row>
    <row r="40" spans="2:12" s="1" customFormat="1" ht="14.45" customHeight="1">
      <c r="B40" s="36"/>
      <c r="C40" s="37"/>
      <c r="D40" s="37"/>
      <c r="E40" s="37"/>
      <c r="F40" s="37"/>
      <c r="G40" s="37"/>
      <c r="H40" s="37"/>
      <c r="I40" s="37"/>
      <c r="J40" s="37"/>
      <c r="K40" s="37"/>
      <c r="L40" s="27"/>
    </row>
    <row r="44" spans="2:12" s="1" customFormat="1" ht="6.95" customHeight="1">
      <c r="B44" s="38"/>
      <c r="C44" s="39"/>
      <c r="D44" s="39"/>
      <c r="E44" s="39"/>
      <c r="F44" s="39"/>
      <c r="G44" s="39"/>
      <c r="H44" s="39"/>
      <c r="I44" s="39"/>
      <c r="J44" s="39"/>
      <c r="K44" s="39"/>
      <c r="L44" s="27"/>
    </row>
    <row r="45" spans="2:12" s="1" customFormat="1" ht="24.95" customHeight="1">
      <c r="B45" s="27"/>
      <c r="C45" s="19" t="s">
        <v>83</v>
      </c>
      <c r="L45" s="27"/>
    </row>
    <row r="46" spans="2:12" s="1" customFormat="1" ht="6.95" customHeight="1">
      <c r="B46" s="27"/>
      <c r="L46" s="27"/>
    </row>
    <row r="47" spans="2:12" s="1" customFormat="1" ht="12" customHeight="1">
      <c r="B47" s="27"/>
      <c r="C47" s="24" t="s">
        <v>15</v>
      </c>
      <c r="L47" s="27"/>
    </row>
    <row r="48" spans="2:12" s="1" customFormat="1" ht="16.5" customHeight="1">
      <c r="B48" s="27"/>
      <c r="E48" s="276" t="str">
        <f>E7</f>
        <v>Revitalizace staré školy Štěpánovice</v>
      </c>
      <c r="F48" s="277"/>
      <c r="G48" s="277"/>
      <c r="H48" s="277"/>
      <c r="L48" s="27"/>
    </row>
    <row r="49" spans="2:47" s="1" customFormat="1" ht="12" customHeight="1">
      <c r="B49" s="27"/>
      <c r="C49" s="24" t="s">
        <v>81</v>
      </c>
      <c r="L49" s="27"/>
    </row>
    <row r="50" spans="2:47" s="1" customFormat="1" ht="16.5" customHeight="1">
      <c r="B50" s="27"/>
      <c r="E50" s="273" t="str">
        <f>E9</f>
        <v>08/2023 - REVITALIZACE STARÉ ŠKOLY ŠTĚPÁNOVICE - DEMOLICE OBJEKTU</v>
      </c>
      <c r="F50" s="275"/>
      <c r="G50" s="275"/>
      <c r="H50" s="275"/>
      <c r="L50" s="27"/>
    </row>
    <row r="51" spans="2:47" s="1" customFormat="1" ht="6.95" customHeight="1">
      <c r="B51" s="27"/>
      <c r="L51" s="27"/>
    </row>
    <row r="52" spans="2:47" s="1" customFormat="1" ht="12" customHeight="1">
      <c r="B52" s="27"/>
      <c r="C52" s="24" t="s">
        <v>19</v>
      </c>
      <c r="F52" s="22" t="str">
        <f>F12</f>
        <v xml:space="preserve"> </v>
      </c>
      <c r="I52" s="24" t="s">
        <v>21</v>
      </c>
      <c r="J52" s="44" t="str">
        <f>IF(J12="","",J12)</f>
        <v>29. 6. 2023</v>
      </c>
      <c r="L52" s="27"/>
    </row>
    <row r="53" spans="2:47" s="1" customFormat="1" ht="6.95" customHeight="1">
      <c r="B53" s="27"/>
      <c r="L53" s="27"/>
    </row>
    <row r="54" spans="2:47" s="1" customFormat="1" ht="15.2" customHeight="1">
      <c r="B54" s="27"/>
      <c r="C54" s="24" t="s">
        <v>23</v>
      </c>
      <c r="F54" s="22" t="str">
        <f>E15</f>
        <v xml:space="preserve"> </v>
      </c>
      <c r="I54" s="24" t="s">
        <v>27</v>
      </c>
      <c r="J54" s="25" t="str">
        <f>E21</f>
        <v xml:space="preserve"> </v>
      </c>
      <c r="L54" s="27"/>
    </row>
    <row r="55" spans="2:47" s="1" customFormat="1" ht="15.2" customHeight="1">
      <c r="B55" s="27"/>
      <c r="C55" s="24" t="s">
        <v>26</v>
      </c>
      <c r="F55" s="22" t="str">
        <f>IF(E18="","",E18)</f>
        <v xml:space="preserve"> </v>
      </c>
      <c r="I55" s="24" t="s">
        <v>29</v>
      </c>
      <c r="J55" s="25" t="str">
        <f>E24</f>
        <v xml:space="preserve"> </v>
      </c>
      <c r="L55" s="27"/>
    </row>
    <row r="56" spans="2:47" s="1" customFormat="1" ht="10.35" customHeight="1">
      <c r="B56" s="27"/>
      <c r="L56" s="27"/>
    </row>
    <row r="57" spans="2:47" s="1" customFormat="1" ht="29.25" customHeight="1">
      <c r="B57" s="27"/>
      <c r="C57" s="91" t="s">
        <v>84</v>
      </c>
      <c r="D57" s="85"/>
      <c r="E57" s="85"/>
      <c r="F57" s="85"/>
      <c r="G57" s="85"/>
      <c r="H57" s="85"/>
      <c r="I57" s="85"/>
      <c r="J57" s="92" t="s">
        <v>85</v>
      </c>
      <c r="K57" s="85"/>
      <c r="L57" s="27"/>
    </row>
    <row r="58" spans="2:47" s="1" customFormat="1" ht="10.35" customHeight="1">
      <c r="B58" s="27"/>
      <c r="L58" s="27"/>
    </row>
    <row r="59" spans="2:47" s="1" customFormat="1" ht="22.9" customHeight="1">
      <c r="B59" s="27"/>
      <c r="C59" s="93" t="s">
        <v>64</v>
      </c>
      <c r="J59" s="58">
        <f>J81</f>
        <v>0</v>
      </c>
      <c r="L59" s="27"/>
      <c r="AU59" s="15" t="s">
        <v>86</v>
      </c>
    </row>
    <row r="60" spans="2:47" s="8" customFormat="1" ht="24.95" customHeight="1">
      <c r="B60" s="94"/>
      <c r="D60" s="95" t="s">
        <v>87</v>
      </c>
      <c r="E60" s="96"/>
      <c r="F60" s="96"/>
      <c r="G60" s="96"/>
      <c r="H60" s="96"/>
      <c r="I60" s="96"/>
      <c r="J60" s="97">
        <f>J82</f>
        <v>0</v>
      </c>
      <c r="L60" s="94"/>
    </row>
    <row r="61" spans="2:47" s="9" customFormat="1" ht="19.899999999999999" customHeight="1">
      <c r="B61" s="98"/>
      <c r="D61" s="99" t="s">
        <v>90</v>
      </c>
      <c r="E61" s="100"/>
      <c r="F61" s="100"/>
      <c r="G61" s="100"/>
      <c r="H61" s="100"/>
      <c r="I61" s="100"/>
      <c r="J61" s="101">
        <f>J83</f>
        <v>0</v>
      </c>
      <c r="L61" s="98"/>
    </row>
    <row r="62" spans="2:47" s="1" customFormat="1" ht="21.75" customHeight="1">
      <c r="B62" s="27"/>
      <c r="L62" s="27"/>
    </row>
    <row r="63" spans="2:47" s="1" customFormat="1" ht="6.95" customHeight="1">
      <c r="B63" s="36"/>
      <c r="C63" s="37"/>
      <c r="D63" s="37"/>
      <c r="E63" s="37"/>
      <c r="F63" s="37"/>
      <c r="G63" s="37"/>
      <c r="H63" s="37"/>
      <c r="I63" s="37"/>
      <c r="J63" s="37"/>
      <c r="K63" s="37"/>
      <c r="L63" s="27"/>
    </row>
    <row r="67" spans="2:20" s="1" customFormat="1" ht="6.95" customHeight="1">
      <c r="B67" s="38"/>
      <c r="C67" s="39"/>
      <c r="D67" s="39"/>
      <c r="E67" s="39"/>
      <c r="F67" s="39"/>
      <c r="G67" s="39"/>
      <c r="H67" s="39"/>
      <c r="I67" s="39"/>
      <c r="J67" s="39"/>
      <c r="K67" s="39"/>
      <c r="L67" s="27"/>
    </row>
    <row r="68" spans="2:20" s="1" customFormat="1" ht="24.95" customHeight="1">
      <c r="B68" s="27"/>
      <c r="C68" s="19" t="s">
        <v>96</v>
      </c>
      <c r="L68" s="27"/>
    </row>
    <row r="69" spans="2:20" s="1" customFormat="1" ht="6.95" customHeight="1">
      <c r="B69" s="27"/>
      <c r="L69" s="27"/>
    </row>
    <row r="70" spans="2:20" s="1" customFormat="1" ht="12" customHeight="1">
      <c r="B70" s="27"/>
      <c r="C70" s="24" t="s">
        <v>15</v>
      </c>
      <c r="L70" s="27"/>
    </row>
    <row r="71" spans="2:20" s="1" customFormat="1" ht="16.5" customHeight="1">
      <c r="B71" s="27"/>
      <c r="E71" s="276" t="str">
        <f>E7</f>
        <v>Revitalizace staré školy Štěpánovice</v>
      </c>
      <c r="F71" s="277"/>
      <c r="G71" s="277"/>
      <c r="H71" s="277"/>
      <c r="L71" s="27"/>
    </row>
    <row r="72" spans="2:20" s="1" customFormat="1" ht="12" customHeight="1">
      <c r="B72" s="27"/>
      <c r="C72" s="24" t="s">
        <v>81</v>
      </c>
      <c r="L72" s="27"/>
    </row>
    <row r="73" spans="2:20" s="1" customFormat="1" ht="16.5" customHeight="1">
      <c r="B73" s="27"/>
      <c r="E73" s="273" t="str">
        <f>E9</f>
        <v>08/2023 - REVITALIZACE STARÉ ŠKOLY ŠTĚPÁNOVICE - DEMOLICE OBJEKTU</v>
      </c>
      <c r="F73" s="275"/>
      <c r="G73" s="275"/>
      <c r="H73" s="275"/>
      <c r="L73" s="27"/>
    </row>
    <row r="74" spans="2:20" s="1" customFormat="1" ht="6.95" customHeight="1">
      <c r="B74" s="27"/>
      <c r="L74" s="27"/>
    </row>
    <row r="75" spans="2:20" s="1" customFormat="1" ht="12" customHeight="1">
      <c r="B75" s="27"/>
      <c r="C75" s="24" t="s">
        <v>19</v>
      </c>
      <c r="F75" s="22" t="str">
        <f>F12</f>
        <v xml:space="preserve"> </v>
      </c>
      <c r="I75" s="24" t="s">
        <v>21</v>
      </c>
      <c r="J75" s="44" t="str">
        <f>IF(J12="","",J12)</f>
        <v>29. 6. 2023</v>
      </c>
      <c r="L75" s="27"/>
    </row>
    <row r="76" spans="2:20" s="1" customFormat="1" ht="6.95" customHeight="1">
      <c r="B76" s="27"/>
      <c r="L76" s="27"/>
    </row>
    <row r="77" spans="2:20" s="1" customFormat="1" ht="15.2" customHeight="1">
      <c r="B77" s="27"/>
      <c r="C77" s="24" t="s">
        <v>23</v>
      </c>
      <c r="F77" s="22" t="str">
        <f>E15</f>
        <v xml:space="preserve"> </v>
      </c>
      <c r="I77" s="24" t="s">
        <v>27</v>
      </c>
      <c r="J77" s="25" t="str">
        <f>E21</f>
        <v xml:space="preserve"> </v>
      </c>
      <c r="L77" s="27"/>
    </row>
    <row r="78" spans="2:20" s="1" customFormat="1" ht="15.2" customHeight="1">
      <c r="B78" s="27"/>
      <c r="C78" s="24" t="s">
        <v>26</v>
      </c>
      <c r="F78" s="22" t="str">
        <f>IF(E18="","",E18)</f>
        <v xml:space="preserve"> </v>
      </c>
      <c r="I78" s="24" t="s">
        <v>29</v>
      </c>
      <c r="J78" s="25" t="str">
        <f>E24</f>
        <v xml:space="preserve"> </v>
      </c>
      <c r="L78" s="27"/>
    </row>
    <row r="79" spans="2:20" s="1" customFormat="1" ht="10.35" customHeight="1">
      <c r="B79" s="27"/>
      <c r="L79" s="27"/>
    </row>
    <row r="80" spans="2:20" s="10" customFormat="1" ht="29.25" customHeight="1">
      <c r="B80" s="102"/>
      <c r="C80" s="103" t="s">
        <v>97</v>
      </c>
      <c r="D80" s="104" t="s">
        <v>51</v>
      </c>
      <c r="E80" s="104" t="s">
        <v>47</v>
      </c>
      <c r="F80" s="104" t="s">
        <v>48</v>
      </c>
      <c r="G80" s="104" t="s">
        <v>98</v>
      </c>
      <c r="H80" s="104" t="s">
        <v>99</v>
      </c>
      <c r="I80" s="104" t="s">
        <v>100</v>
      </c>
      <c r="J80" s="104" t="s">
        <v>85</v>
      </c>
      <c r="K80" s="105" t="s">
        <v>101</v>
      </c>
      <c r="L80" s="102"/>
      <c r="M80" s="51" t="s">
        <v>3</v>
      </c>
      <c r="N80" s="52" t="s">
        <v>36</v>
      </c>
      <c r="O80" s="52" t="s">
        <v>102</v>
      </c>
      <c r="P80" s="52" t="s">
        <v>103</v>
      </c>
      <c r="Q80" s="52" t="s">
        <v>104</v>
      </c>
      <c r="R80" s="52" t="s">
        <v>105</v>
      </c>
      <c r="S80" s="52" t="s">
        <v>106</v>
      </c>
      <c r="T80" s="53" t="s">
        <v>107</v>
      </c>
    </row>
    <row r="81" spans="2:65" s="1" customFormat="1" ht="22.9" customHeight="1">
      <c r="B81" s="27"/>
      <c r="C81" s="56" t="s">
        <v>108</v>
      </c>
      <c r="J81" s="106">
        <f>BK81</f>
        <v>0</v>
      </c>
      <c r="L81" s="27"/>
      <c r="M81" s="54"/>
      <c r="N81" s="45"/>
      <c r="O81" s="45"/>
      <c r="P81" s="107">
        <f>P82</f>
        <v>2341.3423050000006</v>
      </c>
      <c r="Q81" s="45"/>
      <c r="R81" s="107">
        <f>R82</f>
        <v>0</v>
      </c>
      <c r="S81" s="45"/>
      <c r="T81" s="108">
        <f>T82</f>
        <v>1292.2305000000001</v>
      </c>
      <c r="AT81" s="15" t="s">
        <v>65</v>
      </c>
      <c r="AU81" s="15" t="s">
        <v>86</v>
      </c>
      <c r="BK81" s="109">
        <f>BK82</f>
        <v>0</v>
      </c>
    </row>
    <row r="82" spans="2:65" s="11" customFormat="1" ht="25.9" customHeight="1">
      <c r="B82" s="110"/>
      <c r="D82" s="111" t="s">
        <v>65</v>
      </c>
      <c r="E82" s="112" t="s">
        <v>109</v>
      </c>
      <c r="F82" s="112" t="s">
        <v>110</v>
      </c>
      <c r="J82" s="113">
        <f>BK82</f>
        <v>0</v>
      </c>
      <c r="L82" s="110"/>
      <c r="M82" s="114"/>
      <c r="P82" s="115">
        <f>P83</f>
        <v>2341.3423050000006</v>
      </c>
      <c r="R82" s="115">
        <f>R83</f>
        <v>0</v>
      </c>
      <c r="T82" s="116">
        <f>T83</f>
        <v>1292.2305000000001</v>
      </c>
      <c r="AR82" s="111" t="s">
        <v>74</v>
      </c>
      <c r="AT82" s="117" t="s">
        <v>65</v>
      </c>
      <c r="AU82" s="117" t="s">
        <v>66</v>
      </c>
      <c r="AY82" s="111" t="s">
        <v>111</v>
      </c>
      <c r="BK82" s="118">
        <f>BK83</f>
        <v>0</v>
      </c>
    </row>
    <row r="83" spans="2:65" s="11" customFormat="1" ht="22.9" customHeight="1">
      <c r="B83" s="110"/>
      <c r="D83" s="111" t="s">
        <v>65</v>
      </c>
      <c r="E83" s="119" t="s">
        <v>139</v>
      </c>
      <c r="F83" s="119" t="s">
        <v>244</v>
      </c>
      <c r="J83" s="120">
        <f>BK83</f>
        <v>0</v>
      </c>
      <c r="L83" s="110"/>
      <c r="M83" s="114"/>
      <c r="P83" s="115">
        <f>SUM(P84:P97)</f>
        <v>2341.3423050000006</v>
      </c>
      <c r="R83" s="115">
        <f>SUM(R84:R97)</f>
        <v>0</v>
      </c>
      <c r="T83" s="116">
        <f>SUM(T84:T97)</f>
        <v>1292.2305000000001</v>
      </c>
      <c r="AR83" s="111" t="s">
        <v>74</v>
      </c>
      <c r="AT83" s="117" t="s">
        <v>65</v>
      </c>
      <c r="AU83" s="117" t="s">
        <v>74</v>
      </c>
      <c r="AY83" s="111" t="s">
        <v>111</v>
      </c>
      <c r="BK83" s="118">
        <f>SUM(BK84:BK97)</f>
        <v>0</v>
      </c>
    </row>
    <row r="84" spans="2:65" s="1" customFormat="1" ht="24.2" customHeight="1">
      <c r="B84" s="121"/>
      <c r="C84" s="122" t="s">
        <v>74</v>
      </c>
      <c r="D84" s="122" t="s">
        <v>113</v>
      </c>
      <c r="E84" s="123" t="s">
        <v>354</v>
      </c>
      <c r="F84" s="124" t="s">
        <v>355</v>
      </c>
      <c r="G84" s="125" t="s">
        <v>129</v>
      </c>
      <c r="H84" s="126">
        <v>2349.5100000000002</v>
      </c>
      <c r="I84" s="127">
        <v>0</v>
      </c>
      <c r="J84" s="127">
        <f>ROUND(I84*H84,2)</f>
        <v>0</v>
      </c>
      <c r="K84" s="124" t="s">
        <v>117</v>
      </c>
      <c r="L84" s="27"/>
      <c r="M84" s="128" t="s">
        <v>3</v>
      </c>
      <c r="N84" s="129" t="s">
        <v>37</v>
      </c>
      <c r="O84" s="130">
        <v>0.86199999999999999</v>
      </c>
      <c r="P84" s="130">
        <f>O84*H84</f>
        <v>2025.2776200000001</v>
      </c>
      <c r="Q84" s="130">
        <v>0</v>
      </c>
      <c r="R84" s="130">
        <f>Q84*H84</f>
        <v>0</v>
      </c>
      <c r="S84" s="130">
        <v>0.55000000000000004</v>
      </c>
      <c r="T84" s="131">
        <f>S84*H84</f>
        <v>1292.2305000000001</v>
      </c>
      <c r="AR84" s="132" t="s">
        <v>118</v>
      </c>
      <c r="AT84" s="132" t="s">
        <v>113</v>
      </c>
      <c r="AU84" s="132" t="s">
        <v>76</v>
      </c>
      <c r="AY84" s="15" t="s">
        <v>111</v>
      </c>
      <c r="BE84" s="133">
        <f>IF(N84="základní",J84,0)</f>
        <v>0</v>
      </c>
      <c r="BF84" s="133">
        <f>IF(N84="snížená",J84,0)</f>
        <v>0</v>
      </c>
      <c r="BG84" s="133">
        <f>IF(N84="zákl. přenesená",J84,0)</f>
        <v>0</v>
      </c>
      <c r="BH84" s="133">
        <f>IF(N84="sníž. přenesená",J84,0)</f>
        <v>0</v>
      </c>
      <c r="BI84" s="133">
        <f>IF(N84="nulová",J84,0)</f>
        <v>0</v>
      </c>
      <c r="BJ84" s="15" t="s">
        <v>74</v>
      </c>
      <c r="BK84" s="133">
        <f>ROUND(I84*H84,2)</f>
        <v>0</v>
      </c>
      <c r="BL84" s="15" t="s">
        <v>118</v>
      </c>
      <c r="BM84" s="132" t="s">
        <v>356</v>
      </c>
    </row>
    <row r="85" spans="2:65" s="1" customFormat="1">
      <c r="B85" s="27"/>
      <c r="D85" s="134" t="s">
        <v>120</v>
      </c>
      <c r="F85" s="135" t="s">
        <v>357</v>
      </c>
      <c r="L85" s="27"/>
      <c r="M85" s="136"/>
      <c r="T85" s="48"/>
      <c r="AT85" s="15" t="s">
        <v>120</v>
      </c>
      <c r="AU85" s="15" t="s">
        <v>76</v>
      </c>
    </row>
    <row r="86" spans="2:65" s="1" customFormat="1" ht="24.2" customHeight="1">
      <c r="B86" s="121"/>
      <c r="C86" s="122" t="s">
        <v>76</v>
      </c>
      <c r="D86" s="122" t="s">
        <v>113</v>
      </c>
      <c r="E86" s="123" t="s">
        <v>358</v>
      </c>
      <c r="F86" s="124" t="s">
        <v>359</v>
      </c>
      <c r="G86" s="125" t="s">
        <v>178</v>
      </c>
      <c r="H86" s="126">
        <v>1292.231</v>
      </c>
      <c r="I86" s="127">
        <v>0</v>
      </c>
      <c r="J86" s="127">
        <v>0</v>
      </c>
      <c r="K86" s="124" t="s">
        <v>117</v>
      </c>
      <c r="L86" s="27"/>
      <c r="M86" s="128" t="s">
        <v>3</v>
      </c>
      <c r="N86" s="129" t="s">
        <v>37</v>
      </c>
      <c r="O86" s="130">
        <v>0.08</v>
      </c>
      <c r="P86" s="130">
        <f>O86*H86</f>
        <v>103.37848</v>
      </c>
      <c r="Q86" s="130">
        <v>0</v>
      </c>
      <c r="R86" s="130">
        <f>Q86*H86</f>
        <v>0</v>
      </c>
      <c r="S86" s="130">
        <v>0</v>
      </c>
      <c r="T86" s="131">
        <f>S86*H86</f>
        <v>0</v>
      </c>
      <c r="AR86" s="132" t="s">
        <v>118</v>
      </c>
      <c r="AT86" s="132" t="s">
        <v>113</v>
      </c>
      <c r="AU86" s="132" t="s">
        <v>76</v>
      </c>
      <c r="AY86" s="15" t="s">
        <v>111</v>
      </c>
      <c r="BE86" s="133">
        <f>IF(N86="základní",J86,0)</f>
        <v>0</v>
      </c>
      <c r="BF86" s="133">
        <f>IF(N86="snížená",J86,0)</f>
        <v>0</v>
      </c>
      <c r="BG86" s="133">
        <f>IF(N86="zákl. přenesená",J86,0)</f>
        <v>0</v>
      </c>
      <c r="BH86" s="133">
        <f>IF(N86="sníž. přenesená",J86,0)</f>
        <v>0</v>
      </c>
      <c r="BI86" s="133">
        <f>IF(N86="nulová",J86,0)</f>
        <v>0</v>
      </c>
      <c r="BJ86" s="15" t="s">
        <v>74</v>
      </c>
      <c r="BK86" s="133">
        <f>ROUND(I86*H86,2)</f>
        <v>0</v>
      </c>
      <c r="BL86" s="15" t="s">
        <v>118</v>
      </c>
      <c r="BM86" s="132" t="s">
        <v>360</v>
      </c>
    </row>
    <row r="87" spans="2:65" s="1" customFormat="1">
      <c r="B87" s="27"/>
      <c r="D87" s="134" t="s">
        <v>120</v>
      </c>
      <c r="F87" s="135" t="s">
        <v>361</v>
      </c>
      <c r="L87" s="27"/>
      <c r="M87" s="136"/>
      <c r="T87" s="48"/>
      <c r="AT87" s="15" t="s">
        <v>120</v>
      </c>
      <c r="AU87" s="15" t="s">
        <v>76</v>
      </c>
    </row>
    <row r="88" spans="2:65" s="1" customFormat="1" ht="16.5" customHeight="1">
      <c r="B88" s="121"/>
      <c r="C88" s="122" t="s">
        <v>122</v>
      </c>
      <c r="D88" s="122" t="s">
        <v>113</v>
      </c>
      <c r="E88" s="123" t="s">
        <v>362</v>
      </c>
      <c r="F88" s="124" t="s">
        <v>363</v>
      </c>
      <c r="G88" s="125" t="s">
        <v>178</v>
      </c>
      <c r="H88" s="126">
        <v>1292.231</v>
      </c>
      <c r="I88" s="127">
        <v>0</v>
      </c>
      <c r="J88" s="127">
        <f>ROUND(I88*H88,2)</f>
        <v>0</v>
      </c>
      <c r="K88" s="124" t="s">
        <v>117</v>
      </c>
      <c r="L88" s="27"/>
      <c r="M88" s="128" t="s">
        <v>3</v>
      </c>
      <c r="N88" s="129" t="s">
        <v>37</v>
      </c>
      <c r="O88" s="130">
        <v>0.13600000000000001</v>
      </c>
      <c r="P88" s="130">
        <f>O88*H88</f>
        <v>175.74341600000002</v>
      </c>
      <c r="Q88" s="130">
        <v>0</v>
      </c>
      <c r="R88" s="130">
        <f>Q88*H88</f>
        <v>0</v>
      </c>
      <c r="S88" s="130">
        <v>0</v>
      </c>
      <c r="T88" s="131">
        <f>S88*H88</f>
        <v>0</v>
      </c>
      <c r="AR88" s="132" t="s">
        <v>118</v>
      </c>
      <c r="AT88" s="132" t="s">
        <v>113</v>
      </c>
      <c r="AU88" s="132" t="s">
        <v>76</v>
      </c>
      <c r="AY88" s="15" t="s">
        <v>111</v>
      </c>
      <c r="BE88" s="133">
        <f>IF(N88="základní",J88,0)</f>
        <v>0</v>
      </c>
      <c r="BF88" s="133">
        <f>IF(N88="snížená",J88,0)</f>
        <v>0</v>
      </c>
      <c r="BG88" s="133">
        <f>IF(N88="zákl. přenesená",J88,0)</f>
        <v>0</v>
      </c>
      <c r="BH88" s="133">
        <f>IF(N88="sníž. přenesená",J88,0)</f>
        <v>0</v>
      </c>
      <c r="BI88" s="133">
        <f>IF(N88="nulová",J88,0)</f>
        <v>0</v>
      </c>
      <c r="BJ88" s="15" t="s">
        <v>74</v>
      </c>
      <c r="BK88" s="133">
        <f>ROUND(I88*H88,2)</f>
        <v>0</v>
      </c>
      <c r="BL88" s="15" t="s">
        <v>118</v>
      </c>
      <c r="BM88" s="132" t="s">
        <v>364</v>
      </c>
    </row>
    <row r="89" spans="2:65" s="1" customFormat="1">
      <c r="B89" s="27"/>
      <c r="D89" s="134" t="s">
        <v>120</v>
      </c>
      <c r="F89" s="135" t="s">
        <v>365</v>
      </c>
      <c r="L89" s="27"/>
      <c r="M89" s="136"/>
      <c r="T89" s="48"/>
      <c r="AT89" s="15" t="s">
        <v>120</v>
      </c>
      <c r="AU89" s="15" t="s">
        <v>76</v>
      </c>
    </row>
    <row r="90" spans="2:65" s="1" customFormat="1" ht="16.5" customHeight="1">
      <c r="B90" s="121"/>
      <c r="C90" s="122" t="s">
        <v>118</v>
      </c>
      <c r="D90" s="122" t="s">
        <v>113</v>
      </c>
      <c r="E90" s="123" t="s">
        <v>366</v>
      </c>
      <c r="F90" s="124" t="s">
        <v>367</v>
      </c>
      <c r="G90" s="125" t="s">
        <v>178</v>
      </c>
      <c r="H90" s="126">
        <v>5944.2629999999999</v>
      </c>
      <c r="I90" s="127">
        <v>0</v>
      </c>
      <c r="J90" s="127">
        <f>ROUND(I90*H90,2)</f>
        <v>0</v>
      </c>
      <c r="K90" s="124" t="s">
        <v>117</v>
      </c>
      <c r="L90" s="27"/>
      <c r="M90" s="128" t="s">
        <v>3</v>
      </c>
      <c r="N90" s="129" t="s">
        <v>37</v>
      </c>
      <c r="O90" s="130">
        <v>3.0000000000000001E-3</v>
      </c>
      <c r="P90" s="130">
        <f>O90*H90</f>
        <v>17.832789000000002</v>
      </c>
      <c r="Q90" s="130">
        <v>0</v>
      </c>
      <c r="R90" s="130">
        <f>Q90*H90</f>
        <v>0</v>
      </c>
      <c r="S90" s="130">
        <v>0</v>
      </c>
      <c r="T90" s="131">
        <f>S90*H90</f>
        <v>0</v>
      </c>
      <c r="AR90" s="132" t="s">
        <v>118</v>
      </c>
      <c r="AT90" s="132" t="s">
        <v>113</v>
      </c>
      <c r="AU90" s="132" t="s">
        <v>76</v>
      </c>
      <c r="AY90" s="15" t="s">
        <v>111</v>
      </c>
      <c r="BE90" s="133">
        <f>IF(N90="základní",J90,0)</f>
        <v>0</v>
      </c>
      <c r="BF90" s="133">
        <f>IF(N90="snížená",J90,0)</f>
        <v>0</v>
      </c>
      <c r="BG90" s="133">
        <f>IF(N90="zákl. přenesená",J90,0)</f>
        <v>0</v>
      </c>
      <c r="BH90" s="133">
        <f>IF(N90="sníž. přenesená",J90,0)</f>
        <v>0</v>
      </c>
      <c r="BI90" s="133">
        <f>IF(N90="nulová",J90,0)</f>
        <v>0</v>
      </c>
      <c r="BJ90" s="15" t="s">
        <v>74</v>
      </c>
      <c r="BK90" s="133">
        <f>ROUND(I90*H90,2)</f>
        <v>0</v>
      </c>
      <c r="BL90" s="15" t="s">
        <v>118</v>
      </c>
      <c r="BM90" s="132" t="s">
        <v>368</v>
      </c>
    </row>
    <row r="91" spans="2:65" s="1" customFormat="1">
      <c r="B91" s="27"/>
      <c r="D91" s="134" t="s">
        <v>120</v>
      </c>
      <c r="F91" s="135" t="s">
        <v>369</v>
      </c>
      <c r="L91" s="27"/>
      <c r="M91" s="136"/>
      <c r="T91" s="48"/>
      <c r="AT91" s="15" t="s">
        <v>120</v>
      </c>
      <c r="AU91" s="15" t="s">
        <v>76</v>
      </c>
    </row>
    <row r="92" spans="2:65" s="12" customFormat="1">
      <c r="B92" s="137"/>
      <c r="D92" s="138" t="s">
        <v>137</v>
      </c>
      <c r="F92" s="140" t="s">
        <v>370</v>
      </c>
      <c r="H92" s="141">
        <v>5944.2629999999999</v>
      </c>
      <c r="L92" s="137"/>
      <c r="M92" s="142"/>
      <c r="T92" s="143"/>
      <c r="AT92" s="139" t="s">
        <v>137</v>
      </c>
      <c r="AU92" s="139" t="s">
        <v>76</v>
      </c>
      <c r="AV92" s="12" t="s">
        <v>76</v>
      </c>
      <c r="AW92" s="12" t="s">
        <v>4</v>
      </c>
      <c r="AX92" s="12" t="s">
        <v>74</v>
      </c>
      <c r="AY92" s="139" t="s">
        <v>111</v>
      </c>
    </row>
    <row r="93" spans="2:65" s="1" customFormat="1" ht="16.5" customHeight="1">
      <c r="B93" s="121"/>
      <c r="C93" s="122" t="s">
        <v>145</v>
      </c>
      <c r="D93" s="122" t="s">
        <v>113</v>
      </c>
      <c r="E93" s="123" t="s">
        <v>371</v>
      </c>
      <c r="F93" s="124" t="s">
        <v>372</v>
      </c>
      <c r="G93" s="125" t="s">
        <v>373</v>
      </c>
      <c r="H93" s="126">
        <v>12</v>
      </c>
      <c r="I93" s="127">
        <v>0</v>
      </c>
      <c r="J93" s="127">
        <f>ROUND(I93*H93,2)</f>
        <v>0</v>
      </c>
      <c r="K93" s="124" t="s">
        <v>3</v>
      </c>
      <c r="L93" s="27"/>
      <c r="M93" s="128" t="s">
        <v>3</v>
      </c>
      <c r="N93" s="129" t="s">
        <v>37</v>
      </c>
      <c r="O93" s="130">
        <v>0</v>
      </c>
      <c r="P93" s="130">
        <f>O93*H93</f>
        <v>0</v>
      </c>
      <c r="Q93" s="130">
        <v>0</v>
      </c>
      <c r="R93" s="130">
        <f>Q93*H93</f>
        <v>0</v>
      </c>
      <c r="S93" s="130">
        <v>0</v>
      </c>
      <c r="T93" s="131">
        <f>S93*H93</f>
        <v>0</v>
      </c>
      <c r="AR93" s="132" t="s">
        <v>118</v>
      </c>
      <c r="AT93" s="132" t="s">
        <v>113</v>
      </c>
      <c r="AU93" s="132" t="s">
        <v>76</v>
      </c>
      <c r="AY93" s="15" t="s">
        <v>111</v>
      </c>
      <c r="BE93" s="133">
        <f>IF(N93="základní",J93,0)</f>
        <v>0</v>
      </c>
      <c r="BF93" s="133">
        <f>IF(N93="snížená",J93,0)</f>
        <v>0</v>
      </c>
      <c r="BG93" s="133">
        <f>IF(N93="zákl. přenesená",J93,0)</f>
        <v>0</v>
      </c>
      <c r="BH93" s="133">
        <f>IF(N93="sníž. přenesená",J93,0)</f>
        <v>0</v>
      </c>
      <c r="BI93" s="133">
        <f>IF(N93="nulová",J93,0)</f>
        <v>0</v>
      </c>
      <c r="BJ93" s="15" t="s">
        <v>74</v>
      </c>
      <c r="BK93" s="133">
        <f>ROUND(I93*H93,2)</f>
        <v>0</v>
      </c>
      <c r="BL93" s="15" t="s">
        <v>118</v>
      </c>
      <c r="BM93" s="132" t="s">
        <v>374</v>
      </c>
    </row>
    <row r="94" spans="2:65" s="1" customFormat="1" ht="24.2" customHeight="1">
      <c r="B94" s="121"/>
      <c r="C94" s="122" t="s">
        <v>154</v>
      </c>
      <c r="D94" s="122" t="s">
        <v>113</v>
      </c>
      <c r="E94" s="123" t="s">
        <v>375</v>
      </c>
      <c r="F94" s="124" t="s">
        <v>376</v>
      </c>
      <c r="G94" s="125" t="s">
        <v>178</v>
      </c>
      <c r="H94" s="126">
        <v>2.1</v>
      </c>
      <c r="I94" s="127">
        <v>0</v>
      </c>
      <c r="J94" s="127">
        <f>ROUND(I94*H94,2)</f>
        <v>0</v>
      </c>
      <c r="K94" s="124" t="s">
        <v>117</v>
      </c>
      <c r="L94" s="27"/>
      <c r="M94" s="128" t="s">
        <v>3</v>
      </c>
      <c r="N94" s="129" t="s">
        <v>37</v>
      </c>
      <c r="O94" s="130">
        <v>9.1</v>
      </c>
      <c r="P94" s="130">
        <f>O94*H94</f>
        <v>19.11</v>
      </c>
      <c r="Q94" s="130">
        <v>0</v>
      </c>
      <c r="R94" s="130">
        <f>Q94*H94</f>
        <v>0</v>
      </c>
      <c r="S94" s="130">
        <v>0</v>
      </c>
      <c r="T94" s="131">
        <f>S94*H94</f>
        <v>0</v>
      </c>
      <c r="AR94" s="132" t="s">
        <v>118</v>
      </c>
      <c r="AT94" s="132" t="s">
        <v>113</v>
      </c>
      <c r="AU94" s="132" t="s">
        <v>76</v>
      </c>
      <c r="AY94" s="15" t="s">
        <v>111</v>
      </c>
      <c r="BE94" s="133">
        <f>IF(N94="základní",J94,0)</f>
        <v>0</v>
      </c>
      <c r="BF94" s="133">
        <f>IF(N94="snížená",J94,0)</f>
        <v>0</v>
      </c>
      <c r="BG94" s="133">
        <f>IF(N94="zákl. přenesená",J94,0)</f>
        <v>0</v>
      </c>
      <c r="BH94" s="133">
        <f>IF(N94="sníž. přenesená",J94,0)</f>
        <v>0</v>
      </c>
      <c r="BI94" s="133">
        <f>IF(N94="nulová",J94,0)</f>
        <v>0</v>
      </c>
      <c r="BJ94" s="15" t="s">
        <v>74</v>
      </c>
      <c r="BK94" s="133">
        <f>ROUND(I94*H94,2)</f>
        <v>0</v>
      </c>
      <c r="BL94" s="15" t="s">
        <v>118</v>
      </c>
      <c r="BM94" s="132" t="s">
        <v>377</v>
      </c>
    </row>
    <row r="95" spans="2:65" s="1" customFormat="1">
      <c r="B95" s="27"/>
      <c r="D95" s="134" t="s">
        <v>120</v>
      </c>
      <c r="F95" s="135" t="s">
        <v>378</v>
      </c>
      <c r="L95" s="27"/>
      <c r="M95" s="136"/>
      <c r="T95" s="48"/>
      <c r="AT95" s="15" t="s">
        <v>120</v>
      </c>
      <c r="AU95" s="15" t="s">
        <v>76</v>
      </c>
    </row>
    <row r="96" spans="2:65" s="1" customFormat="1" ht="24.2" customHeight="1">
      <c r="B96" s="121"/>
      <c r="C96" s="122" t="s">
        <v>165</v>
      </c>
      <c r="D96" s="122" t="s">
        <v>113</v>
      </c>
      <c r="E96" s="123" t="s">
        <v>379</v>
      </c>
      <c r="F96" s="124" t="s">
        <v>380</v>
      </c>
      <c r="G96" s="125" t="s">
        <v>178</v>
      </c>
      <c r="H96" s="126">
        <v>1292.231</v>
      </c>
      <c r="I96" s="127">
        <v>0</v>
      </c>
      <c r="J96" s="127">
        <f>ROUND(I96*H96,2)</f>
        <v>0</v>
      </c>
      <c r="K96" s="124" t="s">
        <v>117</v>
      </c>
      <c r="L96" s="27"/>
      <c r="M96" s="128" t="s">
        <v>3</v>
      </c>
      <c r="N96" s="129" t="s">
        <v>37</v>
      </c>
      <c r="O96" s="130">
        <v>0</v>
      </c>
      <c r="P96" s="130">
        <f>O96*H96</f>
        <v>0</v>
      </c>
      <c r="Q96" s="130">
        <v>0</v>
      </c>
      <c r="R96" s="130">
        <f>Q96*H96</f>
        <v>0</v>
      </c>
      <c r="S96" s="130">
        <v>0</v>
      </c>
      <c r="T96" s="131">
        <f>S96*H96</f>
        <v>0</v>
      </c>
      <c r="AR96" s="132" t="s">
        <v>118</v>
      </c>
      <c r="AT96" s="132" t="s">
        <v>113</v>
      </c>
      <c r="AU96" s="132" t="s">
        <v>76</v>
      </c>
      <c r="AY96" s="15" t="s">
        <v>111</v>
      </c>
      <c r="BE96" s="133">
        <f>IF(N96="základní",J96,0)</f>
        <v>0</v>
      </c>
      <c r="BF96" s="133">
        <f>IF(N96="snížená",J96,0)</f>
        <v>0</v>
      </c>
      <c r="BG96" s="133">
        <f>IF(N96="zákl. přenesená",J96,0)</f>
        <v>0</v>
      </c>
      <c r="BH96" s="133">
        <f>IF(N96="sníž. přenesená",J96,0)</f>
        <v>0</v>
      </c>
      <c r="BI96" s="133">
        <f>IF(N96="nulová",J96,0)</f>
        <v>0</v>
      </c>
      <c r="BJ96" s="15" t="s">
        <v>74</v>
      </c>
      <c r="BK96" s="133">
        <f>ROUND(I96*H96,2)</f>
        <v>0</v>
      </c>
      <c r="BL96" s="15" t="s">
        <v>118</v>
      </c>
      <c r="BM96" s="132" t="s">
        <v>381</v>
      </c>
    </row>
    <row r="97" spans="2:47" s="1" customFormat="1">
      <c r="B97" s="27"/>
      <c r="D97" s="134" t="s">
        <v>120</v>
      </c>
      <c r="F97" s="135" t="s">
        <v>382</v>
      </c>
      <c r="L97" s="27"/>
      <c r="M97" s="153"/>
      <c r="N97" s="154"/>
      <c r="O97" s="154"/>
      <c r="P97" s="154"/>
      <c r="Q97" s="154"/>
      <c r="R97" s="154"/>
      <c r="S97" s="154"/>
      <c r="T97" s="155"/>
      <c r="AT97" s="15" t="s">
        <v>120</v>
      </c>
      <c r="AU97" s="15" t="s">
        <v>76</v>
      </c>
    </row>
    <row r="98" spans="2:47" s="1" customFormat="1" ht="6.95" customHeight="1">
      <c r="B98" s="36"/>
      <c r="C98" s="37"/>
      <c r="D98" s="37"/>
      <c r="E98" s="37"/>
      <c r="F98" s="37"/>
      <c r="G98" s="37"/>
      <c r="H98" s="37"/>
      <c r="I98" s="37"/>
      <c r="J98" s="37"/>
      <c r="K98" s="37"/>
      <c r="L98" s="27"/>
    </row>
  </sheetData>
  <sheetProtection algorithmName="SHA-512" hashValue="F1+vesWhUK2THMKwvf5uIQGuHuorJA/cqY06sCbGbh7AFqfp5xDyLOO4QzAfNgpmEmCItbpqCwgnrWc6tvbeJQ==" saltValue="HoO7XlTA4IScwvT3LM9jmQ==" spinCount="100000" sheet="1" objects="1" scenarios="1" selectLockedCells="1"/>
  <protectedRanges>
    <protectedRange sqref="I84 I86 I88 I90 I93 I94 I96" name="Oblast1"/>
  </protectedRanges>
  <autoFilter ref="C80:K97" xr:uid="{00000000-0009-0000-0000-000002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hyperlinks>
    <hyperlink ref="F85" r:id="rId1" xr:uid="{00000000-0004-0000-0200-000000000000}"/>
    <hyperlink ref="F87" r:id="rId2" xr:uid="{00000000-0004-0000-0200-000001000000}"/>
    <hyperlink ref="F89" r:id="rId3" xr:uid="{00000000-0004-0000-0200-000002000000}"/>
    <hyperlink ref="F91" r:id="rId4" xr:uid="{00000000-0004-0000-0200-000003000000}"/>
    <hyperlink ref="F95" r:id="rId5" xr:uid="{00000000-0004-0000-0200-000004000000}"/>
    <hyperlink ref="F97" r:id="rId6" xr:uid="{00000000-0004-0000-0200-000005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218"/>
  <sheetViews>
    <sheetView showGridLines="0" zoomScale="110" zoomScaleNormal="110" workbookViewId="0"/>
  </sheetViews>
  <sheetFormatPr defaultRowHeight="11.25"/>
  <cols>
    <col min="1" max="1" width="8.33203125" style="156" customWidth="1"/>
    <col min="2" max="2" width="1.6640625" style="156" customWidth="1"/>
    <col min="3" max="4" width="5" style="156" customWidth="1"/>
    <col min="5" max="5" width="11.6640625" style="156" customWidth="1"/>
    <col min="6" max="6" width="9.1640625" style="156" customWidth="1"/>
    <col min="7" max="7" width="5" style="156" customWidth="1"/>
    <col min="8" max="8" width="77.83203125" style="156" customWidth="1"/>
    <col min="9" max="10" width="20" style="156" customWidth="1"/>
    <col min="11" max="11" width="1.6640625" style="156" customWidth="1"/>
  </cols>
  <sheetData>
    <row r="1" spans="2:11" customFormat="1" ht="37.5" customHeight="1"/>
    <row r="2" spans="2:11" customFormat="1" ht="7.5" customHeight="1">
      <c r="B2" s="157"/>
      <c r="C2" s="158"/>
      <c r="D2" s="158"/>
      <c r="E2" s="158"/>
      <c r="F2" s="158"/>
      <c r="G2" s="158"/>
      <c r="H2" s="158"/>
      <c r="I2" s="158"/>
      <c r="J2" s="158"/>
      <c r="K2" s="159"/>
    </row>
    <row r="3" spans="2:11" s="13" customFormat="1" ht="45" customHeight="1">
      <c r="B3" s="160"/>
      <c r="C3" s="279" t="s">
        <v>383</v>
      </c>
      <c r="D3" s="279"/>
      <c r="E3" s="279"/>
      <c r="F3" s="279"/>
      <c r="G3" s="279"/>
      <c r="H3" s="279"/>
      <c r="I3" s="279"/>
      <c r="J3" s="279"/>
      <c r="K3" s="161"/>
    </row>
    <row r="4" spans="2:11" customFormat="1" ht="25.5" customHeight="1">
      <c r="B4" s="162"/>
      <c r="C4" s="284" t="s">
        <v>384</v>
      </c>
      <c r="D4" s="284"/>
      <c r="E4" s="284"/>
      <c r="F4" s="284"/>
      <c r="G4" s="284"/>
      <c r="H4" s="284"/>
      <c r="I4" s="284"/>
      <c r="J4" s="284"/>
      <c r="K4" s="163"/>
    </row>
    <row r="5" spans="2:11" customFormat="1" ht="5.25" customHeight="1">
      <c r="B5" s="162"/>
      <c r="C5" s="164"/>
      <c r="D5" s="164"/>
      <c r="E5" s="164"/>
      <c r="F5" s="164"/>
      <c r="G5" s="164"/>
      <c r="H5" s="164"/>
      <c r="I5" s="164"/>
      <c r="J5" s="164"/>
      <c r="K5" s="163"/>
    </row>
    <row r="6" spans="2:11" customFormat="1" ht="15" customHeight="1">
      <c r="B6" s="162"/>
      <c r="C6" s="283" t="s">
        <v>385</v>
      </c>
      <c r="D6" s="283"/>
      <c r="E6" s="283"/>
      <c r="F6" s="283"/>
      <c r="G6" s="283"/>
      <c r="H6" s="283"/>
      <c r="I6" s="283"/>
      <c r="J6" s="283"/>
      <c r="K6" s="163"/>
    </row>
    <row r="7" spans="2:11" customFormat="1" ht="15" customHeight="1">
      <c r="B7" s="166"/>
      <c r="C7" s="283" t="s">
        <v>386</v>
      </c>
      <c r="D7" s="283"/>
      <c r="E7" s="283"/>
      <c r="F7" s="283"/>
      <c r="G7" s="283"/>
      <c r="H7" s="283"/>
      <c r="I7" s="283"/>
      <c r="J7" s="283"/>
      <c r="K7" s="163"/>
    </row>
    <row r="8" spans="2:11" customFormat="1" ht="12.75" customHeight="1">
      <c r="B8" s="166"/>
      <c r="C8" s="165"/>
      <c r="D8" s="165"/>
      <c r="E8" s="165"/>
      <c r="F8" s="165"/>
      <c r="G8" s="165"/>
      <c r="H8" s="165"/>
      <c r="I8" s="165"/>
      <c r="J8" s="165"/>
      <c r="K8" s="163"/>
    </row>
    <row r="9" spans="2:11" customFormat="1" ht="15" customHeight="1">
      <c r="B9" s="166"/>
      <c r="C9" s="283" t="s">
        <v>387</v>
      </c>
      <c r="D9" s="283"/>
      <c r="E9" s="283"/>
      <c r="F9" s="283"/>
      <c r="G9" s="283"/>
      <c r="H9" s="283"/>
      <c r="I9" s="283"/>
      <c r="J9" s="283"/>
      <c r="K9" s="163"/>
    </row>
    <row r="10" spans="2:11" customFormat="1" ht="15" customHeight="1">
      <c r="B10" s="166"/>
      <c r="C10" s="165"/>
      <c r="D10" s="283" t="s">
        <v>388</v>
      </c>
      <c r="E10" s="283"/>
      <c r="F10" s="283"/>
      <c r="G10" s="283"/>
      <c r="H10" s="283"/>
      <c r="I10" s="283"/>
      <c r="J10" s="283"/>
      <c r="K10" s="163"/>
    </row>
    <row r="11" spans="2:11" customFormat="1" ht="15" customHeight="1">
      <c r="B11" s="166"/>
      <c r="C11" s="167"/>
      <c r="D11" s="283" t="s">
        <v>389</v>
      </c>
      <c r="E11" s="283"/>
      <c r="F11" s="283"/>
      <c r="G11" s="283"/>
      <c r="H11" s="283"/>
      <c r="I11" s="283"/>
      <c r="J11" s="283"/>
      <c r="K11" s="163"/>
    </row>
    <row r="12" spans="2:11" customFormat="1" ht="15" customHeight="1">
      <c r="B12" s="166"/>
      <c r="C12" s="167"/>
      <c r="D12" s="165"/>
      <c r="E12" s="165"/>
      <c r="F12" s="165"/>
      <c r="G12" s="165"/>
      <c r="H12" s="165"/>
      <c r="I12" s="165"/>
      <c r="J12" s="165"/>
      <c r="K12" s="163"/>
    </row>
    <row r="13" spans="2:11" customFormat="1" ht="15" customHeight="1">
      <c r="B13" s="166"/>
      <c r="C13" s="167"/>
      <c r="D13" s="168" t="s">
        <v>390</v>
      </c>
      <c r="E13" s="165"/>
      <c r="F13" s="165"/>
      <c r="G13" s="165"/>
      <c r="H13" s="165"/>
      <c r="I13" s="165"/>
      <c r="J13" s="165"/>
      <c r="K13" s="163"/>
    </row>
    <row r="14" spans="2:11" customFormat="1" ht="12.75" customHeight="1">
      <c r="B14" s="166"/>
      <c r="C14" s="167"/>
      <c r="D14" s="167"/>
      <c r="E14" s="167"/>
      <c r="F14" s="167"/>
      <c r="G14" s="167"/>
      <c r="H14" s="167"/>
      <c r="I14" s="167"/>
      <c r="J14" s="167"/>
      <c r="K14" s="163"/>
    </row>
    <row r="15" spans="2:11" customFormat="1" ht="15" customHeight="1">
      <c r="B15" s="166"/>
      <c r="C15" s="167"/>
      <c r="D15" s="283" t="s">
        <v>391</v>
      </c>
      <c r="E15" s="283"/>
      <c r="F15" s="283"/>
      <c r="G15" s="283"/>
      <c r="H15" s="283"/>
      <c r="I15" s="283"/>
      <c r="J15" s="283"/>
      <c r="K15" s="163"/>
    </row>
    <row r="16" spans="2:11" customFormat="1" ht="15" customHeight="1">
      <c r="B16" s="166"/>
      <c r="C16" s="167"/>
      <c r="D16" s="283" t="s">
        <v>392</v>
      </c>
      <c r="E16" s="283"/>
      <c r="F16" s="283"/>
      <c r="G16" s="283"/>
      <c r="H16" s="283"/>
      <c r="I16" s="283"/>
      <c r="J16" s="283"/>
      <c r="K16" s="163"/>
    </row>
    <row r="17" spans="2:11" customFormat="1" ht="15" customHeight="1">
      <c r="B17" s="166"/>
      <c r="C17" s="167"/>
      <c r="D17" s="283" t="s">
        <v>393</v>
      </c>
      <c r="E17" s="283"/>
      <c r="F17" s="283"/>
      <c r="G17" s="283"/>
      <c r="H17" s="283"/>
      <c r="I17" s="283"/>
      <c r="J17" s="283"/>
      <c r="K17" s="163"/>
    </row>
    <row r="18" spans="2:11" customFormat="1" ht="15" customHeight="1">
      <c r="B18" s="166"/>
      <c r="C18" s="167"/>
      <c r="D18" s="167"/>
      <c r="E18" s="169" t="s">
        <v>73</v>
      </c>
      <c r="F18" s="283" t="s">
        <v>394</v>
      </c>
      <c r="G18" s="283"/>
      <c r="H18" s="283"/>
      <c r="I18" s="283"/>
      <c r="J18" s="283"/>
      <c r="K18" s="163"/>
    </row>
    <row r="19" spans="2:11" customFormat="1" ht="15" customHeight="1">
      <c r="B19" s="166"/>
      <c r="C19" s="167"/>
      <c r="D19" s="167"/>
      <c r="E19" s="169" t="s">
        <v>395</v>
      </c>
      <c r="F19" s="283" t="s">
        <v>396</v>
      </c>
      <c r="G19" s="283"/>
      <c r="H19" s="283"/>
      <c r="I19" s="283"/>
      <c r="J19" s="283"/>
      <c r="K19" s="163"/>
    </row>
    <row r="20" spans="2:11" customFormat="1" ht="15" customHeight="1">
      <c r="B20" s="166"/>
      <c r="C20" s="167"/>
      <c r="D20" s="167"/>
      <c r="E20" s="169" t="s">
        <v>397</v>
      </c>
      <c r="F20" s="283" t="s">
        <v>398</v>
      </c>
      <c r="G20" s="283"/>
      <c r="H20" s="283"/>
      <c r="I20" s="283"/>
      <c r="J20" s="283"/>
      <c r="K20" s="163"/>
    </row>
    <row r="21" spans="2:11" customFormat="1" ht="15" customHeight="1">
      <c r="B21" s="166"/>
      <c r="C21" s="167"/>
      <c r="D21" s="167"/>
      <c r="E21" s="169" t="s">
        <v>399</v>
      </c>
      <c r="F21" s="283" t="s">
        <v>400</v>
      </c>
      <c r="G21" s="283"/>
      <c r="H21" s="283"/>
      <c r="I21" s="283"/>
      <c r="J21" s="283"/>
      <c r="K21" s="163"/>
    </row>
    <row r="22" spans="2:11" customFormat="1" ht="15" customHeight="1">
      <c r="B22" s="166"/>
      <c r="C22" s="167"/>
      <c r="D22" s="167"/>
      <c r="E22" s="169" t="s">
        <v>401</v>
      </c>
      <c r="F22" s="283" t="s">
        <v>402</v>
      </c>
      <c r="G22" s="283"/>
      <c r="H22" s="283"/>
      <c r="I22" s="283"/>
      <c r="J22" s="283"/>
      <c r="K22" s="163"/>
    </row>
    <row r="23" spans="2:11" customFormat="1" ht="15" customHeight="1">
      <c r="B23" s="166"/>
      <c r="C23" s="167"/>
      <c r="D23" s="167"/>
      <c r="E23" s="169" t="s">
        <v>403</v>
      </c>
      <c r="F23" s="283" t="s">
        <v>404</v>
      </c>
      <c r="G23" s="283"/>
      <c r="H23" s="283"/>
      <c r="I23" s="283"/>
      <c r="J23" s="283"/>
      <c r="K23" s="163"/>
    </row>
    <row r="24" spans="2:11" customFormat="1" ht="12.75" customHeight="1">
      <c r="B24" s="166"/>
      <c r="C24" s="167"/>
      <c r="D24" s="167"/>
      <c r="E24" s="167"/>
      <c r="F24" s="167"/>
      <c r="G24" s="167"/>
      <c r="H24" s="167"/>
      <c r="I24" s="167"/>
      <c r="J24" s="167"/>
      <c r="K24" s="163"/>
    </row>
    <row r="25" spans="2:11" customFormat="1" ht="15" customHeight="1">
      <c r="B25" s="166"/>
      <c r="C25" s="283" t="s">
        <v>405</v>
      </c>
      <c r="D25" s="283"/>
      <c r="E25" s="283"/>
      <c r="F25" s="283"/>
      <c r="G25" s="283"/>
      <c r="H25" s="283"/>
      <c r="I25" s="283"/>
      <c r="J25" s="283"/>
      <c r="K25" s="163"/>
    </row>
    <row r="26" spans="2:11" customFormat="1" ht="15" customHeight="1">
      <c r="B26" s="166"/>
      <c r="C26" s="283" t="s">
        <v>406</v>
      </c>
      <c r="D26" s="283"/>
      <c r="E26" s="283"/>
      <c r="F26" s="283"/>
      <c r="G26" s="283"/>
      <c r="H26" s="283"/>
      <c r="I26" s="283"/>
      <c r="J26" s="283"/>
      <c r="K26" s="163"/>
    </row>
    <row r="27" spans="2:11" customFormat="1" ht="15" customHeight="1">
      <c r="B27" s="166"/>
      <c r="C27" s="165"/>
      <c r="D27" s="283" t="s">
        <v>407</v>
      </c>
      <c r="E27" s="283"/>
      <c r="F27" s="283"/>
      <c r="G27" s="283"/>
      <c r="H27" s="283"/>
      <c r="I27" s="283"/>
      <c r="J27" s="283"/>
      <c r="K27" s="163"/>
    </row>
    <row r="28" spans="2:11" customFormat="1" ht="15" customHeight="1">
      <c r="B28" s="166"/>
      <c r="C28" s="167"/>
      <c r="D28" s="283" t="s">
        <v>408</v>
      </c>
      <c r="E28" s="283"/>
      <c r="F28" s="283"/>
      <c r="G28" s="283"/>
      <c r="H28" s="283"/>
      <c r="I28" s="283"/>
      <c r="J28" s="283"/>
      <c r="K28" s="163"/>
    </row>
    <row r="29" spans="2:11" customFormat="1" ht="12.75" customHeight="1">
      <c r="B29" s="166"/>
      <c r="C29" s="167"/>
      <c r="D29" s="167"/>
      <c r="E29" s="167"/>
      <c r="F29" s="167"/>
      <c r="G29" s="167"/>
      <c r="H29" s="167"/>
      <c r="I29" s="167"/>
      <c r="J29" s="167"/>
      <c r="K29" s="163"/>
    </row>
    <row r="30" spans="2:11" customFormat="1" ht="15" customHeight="1">
      <c r="B30" s="166"/>
      <c r="C30" s="167"/>
      <c r="D30" s="283" t="s">
        <v>409</v>
      </c>
      <c r="E30" s="283"/>
      <c r="F30" s="283"/>
      <c r="G30" s="283"/>
      <c r="H30" s="283"/>
      <c r="I30" s="283"/>
      <c r="J30" s="283"/>
      <c r="K30" s="163"/>
    </row>
    <row r="31" spans="2:11" customFormat="1" ht="15" customHeight="1">
      <c r="B31" s="166"/>
      <c r="C31" s="167"/>
      <c r="D31" s="283" t="s">
        <v>410</v>
      </c>
      <c r="E31" s="283"/>
      <c r="F31" s="283"/>
      <c r="G31" s="283"/>
      <c r="H31" s="283"/>
      <c r="I31" s="283"/>
      <c r="J31" s="283"/>
      <c r="K31" s="163"/>
    </row>
    <row r="32" spans="2:11" customFormat="1" ht="12.75" customHeight="1">
      <c r="B32" s="166"/>
      <c r="C32" s="167"/>
      <c r="D32" s="167"/>
      <c r="E32" s="167"/>
      <c r="F32" s="167"/>
      <c r="G32" s="167"/>
      <c r="H32" s="167"/>
      <c r="I32" s="167"/>
      <c r="J32" s="167"/>
      <c r="K32" s="163"/>
    </row>
    <row r="33" spans="2:11" customFormat="1" ht="15" customHeight="1">
      <c r="B33" s="166"/>
      <c r="C33" s="167"/>
      <c r="D33" s="283" t="s">
        <v>411</v>
      </c>
      <c r="E33" s="283"/>
      <c r="F33" s="283"/>
      <c r="G33" s="283"/>
      <c r="H33" s="283"/>
      <c r="I33" s="283"/>
      <c r="J33" s="283"/>
      <c r="K33" s="163"/>
    </row>
    <row r="34" spans="2:11" customFormat="1" ht="15" customHeight="1">
      <c r="B34" s="166"/>
      <c r="C34" s="167"/>
      <c r="D34" s="283" t="s">
        <v>412</v>
      </c>
      <c r="E34" s="283"/>
      <c r="F34" s="283"/>
      <c r="G34" s="283"/>
      <c r="H34" s="283"/>
      <c r="I34" s="283"/>
      <c r="J34" s="283"/>
      <c r="K34" s="163"/>
    </row>
    <row r="35" spans="2:11" customFormat="1" ht="15" customHeight="1">
      <c r="B35" s="166"/>
      <c r="C35" s="167"/>
      <c r="D35" s="283" t="s">
        <v>413</v>
      </c>
      <c r="E35" s="283"/>
      <c r="F35" s="283"/>
      <c r="G35" s="283"/>
      <c r="H35" s="283"/>
      <c r="I35" s="283"/>
      <c r="J35" s="283"/>
      <c r="K35" s="163"/>
    </row>
    <row r="36" spans="2:11" customFormat="1" ht="15" customHeight="1">
      <c r="B36" s="166"/>
      <c r="C36" s="167"/>
      <c r="D36" s="165"/>
      <c r="E36" s="168" t="s">
        <v>97</v>
      </c>
      <c r="F36" s="165"/>
      <c r="G36" s="283" t="s">
        <v>414</v>
      </c>
      <c r="H36" s="283"/>
      <c r="I36" s="283"/>
      <c r="J36" s="283"/>
      <c r="K36" s="163"/>
    </row>
    <row r="37" spans="2:11" customFormat="1" ht="30.75" customHeight="1">
      <c r="B37" s="166"/>
      <c r="C37" s="167"/>
      <c r="D37" s="165"/>
      <c r="E37" s="168" t="s">
        <v>415</v>
      </c>
      <c r="F37" s="165"/>
      <c r="G37" s="283" t="s">
        <v>416</v>
      </c>
      <c r="H37" s="283"/>
      <c r="I37" s="283"/>
      <c r="J37" s="283"/>
      <c r="K37" s="163"/>
    </row>
    <row r="38" spans="2:11" customFormat="1" ht="15" customHeight="1">
      <c r="B38" s="166"/>
      <c r="C38" s="167"/>
      <c r="D38" s="165"/>
      <c r="E38" s="168" t="s">
        <v>47</v>
      </c>
      <c r="F38" s="165"/>
      <c r="G38" s="283" t="s">
        <v>417</v>
      </c>
      <c r="H38" s="283"/>
      <c r="I38" s="283"/>
      <c r="J38" s="283"/>
      <c r="K38" s="163"/>
    </row>
    <row r="39" spans="2:11" customFormat="1" ht="15" customHeight="1">
      <c r="B39" s="166"/>
      <c r="C39" s="167"/>
      <c r="D39" s="165"/>
      <c r="E39" s="168" t="s">
        <v>48</v>
      </c>
      <c r="F39" s="165"/>
      <c r="G39" s="283" t="s">
        <v>418</v>
      </c>
      <c r="H39" s="283"/>
      <c r="I39" s="283"/>
      <c r="J39" s="283"/>
      <c r="K39" s="163"/>
    </row>
    <row r="40" spans="2:11" customFormat="1" ht="15" customHeight="1">
      <c r="B40" s="166"/>
      <c r="C40" s="167"/>
      <c r="D40" s="165"/>
      <c r="E40" s="168" t="s">
        <v>98</v>
      </c>
      <c r="F40" s="165"/>
      <c r="G40" s="283" t="s">
        <v>419</v>
      </c>
      <c r="H40" s="283"/>
      <c r="I40" s="283"/>
      <c r="J40" s="283"/>
      <c r="K40" s="163"/>
    </row>
    <row r="41" spans="2:11" customFormat="1" ht="15" customHeight="1">
      <c r="B41" s="166"/>
      <c r="C41" s="167"/>
      <c r="D41" s="165"/>
      <c r="E41" s="168" t="s">
        <v>99</v>
      </c>
      <c r="F41" s="165"/>
      <c r="G41" s="283" t="s">
        <v>420</v>
      </c>
      <c r="H41" s="283"/>
      <c r="I41" s="283"/>
      <c r="J41" s="283"/>
      <c r="K41" s="163"/>
    </row>
    <row r="42" spans="2:11" customFormat="1" ht="15" customHeight="1">
      <c r="B42" s="166"/>
      <c r="C42" s="167"/>
      <c r="D42" s="165"/>
      <c r="E42" s="168" t="s">
        <v>421</v>
      </c>
      <c r="F42" s="165"/>
      <c r="G42" s="283" t="s">
        <v>422</v>
      </c>
      <c r="H42" s="283"/>
      <c r="I42" s="283"/>
      <c r="J42" s="283"/>
      <c r="K42" s="163"/>
    </row>
    <row r="43" spans="2:11" customFormat="1" ht="15" customHeight="1">
      <c r="B43" s="166"/>
      <c r="C43" s="167"/>
      <c r="D43" s="165"/>
      <c r="E43" s="168"/>
      <c r="F43" s="165"/>
      <c r="G43" s="283" t="s">
        <v>423</v>
      </c>
      <c r="H43" s="283"/>
      <c r="I43" s="283"/>
      <c r="J43" s="283"/>
      <c r="K43" s="163"/>
    </row>
    <row r="44" spans="2:11" customFormat="1" ht="15" customHeight="1">
      <c r="B44" s="166"/>
      <c r="C44" s="167"/>
      <c r="D44" s="165"/>
      <c r="E44" s="168" t="s">
        <v>424</v>
      </c>
      <c r="F44" s="165"/>
      <c r="G44" s="283" t="s">
        <v>425</v>
      </c>
      <c r="H44" s="283"/>
      <c r="I44" s="283"/>
      <c r="J44" s="283"/>
      <c r="K44" s="163"/>
    </row>
    <row r="45" spans="2:11" customFormat="1" ht="15" customHeight="1">
      <c r="B45" s="166"/>
      <c r="C45" s="167"/>
      <c r="D45" s="165"/>
      <c r="E45" s="168" t="s">
        <v>101</v>
      </c>
      <c r="F45" s="165"/>
      <c r="G45" s="283" t="s">
        <v>426</v>
      </c>
      <c r="H45" s="283"/>
      <c r="I45" s="283"/>
      <c r="J45" s="283"/>
      <c r="K45" s="163"/>
    </row>
    <row r="46" spans="2:11" customFormat="1" ht="12.75" customHeight="1">
      <c r="B46" s="166"/>
      <c r="C46" s="167"/>
      <c r="D46" s="165"/>
      <c r="E46" s="165"/>
      <c r="F46" s="165"/>
      <c r="G46" s="165"/>
      <c r="H46" s="165"/>
      <c r="I46" s="165"/>
      <c r="J46" s="165"/>
      <c r="K46" s="163"/>
    </row>
    <row r="47" spans="2:11" customFormat="1" ht="15" customHeight="1">
      <c r="B47" s="166"/>
      <c r="C47" s="167"/>
      <c r="D47" s="283" t="s">
        <v>427</v>
      </c>
      <c r="E47" s="283"/>
      <c r="F47" s="283"/>
      <c r="G47" s="283"/>
      <c r="H47" s="283"/>
      <c r="I47" s="283"/>
      <c r="J47" s="283"/>
      <c r="K47" s="163"/>
    </row>
    <row r="48" spans="2:11" customFormat="1" ht="15" customHeight="1">
      <c r="B48" s="166"/>
      <c r="C48" s="167"/>
      <c r="D48" s="167"/>
      <c r="E48" s="283" t="s">
        <v>428</v>
      </c>
      <c r="F48" s="283"/>
      <c r="G48" s="283"/>
      <c r="H48" s="283"/>
      <c r="I48" s="283"/>
      <c r="J48" s="283"/>
      <c r="K48" s="163"/>
    </row>
    <row r="49" spans="2:11" customFormat="1" ht="15" customHeight="1">
      <c r="B49" s="166"/>
      <c r="C49" s="167"/>
      <c r="D49" s="167"/>
      <c r="E49" s="283" t="s">
        <v>429</v>
      </c>
      <c r="F49" s="283"/>
      <c r="G49" s="283"/>
      <c r="H49" s="283"/>
      <c r="I49" s="283"/>
      <c r="J49" s="283"/>
      <c r="K49" s="163"/>
    </row>
    <row r="50" spans="2:11" customFormat="1" ht="15" customHeight="1">
      <c r="B50" s="166"/>
      <c r="C50" s="167"/>
      <c r="D50" s="167"/>
      <c r="E50" s="283" t="s">
        <v>430</v>
      </c>
      <c r="F50" s="283"/>
      <c r="G50" s="283"/>
      <c r="H50" s="283"/>
      <c r="I50" s="283"/>
      <c r="J50" s="283"/>
      <c r="K50" s="163"/>
    </row>
    <row r="51" spans="2:11" customFormat="1" ht="15" customHeight="1">
      <c r="B51" s="166"/>
      <c r="C51" s="167"/>
      <c r="D51" s="283" t="s">
        <v>431</v>
      </c>
      <c r="E51" s="283"/>
      <c r="F51" s="283"/>
      <c r="G51" s="283"/>
      <c r="H51" s="283"/>
      <c r="I51" s="283"/>
      <c r="J51" s="283"/>
      <c r="K51" s="163"/>
    </row>
    <row r="52" spans="2:11" customFormat="1" ht="25.5" customHeight="1">
      <c r="B52" s="162"/>
      <c r="C52" s="284" t="s">
        <v>432</v>
      </c>
      <c r="D52" s="284"/>
      <c r="E52" s="284"/>
      <c r="F52" s="284"/>
      <c r="G52" s="284"/>
      <c r="H52" s="284"/>
      <c r="I52" s="284"/>
      <c r="J52" s="284"/>
      <c r="K52" s="163"/>
    </row>
    <row r="53" spans="2:11" customFormat="1" ht="5.25" customHeight="1">
      <c r="B53" s="162"/>
      <c r="C53" s="164"/>
      <c r="D53" s="164"/>
      <c r="E53" s="164"/>
      <c r="F53" s="164"/>
      <c r="G53" s="164"/>
      <c r="H53" s="164"/>
      <c r="I53" s="164"/>
      <c r="J53" s="164"/>
      <c r="K53" s="163"/>
    </row>
    <row r="54" spans="2:11" customFormat="1" ht="15" customHeight="1">
      <c r="B54" s="162"/>
      <c r="C54" s="283" t="s">
        <v>433</v>
      </c>
      <c r="D54" s="283"/>
      <c r="E54" s="283"/>
      <c r="F54" s="283"/>
      <c r="G54" s="283"/>
      <c r="H54" s="283"/>
      <c r="I54" s="283"/>
      <c r="J54" s="283"/>
      <c r="K54" s="163"/>
    </row>
    <row r="55" spans="2:11" customFormat="1" ht="15" customHeight="1">
      <c r="B55" s="162"/>
      <c r="C55" s="283" t="s">
        <v>434</v>
      </c>
      <c r="D55" s="283"/>
      <c r="E55" s="283"/>
      <c r="F55" s="283"/>
      <c r="G55" s="283"/>
      <c r="H55" s="283"/>
      <c r="I55" s="283"/>
      <c r="J55" s="283"/>
      <c r="K55" s="163"/>
    </row>
    <row r="56" spans="2:11" customFormat="1" ht="12.75" customHeight="1">
      <c r="B56" s="162"/>
      <c r="C56" s="165"/>
      <c r="D56" s="165"/>
      <c r="E56" s="165"/>
      <c r="F56" s="165"/>
      <c r="G56" s="165"/>
      <c r="H56" s="165"/>
      <c r="I56" s="165"/>
      <c r="J56" s="165"/>
      <c r="K56" s="163"/>
    </row>
    <row r="57" spans="2:11" customFormat="1" ht="15" customHeight="1">
      <c r="B57" s="162"/>
      <c r="C57" s="283" t="s">
        <v>435</v>
      </c>
      <c r="D57" s="283"/>
      <c r="E57" s="283"/>
      <c r="F57" s="283"/>
      <c r="G57" s="283"/>
      <c r="H57" s="283"/>
      <c r="I57" s="283"/>
      <c r="J57" s="283"/>
      <c r="K57" s="163"/>
    </row>
    <row r="58" spans="2:11" customFormat="1" ht="15" customHeight="1">
      <c r="B58" s="162"/>
      <c r="C58" s="167"/>
      <c r="D58" s="283" t="s">
        <v>436</v>
      </c>
      <c r="E58" s="283"/>
      <c r="F58" s="283"/>
      <c r="G58" s="283"/>
      <c r="H58" s="283"/>
      <c r="I58" s="283"/>
      <c r="J58" s="283"/>
      <c r="K58" s="163"/>
    </row>
    <row r="59" spans="2:11" customFormat="1" ht="15" customHeight="1">
      <c r="B59" s="162"/>
      <c r="C59" s="167"/>
      <c r="D59" s="283" t="s">
        <v>437</v>
      </c>
      <c r="E59" s="283"/>
      <c r="F59" s="283"/>
      <c r="G59" s="283"/>
      <c r="H59" s="283"/>
      <c r="I59" s="283"/>
      <c r="J59" s="283"/>
      <c r="K59" s="163"/>
    </row>
    <row r="60" spans="2:11" customFormat="1" ht="15" customHeight="1">
      <c r="B60" s="162"/>
      <c r="C60" s="167"/>
      <c r="D60" s="283" t="s">
        <v>438</v>
      </c>
      <c r="E60" s="283"/>
      <c r="F60" s="283"/>
      <c r="G60" s="283"/>
      <c r="H60" s="283"/>
      <c r="I60" s="283"/>
      <c r="J60" s="283"/>
      <c r="K60" s="163"/>
    </row>
    <row r="61" spans="2:11" customFormat="1" ht="15" customHeight="1">
      <c r="B61" s="162"/>
      <c r="C61" s="167"/>
      <c r="D61" s="283" t="s">
        <v>439</v>
      </c>
      <c r="E61" s="283"/>
      <c r="F61" s="283"/>
      <c r="G61" s="283"/>
      <c r="H61" s="283"/>
      <c r="I61" s="283"/>
      <c r="J61" s="283"/>
      <c r="K61" s="163"/>
    </row>
    <row r="62" spans="2:11" customFormat="1" ht="15" customHeight="1">
      <c r="B62" s="162"/>
      <c r="C62" s="167"/>
      <c r="D62" s="285" t="s">
        <v>440</v>
      </c>
      <c r="E62" s="285"/>
      <c r="F62" s="285"/>
      <c r="G62" s="285"/>
      <c r="H62" s="285"/>
      <c r="I62" s="285"/>
      <c r="J62" s="285"/>
      <c r="K62" s="163"/>
    </row>
    <row r="63" spans="2:11" customFormat="1" ht="15" customHeight="1">
      <c r="B63" s="162"/>
      <c r="C63" s="167"/>
      <c r="D63" s="283" t="s">
        <v>441</v>
      </c>
      <c r="E63" s="283"/>
      <c r="F63" s="283"/>
      <c r="G63" s="283"/>
      <c r="H63" s="283"/>
      <c r="I63" s="283"/>
      <c r="J63" s="283"/>
      <c r="K63" s="163"/>
    </row>
    <row r="64" spans="2:11" customFormat="1" ht="12.75" customHeight="1">
      <c r="B64" s="162"/>
      <c r="C64" s="167"/>
      <c r="D64" s="167"/>
      <c r="E64" s="170"/>
      <c r="F64" s="167"/>
      <c r="G64" s="167"/>
      <c r="H64" s="167"/>
      <c r="I64" s="167"/>
      <c r="J64" s="167"/>
      <c r="K64" s="163"/>
    </row>
    <row r="65" spans="2:11" customFormat="1" ht="15" customHeight="1">
      <c r="B65" s="162"/>
      <c r="C65" s="167"/>
      <c r="D65" s="283" t="s">
        <v>442</v>
      </c>
      <c r="E65" s="283"/>
      <c r="F65" s="283"/>
      <c r="G65" s="283"/>
      <c r="H65" s="283"/>
      <c r="I65" s="283"/>
      <c r="J65" s="283"/>
      <c r="K65" s="163"/>
    </row>
    <row r="66" spans="2:11" customFormat="1" ht="15" customHeight="1">
      <c r="B66" s="162"/>
      <c r="C66" s="167"/>
      <c r="D66" s="285" t="s">
        <v>443</v>
      </c>
      <c r="E66" s="285"/>
      <c r="F66" s="285"/>
      <c r="G66" s="285"/>
      <c r="H66" s="285"/>
      <c r="I66" s="285"/>
      <c r="J66" s="285"/>
      <c r="K66" s="163"/>
    </row>
    <row r="67" spans="2:11" customFormat="1" ht="15" customHeight="1">
      <c r="B67" s="162"/>
      <c r="C67" s="167"/>
      <c r="D67" s="283" t="s">
        <v>444</v>
      </c>
      <c r="E67" s="283"/>
      <c r="F67" s="283"/>
      <c r="G67" s="283"/>
      <c r="H67" s="283"/>
      <c r="I67" s="283"/>
      <c r="J67" s="283"/>
      <c r="K67" s="163"/>
    </row>
    <row r="68" spans="2:11" customFormat="1" ht="15" customHeight="1">
      <c r="B68" s="162"/>
      <c r="C68" s="167"/>
      <c r="D68" s="283" t="s">
        <v>445</v>
      </c>
      <c r="E68" s="283"/>
      <c r="F68" s="283"/>
      <c r="G68" s="283"/>
      <c r="H68" s="283"/>
      <c r="I68" s="283"/>
      <c r="J68" s="283"/>
      <c r="K68" s="163"/>
    </row>
    <row r="69" spans="2:11" customFormat="1" ht="15" customHeight="1">
      <c r="B69" s="162"/>
      <c r="C69" s="167"/>
      <c r="D69" s="283" t="s">
        <v>446</v>
      </c>
      <c r="E69" s="283"/>
      <c r="F69" s="283"/>
      <c r="G69" s="283"/>
      <c r="H69" s="283"/>
      <c r="I69" s="283"/>
      <c r="J69" s="283"/>
      <c r="K69" s="163"/>
    </row>
    <row r="70" spans="2:11" customFormat="1" ht="15" customHeight="1">
      <c r="B70" s="162"/>
      <c r="C70" s="167"/>
      <c r="D70" s="283" t="s">
        <v>447</v>
      </c>
      <c r="E70" s="283"/>
      <c r="F70" s="283"/>
      <c r="G70" s="283"/>
      <c r="H70" s="283"/>
      <c r="I70" s="283"/>
      <c r="J70" s="283"/>
      <c r="K70" s="163"/>
    </row>
    <row r="71" spans="2:11" customFormat="1" ht="12.75" customHeight="1">
      <c r="B71" s="171"/>
      <c r="C71" s="172"/>
      <c r="D71" s="172"/>
      <c r="E71" s="172"/>
      <c r="F71" s="172"/>
      <c r="G71" s="172"/>
      <c r="H71" s="172"/>
      <c r="I71" s="172"/>
      <c r="J71" s="172"/>
      <c r="K71" s="173"/>
    </row>
    <row r="72" spans="2:11" customFormat="1" ht="18.75" customHeight="1">
      <c r="B72" s="174"/>
      <c r="C72" s="174"/>
      <c r="D72" s="174"/>
      <c r="E72" s="174"/>
      <c r="F72" s="174"/>
      <c r="G72" s="174"/>
      <c r="H72" s="174"/>
      <c r="I72" s="174"/>
      <c r="J72" s="174"/>
      <c r="K72" s="175"/>
    </row>
    <row r="73" spans="2:11" customFormat="1" ht="18.75" customHeight="1">
      <c r="B73" s="175"/>
      <c r="C73" s="175"/>
      <c r="D73" s="175"/>
      <c r="E73" s="175"/>
      <c r="F73" s="175"/>
      <c r="G73" s="175"/>
      <c r="H73" s="175"/>
      <c r="I73" s="175"/>
      <c r="J73" s="175"/>
      <c r="K73" s="175"/>
    </row>
    <row r="74" spans="2:11" customFormat="1" ht="7.5" customHeight="1">
      <c r="B74" s="176"/>
      <c r="C74" s="177"/>
      <c r="D74" s="177"/>
      <c r="E74" s="177"/>
      <c r="F74" s="177"/>
      <c r="G74" s="177"/>
      <c r="H74" s="177"/>
      <c r="I74" s="177"/>
      <c r="J74" s="177"/>
      <c r="K74" s="178"/>
    </row>
    <row r="75" spans="2:11" customFormat="1" ht="45" customHeight="1">
      <c r="B75" s="179"/>
      <c r="C75" s="278" t="s">
        <v>448</v>
      </c>
      <c r="D75" s="278"/>
      <c r="E75" s="278"/>
      <c r="F75" s="278"/>
      <c r="G75" s="278"/>
      <c r="H75" s="278"/>
      <c r="I75" s="278"/>
      <c r="J75" s="278"/>
      <c r="K75" s="180"/>
    </row>
    <row r="76" spans="2:11" customFormat="1" ht="17.25" customHeight="1">
      <c r="B76" s="179"/>
      <c r="C76" s="181" t="s">
        <v>449</v>
      </c>
      <c r="D76" s="181"/>
      <c r="E76" s="181"/>
      <c r="F76" s="181" t="s">
        <v>450</v>
      </c>
      <c r="G76" s="182"/>
      <c r="H76" s="181" t="s">
        <v>48</v>
      </c>
      <c r="I76" s="181" t="s">
        <v>51</v>
      </c>
      <c r="J76" s="181" t="s">
        <v>451</v>
      </c>
      <c r="K76" s="180"/>
    </row>
    <row r="77" spans="2:11" customFormat="1" ht="17.25" customHeight="1">
      <c r="B77" s="179"/>
      <c r="C77" s="183" t="s">
        <v>452</v>
      </c>
      <c r="D77" s="183"/>
      <c r="E77" s="183"/>
      <c r="F77" s="184" t="s">
        <v>453</v>
      </c>
      <c r="G77" s="185"/>
      <c r="H77" s="183"/>
      <c r="I77" s="183"/>
      <c r="J77" s="183" t="s">
        <v>454</v>
      </c>
      <c r="K77" s="180"/>
    </row>
    <row r="78" spans="2:11" customFormat="1" ht="5.25" customHeight="1">
      <c r="B78" s="179"/>
      <c r="C78" s="186"/>
      <c r="D78" s="186"/>
      <c r="E78" s="186"/>
      <c r="F78" s="186"/>
      <c r="G78" s="187"/>
      <c r="H78" s="186"/>
      <c r="I78" s="186"/>
      <c r="J78" s="186"/>
      <c r="K78" s="180"/>
    </row>
    <row r="79" spans="2:11" customFormat="1" ht="15" customHeight="1">
      <c r="B79" s="179"/>
      <c r="C79" s="168" t="s">
        <v>47</v>
      </c>
      <c r="D79" s="188"/>
      <c r="E79" s="188"/>
      <c r="F79" s="189" t="s">
        <v>455</v>
      </c>
      <c r="G79" s="190"/>
      <c r="H79" s="168" t="s">
        <v>456</v>
      </c>
      <c r="I79" s="168" t="s">
        <v>457</v>
      </c>
      <c r="J79" s="168">
        <v>20</v>
      </c>
      <c r="K79" s="180"/>
    </row>
    <row r="80" spans="2:11" customFormat="1" ht="15" customHeight="1">
      <c r="B80" s="179"/>
      <c r="C80" s="168" t="s">
        <v>458</v>
      </c>
      <c r="D80" s="168"/>
      <c r="E80" s="168"/>
      <c r="F80" s="189" t="s">
        <v>455</v>
      </c>
      <c r="G80" s="190"/>
      <c r="H80" s="168" t="s">
        <v>459</v>
      </c>
      <c r="I80" s="168" t="s">
        <v>457</v>
      </c>
      <c r="J80" s="168">
        <v>120</v>
      </c>
      <c r="K80" s="180"/>
    </row>
    <row r="81" spans="2:11" customFormat="1" ht="15" customHeight="1">
      <c r="B81" s="191"/>
      <c r="C81" s="168" t="s">
        <v>460</v>
      </c>
      <c r="D81" s="168"/>
      <c r="E81" s="168"/>
      <c r="F81" s="189" t="s">
        <v>461</v>
      </c>
      <c r="G81" s="190"/>
      <c r="H81" s="168" t="s">
        <v>462</v>
      </c>
      <c r="I81" s="168" t="s">
        <v>457</v>
      </c>
      <c r="J81" s="168">
        <v>50</v>
      </c>
      <c r="K81" s="180"/>
    </row>
    <row r="82" spans="2:11" customFormat="1" ht="15" customHeight="1">
      <c r="B82" s="191"/>
      <c r="C82" s="168" t="s">
        <v>463</v>
      </c>
      <c r="D82" s="168"/>
      <c r="E82" s="168"/>
      <c r="F82" s="189" t="s">
        <v>455</v>
      </c>
      <c r="G82" s="190"/>
      <c r="H82" s="168" t="s">
        <v>464</v>
      </c>
      <c r="I82" s="168" t="s">
        <v>465</v>
      </c>
      <c r="J82" s="168"/>
      <c r="K82" s="180"/>
    </row>
    <row r="83" spans="2:11" customFormat="1" ht="15" customHeight="1">
      <c r="B83" s="191"/>
      <c r="C83" s="168" t="s">
        <v>466</v>
      </c>
      <c r="D83" s="168"/>
      <c r="E83" s="168"/>
      <c r="F83" s="189" t="s">
        <v>461</v>
      </c>
      <c r="G83" s="168"/>
      <c r="H83" s="168" t="s">
        <v>467</v>
      </c>
      <c r="I83" s="168" t="s">
        <v>457</v>
      </c>
      <c r="J83" s="168">
        <v>15</v>
      </c>
      <c r="K83" s="180"/>
    </row>
    <row r="84" spans="2:11" customFormat="1" ht="15" customHeight="1">
      <c r="B84" s="191"/>
      <c r="C84" s="168" t="s">
        <v>468</v>
      </c>
      <c r="D84" s="168"/>
      <c r="E84" s="168"/>
      <c r="F84" s="189" t="s">
        <v>461</v>
      </c>
      <c r="G84" s="168"/>
      <c r="H84" s="168" t="s">
        <v>469</v>
      </c>
      <c r="I84" s="168" t="s">
        <v>457</v>
      </c>
      <c r="J84" s="168">
        <v>15</v>
      </c>
      <c r="K84" s="180"/>
    </row>
    <row r="85" spans="2:11" customFormat="1" ht="15" customHeight="1">
      <c r="B85" s="191"/>
      <c r="C85" s="168" t="s">
        <v>470</v>
      </c>
      <c r="D85" s="168"/>
      <c r="E85" s="168"/>
      <c r="F85" s="189" t="s">
        <v>461</v>
      </c>
      <c r="G85" s="168"/>
      <c r="H85" s="168" t="s">
        <v>471</v>
      </c>
      <c r="I85" s="168" t="s">
        <v>457</v>
      </c>
      <c r="J85" s="168">
        <v>20</v>
      </c>
      <c r="K85" s="180"/>
    </row>
    <row r="86" spans="2:11" customFormat="1" ht="15" customHeight="1">
      <c r="B86" s="191"/>
      <c r="C86" s="168" t="s">
        <v>472</v>
      </c>
      <c r="D86" s="168"/>
      <c r="E86" s="168"/>
      <c r="F86" s="189" t="s">
        <v>461</v>
      </c>
      <c r="G86" s="168"/>
      <c r="H86" s="168" t="s">
        <v>473</v>
      </c>
      <c r="I86" s="168" t="s">
        <v>457</v>
      </c>
      <c r="J86" s="168">
        <v>20</v>
      </c>
      <c r="K86" s="180"/>
    </row>
    <row r="87" spans="2:11" customFormat="1" ht="15" customHeight="1">
      <c r="B87" s="191"/>
      <c r="C87" s="168" t="s">
        <v>474</v>
      </c>
      <c r="D87" s="168"/>
      <c r="E87" s="168"/>
      <c r="F87" s="189" t="s">
        <v>461</v>
      </c>
      <c r="G87" s="190"/>
      <c r="H87" s="168" t="s">
        <v>475</v>
      </c>
      <c r="I87" s="168" t="s">
        <v>457</v>
      </c>
      <c r="J87" s="168">
        <v>50</v>
      </c>
      <c r="K87" s="180"/>
    </row>
    <row r="88" spans="2:11" customFormat="1" ht="15" customHeight="1">
      <c r="B88" s="191"/>
      <c r="C88" s="168" t="s">
        <v>476</v>
      </c>
      <c r="D88" s="168"/>
      <c r="E88" s="168"/>
      <c r="F88" s="189" t="s">
        <v>461</v>
      </c>
      <c r="G88" s="190"/>
      <c r="H88" s="168" t="s">
        <v>477</v>
      </c>
      <c r="I88" s="168" t="s">
        <v>457</v>
      </c>
      <c r="J88" s="168">
        <v>20</v>
      </c>
      <c r="K88" s="180"/>
    </row>
    <row r="89" spans="2:11" customFormat="1" ht="15" customHeight="1">
      <c r="B89" s="191"/>
      <c r="C89" s="168" t="s">
        <v>478</v>
      </c>
      <c r="D89" s="168"/>
      <c r="E89" s="168"/>
      <c r="F89" s="189" t="s">
        <v>461</v>
      </c>
      <c r="G89" s="190"/>
      <c r="H89" s="168" t="s">
        <v>479</v>
      </c>
      <c r="I89" s="168" t="s">
        <v>457</v>
      </c>
      <c r="J89" s="168">
        <v>20</v>
      </c>
      <c r="K89" s="180"/>
    </row>
    <row r="90" spans="2:11" customFormat="1" ht="15" customHeight="1">
      <c r="B90" s="191"/>
      <c r="C90" s="168" t="s">
        <v>480</v>
      </c>
      <c r="D90" s="168"/>
      <c r="E90" s="168"/>
      <c r="F90" s="189" t="s">
        <v>461</v>
      </c>
      <c r="G90" s="190"/>
      <c r="H90" s="168" t="s">
        <v>481</v>
      </c>
      <c r="I90" s="168" t="s">
        <v>457</v>
      </c>
      <c r="J90" s="168">
        <v>50</v>
      </c>
      <c r="K90" s="180"/>
    </row>
    <row r="91" spans="2:11" customFormat="1" ht="15" customHeight="1">
      <c r="B91" s="191"/>
      <c r="C91" s="168" t="s">
        <v>482</v>
      </c>
      <c r="D91" s="168"/>
      <c r="E91" s="168"/>
      <c r="F91" s="189" t="s">
        <v>461</v>
      </c>
      <c r="G91" s="190"/>
      <c r="H91" s="168" t="s">
        <v>482</v>
      </c>
      <c r="I91" s="168" t="s">
        <v>457</v>
      </c>
      <c r="J91" s="168">
        <v>50</v>
      </c>
      <c r="K91" s="180"/>
    </row>
    <row r="92" spans="2:11" customFormat="1" ht="15" customHeight="1">
      <c r="B92" s="191"/>
      <c r="C92" s="168" t="s">
        <v>483</v>
      </c>
      <c r="D92" s="168"/>
      <c r="E92" s="168"/>
      <c r="F92" s="189" t="s">
        <v>461</v>
      </c>
      <c r="G92" s="190"/>
      <c r="H92" s="168" t="s">
        <v>484</v>
      </c>
      <c r="I92" s="168" t="s">
        <v>457</v>
      </c>
      <c r="J92" s="168">
        <v>255</v>
      </c>
      <c r="K92" s="180"/>
    </row>
    <row r="93" spans="2:11" customFormat="1" ht="15" customHeight="1">
      <c r="B93" s="191"/>
      <c r="C93" s="168" t="s">
        <v>485</v>
      </c>
      <c r="D93" s="168"/>
      <c r="E93" s="168"/>
      <c r="F93" s="189" t="s">
        <v>455</v>
      </c>
      <c r="G93" s="190"/>
      <c r="H93" s="168" t="s">
        <v>486</v>
      </c>
      <c r="I93" s="168" t="s">
        <v>487</v>
      </c>
      <c r="J93" s="168"/>
      <c r="K93" s="180"/>
    </row>
    <row r="94" spans="2:11" customFormat="1" ht="15" customHeight="1">
      <c r="B94" s="191"/>
      <c r="C94" s="168" t="s">
        <v>488</v>
      </c>
      <c r="D94" s="168"/>
      <c r="E94" s="168"/>
      <c r="F94" s="189" t="s">
        <v>455</v>
      </c>
      <c r="G94" s="190"/>
      <c r="H94" s="168" t="s">
        <v>489</v>
      </c>
      <c r="I94" s="168" t="s">
        <v>490</v>
      </c>
      <c r="J94" s="168"/>
      <c r="K94" s="180"/>
    </row>
    <row r="95" spans="2:11" customFormat="1" ht="15" customHeight="1">
      <c r="B95" s="191"/>
      <c r="C95" s="168" t="s">
        <v>491</v>
      </c>
      <c r="D95" s="168"/>
      <c r="E95" s="168"/>
      <c r="F95" s="189" t="s">
        <v>455</v>
      </c>
      <c r="G95" s="190"/>
      <c r="H95" s="168" t="s">
        <v>491</v>
      </c>
      <c r="I95" s="168" t="s">
        <v>490</v>
      </c>
      <c r="J95" s="168"/>
      <c r="K95" s="180"/>
    </row>
    <row r="96" spans="2:11" customFormat="1" ht="15" customHeight="1">
      <c r="B96" s="191"/>
      <c r="C96" s="168" t="s">
        <v>32</v>
      </c>
      <c r="D96" s="168"/>
      <c r="E96" s="168"/>
      <c r="F96" s="189" t="s">
        <v>455</v>
      </c>
      <c r="G96" s="190"/>
      <c r="H96" s="168" t="s">
        <v>492</v>
      </c>
      <c r="I96" s="168" t="s">
        <v>490</v>
      </c>
      <c r="J96" s="168"/>
      <c r="K96" s="180"/>
    </row>
    <row r="97" spans="2:11" customFormat="1" ht="15" customHeight="1">
      <c r="B97" s="191"/>
      <c r="C97" s="168" t="s">
        <v>42</v>
      </c>
      <c r="D97" s="168"/>
      <c r="E97" s="168"/>
      <c r="F97" s="189" t="s">
        <v>455</v>
      </c>
      <c r="G97" s="190"/>
      <c r="H97" s="168" t="s">
        <v>493</v>
      </c>
      <c r="I97" s="168" t="s">
        <v>490</v>
      </c>
      <c r="J97" s="168"/>
      <c r="K97" s="180"/>
    </row>
    <row r="98" spans="2:11" customFormat="1" ht="15" customHeight="1">
      <c r="B98" s="192"/>
      <c r="C98" s="193"/>
      <c r="D98" s="193"/>
      <c r="E98" s="193"/>
      <c r="F98" s="193"/>
      <c r="G98" s="193"/>
      <c r="H98" s="193"/>
      <c r="I98" s="193"/>
      <c r="J98" s="193"/>
      <c r="K98" s="194"/>
    </row>
    <row r="99" spans="2:11" customFormat="1" ht="18.75" customHeight="1">
      <c r="B99" s="195"/>
      <c r="C99" s="196"/>
      <c r="D99" s="196"/>
      <c r="E99" s="196"/>
      <c r="F99" s="196"/>
      <c r="G99" s="196"/>
      <c r="H99" s="196"/>
      <c r="I99" s="196"/>
      <c r="J99" s="196"/>
      <c r="K99" s="195"/>
    </row>
    <row r="100" spans="2:11" customFormat="1" ht="18.75" customHeight="1">
      <c r="B100" s="175"/>
      <c r="C100" s="175"/>
      <c r="D100" s="175"/>
      <c r="E100" s="175"/>
      <c r="F100" s="175"/>
      <c r="G100" s="175"/>
      <c r="H100" s="175"/>
      <c r="I100" s="175"/>
      <c r="J100" s="175"/>
      <c r="K100" s="175"/>
    </row>
    <row r="101" spans="2:11" customFormat="1" ht="7.5" customHeight="1">
      <c r="B101" s="176"/>
      <c r="C101" s="177"/>
      <c r="D101" s="177"/>
      <c r="E101" s="177"/>
      <c r="F101" s="177"/>
      <c r="G101" s="177"/>
      <c r="H101" s="177"/>
      <c r="I101" s="177"/>
      <c r="J101" s="177"/>
      <c r="K101" s="178"/>
    </row>
    <row r="102" spans="2:11" customFormat="1" ht="45" customHeight="1">
      <c r="B102" s="179"/>
      <c r="C102" s="278" t="s">
        <v>494</v>
      </c>
      <c r="D102" s="278"/>
      <c r="E102" s="278"/>
      <c r="F102" s="278"/>
      <c r="G102" s="278"/>
      <c r="H102" s="278"/>
      <c r="I102" s="278"/>
      <c r="J102" s="278"/>
      <c r="K102" s="180"/>
    </row>
    <row r="103" spans="2:11" customFormat="1" ht="17.25" customHeight="1">
      <c r="B103" s="179"/>
      <c r="C103" s="181" t="s">
        <v>449</v>
      </c>
      <c r="D103" s="181"/>
      <c r="E103" s="181"/>
      <c r="F103" s="181" t="s">
        <v>450</v>
      </c>
      <c r="G103" s="182"/>
      <c r="H103" s="181" t="s">
        <v>48</v>
      </c>
      <c r="I103" s="181" t="s">
        <v>51</v>
      </c>
      <c r="J103" s="181" t="s">
        <v>451</v>
      </c>
      <c r="K103" s="180"/>
    </row>
    <row r="104" spans="2:11" customFormat="1" ht="17.25" customHeight="1">
      <c r="B104" s="179"/>
      <c r="C104" s="183" t="s">
        <v>452</v>
      </c>
      <c r="D104" s="183"/>
      <c r="E104" s="183"/>
      <c r="F104" s="184" t="s">
        <v>453</v>
      </c>
      <c r="G104" s="185"/>
      <c r="H104" s="183"/>
      <c r="I104" s="183"/>
      <c r="J104" s="183" t="s">
        <v>454</v>
      </c>
      <c r="K104" s="180"/>
    </row>
    <row r="105" spans="2:11" customFormat="1" ht="5.25" customHeight="1">
      <c r="B105" s="179"/>
      <c r="C105" s="181"/>
      <c r="D105" s="181"/>
      <c r="E105" s="181"/>
      <c r="F105" s="181"/>
      <c r="G105" s="197"/>
      <c r="H105" s="181"/>
      <c r="I105" s="181"/>
      <c r="J105" s="181"/>
      <c r="K105" s="180"/>
    </row>
    <row r="106" spans="2:11" customFormat="1" ht="15" customHeight="1">
      <c r="B106" s="179"/>
      <c r="C106" s="168" t="s">
        <v>47</v>
      </c>
      <c r="D106" s="188"/>
      <c r="E106" s="188"/>
      <c r="F106" s="189" t="s">
        <v>455</v>
      </c>
      <c r="G106" s="168"/>
      <c r="H106" s="168" t="s">
        <v>495</v>
      </c>
      <c r="I106" s="168" t="s">
        <v>457</v>
      </c>
      <c r="J106" s="168">
        <v>20</v>
      </c>
      <c r="K106" s="180"/>
    </row>
    <row r="107" spans="2:11" customFormat="1" ht="15" customHeight="1">
      <c r="B107" s="179"/>
      <c r="C107" s="168" t="s">
        <v>458</v>
      </c>
      <c r="D107" s="168"/>
      <c r="E107" s="168"/>
      <c r="F107" s="189" t="s">
        <v>455</v>
      </c>
      <c r="G107" s="168"/>
      <c r="H107" s="168" t="s">
        <v>495</v>
      </c>
      <c r="I107" s="168" t="s">
        <v>457</v>
      </c>
      <c r="J107" s="168">
        <v>120</v>
      </c>
      <c r="K107" s="180"/>
    </row>
    <row r="108" spans="2:11" customFormat="1" ht="15" customHeight="1">
      <c r="B108" s="191"/>
      <c r="C108" s="168" t="s">
        <v>460</v>
      </c>
      <c r="D108" s="168"/>
      <c r="E108" s="168"/>
      <c r="F108" s="189" t="s">
        <v>461</v>
      </c>
      <c r="G108" s="168"/>
      <c r="H108" s="168" t="s">
        <v>495</v>
      </c>
      <c r="I108" s="168" t="s">
        <v>457</v>
      </c>
      <c r="J108" s="168">
        <v>50</v>
      </c>
      <c r="K108" s="180"/>
    </row>
    <row r="109" spans="2:11" customFormat="1" ht="15" customHeight="1">
      <c r="B109" s="191"/>
      <c r="C109" s="168" t="s">
        <v>463</v>
      </c>
      <c r="D109" s="168"/>
      <c r="E109" s="168"/>
      <c r="F109" s="189" t="s">
        <v>455</v>
      </c>
      <c r="G109" s="168"/>
      <c r="H109" s="168" t="s">
        <v>495</v>
      </c>
      <c r="I109" s="168" t="s">
        <v>465</v>
      </c>
      <c r="J109" s="168"/>
      <c r="K109" s="180"/>
    </row>
    <row r="110" spans="2:11" customFormat="1" ht="15" customHeight="1">
      <c r="B110" s="191"/>
      <c r="C110" s="168" t="s">
        <v>474</v>
      </c>
      <c r="D110" s="168"/>
      <c r="E110" s="168"/>
      <c r="F110" s="189" t="s">
        <v>461</v>
      </c>
      <c r="G110" s="168"/>
      <c r="H110" s="168" t="s">
        <v>495</v>
      </c>
      <c r="I110" s="168" t="s">
        <v>457</v>
      </c>
      <c r="J110" s="168">
        <v>50</v>
      </c>
      <c r="K110" s="180"/>
    </row>
    <row r="111" spans="2:11" customFormat="1" ht="15" customHeight="1">
      <c r="B111" s="191"/>
      <c r="C111" s="168" t="s">
        <v>482</v>
      </c>
      <c r="D111" s="168"/>
      <c r="E111" s="168"/>
      <c r="F111" s="189" t="s">
        <v>461</v>
      </c>
      <c r="G111" s="168"/>
      <c r="H111" s="168" t="s">
        <v>495</v>
      </c>
      <c r="I111" s="168" t="s">
        <v>457</v>
      </c>
      <c r="J111" s="168">
        <v>50</v>
      </c>
      <c r="K111" s="180"/>
    </row>
    <row r="112" spans="2:11" customFormat="1" ht="15" customHeight="1">
      <c r="B112" s="191"/>
      <c r="C112" s="168" t="s">
        <v>480</v>
      </c>
      <c r="D112" s="168"/>
      <c r="E112" s="168"/>
      <c r="F112" s="189" t="s">
        <v>461</v>
      </c>
      <c r="G112" s="168"/>
      <c r="H112" s="168" t="s">
        <v>495</v>
      </c>
      <c r="I112" s="168" t="s">
        <v>457</v>
      </c>
      <c r="J112" s="168">
        <v>50</v>
      </c>
      <c r="K112" s="180"/>
    </row>
    <row r="113" spans="2:11" customFormat="1" ht="15" customHeight="1">
      <c r="B113" s="191"/>
      <c r="C113" s="168" t="s">
        <v>47</v>
      </c>
      <c r="D113" s="168"/>
      <c r="E113" s="168"/>
      <c r="F113" s="189" t="s">
        <v>455</v>
      </c>
      <c r="G113" s="168"/>
      <c r="H113" s="168" t="s">
        <v>496</v>
      </c>
      <c r="I113" s="168" t="s">
        <v>457</v>
      </c>
      <c r="J113" s="168">
        <v>20</v>
      </c>
      <c r="K113" s="180"/>
    </row>
    <row r="114" spans="2:11" customFormat="1" ht="15" customHeight="1">
      <c r="B114" s="191"/>
      <c r="C114" s="168" t="s">
        <v>497</v>
      </c>
      <c r="D114" s="168"/>
      <c r="E114" s="168"/>
      <c r="F114" s="189" t="s">
        <v>455</v>
      </c>
      <c r="G114" s="168"/>
      <c r="H114" s="168" t="s">
        <v>498</v>
      </c>
      <c r="I114" s="168" t="s">
        <v>457</v>
      </c>
      <c r="J114" s="168">
        <v>120</v>
      </c>
      <c r="K114" s="180"/>
    </row>
    <row r="115" spans="2:11" customFormat="1" ht="15" customHeight="1">
      <c r="B115" s="191"/>
      <c r="C115" s="168" t="s">
        <v>32</v>
      </c>
      <c r="D115" s="168"/>
      <c r="E115" s="168"/>
      <c r="F115" s="189" t="s">
        <v>455</v>
      </c>
      <c r="G115" s="168"/>
      <c r="H115" s="168" t="s">
        <v>499</v>
      </c>
      <c r="I115" s="168" t="s">
        <v>490</v>
      </c>
      <c r="J115" s="168"/>
      <c r="K115" s="180"/>
    </row>
    <row r="116" spans="2:11" customFormat="1" ht="15" customHeight="1">
      <c r="B116" s="191"/>
      <c r="C116" s="168" t="s">
        <v>42</v>
      </c>
      <c r="D116" s="168"/>
      <c r="E116" s="168"/>
      <c r="F116" s="189" t="s">
        <v>455</v>
      </c>
      <c r="G116" s="168"/>
      <c r="H116" s="168" t="s">
        <v>500</v>
      </c>
      <c r="I116" s="168" t="s">
        <v>490</v>
      </c>
      <c r="J116" s="168"/>
      <c r="K116" s="180"/>
    </row>
    <row r="117" spans="2:11" customFormat="1" ht="15" customHeight="1">
      <c r="B117" s="191"/>
      <c r="C117" s="168" t="s">
        <v>51</v>
      </c>
      <c r="D117" s="168"/>
      <c r="E117" s="168"/>
      <c r="F117" s="189" t="s">
        <v>455</v>
      </c>
      <c r="G117" s="168"/>
      <c r="H117" s="168" t="s">
        <v>501</v>
      </c>
      <c r="I117" s="168" t="s">
        <v>502</v>
      </c>
      <c r="J117" s="168"/>
      <c r="K117" s="180"/>
    </row>
    <row r="118" spans="2:11" customFormat="1" ht="15" customHeight="1">
      <c r="B118" s="192"/>
      <c r="C118" s="198"/>
      <c r="D118" s="198"/>
      <c r="E118" s="198"/>
      <c r="F118" s="198"/>
      <c r="G118" s="198"/>
      <c r="H118" s="198"/>
      <c r="I118" s="198"/>
      <c r="J118" s="198"/>
      <c r="K118" s="194"/>
    </row>
    <row r="119" spans="2:11" customFormat="1" ht="18.75" customHeight="1">
      <c r="B119" s="199"/>
      <c r="C119" s="200"/>
      <c r="D119" s="200"/>
      <c r="E119" s="200"/>
      <c r="F119" s="201"/>
      <c r="G119" s="200"/>
      <c r="H119" s="200"/>
      <c r="I119" s="200"/>
      <c r="J119" s="200"/>
      <c r="K119" s="199"/>
    </row>
    <row r="120" spans="2:11" customFormat="1" ht="18.75" customHeight="1">
      <c r="B120" s="175"/>
      <c r="C120" s="175"/>
      <c r="D120" s="175"/>
      <c r="E120" s="175"/>
      <c r="F120" s="175"/>
      <c r="G120" s="175"/>
      <c r="H120" s="175"/>
      <c r="I120" s="175"/>
      <c r="J120" s="175"/>
      <c r="K120" s="175"/>
    </row>
    <row r="121" spans="2:11" customFormat="1" ht="7.5" customHeight="1">
      <c r="B121" s="202"/>
      <c r="C121" s="203"/>
      <c r="D121" s="203"/>
      <c r="E121" s="203"/>
      <c r="F121" s="203"/>
      <c r="G121" s="203"/>
      <c r="H121" s="203"/>
      <c r="I121" s="203"/>
      <c r="J121" s="203"/>
      <c r="K121" s="204"/>
    </row>
    <row r="122" spans="2:11" customFormat="1" ht="45" customHeight="1">
      <c r="B122" s="205"/>
      <c r="C122" s="279" t="s">
        <v>503</v>
      </c>
      <c r="D122" s="279"/>
      <c r="E122" s="279"/>
      <c r="F122" s="279"/>
      <c r="G122" s="279"/>
      <c r="H122" s="279"/>
      <c r="I122" s="279"/>
      <c r="J122" s="279"/>
      <c r="K122" s="206"/>
    </row>
    <row r="123" spans="2:11" customFormat="1" ht="17.25" customHeight="1">
      <c r="B123" s="207"/>
      <c r="C123" s="181" t="s">
        <v>449</v>
      </c>
      <c r="D123" s="181"/>
      <c r="E123" s="181"/>
      <c r="F123" s="181" t="s">
        <v>450</v>
      </c>
      <c r="G123" s="182"/>
      <c r="H123" s="181" t="s">
        <v>48</v>
      </c>
      <c r="I123" s="181" t="s">
        <v>51</v>
      </c>
      <c r="J123" s="181" t="s">
        <v>451</v>
      </c>
      <c r="K123" s="208"/>
    </row>
    <row r="124" spans="2:11" customFormat="1" ht="17.25" customHeight="1">
      <c r="B124" s="207"/>
      <c r="C124" s="183" t="s">
        <v>452</v>
      </c>
      <c r="D124" s="183"/>
      <c r="E124" s="183"/>
      <c r="F124" s="184" t="s">
        <v>453</v>
      </c>
      <c r="G124" s="185"/>
      <c r="H124" s="183"/>
      <c r="I124" s="183"/>
      <c r="J124" s="183" t="s">
        <v>454</v>
      </c>
      <c r="K124" s="208"/>
    </row>
    <row r="125" spans="2:11" customFormat="1" ht="5.25" customHeight="1">
      <c r="B125" s="209"/>
      <c r="C125" s="186"/>
      <c r="D125" s="186"/>
      <c r="E125" s="186"/>
      <c r="F125" s="186"/>
      <c r="G125" s="210"/>
      <c r="H125" s="186"/>
      <c r="I125" s="186"/>
      <c r="J125" s="186"/>
      <c r="K125" s="211"/>
    </row>
    <row r="126" spans="2:11" customFormat="1" ht="15" customHeight="1">
      <c r="B126" s="209"/>
      <c r="C126" s="168" t="s">
        <v>458</v>
      </c>
      <c r="D126" s="188"/>
      <c r="E126" s="188"/>
      <c r="F126" s="189" t="s">
        <v>455</v>
      </c>
      <c r="G126" s="168"/>
      <c r="H126" s="168" t="s">
        <v>495</v>
      </c>
      <c r="I126" s="168" t="s">
        <v>457</v>
      </c>
      <c r="J126" s="168">
        <v>120</v>
      </c>
      <c r="K126" s="212"/>
    </row>
    <row r="127" spans="2:11" customFormat="1" ht="15" customHeight="1">
      <c r="B127" s="209"/>
      <c r="C127" s="168" t="s">
        <v>504</v>
      </c>
      <c r="D127" s="168"/>
      <c r="E127" s="168"/>
      <c r="F127" s="189" t="s">
        <v>455</v>
      </c>
      <c r="G127" s="168"/>
      <c r="H127" s="168" t="s">
        <v>505</v>
      </c>
      <c r="I127" s="168" t="s">
        <v>457</v>
      </c>
      <c r="J127" s="168" t="s">
        <v>506</v>
      </c>
      <c r="K127" s="212"/>
    </row>
    <row r="128" spans="2:11" customFormat="1" ht="15" customHeight="1">
      <c r="B128" s="209"/>
      <c r="C128" s="168" t="s">
        <v>403</v>
      </c>
      <c r="D128" s="168"/>
      <c r="E128" s="168"/>
      <c r="F128" s="189" t="s">
        <v>455</v>
      </c>
      <c r="G128" s="168"/>
      <c r="H128" s="168" t="s">
        <v>507</v>
      </c>
      <c r="I128" s="168" t="s">
        <v>457</v>
      </c>
      <c r="J128" s="168" t="s">
        <v>506</v>
      </c>
      <c r="K128" s="212"/>
    </row>
    <row r="129" spans="2:11" customFormat="1" ht="15" customHeight="1">
      <c r="B129" s="209"/>
      <c r="C129" s="168" t="s">
        <v>466</v>
      </c>
      <c r="D129" s="168"/>
      <c r="E129" s="168"/>
      <c r="F129" s="189" t="s">
        <v>461</v>
      </c>
      <c r="G129" s="168"/>
      <c r="H129" s="168" t="s">
        <v>467</v>
      </c>
      <c r="I129" s="168" t="s">
        <v>457</v>
      </c>
      <c r="J129" s="168">
        <v>15</v>
      </c>
      <c r="K129" s="212"/>
    </row>
    <row r="130" spans="2:11" customFormat="1" ht="15" customHeight="1">
      <c r="B130" s="209"/>
      <c r="C130" s="168" t="s">
        <v>468</v>
      </c>
      <c r="D130" s="168"/>
      <c r="E130" s="168"/>
      <c r="F130" s="189" t="s">
        <v>461</v>
      </c>
      <c r="G130" s="168"/>
      <c r="H130" s="168" t="s">
        <v>469</v>
      </c>
      <c r="I130" s="168" t="s">
        <v>457</v>
      </c>
      <c r="J130" s="168">
        <v>15</v>
      </c>
      <c r="K130" s="212"/>
    </row>
    <row r="131" spans="2:11" customFormat="1" ht="15" customHeight="1">
      <c r="B131" s="209"/>
      <c r="C131" s="168" t="s">
        <v>470</v>
      </c>
      <c r="D131" s="168"/>
      <c r="E131" s="168"/>
      <c r="F131" s="189" t="s">
        <v>461</v>
      </c>
      <c r="G131" s="168"/>
      <c r="H131" s="168" t="s">
        <v>471</v>
      </c>
      <c r="I131" s="168" t="s">
        <v>457</v>
      </c>
      <c r="J131" s="168">
        <v>20</v>
      </c>
      <c r="K131" s="212"/>
    </row>
    <row r="132" spans="2:11" customFormat="1" ht="15" customHeight="1">
      <c r="B132" s="209"/>
      <c r="C132" s="168" t="s">
        <v>472</v>
      </c>
      <c r="D132" s="168"/>
      <c r="E132" s="168"/>
      <c r="F132" s="189" t="s">
        <v>461</v>
      </c>
      <c r="G132" s="168"/>
      <c r="H132" s="168" t="s">
        <v>473</v>
      </c>
      <c r="I132" s="168" t="s">
        <v>457</v>
      </c>
      <c r="J132" s="168">
        <v>20</v>
      </c>
      <c r="K132" s="212"/>
    </row>
    <row r="133" spans="2:11" customFormat="1" ht="15" customHeight="1">
      <c r="B133" s="209"/>
      <c r="C133" s="168" t="s">
        <v>460</v>
      </c>
      <c r="D133" s="168"/>
      <c r="E133" s="168"/>
      <c r="F133" s="189" t="s">
        <v>461</v>
      </c>
      <c r="G133" s="168"/>
      <c r="H133" s="168" t="s">
        <v>495</v>
      </c>
      <c r="I133" s="168" t="s">
        <v>457</v>
      </c>
      <c r="J133" s="168">
        <v>50</v>
      </c>
      <c r="K133" s="212"/>
    </row>
    <row r="134" spans="2:11" customFormat="1" ht="15" customHeight="1">
      <c r="B134" s="209"/>
      <c r="C134" s="168" t="s">
        <v>474</v>
      </c>
      <c r="D134" s="168"/>
      <c r="E134" s="168"/>
      <c r="F134" s="189" t="s">
        <v>461</v>
      </c>
      <c r="G134" s="168"/>
      <c r="H134" s="168" t="s">
        <v>495</v>
      </c>
      <c r="I134" s="168" t="s">
        <v>457</v>
      </c>
      <c r="J134" s="168">
        <v>50</v>
      </c>
      <c r="K134" s="212"/>
    </row>
    <row r="135" spans="2:11" customFormat="1" ht="15" customHeight="1">
      <c r="B135" s="209"/>
      <c r="C135" s="168" t="s">
        <v>480</v>
      </c>
      <c r="D135" s="168"/>
      <c r="E135" s="168"/>
      <c r="F135" s="189" t="s">
        <v>461</v>
      </c>
      <c r="G135" s="168"/>
      <c r="H135" s="168" t="s">
        <v>495</v>
      </c>
      <c r="I135" s="168" t="s">
        <v>457</v>
      </c>
      <c r="J135" s="168">
        <v>50</v>
      </c>
      <c r="K135" s="212"/>
    </row>
    <row r="136" spans="2:11" customFormat="1" ht="15" customHeight="1">
      <c r="B136" s="209"/>
      <c r="C136" s="168" t="s">
        <v>482</v>
      </c>
      <c r="D136" s="168"/>
      <c r="E136" s="168"/>
      <c r="F136" s="189" t="s">
        <v>461</v>
      </c>
      <c r="G136" s="168"/>
      <c r="H136" s="168" t="s">
        <v>495</v>
      </c>
      <c r="I136" s="168" t="s">
        <v>457</v>
      </c>
      <c r="J136" s="168">
        <v>50</v>
      </c>
      <c r="K136" s="212"/>
    </row>
    <row r="137" spans="2:11" customFormat="1" ht="15" customHeight="1">
      <c r="B137" s="209"/>
      <c r="C137" s="168" t="s">
        <v>483</v>
      </c>
      <c r="D137" s="168"/>
      <c r="E137" s="168"/>
      <c r="F137" s="189" t="s">
        <v>461</v>
      </c>
      <c r="G137" s="168"/>
      <c r="H137" s="168" t="s">
        <v>508</v>
      </c>
      <c r="I137" s="168" t="s">
        <v>457</v>
      </c>
      <c r="J137" s="168">
        <v>255</v>
      </c>
      <c r="K137" s="212"/>
    </row>
    <row r="138" spans="2:11" customFormat="1" ht="15" customHeight="1">
      <c r="B138" s="209"/>
      <c r="C138" s="168" t="s">
        <v>485</v>
      </c>
      <c r="D138" s="168"/>
      <c r="E138" s="168"/>
      <c r="F138" s="189" t="s">
        <v>455</v>
      </c>
      <c r="G138" s="168"/>
      <c r="H138" s="168" t="s">
        <v>509</v>
      </c>
      <c r="I138" s="168" t="s">
        <v>487</v>
      </c>
      <c r="J138" s="168"/>
      <c r="K138" s="212"/>
    </row>
    <row r="139" spans="2:11" customFormat="1" ht="15" customHeight="1">
      <c r="B139" s="209"/>
      <c r="C139" s="168" t="s">
        <v>488</v>
      </c>
      <c r="D139" s="168"/>
      <c r="E139" s="168"/>
      <c r="F139" s="189" t="s">
        <v>455</v>
      </c>
      <c r="G139" s="168"/>
      <c r="H139" s="168" t="s">
        <v>510</v>
      </c>
      <c r="I139" s="168" t="s">
        <v>490</v>
      </c>
      <c r="J139" s="168"/>
      <c r="K139" s="212"/>
    </row>
    <row r="140" spans="2:11" customFormat="1" ht="15" customHeight="1">
      <c r="B140" s="209"/>
      <c r="C140" s="168" t="s">
        <v>491</v>
      </c>
      <c r="D140" s="168"/>
      <c r="E140" s="168"/>
      <c r="F140" s="189" t="s">
        <v>455</v>
      </c>
      <c r="G140" s="168"/>
      <c r="H140" s="168" t="s">
        <v>491</v>
      </c>
      <c r="I140" s="168" t="s">
        <v>490</v>
      </c>
      <c r="J140" s="168"/>
      <c r="K140" s="212"/>
    </row>
    <row r="141" spans="2:11" customFormat="1" ht="15" customHeight="1">
      <c r="B141" s="209"/>
      <c r="C141" s="168" t="s">
        <v>32</v>
      </c>
      <c r="D141" s="168"/>
      <c r="E141" s="168"/>
      <c r="F141" s="189" t="s">
        <v>455</v>
      </c>
      <c r="G141" s="168"/>
      <c r="H141" s="168" t="s">
        <v>511</v>
      </c>
      <c r="I141" s="168" t="s">
        <v>490</v>
      </c>
      <c r="J141" s="168"/>
      <c r="K141" s="212"/>
    </row>
    <row r="142" spans="2:11" customFormat="1" ht="15" customHeight="1">
      <c r="B142" s="209"/>
      <c r="C142" s="168" t="s">
        <v>512</v>
      </c>
      <c r="D142" s="168"/>
      <c r="E142" s="168"/>
      <c r="F142" s="189" t="s">
        <v>455</v>
      </c>
      <c r="G142" s="168"/>
      <c r="H142" s="168" t="s">
        <v>513</v>
      </c>
      <c r="I142" s="168" t="s">
        <v>490</v>
      </c>
      <c r="J142" s="168"/>
      <c r="K142" s="212"/>
    </row>
    <row r="143" spans="2:11" customFormat="1" ht="15" customHeight="1">
      <c r="B143" s="213"/>
      <c r="C143" s="214"/>
      <c r="D143" s="214"/>
      <c r="E143" s="214"/>
      <c r="F143" s="214"/>
      <c r="G143" s="214"/>
      <c r="H143" s="214"/>
      <c r="I143" s="214"/>
      <c r="J143" s="214"/>
      <c r="K143" s="215"/>
    </row>
    <row r="144" spans="2:11" customFormat="1" ht="18.75" customHeight="1">
      <c r="B144" s="200"/>
      <c r="C144" s="200"/>
      <c r="D144" s="200"/>
      <c r="E144" s="200"/>
      <c r="F144" s="201"/>
      <c r="G144" s="200"/>
      <c r="H144" s="200"/>
      <c r="I144" s="200"/>
      <c r="J144" s="200"/>
      <c r="K144" s="200"/>
    </row>
    <row r="145" spans="2:11" customFormat="1" ht="18.75" customHeight="1">
      <c r="B145" s="175"/>
      <c r="C145" s="175"/>
      <c r="D145" s="175"/>
      <c r="E145" s="175"/>
      <c r="F145" s="175"/>
      <c r="G145" s="175"/>
      <c r="H145" s="175"/>
      <c r="I145" s="175"/>
      <c r="J145" s="175"/>
      <c r="K145" s="175"/>
    </row>
    <row r="146" spans="2:11" customFormat="1" ht="7.5" customHeight="1">
      <c r="B146" s="176"/>
      <c r="C146" s="177"/>
      <c r="D146" s="177"/>
      <c r="E146" s="177"/>
      <c r="F146" s="177"/>
      <c r="G146" s="177"/>
      <c r="H146" s="177"/>
      <c r="I146" s="177"/>
      <c r="J146" s="177"/>
      <c r="K146" s="178"/>
    </row>
    <row r="147" spans="2:11" customFormat="1" ht="45" customHeight="1">
      <c r="B147" s="179"/>
      <c r="C147" s="278" t="s">
        <v>514</v>
      </c>
      <c r="D147" s="278"/>
      <c r="E147" s="278"/>
      <c r="F147" s="278"/>
      <c r="G147" s="278"/>
      <c r="H147" s="278"/>
      <c r="I147" s="278"/>
      <c r="J147" s="278"/>
      <c r="K147" s="180"/>
    </row>
    <row r="148" spans="2:11" customFormat="1" ht="17.25" customHeight="1">
      <c r="B148" s="179"/>
      <c r="C148" s="181" t="s">
        <v>449</v>
      </c>
      <c r="D148" s="181"/>
      <c r="E148" s="181"/>
      <c r="F148" s="181" t="s">
        <v>450</v>
      </c>
      <c r="G148" s="182"/>
      <c r="H148" s="181" t="s">
        <v>48</v>
      </c>
      <c r="I148" s="181" t="s">
        <v>51</v>
      </c>
      <c r="J148" s="181" t="s">
        <v>451</v>
      </c>
      <c r="K148" s="180"/>
    </row>
    <row r="149" spans="2:11" customFormat="1" ht="17.25" customHeight="1">
      <c r="B149" s="179"/>
      <c r="C149" s="183" t="s">
        <v>452</v>
      </c>
      <c r="D149" s="183"/>
      <c r="E149" s="183"/>
      <c r="F149" s="184" t="s">
        <v>453</v>
      </c>
      <c r="G149" s="185"/>
      <c r="H149" s="183"/>
      <c r="I149" s="183"/>
      <c r="J149" s="183" t="s">
        <v>454</v>
      </c>
      <c r="K149" s="180"/>
    </row>
    <row r="150" spans="2:11" customFormat="1" ht="5.25" customHeight="1">
      <c r="B150" s="191"/>
      <c r="C150" s="186"/>
      <c r="D150" s="186"/>
      <c r="E150" s="186"/>
      <c r="F150" s="186"/>
      <c r="G150" s="187"/>
      <c r="H150" s="186"/>
      <c r="I150" s="186"/>
      <c r="J150" s="186"/>
      <c r="K150" s="212"/>
    </row>
    <row r="151" spans="2:11" customFormat="1" ht="15" customHeight="1">
      <c r="B151" s="191"/>
      <c r="C151" s="216" t="s">
        <v>458</v>
      </c>
      <c r="D151" s="168"/>
      <c r="E151" s="168"/>
      <c r="F151" s="217" t="s">
        <v>455</v>
      </c>
      <c r="G151" s="168"/>
      <c r="H151" s="216" t="s">
        <v>495</v>
      </c>
      <c r="I151" s="216" t="s">
        <v>457</v>
      </c>
      <c r="J151" s="216">
        <v>120</v>
      </c>
      <c r="K151" s="212"/>
    </row>
    <row r="152" spans="2:11" customFormat="1" ht="15" customHeight="1">
      <c r="B152" s="191"/>
      <c r="C152" s="216" t="s">
        <v>504</v>
      </c>
      <c r="D152" s="168"/>
      <c r="E152" s="168"/>
      <c r="F152" s="217" t="s">
        <v>455</v>
      </c>
      <c r="G152" s="168"/>
      <c r="H152" s="216" t="s">
        <v>515</v>
      </c>
      <c r="I152" s="216" t="s">
        <v>457</v>
      </c>
      <c r="J152" s="216" t="s">
        <v>506</v>
      </c>
      <c r="K152" s="212"/>
    </row>
    <row r="153" spans="2:11" customFormat="1" ht="15" customHeight="1">
      <c r="B153" s="191"/>
      <c r="C153" s="216" t="s">
        <v>403</v>
      </c>
      <c r="D153" s="168"/>
      <c r="E153" s="168"/>
      <c r="F153" s="217" t="s">
        <v>455</v>
      </c>
      <c r="G153" s="168"/>
      <c r="H153" s="216" t="s">
        <v>516</v>
      </c>
      <c r="I153" s="216" t="s">
        <v>457</v>
      </c>
      <c r="J153" s="216" t="s">
        <v>506</v>
      </c>
      <c r="K153" s="212"/>
    </row>
    <row r="154" spans="2:11" customFormat="1" ht="15" customHeight="1">
      <c r="B154" s="191"/>
      <c r="C154" s="216" t="s">
        <v>460</v>
      </c>
      <c r="D154" s="168"/>
      <c r="E154" s="168"/>
      <c r="F154" s="217" t="s">
        <v>461</v>
      </c>
      <c r="G154" s="168"/>
      <c r="H154" s="216" t="s">
        <v>495</v>
      </c>
      <c r="I154" s="216" t="s">
        <v>457</v>
      </c>
      <c r="J154" s="216">
        <v>50</v>
      </c>
      <c r="K154" s="212"/>
    </row>
    <row r="155" spans="2:11" customFormat="1" ht="15" customHeight="1">
      <c r="B155" s="191"/>
      <c r="C155" s="216" t="s">
        <v>463</v>
      </c>
      <c r="D155" s="168"/>
      <c r="E155" s="168"/>
      <c r="F155" s="217" t="s">
        <v>455</v>
      </c>
      <c r="G155" s="168"/>
      <c r="H155" s="216" t="s">
        <v>495</v>
      </c>
      <c r="I155" s="216" t="s">
        <v>465</v>
      </c>
      <c r="J155" s="216"/>
      <c r="K155" s="212"/>
    </row>
    <row r="156" spans="2:11" customFormat="1" ht="15" customHeight="1">
      <c r="B156" s="191"/>
      <c r="C156" s="216" t="s">
        <v>474</v>
      </c>
      <c r="D156" s="168"/>
      <c r="E156" s="168"/>
      <c r="F156" s="217" t="s">
        <v>461</v>
      </c>
      <c r="G156" s="168"/>
      <c r="H156" s="216" t="s">
        <v>495</v>
      </c>
      <c r="I156" s="216" t="s">
        <v>457</v>
      </c>
      <c r="J156" s="216">
        <v>50</v>
      </c>
      <c r="K156" s="212"/>
    </row>
    <row r="157" spans="2:11" customFormat="1" ht="15" customHeight="1">
      <c r="B157" s="191"/>
      <c r="C157" s="216" t="s">
        <v>482</v>
      </c>
      <c r="D157" s="168"/>
      <c r="E157" s="168"/>
      <c r="F157" s="217" t="s">
        <v>461</v>
      </c>
      <c r="G157" s="168"/>
      <c r="H157" s="216" t="s">
        <v>495</v>
      </c>
      <c r="I157" s="216" t="s">
        <v>457</v>
      </c>
      <c r="J157" s="216">
        <v>50</v>
      </c>
      <c r="K157" s="212"/>
    </row>
    <row r="158" spans="2:11" customFormat="1" ht="15" customHeight="1">
      <c r="B158" s="191"/>
      <c r="C158" s="216" t="s">
        <v>480</v>
      </c>
      <c r="D158" s="168"/>
      <c r="E158" s="168"/>
      <c r="F158" s="217" t="s">
        <v>461</v>
      </c>
      <c r="G158" s="168"/>
      <c r="H158" s="216" t="s">
        <v>495</v>
      </c>
      <c r="I158" s="216" t="s">
        <v>457</v>
      </c>
      <c r="J158" s="216">
        <v>50</v>
      </c>
      <c r="K158" s="212"/>
    </row>
    <row r="159" spans="2:11" customFormat="1" ht="15" customHeight="1">
      <c r="B159" s="191"/>
      <c r="C159" s="216" t="s">
        <v>84</v>
      </c>
      <c r="D159" s="168"/>
      <c r="E159" s="168"/>
      <c r="F159" s="217" t="s">
        <v>455</v>
      </c>
      <c r="G159" s="168"/>
      <c r="H159" s="216" t="s">
        <v>517</v>
      </c>
      <c r="I159" s="216" t="s">
        <v>457</v>
      </c>
      <c r="J159" s="216" t="s">
        <v>518</v>
      </c>
      <c r="K159" s="212"/>
    </row>
    <row r="160" spans="2:11" customFormat="1" ht="15" customHeight="1">
      <c r="B160" s="191"/>
      <c r="C160" s="216" t="s">
        <v>519</v>
      </c>
      <c r="D160" s="168"/>
      <c r="E160" s="168"/>
      <c r="F160" s="217" t="s">
        <v>455</v>
      </c>
      <c r="G160" s="168"/>
      <c r="H160" s="216" t="s">
        <v>520</v>
      </c>
      <c r="I160" s="216" t="s">
        <v>490</v>
      </c>
      <c r="J160" s="216"/>
      <c r="K160" s="212"/>
    </row>
    <row r="161" spans="2:11" customFormat="1" ht="15" customHeight="1">
      <c r="B161" s="218"/>
      <c r="C161" s="198"/>
      <c r="D161" s="198"/>
      <c r="E161" s="198"/>
      <c r="F161" s="198"/>
      <c r="G161" s="198"/>
      <c r="H161" s="198"/>
      <c r="I161" s="198"/>
      <c r="J161" s="198"/>
      <c r="K161" s="219"/>
    </row>
    <row r="162" spans="2:11" customFormat="1" ht="18.75" customHeight="1">
      <c r="B162" s="200"/>
      <c r="C162" s="210"/>
      <c r="D162" s="210"/>
      <c r="E162" s="210"/>
      <c r="F162" s="220"/>
      <c r="G162" s="210"/>
      <c r="H162" s="210"/>
      <c r="I162" s="210"/>
      <c r="J162" s="210"/>
      <c r="K162" s="200"/>
    </row>
    <row r="163" spans="2:11" customFormat="1" ht="18.75" customHeight="1">
      <c r="B163" s="175"/>
      <c r="C163" s="175"/>
      <c r="D163" s="175"/>
      <c r="E163" s="175"/>
      <c r="F163" s="175"/>
      <c r="G163" s="175"/>
      <c r="H163" s="175"/>
      <c r="I163" s="175"/>
      <c r="J163" s="175"/>
      <c r="K163" s="175"/>
    </row>
    <row r="164" spans="2:11" customFormat="1" ht="7.5" customHeight="1">
      <c r="B164" s="157"/>
      <c r="C164" s="158"/>
      <c r="D164" s="158"/>
      <c r="E164" s="158"/>
      <c r="F164" s="158"/>
      <c r="G164" s="158"/>
      <c r="H164" s="158"/>
      <c r="I164" s="158"/>
      <c r="J164" s="158"/>
      <c r="K164" s="159"/>
    </row>
    <row r="165" spans="2:11" customFormat="1" ht="45" customHeight="1">
      <c r="B165" s="160"/>
      <c r="C165" s="279" t="s">
        <v>521</v>
      </c>
      <c r="D165" s="279"/>
      <c r="E165" s="279"/>
      <c r="F165" s="279"/>
      <c r="G165" s="279"/>
      <c r="H165" s="279"/>
      <c r="I165" s="279"/>
      <c r="J165" s="279"/>
      <c r="K165" s="161"/>
    </row>
    <row r="166" spans="2:11" customFormat="1" ht="17.25" customHeight="1">
      <c r="B166" s="160"/>
      <c r="C166" s="181" t="s">
        <v>449</v>
      </c>
      <c r="D166" s="181"/>
      <c r="E166" s="181"/>
      <c r="F166" s="181" t="s">
        <v>450</v>
      </c>
      <c r="G166" s="221"/>
      <c r="H166" s="222" t="s">
        <v>48</v>
      </c>
      <c r="I166" s="222" t="s">
        <v>51</v>
      </c>
      <c r="J166" s="181" t="s">
        <v>451</v>
      </c>
      <c r="K166" s="161"/>
    </row>
    <row r="167" spans="2:11" customFormat="1" ht="17.25" customHeight="1">
      <c r="B167" s="162"/>
      <c r="C167" s="183" t="s">
        <v>452</v>
      </c>
      <c r="D167" s="183"/>
      <c r="E167" s="183"/>
      <c r="F167" s="184" t="s">
        <v>453</v>
      </c>
      <c r="G167" s="223"/>
      <c r="H167" s="224"/>
      <c r="I167" s="224"/>
      <c r="J167" s="183" t="s">
        <v>454</v>
      </c>
      <c r="K167" s="163"/>
    </row>
    <row r="168" spans="2:11" customFormat="1" ht="5.25" customHeight="1">
      <c r="B168" s="191"/>
      <c r="C168" s="186"/>
      <c r="D168" s="186"/>
      <c r="E168" s="186"/>
      <c r="F168" s="186"/>
      <c r="G168" s="187"/>
      <c r="H168" s="186"/>
      <c r="I168" s="186"/>
      <c r="J168" s="186"/>
      <c r="K168" s="212"/>
    </row>
    <row r="169" spans="2:11" customFormat="1" ht="15" customHeight="1">
      <c r="B169" s="191"/>
      <c r="C169" s="168" t="s">
        <v>458</v>
      </c>
      <c r="D169" s="168"/>
      <c r="E169" s="168"/>
      <c r="F169" s="189" t="s">
        <v>455</v>
      </c>
      <c r="G169" s="168"/>
      <c r="H169" s="168" t="s">
        <v>495</v>
      </c>
      <c r="I169" s="168" t="s">
        <v>457</v>
      </c>
      <c r="J169" s="168">
        <v>120</v>
      </c>
      <c r="K169" s="212"/>
    </row>
    <row r="170" spans="2:11" customFormat="1" ht="15" customHeight="1">
      <c r="B170" s="191"/>
      <c r="C170" s="168" t="s">
        <v>504</v>
      </c>
      <c r="D170" s="168"/>
      <c r="E170" s="168"/>
      <c r="F170" s="189" t="s">
        <v>455</v>
      </c>
      <c r="G170" s="168"/>
      <c r="H170" s="168" t="s">
        <v>505</v>
      </c>
      <c r="I170" s="168" t="s">
        <v>457</v>
      </c>
      <c r="J170" s="168" t="s">
        <v>506</v>
      </c>
      <c r="K170" s="212"/>
    </row>
    <row r="171" spans="2:11" customFormat="1" ht="15" customHeight="1">
      <c r="B171" s="191"/>
      <c r="C171" s="168" t="s">
        <v>403</v>
      </c>
      <c r="D171" s="168"/>
      <c r="E171" s="168"/>
      <c r="F171" s="189" t="s">
        <v>455</v>
      </c>
      <c r="G171" s="168"/>
      <c r="H171" s="168" t="s">
        <v>522</v>
      </c>
      <c r="I171" s="168" t="s">
        <v>457</v>
      </c>
      <c r="J171" s="168" t="s">
        <v>506</v>
      </c>
      <c r="K171" s="212"/>
    </row>
    <row r="172" spans="2:11" customFormat="1" ht="15" customHeight="1">
      <c r="B172" s="191"/>
      <c r="C172" s="168" t="s">
        <v>460</v>
      </c>
      <c r="D172" s="168"/>
      <c r="E172" s="168"/>
      <c r="F172" s="189" t="s">
        <v>461</v>
      </c>
      <c r="G172" s="168"/>
      <c r="H172" s="168" t="s">
        <v>522</v>
      </c>
      <c r="I172" s="168" t="s">
        <v>457</v>
      </c>
      <c r="J172" s="168">
        <v>50</v>
      </c>
      <c r="K172" s="212"/>
    </row>
    <row r="173" spans="2:11" customFormat="1" ht="15" customHeight="1">
      <c r="B173" s="191"/>
      <c r="C173" s="168" t="s">
        <v>463</v>
      </c>
      <c r="D173" s="168"/>
      <c r="E173" s="168"/>
      <c r="F173" s="189" t="s">
        <v>455</v>
      </c>
      <c r="G173" s="168"/>
      <c r="H173" s="168" t="s">
        <v>522</v>
      </c>
      <c r="I173" s="168" t="s">
        <v>465</v>
      </c>
      <c r="J173" s="168"/>
      <c r="K173" s="212"/>
    </row>
    <row r="174" spans="2:11" customFormat="1" ht="15" customHeight="1">
      <c r="B174" s="191"/>
      <c r="C174" s="168" t="s">
        <v>474</v>
      </c>
      <c r="D174" s="168"/>
      <c r="E174" s="168"/>
      <c r="F174" s="189" t="s">
        <v>461</v>
      </c>
      <c r="G174" s="168"/>
      <c r="H174" s="168" t="s">
        <v>522</v>
      </c>
      <c r="I174" s="168" t="s">
        <v>457</v>
      </c>
      <c r="J174" s="168">
        <v>50</v>
      </c>
      <c r="K174" s="212"/>
    </row>
    <row r="175" spans="2:11" customFormat="1" ht="15" customHeight="1">
      <c r="B175" s="191"/>
      <c r="C175" s="168" t="s">
        <v>482</v>
      </c>
      <c r="D175" s="168"/>
      <c r="E175" s="168"/>
      <c r="F175" s="189" t="s">
        <v>461</v>
      </c>
      <c r="G175" s="168"/>
      <c r="H175" s="168" t="s">
        <v>522</v>
      </c>
      <c r="I175" s="168" t="s">
        <v>457</v>
      </c>
      <c r="J175" s="168">
        <v>50</v>
      </c>
      <c r="K175" s="212"/>
    </row>
    <row r="176" spans="2:11" customFormat="1" ht="15" customHeight="1">
      <c r="B176" s="191"/>
      <c r="C176" s="168" t="s">
        <v>480</v>
      </c>
      <c r="D176" s="168"/>
      <c r="E176" s="168"/>
      <c r="F176" s="189" t="s">
        <v>461</v>
      </c>
      <c r="G176" s="168"/>
      <c r="H176" s="168" t="s">
        <v>522</v>
      </c>
      <c r="I176" s="168" t="s">
        <v>457</v>
      </c>
      <c r="J176" s="168">
        <v>50</v>
      </c>
      <c r="K176" s="212"/>
    </row>
    <row r="177" spans="2:11" customFormat="1" ht="15" customHeight="1">
      <c r="B177" s="191"/>
      <c r="C177" s="168" t="s">
        <v>97</v>
      </c>
      <c r="D177" s="168"/>
      <c r="E177" s="168"/>
      <c r="F177" s="189" t="s">
        <v>455</v>
      </c>
      <c r="G177" s="168"/>
      <c r="H177" s="168" t="s">
        <v>523</v>
      </c>
      <c r="I177" s="168" t="s">
        <v>524</v>
      </c>
      <c r="J177" s="168"/>
      <c r="K177" s="212"/>
    </row>
    <row r="178" spans="2:11" customFormat="1" ht="15" customHeight="1">
      <c r="B178" s="191"/>
      <c r="C178" s="168" t="s">
        <v>51</v>
      </c>
      <c r="D178" s="168"/>
      <c r="E178" s="168"/>
      <c r="F178" s="189" t="s">
        <v>455</v>
      </c>
      <c r="G178" s="168"/>
      <c r="H178" s="168" t="s">
        <v>525</v>
      </c>
      <c r="I178" s="168" t="s">
        <v>526</v>
      </c>
      <c r="J178" s="168">
        <v>1</v>
      </c>
      <c r="K178" s="212"/>
    </row>
    <row r="179" spans="2:11" customFormat="1" ht="15" customHeight="1">
      <c r="B179" s="191"/>
      <c r="C179" s="168" t="s">
        <v>47</v>
      </c>
      <c r="D179" s="168"/>
      <c r="E179" s="168"/>
      <c r="F179" s="189" t="s">
        <v>455</v>
      </c>
      <c r="G179" s="168"/>
      <c r="H179" s="168" t="s">
        <v>527</v>
      </c>
      <c r="I179" s="168" t="s">
        <v>457</v>
      </c>
      <c r="J179" s="168">
        <v>20</v>
      </c>
      <c r="K179" s="212"/>
    </row>
    <row r="180" spans="2:11" customFormat="1" ht="15" customHeight="1">
      <c r="B180" s="191"/>
      <c r="C180" s="168" t="s">
        <v>48</v>
      </c>
      <c r="D180" s="168"/>
      <c r="E180" s="168"/>
      <c r="F180" s="189" t="s">
        <v>455</v>
      </c>
      <c r="G180" s="168"/>
      <c r="H180" s="168" t="s">
        <v>528</v>
      </c>
      <c r="I180" s="168" t="s">
        <v>457</v>
      </c>
      <c r="J180" s="168">
        <v>255</v>
      </c>
      <c r="K180" s="212"/>
    </row>
    <row r="181" spans="2:11" customFormat="1" ht="15" customHeight="1">
      <c r="B181" s="191"/>
      <c r="C181" s="168" t="s">
        <v>98</v>
      </c>
      <c r="D181" s="168"/>
      <c r="E181" s="168"/>
      <c r="F181" s="189" t="s">
        <v>455</v>
      </c>
      <c r="G181" s="168"/>
      <c r="H181" s="168" t="s">
        <v>419</v>
      </c>
      <c r="I181" s="168" t="s">
        <v>457</v>
      </c>
      <c r="J181" s="168">
        <v>10</v>
      </c>
      <c r="K181" s="212"/>
    </row>
    <row r="182" spans="2:11" customFormat="1" ht="15" customHeight="1">
      <c r="B182" s="191"/>
      <c r="C182" s="168" t="s">
        <v>99</v>
      </c>
      <c r="D182" s="168"/>
      <c r="E182" s="168"/>
      <c r="F182" s="189" t="s">
        <v>455</v>
      </c>
      <c r="G182" s="168"/>
      <c r="H182" s="168" t="s">
        <v>529</v>
      </c>
      <c r="I182" s="168" t="s">
        <v>490</v>
      </c>
      <c r="J182" s="168"/>
      <c r="K182" s="212"/>
    </row>
    <row r="183" spans="2:11" customFormat="1" ht="15" customHeight="1">
      <c r="B183" s="191"/>
      <c r="C183" s="168" t="s">
        <v>530</v>
      </c>
      <c r="D183" s="168"/>
      <c r="E183" s="168"/>
      <c r="F183" s="189" t="s">
        <v>455</v>
      </c>
      <c r="G183" s="168"/>
      <c r="H183" s="168" t="s">
        <v>531</v>
      </c>
      <c r="I183" s="168" t="s">
        <v>490</v>
      </c>
      <c r="J183" s="168"/>
      <c r="K183" s="212"/>
    </row>
    <row r="184" spans="2:11" customFormat="1" ht="15" customHeight="1">
      <c r="B184" s="191"/>
      <c r="C184" s="168" t="s">
        <v>519</v>
      </c>
      <c r="D184" s="168"/>
      <c r="E184" s="168"/>
      <c r="F184" s="189" t="s">
        <v>455</v>
      </c>
      <c r="G184" s="168"/>
      <c r="H184" s="168" t="s">
        <v>532</v>
      </c>
      <c r="I184" s="168" t="s">
        <v>490</v>
      </c>
      <c r="J184" s="168"/>
      <c r="K184" s="212"/>
    </row>
    <row r="185" spans="2:11" customFormat="1" ht="15" customHeight="1">
      <c r="B185" s="191"/>
      <c r="C185" s="168" t="s">
        <v>101</v>
      </c>
      <c r="D185" s="168"/>
      <c r="E185" s="168"/>
      <c r="F185" s="189" t="s">
        <v>461</v>
      </c>
      <c r="G185" s="168"/>
      <c r="H185" s="168" t="s">
        <v>533</v>
      </c>
      <c r="I185" s="168" t="s">
        <v>457</v>
      </c>
      <c r="J185" s="168">
        <v>50</v>
      </c>
      <c r="K185" s="212"/>
    </row>
    <row r="186" spans="2:11" customFormat="1" ht="15" customHeight="1">
      <c r="B186" s="191"/>
      <c r="C186" s="168" t="s">
        <v>534</v>
      </c>
      <c r="D186" s="168"/>
      <c r="E186" s="168"/>
      <c r="F186" s="189" t="s">
        <v>461</v>
      </c>
      <c r="G186" s="168"/>
      <c r="H186" s="168" t="s">
        <v>535</v>
      </c>
      <c r="I186" s="168" t="s">
        <v>536</v>
      </c>
      <c r="J186" s="168"/>
      <c r="K186" s="212"/>
    </row>
    <row r="187" spans="2:11" customFormat="1" ht="15" customHeight="1">
      <c r="B187" s="191"/>
      <c r="C187" s="168" t="s">
        <v>537</v>
      </c>
      <c r="D187" s="168"/>
      <c r="E187" s="168"/>
      <c r="F187" s="189" t="s">
        <v>461</v>
      </c>
      <c r="G187" s="168"/>
      <c r="H187" s="168" t="s">
        <v>538</v>
      </c>
      <c r="I187" s="168" t="s">
        <v>536</v>
      </c>
      <c r="J187" s="168"/>
      <c r="K187" s="212"/>
    </row>
    <row r="188" spans="2:11" customFormat="1" ht="15" customHeight="1">
      <c r="B188" s="191"/>
      <c r="C188" s="168" t="s">
        <v>539</v>
      </c>
      <c r="D188" s="168"/>
      <c r="E188" s="168"/>
      <c r="F188" s="189" t="s">
        <v>461</v>
      </c>
      <c r="G188" s="168"/>
      <c r="H188" s="168" t="s">
        <v>540</v>
      </c>
      <c r="I188" s="168" t="s">
        <v>536</v>
      </c>
      <c r="J188" s="168"/>
      <c r="K188" s="212"/>
    </row>
    <row r="189" spans="2:11" customFormat="1" ht="15" customHeight="1">
      <c r="B189" s="191"/>
      <c r="C189" s="225" t="s">
        <v>541</v>
      </c>
      <c r="D189" s="168"/>
      <c r="E189" s="168"/>
      <c r="F189" s="189" t="s">
        <v>461</v>
      </c>
      <c r="G189" s="168"/>
      <c r="H189" s="168" t="s">
        <v>542</v>
      </c>
      <c r="I189" s="168" t="s">
        <v>543</v>
      </c>
      <c r="J189" s="226" t="s">
        <v>544</v>
      </c>
      <c r="K189" s="212"/>
    </row>
    <row r="190" spans="2:11" customFormat="1" ht="15" customHeight="1">
      <c r="B190" s="191"/>
      <c r="C190" s="225" t="s">
        <v>36</v>
      </c>
      <c r="D190" s="168"/>
      <c r="E190" s="168"/>
      <c r="F190" s="189" t="s">
        <v>455</v>
      </c>
      <c r="G190" s="168"/>
      <c r="H190" s="165" t="s">
        <v>545</v>
      </c>
      <c r="I190" s="168" t="s">
        <v>546</v>
      </c>
      <c r="J190" s="168"/>
      <c r="K190" s="212"/>
    </row>
    <row r="191" spans="2:11" customFormat="1" ht="15" customHeight="1">
      <c r="B191" s="191"/>
      <c r="C191" s="225" t="s">
        <v>547</v>
      </c>
      <c r="D191" s="168"/>
      <c r="E191" s="168"/>
      <c r="F191" s="189" t="s">
        <v>455</v>
      </c>
      <c r="G191" s="168"/>
      <c r="H191" s="168" t="s">
        <v>548</v>
      </c>
      <c r="I191" s="168" t="s">
        <v>490</v>
      </c>
      <c r="J191" s="168"/>
      <c r="K191" s="212"/>
    </row>
    <row r="192" spans="2:11" customFormat="1" ht="15" customHeight="1">
      <c r="B192" s="191"/>
      <c r="C192" s="225" t="s">
        <v>549</v>
      </c>
      <c r="D192" s="168"/>
      <c r="E192" s="168"/>
      <c r="F192" s="189" t="s">
        <v>455</v>
      </c>
      <c r="G192" s="168"/>
      <c r="H192" s="168" t="s">
        <v>550</v>
      </c>
      <c r="I192" s="168" t="s">
        <v>490</v>
      </c>
      <c r="J192" s="168"/>
      <c r="K192" s="212"/>
    </row>
    <row r="193" spans="2:11" customFormat="1" ht="15" customHeight="1">
      <c r="B193" s="191"/>
      <c r="C193" s="225" t="s">
        <v>551</v>
      </c>
      <c r="D193" s="168"/>
      <c r="E193" s="168"/>
      <c r="F193" s="189" t="s">
        <v>461</v>
      </c>
      <c r="G193" s="168"/>
      <c r="H193" s="168" t="s">
        <v>552</v>
      </c>
      <c r="I193" s="168" t="s">
        <v>490</v>
      </c>
      <c r="J193" s="168"/>
      <c r="K193" s="212"/>
    </row>
    <row r="194" spans="2:11" customFormat="1" ht="15" customHeight="1">
      <c r="B194" s="218"/>
      <c r="C194" s="227"/>
      <c r="D194" s="198"/>
      <c r="E194" s="198"/>
      <c r="F194" s="198"/>
      <c r="G194" s="198"/>
      <c r="H194" s="198"/>
      <c r="I194" s="198"/>
      <c r="J194" s="198"/>
      <c r="K194" s="219"/>
    </row>
    <row r="195" spans="2:11" customFormat="1" ht="18.75" customHeight="1">
      <c r="B195" s="200"/>
      <c r="C195" s="210"/>
      <c r="D195" s="210"/>
      <c r="E195" s="210"/>
      <c r="F195" s="220"/>
      <c r="G195" s="210"/>
      <c r="H195" s="210"/>
      <c r="I195" s="210"/>
      <c r="J195" s="210"/>
      <c r="K195" s="200"/>
    </row>
    <row r="196" spans="2:11" customFormat="1" ht="18.75" customHeight="1">
      <c r="B196" s="200"/>
      <c r="C196" s="210"/>
      <c r="D196" s="210"/>
      <c r="E196" s="210"/>
      <c r="F196" s="220"/>
      <c r="G196" s="210"/>
      <c r="H196" s="210"/>
      <c r="I196" s="210"/>
      <c r="J196" s="210"/>
      <c r="K196" s="200"/>
    </row>
    <row r="197" spans="2:11" customFormat="1" ht="18.75" customHeight="1">
      <c r="B197" s="175"/>
      <c r="C197" s="175"/>
      <c r="D197" s="175"/>
      <c r="E197" s="175"/>
      <c r="F197" s="175"/>
      <c r="G197" s="175"/>
      <c r="H197" s="175"/>
      <c r="I197" s="175"/>
      <c r="J197" s="175"/>
      <c r="K197" s="175"/>
    </row>
    <row r="198" spans="2:11" customFormat="1" ht="13.5">
      <c r="B198" s="157"/>
      <c r="C198" s="158"/>
      <c r="D198" s="158"/>
      <c r="E198" s="158"/>
      <c r="F198" s="158"/>
      <c r="G198" s="158"/>
      <c r="H198" s="158"/>
      <c r="I198" s="158"/>
      <c r="J198" s="158"/>
      <c r="K198" s="159"/>
    </row>
    <row r="199" spans="2:11" customFormat="1" ht="21">
      <c r="B199" s="160"/>
      <c r="C199" s="279" t="s">
        <v>553</v>
      </c>
      <c r="D199" s="279"/>
      <c r="E199" s="279"/>
      <c r="F199" s="279"/>
      <c r="G199" s="279"/>
      <c r="H199" s="279"/>
      <c r="I199" s="279"/>
      <c r="J199" s="279"/>
      <c r="K199" s="161"/>
    </row>
    <row r="200" spans="2:11" customFormat="1" ht="25.5" customHeight="1">
      <c r="B200" s="160"/>
      <c r="C200" s="228" t="s">
        <v>554</v>
      </c>
      <c r="D200" s="228"/>
      <c r="E200" s="228"/>
      <c r="F200" s="228" t="s">
        <v>555</v>
      </c>
      <c r="G200" s="229"/>
      <c r="H200" s="280" t="s">
        <v>556</v>
      </c>
      <c r="I200" s="280"/>
      <c r="J200" s="280"/>
      <c r="K200" s="161"/>
    </row>
    <row r="201" spans="2:11" customFormat="1" ht="5.25" customHeight="1">
      <c r="B201" s="191"/>
      <c r="C201" s="186"/>
      <c r="D201" s="186"/>
      <c r="E201" s="186"/>
      <c r="F201" s="186"/>
      <c r="G201" s="210"/>
      <c r="H201" s="186"/>
      <c r="I201" s="186"/>
      <c r="J201" s="186"/>
      <c r="K201" s="212"/>
    </row>
    <row r="202" spans="2:11" customFormat="1" ht="15" customHeight="1">
      <c r="B202" s="191"/>
      <c r="C202" s="168" t="s">
        <v>546</v>
      </c>
      <c r="D202" s="168"/>
      <c r="E202" s="168"/>
      <c r="F202" s="189" t="s">
        <v>37</v>
      </c>
      <c r="G202" s="168"/>
      <c r="H202" s="281" t="s">
        <v>557</v>
      </c>
      <c r="I202" s="281"/>
      <c r="J202" s="281"/>
      <c r="K202" s="212"/>
    </row>
    <row r="203" spans="2:11" customFormat="1" ht="15" customHeight="1">
      <c r="B203" s="191"/>
      <c r="C203" s="168"/>
      <c r="D203" s="168"/>
      <c r="E203" s="168"/>
      <c r="F203" s="189" t="s">
        <v>38</v>
      </c>
      <c r="G203" s="168"/>
      <c r="H203" s="281" t="s">
        <v>558</v>
      </c>
      <c r="I203" s="281"/>
      <c r="J203" s="281"/>
      <c r="K203" s="212"/>
    </row>
    <row r="204" spans="2:11" customFormat="1" ht="15" customHeight="1">
      <c r="B204" s="191"/>
      <c r="C204" s="168"/>
      <c r="D204" s="168"/>
      <c r="E204" s="168"/>
      <c r="F204" s="189" t="s">
        <v>41</v>
      </c>
      <c r="G204" s="168"/>
      <c r="H204" s="281" t="s">
        <v>559</v>
      </c>
      <c r="I204" s="281"/>
      <c r="J204" s="281"/>
      <c r="K204" s="212"/>
    </row>
    <row r="205" spans="2:11" customFormat="1" ht="15" customHeight="1">
      <c r="B205" s="191"/>
      <c r="C205" s="168"/>
      <c r="D205" s="168"/>
      <c r="E205" s="168"/>
      <c r="F205" s="189" t="s">
        <v>39</v>
      </c>
      <c r="G205" s="168"/>
      <c r="H205" s="281" t="s">
        <v>560</v>
      </c>
      <c r="I205" s="281"/>
      <c r="J205" s="281"/>
      <c r="K205" s="212"/>
    </row>
    <row r="206" spans="2:11" customFormat="1" ht="15" customHeight="1">
      <c r="B206" s="191"/>
      <c r="C206" s="168"/>
      <c r="D206" s="168"/>
      <c r="E206" s="168"/>
      <c r="F206" s="189" t="s">
        <v>40</v>
      </c>
      <c r="G206" s="168"/>
      <c r="H206" s="281" t="s">
        <v>561</v>
      </c>
      <c r="I206" s="281"/>
      <c r="J206" s="281"/>
      <c r="K206" s="212"/>
    </row>
    <row r="207" spans="2:11" customFormat="1" ht="15" customHeight="1">
      <c r="B207" s="191"/>
      <c r="C207" s="168"/>
      <c r="D207" s="168"/>
      <c r="E207" s="168"/>
      <c r="F207" s="189"/>
      <c r="G207" s="168"/>
      <c r="H207" s="168"/>
      <c r="I207" s="168"/>
      <c r="J207" s="168"/>
      <c r="K207" s="212"/>
    </row>
    <row r="208" spans="2:11" customFormat="1" ht="15" customHeight="1">
      <c r="B208" s="191"/>
      <c r="C208" s="168" t="s">
        <v>502</v>
      </c>
      <c r="D208" s="168"/>
      <c r="E208" s="168"/>
      <c r="F208" s="189" t="s">
        <v>73</v>
      </c>
      <c r="G208" s="168"/>
      <c r="H208" s="281" t="s">
        <v>562</v>
      </c>
      <c r="I208" s="281"/>
      <c r="J208" s="281"/>
      <c r="K208" s="212"/>
    </row>
    <row r="209" spans="2:11" customFormat="1" ht="15" customHeight="1">
      <c r="B209" s="191"/>
      <c r="C209" s="168"/>
      <c r="D209" s="168"/>
      <c r="E209" s="168"/>
      <c r="F209" s="189" t="s">
        <v>397</v>
      </c>
      <c r="G209" s="168"/>
      <c r="H209" s="281" t="s">
        <v>398</v>
      </c>
      <c r="I209" s="281"/>
      <c r="J209" s="281"/>
      <c r="K209" s="212"/>
    </row>
    <row r="210" spans="2:11" customFormat="1" ht="15" customHeight="1">
      <c r="B210" s="191"/>
      <c r="C210" s="168"/>
      <c r="D210" s="168"/>
      <c r="E210" s="168"/>
      <c r="F210" s="189" t="s">
        <v>395</v>
      </c>
      <c r="G210" s="168"/>
      <c r="H210" s="281" t="s">
        <v>563</v>
      </c>
      <c r="I210" s="281"/>
      <c r="J210" s="281"/>
      <c r="K210" s="212"/>
    </row>
    <row r="211" spans="2:11" customFormat="1" ht="15" customHeight="1">
      <c r="B211" s="230"/>
      <c r="C211" s="168"/>
      <c r="D211" s="168"/>
      <c r="E211" s="168"/>
      <c r="F211" s="189" t="s">
        <v>399</v>
      </c>
      <c r="G211" s="225"/>
      <c r="H211" s="282" t="s">
        <v>400</v>
      </c>
      <c r="I211" s="282"/>
      <c r="J211" s="282"/>
      <c r="K211" s="231"/>
    </row>
    <row r="212" spans="2:11" customFormat="1" ht="15" customHeight="1">
      <c r="B212" s="230"/>
      <c r="C212" s="168"/>
      <c r="D212" s="168"/>
      <c r="E212" s="168"/>
      <c r="F212" s="189" t="s">
        <v>401</v>
      </c>
      <c r="G212" s="225"/>
      <c r="H212" s="282" t="s">
        <v>564</v>
      </c>
      <c r="I212" s="282"/>
      <c r="J212" s="282"/>
      <c r="K212" s="231"/>
    </row>
    <row r="213" spans="2:11" customFormat="1" ht="15" customHeight="1">
      <c r="B213" s="230"/>
      <c r="C213" s="168"/>
      <c r="D213" s="168"/>
      <c r="E213" s="168"/>
      <c r="F213" s="189"/>
      <c r="G213" s="225"/>
      <c r="H213" s="216"/>
      <c r="I213" s="216"/>
      <c r="J213" s="216"/>
      <c r="K213" s="231"/>
    </row>
    <row r="214" spans="2:11" customFormat="1" ht="15" customHeight="1">
      <c r="B214" s="230"/>
      <c r="C214" s="168" t="s">
        <v>526</v>
      </c>
      <c r="D214" s="168"/>
      <c r="E214" s="168"/>
      <c r="F214" s="189">
        <v>1</v>
      </c>
      <c r="G214" s="225"/>
      <c r="H214" s="282" t="s">
        <v>565</v>
      </c>
      <c r="I214" s="282"/>
      <c r="J214" s="282"/>
      <c r="K214" s="231"/>
    </row>
    <row r="215" spans="2:11" customFormat="1" ht="15" customHeight="1">
      <c r="B215" s="230"/>
      <c r="C215" s="168"/>
      <c r="D215" s="168"/>
      <c r="E215" s="168"/>
      <c r="F215" s="189">
        <v>2</v>
      </c>
      <c r="G215" s="225"/>
      <c r="H215" s="282" t="s">
        <v>566</v>
      </c>
      <c r="I215" s="282"/>
      <c r="J215" s="282"/>
      <c r="K215" s="231"/>
    </row>
    <row r="216" spans="2:11" customFormat="1" ht="15" customHeight="1">
      <c r="B216" s="230"/>
      <c r="C216" s="168"/>
      <c r="D216" s="168"/>
      <c r="E216" s="168"/>
      <c r="F216" s="189">
        <v>3</v>
      </c>
      <c r="G216" s="225"/>
      <c r="H216" s="282" t="s">
        <v>567</v>
      </c>
      <c r="I216" s="282"/>
      <c r="J216" s="282"/>
      <c r="K216" s="231"/>
    </row>
    <row r="217" spans="2:11" customFormat="1" ht="15" customHeight="1">
      <c r="B217" s="230"/>
      <c r="C217" s="168"/>
      <c r="D217" s="168"/>
      <c r="E217" s="168"/>
      <c r="F217" s="189">
        <v>4</v>
      </c>
      <c r="G217" s="225"/>
      <c r="H217" s="282" t="s">
        <v>568</v>
      </c>
      <c r="I217" s="282"/>
      <c r="J217" s="282"/>
      <c r="K217" s="231"/>
    </row>
    <row r="218" spans="2:11" customFormat="1" ht="12.75" customHeight="1">
      <c r="B218" s="232"/>
      <c r="C218" s="233"/>
      <c r="D218" s="233"/>
      <c r="E218" s="233"/>
      <c r="F218" s="233"/>
      <c r="G218" s="233"/>
      <c r="H218" s="233"/>
      <c r="I218" s="233"/>
      <c r="J218" s="233"/>
      <c r="K218" s="234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07-2023 - REVITALIZACE ST...</vt:lpstr>
      <vt:lpstr>08-2023 - REVITALIZACE ST...</vt:lpstr>
      <vt:lpstr>Pokyny pro vyplnění</vt:lpstr>
      <vt:lpstr>'07-2023 - REVITALIZACE ST...'!Názvy_tisku</vt:lpstr>
      <vt:lpstr>'08-2023 - REVITALIZACE ST...'!Názvy_tisku</vt:lpstr>
      <vt:lpstr>'Rekapitulace stavby'!Názvy_tisku</vt:lpstr>
      <vt:lpstr>'07-2023 - REVITALIZACE ST...'!Oblast_tisku</vt:lpstr>
      <vt:lpstr>'08-2023 - REVITALIZACE ST...'!Oblast_tisku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Radim Koura</cp:lastModifiedBy>
  <dcterms:created xsi:type="dcterms:W3CDTF">2023-06-29T13:32:39Z</dcterms:created>
  <dcterms:modified xsi:type="dcterms:W3CDTF">2023-06-30T05:17:55Z</dcterms:modified>
</cp:coreProperties>
</file>